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90" yWindow="15" windowWidth="14250" windowHeight="12150" tabRatio="776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7 публ." sheetId="6" state="hidden" r:id="rId8"/>
    <sheet name="прил.№6 источники" sheetId="7" r:id="rId9"/>
    <sheet name="Лист1" sheetId="12" r:id="rId10"/>
  </sheets>
  <definedNames>
    <definedName name="_xlnm._FilterDatabase" localSheetId="0" hidden="1">'прил.№1 доходы'!$A$1:$I$158</definedName>
    <definedName name="_xlnm._FilterDatabase" localSheetId="3" hidden="1">'Прил.№4 ведомств.'!$A$98:$J$575</definedName>
    <definedName name="_xlnm.Print_Area" localSheetId="0">'прил.№1 доходы'!$A$1:$I$158</definedName>
    <definedName name="_xlnm.Print_Area" localSheetId="1">'прил.№2 Рд,пр'!$A$1:$I$52</definedName>
    <definedName name="_xlnm.Print_Area" localSheetId="2">'ПРил.№3 Рд,пр, ЦС,ВР'!$A$1:$K$1062</definedName>
    <definedName name="_xlnm.Print_Area" localSheetId="3">'Прил.№4 ведомств.'!$A$1:$G$1290</definedName>
    <definedName name="_xlnm.Print_Area" localSheetId="4">'Прил.№5 ведомств.старая'!$A$1:$H$975</definedName>
    <definedName name="_xlnm.Print_Area" localSheetId="5">'прил.№5 МП'!$A$1:$L$705</definedName>
    <definedName name="_xlnm.Print_Area" localSheetId="8">'прил.№6 источники'!$A$1:$J$16</definedName>
    <definedName name="_xlnm.Print_Area" localSheetId="6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1111" i="4" l="1"/>
  <c r="G750" i="4"/>
  <c r="G1027" i="4" l="1"/>
  <c r="G1025" i="4"/>
  <c r="G1046" i="4" l="1"/>
  <c r="G1163" i="4"/>
  <c r="G769" i="4" l="1"/>
  <c r="G36" i="4" l="1"/>
  <c r="G17" i="4"/>
  <c r="G34" i="4"/>
  <c r="I14" i="1" l="1"/>
  <c r="G1148" i="4" l="1"/>
  <c r="G1081" i="4"/>
  <c r="K38" i="3" l="1"/>
  <c r="K37" i="3" s="1"/>
  <c r="G37" i="4"/>
  <c r="G881" i="4"/>
  <c r="G880" i="4" s="1"/>
  <c r="G879" i="4"/>
  <c r="K749" i="3" s="1"/>
  <c r="K748" i="3" s="1"/>
  <c r="G1215" i="4"/>
  <c r="K532" i="3"/>
  <c r="K531" i="3" s="1"/>
  <c r="K530" i="3" s="1"/>
  <c r="K529" i="3" s="1"/>
  <c r="G768" i="4"/>
  <c r="G767" i="4" s="1"/>
  <c r="I21" i="1"/>
  <c r="I20" i="1"/>
  <c r="I22" i="1"/>
  <c r="I19" i="1"/>
  <c r="I18" i="1" s="1"/>
  <c r="I13" i="1"/>
  <c r="I12" i="1" s="1"/>
  <c r="G335" i="4"/>
  <c r="G695" i="4"/>
  <c r="G691" i="4"/>
  <c r="G1086" i="4"/>
  <c r="G1085" i="4" s="1"/>
  <c r="G1084" i="4" s="1"/>
  <c r="G997" i="4"/>
  <c r="G995" i="4"/>
  <c r="G994" i="4" s="1"/>
  <c r="K198" i="3"/>
  <c r="G640" i="4"/>
  <c r="G639" i="4" s="1"/>
  <c r="G965" i="4"/>
  <c r="L539" i="5"/>
  <c r="L538" i="5" s="1"/>
  <c r="K413" i="3"/>
  <c r="K412" i="3" s="1"/>
  <c r="G1164" i="4"/>
  <c r="G1045" i="4"/>
  <c r="G1119" i="4"/>
  <c r="G950" i="4"/>
  <c r="G635" i="4"/>
  <c r="K197" i="3"/>
  <c r="K196" i="3" s="1"/>
  <c r="I105" i="1"/>
  <c r="G1172" i="4"/>
  <c r="G947" i="4"/>
  <c r="G1287" i="4"/>
  <c r="G1286" i="4" s="1"/>
  <c r="G1280" i="4"/>
  <c r="G415" i="4"/>
  <c r="G411" i="4"/>
  <c r="L382" i="5" s="1"/>
  <c r="L381" i="5" s="1"/>
  <c r="I60" i="1"/>
  <c r="G815" i="4"/>
  <c r="G732" i="4"/>
  <c r="G346" i="4"/>
  <c r="G864" i="4"/>
  <c r="G806" i="4"/>
  <c r="G809" i="4"/>
  <c r="G812" i="4"/>
  <c r="G811" i="4" s="1"/>
  <c r="G810" i="4" s="1"/>
  <c r="I116" i="1"/>
  <c r="I128" i="1"/>
  <c r="I114" i="1"/>
  <c r="I131" i="1"/>
  <c r="I110" i="1"/>
  <c r="I106" i="1" s="1"/>
  <c r="G1073" i="4"/>
  <c r="G1140" i="4"/>
  <c r="G638" i="4"/>
  <c r="G824" i="4"/>
  <c r="G741" i="4"/>
  <c r="G852" i="4"/>
  <c r="G710" i="4"/>
  <c r="G709" i="4" s="1"/>
  <c r="G708" i="4" s="1"/>
  <c r="G352" i="4"/>
  <c r="G351" i="4" s="1"/>
  <c r="G350" i="4" s="1"/>
  <c r="G209" i="4"/>
  <c r="G1213" i="4"/>
  <c r="G1212" i="4"/>
  <c r="G1289" i="4"/>
  <c r="G1008" i="4"/>
  <c r="G888" i="4"/>
  <c r="G531" i="4"/>
  <c r="G413" i="4"/>
  <c r="G707" i="4"/>
  <c r="I147" i="1"/>
  <c r="L333" i="5"/>
  <c r="L332" i="5" s="1"/>
  <c r="L331" i="5" s="1"/>
  <c r="K992" i="3"/>
  <c r="K991" i="3" s="1"/>
  <c r="K990" i="3" s="1"/>
  <c r="G958" i="4"/>
  <c r="G957" i="4" s="1"/>
  <c r="I146" i="1"/>
  <c r="I145" i="1" s="1"/>
  <c r="G989" i="4"/>
  <c r="G988" i="4" s="1"/>
  <c r="G987" i="4" s="1"/>
  <c r="L198" i="5"/>
  <c r="L197" i="5" s="1"/>
  <c r="L196" i="5" s="1"/>
  <c r="G760" i="4"/>
  <c r="K573" i="3"/>
  <c r="K572" i="3" s="1"/>
  <c r="K571" i="3" s="1"/>
  <c r="G783" i="4"/>
  <c r="G782" i="4" s="1"/>
  <c r="G1117" i="4"/>
  <c r="G653" i="4"/>
  <c r="G1024" i="4"/>
  <c r="G1048" i="4"/>
  <c r="I102" i="1"/>
  <c r="G1267" i="4"/>
  <c r="G1143" i="4"/>
  <c r="G193" i="4"/>
  <c r="G192" i="4" s="1"/>
  <c r="G191" i="4" s="1"/>
  <c r="G553" i="4"/>
  <c r="G626" i="4"/>
  <c r="G1210" i="4"/>
  <c r="G1209" i="4" s="1"/>
  <c r="K466" i="3"/>
  <c r="K465" i="3" s="1"/>
  <c r="K464" i="3" s="1"/>
  <c r="G1217" i="4"/>
  <c r="G1216" i="4" s="1"/>
  <c r="G26" i="4"/>
  <c r="G1023" i="4"/>
  <c r="G1285" i="4"/>
  <c r="G830" i="4"/>
  <c r="G333" i="4"/>
  <c r="G332" i="4" s="1"/>
  <c r="G458" i="4"/>
  <c r="G944" i="4"/>
  <c r="G148" i="4"/>
  <c r="G182" i="4"/>
  <c r="G46" i="4"/>
  <c r="G45" i="4" s="1"/>
  <c r="G44" i="4" s="1"/>
  <c r="G1202" i="4"/>
  <c r="G1002" i="4"/>
  <c r="G1001" i="4" s="1"/>
  <c r="G525" i="4"/>
  <c r="G524" i="4" s="1"/>
  <c r="G617" i="4"/>
  <c r="G616" i="4" s="1"/>
  <c r="G1255" i="4"/>
  <c r="G63" i="4"/>
  <c r="G79" i="4"/>
  <c r="L262" i="5" s="1"/>
  <c r="L261" i="5" s="1"/>
  <c r="G766" i="4"/>
  <c r="K556" i="3" s="1"/>
  <c r="K555" i="3" s="1"/>
  <c r="K554" i="3" s="1"/>
  <c r="G378" i="4"/>
  <c r="K773" i="3"/>
  <c r="K772" i="3" s="1"/>
  <c r="G380" i="4"/>
  <c r="L477" i="5"/>
  <c r="L476" i="5" s="1"/>
  <c r="K679" i="3"/>
  <c r="K678" i="3" s="1"/>
  <c r="G327" i="4"/>
  <c r="G330" i="4"/>
  <c r="G1245" i="4"/>
  <c r="G1237" i="4"/>
  <c r="G43" i="4"/>
  <c r="G42" i="4" s="1"/>
  <c r="G41" i="4" s="1"/>
  <c r="G49" i="4"/>
  <c r="G48" i="4" s="1"/>
  <c r="L377" i="5"/>
  <c r="L376" i="5" s="1"/>
  <c r="G377" i="4"/>
  <c r="G132" i="4"/>
  <c r="G131" i="4" s="1"/>
  <c r="G130" i="4"/>
  <c r="G129" i="4" s="1"/>
  <c r="L497" i="5"/>
  <c r="L496" i="5" s="1"/>
  <c r="L495" i="5" s="1"/>
  <c r="L494" i="5" s="1"/>
  <c r="L493" i="5"/>
  <c r="L492" i="5" s="1"/>
  <c r="L491" i="5" s="1"/>
  <c r="L490" i="5" s="1"/>
  <c r="L489" i="5" s="1"/>
  <c r="L396" i="5"/>
  <c r="L395" i="5" s="1"/>
  <c r="L394" i="5" s="1"/>
  <c r="L393" i="5"/>
  <c r="L392" i="5" s="1"/>
  <c r="L391" i="5" s="1"/>
  <c r="K790" i="3"/>
  <c r="K789" i="3" s="1"/>
  <c r="K788" i="3" s="1"/>
  <c r="G418" i="4"/>
  <c r="G417" i="4" s="1"/>
  <c r="G421" i="4"/>
  <c r="G420" i="4" s="1"/>
  <c r="K793" i="3"/>
  <c r="K792" i="3" s="1"/>
  <c r="K791" i="3" s="1"/>
  <c r="G1059" i="4"/>
  <c r="G150" i="4"/>
  <c r="G51" i="4"/>
  <c r="G1010" i="4"/>
  <c r="G837" i="4"/>
  <c r="G781" i="4"/>
  <c r="G780" i="4" s="1"/>
  <c r="G779" i="4" s="1"/>
  <c r="G619" i="4"/>
  <c r="G533" i="4"/>
  <c r="G337" i="4"/>
  <c r="G244" i="4"/>
  <c r="G243" i="4" s="1"/>
  <c r="G242" i="4"/>
  <c r="G187" i="4"/>
  <c r="G186" i="4" s="1"/>
  <c r="G185" i="4" s="1"/>
  <c r="G184" i="4"/>
  <c r="G176" i="4"/>
  <c r="G175" i="4"/>
  <c r="G174" i="4" s="1"/>
  <c r="G252" i="4"/>
  <c r="K82" i="3" s="1"/>
  <c r="G520" i="4"/>
  <c r="G561" i="4"/>
  <c r="G560" i="4" s="1"/>
  <c r="G563" i="4"/>
  <c r="G818" i="4"/>
  <c r="G986" i="4"/>
  <c r="G983" i="4"/>
  <c r="G1065" i="4"/>
  <c r="K307" i="3" s="1"/>
  <c r="K306" i="3" s="1"/>
  <c r="K305" i="3" s="1"/>
  <c r="G1062" i="4"/>
  <c r="G1041" i="4"/>
  <c r="G890" i="4"/>
  <c r="G889" i="4" s="1"/>
  <c r="G892" i="4"/>
  <c r="K766" i="3" s="1"/>
  <c r="K765" i="3" s="1"/>
  <c r="G40" i="4"/>
  <c r="G1206" i="4"/>
  <c r="G1076" i="4"/>
  <c r="G996" i="4"/>
  <c r="G885" i="4"/>
  <c r="G535" i="4"/>
  <c r="G534" i="4" s="1"/>
  <c r="G461" i="4"/>
  <c r="G460" i="4"/>
  <c r="G183" i="4"/>
  <c r="K185" i="3"/>
  <c r="K184" i="3" s="1"/>
  <c r="K183" i="3" s="1"/>
  <c r="G219" i="4"/>
  <c r="G218" i="4" s="1"/>
  <c r="G217" i="4"/>
  <c r="G216" i="4" s="1"/>
  <c r="G127" i="4"/>
  <c r="G125" i="4"/>
  <c r="G32" i="6"/>
  <c r="L29" i="5"/>
  <c r="L78" i="5"/>
  <c r="L77" i="5" s="1"/>
  <c r="L81" i="5"/>
  <c r="K721" i="3"/>
  <c r="K720" i="3" s="1"/>
  <c r="G364" i="4"/>
  <c r="K717" i="3"/>
  <c r="K716" i="3" s="1"/>
  <c r="G366" i="4"/>
  <c r="K719" i="3" s="1"/>
  <c r="K718" i="3" s="1"/>
  <c r="G371" i="4"/>
  <c r="K275" i="3"/>
  <c r="K274" i="3" s="1"/>
  <c r="K273" i="3" s="1"/>
  <c r="K278" i="3"/>
  <c r="K277" i="3" s="1"/>
  <c r="K276" i="3" s="1"/>
  <c r="G251" i="4"/>
  <c r="G250" i="4" s="1"/>
  <c r="G249" i="4" s="1"/>
  <c r="G248" i="4" s="1"/>
  <c r="G293" i="4"/>
  <c r="G292" i="4" s="1"/>
  <c r="G290" i="4"/>
  <c r="G289" i="4" s="1"/>
  <c r="G300" i="4"/>
  <c r="G299" i="4" s="1"/>
  <c r="G570" i="4"/>
  <c r="G569" i="4" s="1"/>
  <c r="G568" i="4" s="1"/>
  <c r="G519" i="4"/>
  <c r="G518" i="4"/>
  <c r="G517" i="4" s="1"/>
  <c r="G516" i="4" s="1"/>
  <c r="L69" i="5"/>
  <c r="K845" i="3"/>
  <c r="K844" i="3" s="1"/>
  <c r="K843" i="3" s="1"/>
  <c r="K842" i="3" s="1"/>
  <c r="K841" i="3" s="1"/>
  <c r="L32" i="5"/>
  <c r="G367" i="4"/>
  <c r="L26" i="5"/>
  <c r="L703" i="5"/>
  <c r="L702" i="5" s="1"/>
  <c r="L701" i="5" s="1"/>
  <c r="L700" i="5" s="1"/>
  <c r="L699" i="5" s="1"/>
  <c r="L698" i="5" s="1"/>
  <c r="L704" i="5" s="1"/>
  <c r="L696" i="5"/>
  <c r="L695" i="5" s="1"/>
  <c r="L694" i="5" s="1"/>
  <c r="L693" i="5" s="1"/>
  <c r="L692" i="5" s="1"/>
  <c r="L691" i="5" s="1"/>
  <c r="L697" i="5" s="1"/>
  <c r="K221" i="3"/>
  <c r="K220" i="3" s="1"/>
  <c r="K219" i="3" s="1"/>
  <c r="K218" i="3" s="1"/>
  <c r="F220" i="3"/>
  <c r="F219" i="3" s="1"/>
  <c r="F218" i="3" s="1"/>
  <c r="K144" i="3"/>
  <c r="K143" i="3"/>
  <c r="K142" i="3" s="1"/>
  <c r="K141" i="3" s="1"/>
  <c r="F143" i="3"/>
  <c r="F142" i="3" s="1"/>
  <c r="F141" i="3" s="1"/>
  <c r="G365" i="4"/>
  <c r="G116" i="4"/>
  <c r="G114" i="4"/>
  <c r="G1186" i="4"/>
  <c r="G1185" i="4" s="1"/>
  <c r="G1184" i="4" s="1"/>
  <c r="G1145" i="4"/>
  <c r="G1144" i="4" s="1"/>
  <c r="G936" i="4"/>
  <c r="G933" i="4"/>
  <c r="G930" i="4"/>
  <c r="K1016" i="3"/>
  <c r="K1015" i="3" s="1"/>
  <c r="K1014" i="3" s="1"/>
  <c r="G982" i="4"/>
  <c r="G981" i="4"/>
  <c r="G925" i="4"/>
  <c r="L668" i="5" s="1"/>
  <c r="L667" i="5" s="1"/>
  <c r="L666" i="5" s="1"/>
  <c r="G921" i="4"/>
  <c r="G915" i="4"/>
  <c r="G906" i="4"/>
  <c r="G905" i="4" s="1"/>
  <c r="G904" i="4" s="1"/>
  <c r="G978" i="4"/>
  <c r="K977" i="3"/>
  <c r="L319" i="5"/>
  <c r="L318" i="5" s="1"/>
  <c r="L317" i="5" s="1"/>
  <c r="K983" i="3"/>
  <c r="K982" i="3" s="1"/>
  <c r="K981" i="3" s="1"/>
  <c r="G949" i="4"/>
  <c r="G948" i="4" s="1"/>
  <c r="G952" i="4"/>
  <c r="G951" i="4" s="1"/>
  <c r="G955" i="4"/>
  <c r="G954" i="4" s="1"/>
  <c r="L648" i="5"/>
  <c r="L647" i="5" s="1"/>
  <c r="L646" i="5" s="1"/>
  <c r="L641" i="5"/>
  <c r="L640" i="5" s="1"/>
  <c r="L639" i="5" s="1"/>
  <c r="L664" i="5"/>
  <c r="L663" i="5" s="1"/>
  <c r="L662" i="5" s="1"/>
  <c r="L661" i="5"/>
  <c r="L660" i="5" s="1"/>
  <c r="L659" i="5" s="1"/>
  <c r="L658" i="5"/>
  <c r="L657" i="5" s="1"/>
  <c r="L656" i="5" s="1"/>
  <c r="L665" i="5" s="1"/>
  <c r="L675" i="5"/>
  <c r="L674" i="5" s="1"/>
  <c r="L673" i="5" s="1"/>
  <c r="L676" i="5" s="1"/>
  <c r="L651" i="5"/>
  <c r="L650" i="5" s="1"/>
  <c r="L649" i="5" s="1"/>
  <c r="L654" i="5"/>
  <c r="L653" i="5" s="1"/>
  <c r="L652" i="5" s="1"/>
  <c r="L625" i="5"/>
  <c r="L624" i="5" s="1"/>
  <c r="L612" i="5"/>
  <c r="L611" i="5" s="1"/>
  <c r="L610" i="5" s="1"/>
  <c r="L502" i="5"/>
  <c r="L501" i="5" s="1"/>
  <c r="L500" i="5" s="1"/>
  <c r="L504" i="5" s="1"/>
  <c r="L436" i="5"/>
  <c r="L435" i="5" s="1"/>
  <c r="L486" i="5"/>
  <c r="L485" i="5" s="1"/>
  <c r="L474" i="5"/>
  <c r="L473" i="5" s="1"/>
  <c r="L472" i="5" s="1"/>
  <c r="G15" i="6"/>
  <c r="G14" i="6" s="1"/>
  <c r="I26" i="1"/>
  <c r="I25" i="1" s="1"/>
  <c r="K117" i="3"/>
  <c r="K116" i="3" s="1"/>
  <c r="K115" i="3" s="1"/>
  <c r="K1011" i="3"/>
  <c r="K1010" i="3" s="1"/>
  <c r="K1009" i="3" s="1"/>
  <c r="K1008" i="3" s="1"/>
  <c r="K1051" i="3"/>
  <c r="K1050" i="3"/>
  <c r="K1049" i="3" s="1"/>
  <c r="K1048" i="3" s="1"/>
  <c r="K804" i="3"/>
  <c r="K803" i="3" s="1"/>
  <c r="K802" i="3" s="1"/>
  <c r="K801" i="3" s="1"/>
  <c r="K800" i="3"/>
  <c r="K799" i="3" s="1"/>
  <c r="K502" i="3"/>
  <c r="K501" i="3" s="1"/>
  <c r="K500" i="3" s="1"/>
  <c r="K499" i="3" s="1"/>
  <c r="K694" i="3"/>
  <c r="K693" i="3" s="1"/>
  <c r="K692" i="3"/>
  <c r="K691" i="3" s="1"/>
  <c r="K690" i="3" s="1"/>
  <c r="K688" i="3"/>
  <c r="K687" i="3" s="1"/>
  <c r="K676" i="3"/>
  <c r="K675" i="3" s="1"/>
  <c r="K674" i="3" s="1"/>
  <c r="K582" i="3"/>
  <c r="K581" i="3" s="1"/>
  <c r="K580" i="3" s="1"/>
  <c r="K579" i="3" s="1"/>
  <c r="K578" i="3"/>
  <c r="K577" i="3" s="1"/>
  <c r="K576" i="3" s="1"/>
  <c r="K575" i="3" s="1"/>
  <c r="K506" i="3"/>
  <c r="K505" i="3" s="1"/>
  <c r="K504" i="3" s="1"/>
  <c r="K503" i="3" s="1"/>
  <c r="K108" i="3"/>
  <c r="K107" i="3"/>
  <c r="K106" i="3" s="1"/>
  <c r="K47" i="3"/>
  <c r="K46" i="3" s="1"/>
  <c r="K45" i="3" s="1"/>
  <c r="F46" i="3"/>
  <c r="F45" i="3" s="1"/>
  <c r="G1279" i="4"/>
  <c r="G1278" i="4"/>
  <c r="G1277" i="4" s="1"/>
  <c r="G1127" i="4"/>
  <c r="G1082" i="4"/>
  <c r="G1080" i="4"/>
  <c r="G1077" i="4"/>
  <c r="G1075" i="4"/>
  <c r="G1072" i="4"/>
  <c r="G1071" i="4"/>
  <c r="K301" i="3"/>
  <c r="K300" i="3" s="1"/>
  <c r="G924" i="4"/>
  <c r="G923" i="4" s="1"/>
  <c r="G922" i="4" s="1"/>
  <c r="G840" i="4"/>
  <c r="G839" i="4" s="1"/>
  <c r="G838" i="4" s="1"/>
  <c r="G791" i="4"/>
  <c r="G790" i="4" s="1"/>
  <c r="G789" i="4" s="1"/>
  <c r="G787" i="4"/>
  <c r="G786" i="4" s="1"/>
  <c r="G785" i="4" s="1"/>
  <c r="G720" i="4"/>
  <c r="G719" i="4"/>
  <c r="G718" i="4"/>
  <c r="G716" i="4"/>
  <c r="G715" i="4" s="1"/>
  <c r="G714" i="4" s="1"/>
  <c r="G671" i="4"/>
  <c r="G670" i="4" s="1"/>
  <c r="G469" i="4"/>
  <c r="G468" i="4" s="1"/>
  <c r="G467" i="4" s="1"/>
  <c r="G465" i="4"/>
  <c r="G464" i="4" s="1"/>
  <c r="G463" i="4" s="1"/>
  <c r="G414" i="4"/>
  <c r="G340" i="4"/>
  <c r="G339" i="4" s="1"/>
  <c r="G338" i="4" s="1"/>
  <c r="G336" i="4"/>
  <c r="G85" i="4"/>
  <c r="G84" i="4" s="1"/>
  <c r="G83" i="4" s="1"/>
  <c r="L174" i="5"/>
  <c r="L173" i="5" s="1"/>
  <c r="L172" i="5" s="1"/>
  <c r="G382" i="4"/>
  <c r="G381" i="4" s="1"/>
  <c r="G775" i="4"/>
  <c r="G943" i="4"/>
  <c r="G942" i="4" s="1"/>
  <c r="G315" i="4"/>
  <c r="G314" i="4" s="1"/>
  <c r="G303" i="4"/>
  <c r="G302" i="4" s="1"/>
  <c r="G318" i="4"/>
  <c r="G317" i="4" s="1"/>
  <c r="G321" i="4"/>
  <c r="G320" i="4" s="1"/>
  <c r="G324" i="4"/>
  <c r="G323" i="4" s="1"/>
  <c r="G309" i="4"/>
  <c r="G308" i="4" s="1"/>
  <c r="G349" i="4"/>
  <c r="G357" i="4"/>
  <c r="G356" i="4" s="1"/>
  <c r="G355" i="4" s="1"/>
  <c r="G354" i="4" s="1"/>
  <c r="G353" i="4" s="1"/>
  <c r="G403" i="4"/>
  <c r="G405" i="4"/>
  <c r="G407" i="4"/>
  <c r="G385" i="4"/>
  <c r="G384" i="4"/>
  <c r="G388" i="4"/>
  <c r="G387" i="4" s="1"/>
  <c r="G391" i="4"/>
  <c r="G390" i="4" s="1"/>
  <c r="G394" i="4"/>
  <c r="G393" i="4" s="1"/>
  <c r="G397" i="4"/>
  <c r="G396" i="4" s="1"/>
  <c r="G400" i="4"/>
  <c r="G399" i="4"/>
  <c r="G424" i="4"/>
  <c r="G423" i="4" s="1"/>
  <c r="G447" i="4"/>
  <c r="G446" i="4" s="1"/>
  <c r="G435" i="4"/>
  <c r="G434" i="4" s="1"/>
  <c r="G438" i="4"/>
  <c r="G437" i="4" s="1"/>
  <c r="G441" i="4"/>
  <c r="G440" i="4" s="1"/>
  <c r="G444" i="4"/>
  <c r="G443" i="4"/>
  <c r="G427" i="4"/>
  <c r="G429" i="4"/>
  <c r="G432" i="4"/>
  <c r="G431" i="4"/>
  <c r="G450" i="4"/>
  <c r="G449" i="4" s="1"/>
  <c r="G475" i="4"/>
  <c r="G474" i="4" s="1"/>
  <c r="G473" i="4" s="1"/>
  <c r="G477" i="4"/>
  <c r="G476" i="4" s="1"/>
  <c r="G479" i="4"/>
  <c r="G481" i="4"/>
  <c r="G485" i="4"/>
  <c r="G484" i="4" s="1"/>
  <c r="G483" i="4" s="1"/>
  <c r="G487" i="4"/>
  <c r="G486" i="4" s="1"/>
  <c r="K822" i="3" s="1"/>
  <c r="K821" i="3" s="1"/>
  <c r="K820" i="3" s="1"/>
  <c r="G490" i="4"/>
  <c r="G489" i="4" s="1"/>
  <c r="G454" i="4"/>
  <c r="G453" i="4"/>
  <c r="G452" i="4" s="1"/>
  <c r="G495" i="4"/>
  <c r="G494" i="4" s="1"/>
  <c r="G501" i="4"/>
  <c r="G500" i="4" s="1"/>
  <c r="G507" i="4"/>
  <c r="G506" i="4"/>
  <c r="G498" i="4"/>
  <c r="G497" i="4" s="1"/>
  <c r="G504" i="4"/>
  <c r="G503" i="4"/>
  <c r="G510" i="4"/>
  <c r="G509" i="4" s="1"/>
  <c r="G526" i="4"/>
  <c r="G514" i="4"/>
  <c r="G513" i="4" s="1"/>
  <c r="G512" i="4" s="1"/>
  <c r="G543" i="4"/>
  <c r="G540" i="4" s="1"/>
  <c r="G539" i="4" s="1"/>
  <c r="K873" i="3"/>
  <c r="K872" i="3" s="1"/>
  <c r="G545" i="4"/>
  <c r="K880" i="3"/>
  <c r="K879" i="3" s="1"/>
  <c r="K878" i="3" s="1"/>
  <c r="K884" i="3"/>
  <c r="K883" i="3" s="1"/>
  <c r="K882" i="3" s="1"/>
  <c r="K881" i="3" s="1"/>
  <c r="G556" i="4"/>
  <c r="G555" i="4"/>
  <c r="G554" i="4" s="1"/>
  <c r="G566" i="4"/>
  <c r="G565" i="4" s="1"/>
  <c r="G564" i="4" s="1"/>
  <c r="G574" i="4"/>
  <c r="G573" i="4" s="1"/>
  <c r="G586" i="4"/>
  <c r="G588" i="4"/>
  <c r="G580" i="4"/>
  <c r="G579" i="4" s="1"/>
  <c r="G583" i="4"/>
  <c r="G582" i="4" s="1"/>
  <c r="G592" i="4"/>
  <c r="G591" i="4" s="1"/>
  <c r="G590" i="4" s="1"/>
  <c r="G604" i="4"/>
  <c r="G597" i="4"/>
  <c r="G596" i="4" s="1"/>
  <c r="G600" i="4"/>
  <c r="G599" i="4" s="1"/>
  <c r="G608" i="4"/>
  <c r="G607" i="4" s="1"/>
  <c r="G606" i="4" s="1"/>
  <c r="G276" i="4"/>
  <c r="G275" i="4" s="1"/>
  <c r="G274" i="4" s="1"/>
  <c r="G273" i="4" s="1"/>
  <c r="G258" i="4"/>
  <c r="G257" i="4"/>
  <c r="G264" i="4"/>
  <c r="G263" i="4"/>
  <c r="G255" i="4"/>
  <c r="G254" i="4"/>
  <c r="G261" i="4"/>
  <c r="G260" i="4"/>
  <c r="G267" i="4"/>
  <c r="G266" i="4"/>
  <c r="G271" i="4"/>
  <c r="G270" i="4"/>
  <c r="G269" i="4" s="1"/>
  <c r="G280" i="4"/>
  <c r="G279" i="4" s="1"/>
  <c r="G283" i="4"/>
  <c r="G282" i="4" s="1"/>
  <c r="G908" i="4"/>
  <c r="G907" i="4" s="1"/>
  <c r="G911" i="4"/>
  <c r="G910" i="4" s="1"/>
  <c r="G917" i="4"/>
  <c r="G916" i="4" s="1"/>
  <c r="G920" i="4"/>
  <c r="G919" i="4" s="1"/>
  <c r="G935" i="4"/>
  <c r="G934" i="4" s="1"/>
  <c r="G961" i="4"/>
  <c r="G960" i="4" s="1"/>
  <c r="G972" i="4"/>
  <c r="G971" i="4" s="1"/>
  <c r="G968" i="4"/>
  <c r="G967" i="4" s="1"/>
  <c r="G966" i="4" s="1"/>
  <c r="G1003" i="4"/>
  <c r="G1007" i="4"/>
  <c r="G1009" i="4"/>
  <c r="G1012" i="4"/>
  <c r="G1011" i="4"/>
  <c r="G898" i="4"/>
  <c r="G897" i="4"/>
  <c r="G896" i="4" s="1"/>
  <c r="G895" i="4" s="1"/>
  <c r="G894" i="4" s="1"/>
  <c r="G771" i="4"/>
  <c r="G770" i="4" s="1"/>
  <c r="G777" i="4"/>
  <c r="G776" i="4" s="1"/>
  <c r="G753" i="4"/>
  <c r="G752" i="4" s="1"/>
  <c r="G763" i="4"/>
  <c r="K553" i="3" s="1"/>
  <c r="K552" i="3" s="1"/>
  <c r="K551" i="3" s="1"/>
  <c r="G765" i="4"/>
  <c r="G764" i="4" s="1"/>
  <c r="G803" i="4"/>
  <c r="G802" i="4" s="1"/>
  <c r="G801" i="4" s="1"/>
  <c r="G814" i="4"/>
  <c r="G813" i="4" s="1"/>
  <c r="G817" i="4"/>
  <c r="G816" i="4" s="1"/>
  <c r="G796" i="4"/>
  <c r="G795" i="4" s="1"/>
  <c r="G799" i="4"/>
  <c r="G798" i="4"/>
  <c r="G808" i="4"/>
  <c r="G807" i="4" s="1"/>
  <c r="G728" i="4"/>
  <c r="G727" i="4" s="1"/>
  <c r="G731" i="4"/>
  <c r="G730" i="4" s="1"/>
  <c r="G735" i="4"/>
  <c r="G734" i="4" s="1"/>
  <c r="G733" i="4" s="1"/>
  <c r="G737" i="4"/>
  <c r="G736" i="4" s="1"/>
  <c r="G744" i="4"/>
  <c r="G743" i="4" s="1"/>
  <c r="G742" i="4" s="1"/>
  <c r="G725" i="4"/>
  <c r="G724" i="4" s="1"/>
  <c r="G694" i="4"/>
  <c r="G693" i="4" s="1"/>
  <c r="G697" i="4"/>
  <c r="G696" i="4" s="1"/>
  <c r="G700" i="4"/>
  <c r="G699" i="4" s="1"/>
  <c r="G703" i="4"/>
  <c r="G702" i="4" s="1"/>
  <c r="G706" i="4"/>
  <c r="G705" i="4" s="1"/>
  <c r="G712" i="4"/>
  <c r="G711" i="4" s="1"/>
  <c r="G858" i="4"/>
  <c r="G869" i="4"/>
  <c r="G868" i="4" s="1"/>
  <c r="G867" i="4" s="1"/>
  <c r="G871" i="4"/>
  <c r="G873" i="4"/>
  <c r="G887" i="4"/>
  <c r="G884" i="4"/>
  <c r="G883" i="4" s="1"/>
  <c r="K620" i="3"/>
  <c r="K619" i="3" s="1"/>
  <c r="K618" i="3" s="1"/>
  <c r="K617" i="3" s="1"/>
  <c r="G833" i="4"/>
  <c r="G845" i="4"/>
  <c r="G844" i="4" s="1"/>
  <c r="G849" i="4"/>
  <c r="G848" i="4" s="1"/>
  <c r="G847" i="4" s="1"/>
  <c r="G851" i="4"/>
  <c r="G850" i="4" s="1"/>
  <c r="G679" i="4"/>
  <c r="G678" i="4"/>
  <c r="G677" i="4" s="1"/>
  <c r="G676" i="4" s="1"/>
  <c r="G668" i="4"/>
  <c r="G667" i="4" s="1"/>
  <c r="G674" i="4"/>
  <c r="G673" i="4" s="1"/>
  <c r="G683" i="4"/>
  <c r="G682" i="4" s="1"/>
  <c r="G681" i="4" s="1"/>
  <c r="G1214" i="4"/>
  <c r="G1208" i="4"/>
  <c r="G1201" i="4"/>
  <c r="G1203" i="4"/>
  <c r="G1142" i="4"/>
  <c r="G1139" i="4"/>
  <c r="G1138" i="4" s="1"/>
  <c r="G1147" i="4"/>
  <c r="G1146" i="4" s="1"/>
  <c r="G1150" i="4"/>
  <c r="G1149" i="4"/>
  <c r="G1154" i="4"/>
  <c r="G1156" i="4"/>
  <c r="G1159" i="4"/>
  <c r="G1158" i="4"/>
  <c r="G1167" i="4"/>
  <c r="G1166" i="4"/>
  <c r="G1176" i="4"/>
  <c r="G1175" i="4" s="1"/>
  <c r="G1174" i="4" s="1"/>
  <c r="G1179" i="4"/>
  <c r="G1178" i="4" s="1"/>
  <c r="G1182" i="4"/>
  <c r="G1181" i="4" s="1"/>
  <c r="G1189" i="4"/>
  <c r="G1188" i="4" s="1"/>
  <c r="G1192" i="4"/>
  <c r="G1191" i="4" s="1"/>
  <c r="G1195" i="4"/>
  <c r="G1194" i="4" s="1"/>
  <c r="G1171" i="4"/>
  <c r="G1170" i="4" s="1"/>
  <c r="G1061" i="4"/>
  <c r="G1060" i="4" s="1"/>
  <c r="G1088" i="4"/>
  <c r="G1087" i="4" s="1"/>
  <c r="G1094" i="4"/>
  <c r="G1093" i="4" s="1"/>
  <c r="G1091" i="4"/>
  <c r="G1090" i="4" s="1"/>
  <c r="G1098" i="4"/>
  <c r="G1097" i="4" s="1"/>
  <c r="G1101" i="4"/>
  <c r="G1103" i="4"/>
  <c r="G1106" i="4"/>
  <c r="G1105" i="4" s="1"/>
  <c r="K359" i="3"/>
  <c r="K358" i="3" s="1"/>
  <c r="G1118" i="4"/>
  <c r="G1125" i="4"/>
  <c r="G1130" i="4"/>
  <c r="G1129" i="4" s="1"/>
  <c r="G1133" i="4"/>
  <c r="G1132" i="4" s="1"/>
  <c r="G1121" i="4"/>
  <c r="G1120" i="4" s="1"/>
  <c r="G1033" i="4"/>
  <c r="G1032" i="4" s="1"/>
  <c r="G1031" i="4" s="1"/>
  <c r="G1030" i="4" s="1"/>
  <c r="G1029" i="4" s="1"/>
  <c r="G1028" i="4" s="1"/>
  <c r="K269" i="3"/>
  <c r="K268" i="3" s="1"/>
  <c r="G1228" i="4"/>
  <c r="G1227" i="4"/>
  <c r="G1226" i="4" s="1"/>
  <c r="G1018" i="4"/>
  <c r="G1017" i="4" s="1"/>
  <c r="G1016" i="4" s="1"/>
  <c r="G1026" i="4"/>
  <c r="G179" i="4"/>
  <c r="K231" i="3"/>
  <c r="K230" i="3" s="1"/>
  <c r="K229" i="3" s="1"/>
  <c r="G33" i="4"/>
  <c r="G35" i="4"/>
  <c r="G39" i="4"/>
  <c r="G54" i="4"/>
  <c r="G56" i="4"/>
  <c r="G64" i="4"/>
  <c r="G69" i="4"/>
  <c r="G68" i="4" s="1"/>
  <c r="G67" i="4" s="1"/>
  <c r="G74" i="4"/>
  <c r="G73" i="4" s="1"/>
  <c r="G72" i="4" s="1"/>
  <c r="G76" i="4"/>
  <c r="K97" i="3"/>
  <c r="K96" i="3" s="1"/>
  <c r="K95" i="3" s="1"/>
  <c r="G103" i="4"/>
  <c r="G102" i="4" s="1"/>
  <c r="G101" i="4"/>
  <c r="G1342" i="4" s="1"/>
  <c r="G168" i="4"/>
  <c r="G167" i="4" s="1"/>
  <c r="G166" i="4" s="1"/>
  <c r="G1343" i="4" s="1"/>
  <c r="G89" i="4"/>
  <c r="G88" i="4" s="1"/>
  <c r="G87" i="4"/>
  <c r="K159" i="3"/>
  <c r="K158" i="3" s="1"/>
  <c r="K168" i="3"/>
  <c r="K167" i="3" s="1"/>
  <c r="K166" i="3" s="1"/>
  <c r="K173" i="3"/>
  <c r="K172" i="3" s="1"/>
  <c r="G108" i="4"/>
  <c r="G110" i="4"/>
  <c r="G152" i="4"/>
  <c r="G154" i="4"/>
  <c r="G157" i="4"/>
  <c r="G156" i="4"/>
  <c r="G93" i="4"/>
  <c r="G92" i="4" s="1"/>
  <c r="G99" i="4"/>
  <c r="G98" i="4"/>
  <c r="G213" i="4"/>
  <c r="G212" i="4" s="1"/>
  <c r="G208" i="4"/>
  <c r="G207" i="4" s="1"/>
  <c r="G206" i="4" s="1"/>
  <c r="G1328" i="4" s="1"/>
  <c r="G204" i="4"/>
  <c r="G203" i="4" s="1"/>
  <c r="G202" i="4" s="1"/>
  <c r="G200" i="4"/>
  <c r="G199" i="4" s="1"/>
  <c r="G195" i="4"/>
  <c r="G194" i="4"/>
  <c r="G225" i="4"/>
  <c r="G224" i="4" s="1"/>
  <c r="G223" i="4" s="1"/>
  <c r="G222" i="4" s="1"/>
  <c r="G221" i="4" s="1"/>
  <c r="G230" i="4"/>
  <c r="G229" i="4" s="1"/>
  <c r="G228" i="4" s="1"/>
  <c r="G1330" i="4" s="1"/>
  <c r="G236" i="4"/>
  <c r="G235" i="4" s="1"/>
  <c r="G234" i="4" s="1"/>
  <c r="G233" i="4" s="1"/>
  <c r="G232" i="4" s="1"/>
  <c r="G164" i="4"/>
  <c r="G163" i="4" s="1"/>
  <c r="G162" i="4" s="1"/>
  <c r="G161" i="4" s="1"/>
  <c r="G160" i="4" s="1"/>
  <c r="G159" i="4" s="1"/>
  <c r="G1300" i="4" s="1"/>
  <c r="G1284" i="4"/>
  <c r="G1273" i="4"/>
  <c r="G1272" i="4" s="1"/>
  <c r="G1271" i="4" s="1"/>
  <c r="G1270" i="4" s="1"/>
  <c r="G1269" i="4" s="1"/>
  <c r="G1236" i="4"/>
  <c r="G1238" i="4"/>
  <c r="G1246" i="4"/>
  <c r="G1248" i="4"/>
  <c r="G1254" i="4"/>
  <c r="G1256" i="4"/>
  <c r="G1261" i="4"/>
  <c r="G1260" i="4" s="1"/>
  <c r="G1259" i="4" s="1"/>
  <c r="G1258" i="4" s="1"/>
  <c r="G1266" i="4"/>
  <c r="G1265" i="4" s="1"/>
  <c r="G1264" i="4" s="1"/>
  <c r="G1263" i="4" s="1"/>
  <c r="G618" i="4"/>
  <c r="G621" i="4"/>
  <c r="G620" i="4" s="1"/>
  <c r="G630" i="4"/>
  <c r="G629" i="4" s="1"/>
  <c r="G628" i="4" s="1"/>
  <c r="G625" i="4"/>
  <c r="G624" i="4" s="1"/>
  <c r="G623" i="4" s="1"/>
  <c r="G1341" i="4" s="1"/>
  <c r="G652" i="4"/>
  <c r="G651" i="4" s="1"/>
  <c r="G655" i="4"/>
  <c r="G654" i="4" s="1"/>
  <c r="G648" i="4"/>
  <c r="G647" i="4" s="1"/>
  <c r="G646" i="4" s="1"/>
  <c r="G645" i="4" s="1"/>
  <c r="G662" i="4"/>
  <c r="G661" i="4" s="1"/>
  <c r="G660" i="4" s="1"/>
  <c r="G659" i="4" s="1"/>
  <c r="G16" i="4"/>
  <c r="G18" i="4"/>
  <c r="G20" i="4"/>
  <c r="G15" i="4" s="1"/>
  <c r="G14" i="4" s="1"/>
  <c r="G13" i="4" s="1"/>
  <c r="G12" i="4" s="1"/>
  <c r="G25" i="4"/>
  <c r="G24" i="4" s="1"/>
  <c r="G23" i="4" s="1"/>
  <c r="G22" i="4" s="1"/>
  <c r="K362" i="3"/>
  <c r="K360" i="3"/>
  <c r="K374" i="3"/>
  <c r="K373" i="3" s="1"/>
  <c r="K376" i="3"/>
  <c r="K375" i="3" s="1"/>
  <c r="K379" i="3"/>
  <c r="K378" i="3" s="1"/>
  <c r="K377" i="3" s="1"/>
  <c r="K382" i="3"/>
  <c r="K381" i="3" s="1"/>
  <c r="K380" i="3" s="1"/>
  <c r="K370" i="3"/>
  <c r="K369" i="3" s="1"/>
  <c r="K368" i="3" s="1"/>
  <c r="L147" i="5"/>
  <c r="L146" i="5" s="1"/>
  <c r="L145" i="5" s="1"/>
  <c r="L426" i="5"/>
  <c r="L425" i="5" s="1"/>
  <c r="L424" i="5" s="1"/>
  <c r="K498" i="3"/>
  <c r="K497" i="3" s="1"/>
  <c r="K496" i="3" s="1"/>
  <c r="K969" i="3"/>
  <c r="K968" i="3" s="1"/>
  <c r="K967" i="3" s="1"/>
  <c r="K966" i="3" s="1"/>
  <c r="I152" i="1"/>
  <c r="I151" i="1" s="1"/>
  <c r="I150" i="1" s="1"/>
  <c r="I52" i="1"/>
  <c r="I51" i="1" s="1"/>
  <c r="K511" i="3"/>
  <c r="K510" i="3" s="1"/>
  <c r="K509" i="3" s="1"/>
  <c r="K444" i="3"/>
  <c r="K443" i="3" s="1"/>
  <c r="K442" i="3" s="1"/>
  <c r="L454" i="5"/>
  <c r="L453" i="5" s="1"/>
  <c r="L452" i="5" s="1"/>
  <c r="K658" i="3"/>
  <c r="K657" i="3" s="1"/>
  <c r="K656" i="3" s="1"/>
  <c r="K149" i="3"/>
  <c r="K148" i="3" s="1"/>
  <c r="K147" i="3" s="1"/>
  <c r="L574" i="5"/>
  <c r="L573" i="5" s="1"/>
  <c r="K325" i="3"/>
  <c r="K324" i="3" s="1"/>
  <c r="K352" i="3"/>
  <c r="K351" i="3" s="1"/>
  <c r="F120" i="1"/>
  <c r="G120" i="1" s="1"/>
  <c r="H120" i="1" s="1"/>
  <c r="L522" i="5"/>
  <c r="L521" i="5" s="1"/>
  <c r="L520" i="5" s="1"/>
  <c r="K399" i="3"/>
  <c r="K398" i="3" s="1"/>
  <c r="K397" i="3" s="1"/>
  <c r="L579" i="5"/>
  <c r="L578" i="5" s="1"/>
  <c r="L558" i="5"/>
  <c r="L557" i="5" s="1"/>
  <c r="L556" i="5" s="1"/>
  <c r="K248" i="3"/>
  <c r="K247" i="3" s="1"/>
  <c r="K246" i="3" s="1"/>
  <c r="K329" i="3"/>
  <c r="L180" i="5"/>
  <c r="L179" i="5" s="1"/>
  <c r="L178" i="5" s="1"/>
  <c r="K253" i="3"/>
  <c r="K252" i="3" s="1"/>
  <c r="K251" i="3" s="1"/>
  <c r="I93" i="1"/>
  <c r="I92" i="1" s="1"/>
  <c r="K245" i="3"/>
  <c r="K244" i="3" s="1"/>
  <c r="K243" i="3" s="1"/>
  <c r="C111" i="1"/>
  <c r="C106" i="1" s="1"/>
  <c r="D111" i="1"/>
  <c r="D106" i="1" s="1"/>
  <c r="E111" i="1"/>
  <c r="E106" i="1" s="1"/>
  <c r="F111" i="1"/>
  <c r="F106" i="1" s="1"/>
  <c r="G111" i="1"/>
  <c r="G106" i="1" s="1"/>
  <c r="H111" i="1"/>
  <c r="H106" i="1"/>
  <c r="I111" i="1"/>
  <c r="L689" i="5"/>
  <c r="L688" i="5" s="1"/>
  <c r="L687" i="5" s="1"/>
  <c r="L686" i="5" s="1"/>
  <c r="L685" i="5" s="1"/>
  <c r="L684" i="5" s="1"/>
  <c r="L690" i="5" s="1"/>
  <c r="K140" i="3"/>
  <c r="K139" i="3" s="1"/>
  <c r="K138" i="3" s="1"/>
  <c r="K137" i="3" s="1"/>
  <c r="K130" i="3"/>
  <c r="K129" i="3" s="1"/>
  <c r="K128" i="3" s="1"/>
  <c r="K127" i="3"/>
  <c r="K126" i="3" s="1"/>
  <c r="K125" i="3" s="1"/>
  <c r="K1002" i="3"/>
  <c r="K1001" i="3" s="1"/>
  <c r="K1000" i="3" s="1"/>
  <c r="K999" i="3" s="1"/>
  <c r="K136" i="3"/>
  <c r="K135" i="3" s="1"/>
  <c r="K134" i="3" s="1"/>
  <c r="K152" i="3"/>
  <c r="K151" i="3" s="1"/>
  <c r="G821" i="4"/>
  <c r="G820" i="4" s="1"/>
  <c r="G819" i="4" s="1"/>
  <c r="I141" i="1"/>
  <c r="I134" i="1"/>
  <c r="I133" i="1"/>
  <c r="K133" i="3"/>
  <c r="K132" i="3"/>
  <c r="K131" i="3" s="1"/>
  <c r="L644" i="5"/>
  <c r="L643" i="5" s="1"/>
  <c r="L642" i="5" s="1"/>
  <c r="K644" i="5"/>
  <c r="K643" i="5" s="1"/>
  <c r="K642" i="5" s="1"/>
  <c r="J644" i="5"/>
  <c r="J643" i="5" s="1"/>
  <c r="J642" i="5" s="1"/>
  <c r="I644" i="5"/>
  <c r="I643" i="5" s="1"/>
  <c r="I642" i="5" s="1"/>
  <c r="H644" i="5"/>
  <c r="H643" i="5" s="1"/>
  <c r="H642" i="5" s="1"/>
  <c r="G644" i="5"/>
  <c r="G643" i="5" s="1"/>
  <c r="G642" i="5" s="1"/>
  <c r="K554" i="5"/>
  <c r="K553" i="5" s="1"/>
  <c r="K552" i="5" s="1"/>
  <c r="K551" i="5" s="1"/>
  <c r="K559" i="5" s="1"/>
  <c r="J554" i="5"/>
  <c r="J553" i="5" s="1"/>
  <c r="J552" i="5" s="1"/>
  <c r="J551" i="5" s="1"/>
  <c r="J559" i="5" s="1"/>
  <c r="I554" i="5"/>
  <c r="I553" i="5" s="1"/>
  <c r="I552" i="5" s="1"/>
  <c r="I551" i="5" s="1"/>
  <c r="I559" i="5" s="1"/>
  <c r="H554" i="5"/>
  <c r="H553" i="5" s="1"/>
  <c r="H552" i="5" s="1"/>
  <c r="H551" i="5" s="1"/>
  <c r="H559" i="5" s="1"/>
  <c r="L555" i="5"/>
  <c r="L554" i="5" s="1"/>
  <c r="L553" i="5" s="1"/>
  <c r="G554" i="5"/>
  <c r="G553" i="5" s="1"/>
  <c r="G552" i="5" s="1"/>
  <c r="G551" i="5" s="1"/>
  <c r="G559" i="5" s="1"/>
  <c r="K249" i="5"/>
  <c r="K248" i="5" s="1"/>
  <c r="K247" i="5" s="1"/>
  <c r="K246" i="5" s="1"/>
  <c r="K251" i="5" s="1"/>
  <c r="J249" i="5"/>
  <c r="J248" i="5"/>
  <c r="J247" i="5" s="1"/>
  <c r="J246" i="5" s="1"/>
  <c r="J251" i="5" s="1"/>
  <c r="I249" i="5"/>
  <c r="I248" i="5" s="1"/>
  <c r="I247" i="5" s="1"/>
  <c r="I246" i="5" s="1"/>
  <c r="I251" i="5" s="1"/>
  <c r="H249" i="5"/>
  <c r="H248" i="5" s="1"/>
  <c r="H247" i="5" s="1"/>
  <c r="H246" i="5" s="1"/>
  <c r="G249" i="5"/>
  <c r="G248" i="5" s="1"/>
  <c r="G247" i="5" s="1"/>
  <c r="G246" i="5" s="1"/>
  <c r="G251" i="5" s="1"/>
  <c r="J282" i="3"/>
  <c r="J281" i="3" s="1"/>
  <c r="J280" i="3" s="1"/>
  <c r="J279" i="3" s="1"/>
  <c r="I282" i="3"/>
  <c r="I281" i="3" s="1"/>
  <c r="I280" i="3" s="1"/>
  <c r="I279" i="3" s="1"/>
  <c r="H282" i="3"/>
  <c r="H281" i="3" s="1"/>
  <c r="H280" i="3" s="1"/>
  <c r="H279" i="3" s="1"/>
  <c r="G282" i="3"/>
  <c r="G281" i="3" s="1"/>
  <c r="G280" i="3"/>
  <c r="G279" i="3" s="1"/>
  <c r="F282" i="3"/>
  <c r="F281" i="3" s="1"/>
  <c r="F280" i="3" s="1"/>
  <c r="F279" i="3" s="1"/>
  <c r="J245" i="3"/>
  <c r="J244" i="3" s="1"/>
  <c r="J243" i="3" s="1"/>
  <c r="J242" i="3" s="1"/>
  <c r="I245" i="3"/>
  <c r="I244" i="3" s="1"/>
  <c r="I243" i="3" s="1"/>
  <c r="I242" i="3" s="1"/>
  <c r="H245" i="3"/>
  <c r="H244" i="3" s="1"/>
  <c r="H243" i="3" s="1"/>
  <c r="H242" i="3" s="1"/>
  <c r="G245" i="3"/>
  <c r="G244" i="3" s="1"/>
  <c r="G243" i="3" s="1"/>
  <c r="G242" i="3" s="1"/>
  <c r="F245" i="3"/>
  <c r="F244" i="3" s="1"/>
  <c r="F243" i="3" s="1"/>
  <c r="F242" i="3" s="1"/>
  <c r="F94" i="1"/>
  <c r="F93" i="1" s="1"/>
  <c r="F92" i="1" s="1"/>
  <c r="G925" i="3"/>
  <c r="G924" i="3"/>
  <c r="G923" i="3" s="1"/>
  <c r="G922" i="3" s="1"/>
  <c r="F925" i="3"/>
  <c r="F924" i="3" s="1"/>
  <c r="F923" i="3" s="1"/>
  <c r="F922" i="3" s="1"/>
  <c r="F18" i="3"/>
  <c r="F17" i="3"/>
  <c r="K416" i="3"/>
  <c r="K415" i="3" s="1"/>
  <c r="K414" i="3" s="1"/>
  <c r="J416" i="3"/>
  <c r="J415" i="3" s="1"/>
  <c r="J414" i="3"/>
  <c r="I416" i="3"/>
  <c r="I415" i="3" s="1"/>
  <c r="I414" i="3" s="1"/>
  <c r="H416" i="3"/>
  <c r="H415" i="3" s="1"/>
  <c r="H414" i="3" s="1"/>
  <c r="G416" i="3"/>
  <c r="G415" i="3"/>
  <c r="G414" i="3" s="1"/>
  <c r="F416" i="3"/>
  <c r="F415" i="3" s="1"/>
  <c r="F414" i="3" s="1"/>
  <c r="G122" i="3"/>
  <c r="G121" i="3"/>
  <c r="G119" i="3"/>
  <c r="G118" i="3" s="1"/>
  <c r="G113" i="3"/>
  <c r="G112" i="3"/>
  <c r="G110" i="3"/>
  <c r="G109" i="3" s="1"/>
  <c r="G104" i="3"/>
  <c r="G103" i="3"/>
  <c r="F104" i="3"/>
  <c r="F103" i="3" s="1"/>
  <c r="F110" i="3"/>
  <c r="F109" i="3"/>
  <c r="F113" i="3"/>
  <c r="F112" i="3" s="1"/>
  <c r="F119" i="3"/>
  <c r="F118" i="3"/>
  <c r="F122" i="3"/>
  <c r="F121" i="3" s="1"/>
  <c r="K123" i="3"/>
  <c r="K122" i="3" s="1"/>
  <c r="K121" i="3" s="1"/>
  <c r="J123" i="3"/>
  <c r="J122" i="3" s="1"/>
  <c r="J121" i="3" s="1"/>
  <c r="I123" i="3"/>
  <c r="I122" i="3" s="1"/>
  <c r="I121" i="3" s="1"/>
  <c r="K120" i="3"/>
  <c r="K119" i="3" s="1"/>
  <c r="K118" i="3" s="1"/>
  <c r="J120" i="3"/>
  <c r="J119" i="3"/>
  <c r="J118" i="3" s="1"/>
  <c r="I120" i="3"/>
  <c r="I119" i="3" s="1"/>
  <c r="I118" i="3" s="1"/>
  <c r="K114" i="3"/>
  <c r="K113" i="3" s="1"/>
  <c r="K112" i="3" s="1"/>
  <c r="J114" i="3"/>
  <c r="J113" i="3" s="1"/>
  <c r="J112" i="3" s="1"/>
  <c r="I114" i="3"/>
  <c r="I113" i="3" s="1"/>
  <c r="I112" i="3" s="1"/>
  <c r="K111" i="3"/>
  <c r="K110" i="3" s="1"/>
  <c r="K109" i="3" s="1"/>
  <c r="J111" i="3"/>
  <c r="J110" i="3" s="1"/>
  <c r="J109" i="3" s="1"/>
  <c r="I111" i="3"/>
  <c r="I110" i="3" s="1"/>
  <c r="I109" i="3" s="1"/>
  <c r="K105" i="3"/>
  <c r="K104" i="3" s="1"/>
  <c r="K103" i="3" s="1"/>
  <c r="J105" i="3"/>
  <c r="J104" i="3" s="1"/>
  <c r="J103" i="3" s="1"/>
  <c r="I105" i="3"/>
  <c r="I104" i="3" s="1"/>
  <c r="I103" i="3" s="1"/>
  <c r="H123" i="3"/>
  <c r="H122" i="3" s="1"/>
  <c r="H121" i="3" s="1"/>
  <c r="H114" i="3"/>
  <c r="H113" i="3" s="1"/>
  <c r="H112" i="3" s="1"/>
  <c r="H111" i="3"/>
  <c r="H110" i="3" s="1"/>
  <c r="H109" i="3" s="1"/>
  <c r="H105" i="3"/>
  <c r="H104" i="3" s="1"/>
  <c r="H103" i="3" s="1"/>
  <c r="H120" i="3"/>
  <c r="H119" i="3" s="1"/>
  <c r="H118" i="3" s="1"/>
  <c r="H633" i="5"/>
  <c r="H632" i="5" s="1"/>
  <c r="G633" i="5"/>
  <c r="G632" i="5" s="1"/>
  <c r="L634" i="5"/>
  <c r="L633" i="5" s="1"/>
  <c r="L632" i="5" s="1"/>
  <c r="K634" i="5"/>
  <c r="K633" i="5" s="1"/>
  <c r="K632" i="5" s="1"/>
  <c r="J634" i="5"/>
  <c r="J633" i="5" s="1"/>
  <c r="J632" i="5" s="1"/>
  <c r="I634" i="5"/>
  <c r="I633" i="5" s="1"/>
  <c r="I632" i="5" s="1"/>
  <c r="H619" i="5"/>
  <c r="H618" i="5" s="1"/>
  <c r="G619" i="5"/>
  <c r="G618" i="5"/>
  <c r="L620" i="5"/>
  <c r="L619" i="5" s="1"/>
  <c r="L618" i="5" s="1"/>
  <c r="K620" i="5"/>
  <c r="K619" i="5" s="1"/>
  <c r="K618" i="5" s="1"/>
  <c r="J620" i="5"/>
  <c r="J619" i="5" s="1"/>
  <c r="J618" i="5" s="1"/>
  <c r="I620" i="5"/>
  <c r="I619" i="5" s="1"/>
  <c r="I618" i="5" s="1"/>
  <c r="L622" i="5"/>
  <c r="K622" i="5"/>
  <c r="J622" i="5"/>
  <c r="I622" i="5"/>
  <c r="H622" i="5"/>
  <c r="G622" i="5"/>
  <c r="L598" i="5"/>
  <c r="L597" i="5" s="1"/>
  <c r="L596" i="5" s="1"/>
  <c r="K598" i="5"/>
  <c r="K597" i="5" s="1"/>
  <c r="K596" i="5" s="1"/>
  <c r="J598" i="5"/>
  <c r="J597" i="5" s="1"/>
  <c r="J596" i="5" s="1"/>
  <c r="I598" i="5"/>
  <c r="I597" i="5" s="1"/>
  <c r="I596" i="5" s="1"/>
  <c r="K611" i="5"/>
  <c r="K610" i="5" s="1"/>
  <c r="J611" i="5"/>
  <c r="J610" i="5"/>
  <c r="I611" i="5"/>
  <c r="I610" i="5" s="1"/>
  <c r="H611" i="5"/>
  <c r="H610" i="5" s="1"/>
  <c r="G611" i="5"/>
  <c r="G610" i="5" s="1"/>
  <c r="H614" i="5"/>
  <c r="H613" i="5" s="1"/>
  <c r="G614" i="5"/>
  <c r="G613" i="5" s="1"/>
  <c r="L615" i="5"/>
  <c r="L614" i="5" s="1"/>
  <c r="L613" i="5" s="1"/>
  <c r="K615" i="5"/>
  <c r="K614" i="5" s="1"/>
  <c r="K613" i="5" s="1"/>
  <c r="J615" i="5"/>
  <c r="J614" i="5" s="1"/>
  <c r="J613" i="5" s="1"/>
  <c r="I615" i="5"/>
  <c r="I614" i="5" s="1"/>
  <c r="I613" i="5" s="1"/>
  <c r="H608" i="5"/>
  <c r="H607" i="5" s="1"/>
  <c r="G608" i="5"/>
  <c r="G607" i="5" s="1"/>
  <c r="L609" i="5"/>
  <c r="L608" i="5" s="1"/>
  <c r="L607" i="5" s="1"/>
  <c r="K609" i="5"/>
  <c r="K608" i="5" s="1"/>
  <c r="K607" i="5" s="1"/>
  <c r="J609" i="5"/>
  <c r="J608" i="5" s="1"/>
  <c r="J607" i="5" s="1"/>
  <c r="I609" i="5"/>
  <c r="I608" i="5" s="1"/>
  <c r="I607" i="5" s="1"/>
  <c r="H605" i="5"/>
  <c r="H604" i="5" s="1"/>
  <c r="G605" i="5"/>
  <c r="G604" i="5" s="1"/>
  <c r="L606" i="5"/>
  <c r="L605" i="5" s="1"/>
  <c r="L604" i="5" s="1"/>
  <c r="K606" i="5"/>
  <c r="K605" i="5" s="1"/>
  <c r="K604" i="5" s="1"/>
  <c r="J606" i="5"/>
  <c r="J605" i="5" s="1"/>
  <c r="J604" i="5" s="1"/>
  <c r="I606" i="5"/>
  <c r="I605" i="5" s="1"/>
  <c r="I604" i="5" s="1"/>
  <c r="I616" i="5" s="1"/>
  <c r="G31" i="6"/>
  <c r="G30" i="6" s="1"/>
  <c r="G29" i="6" s="1"/>
  <c r="G28" i="6" s="1"/>
  <c r="G24" i="6"/>
  <c r="G23" i="6" s="1"/>
  <c r="G22" i="6" s="1"/>
  <c r="G21" i="6"/>
  <c r="G20" i="6" s="1"/>
  <c r="G19" i="6" s="1"/>
  <c r="G18" i="6" s="1"/>
  <c r="G17" i="6" s="1"/>
  <c r="G47" i="6"/>
  <c r="G46" i="6" s="1"/>
  <c r="G45" i="6" s="1"/>
  <c r="G44" i="6" s="1"/>
  <c r="G39" i="6"/>
  <c r="G38" i="6" s="1"/>
  <c r="G37" i="6" s="1"/>
  <c r="G36" i="6" s="1"/>
  <c r="G18" i="3"/>
  <c r="G17" i="3" s="1"/>
  <c r="E61" i="1"/>
  <c r="E58" i="1"/>
  <c r="I42" i="1"/>
  <c r="H42" i="1"/>
  <c r="G42" i="1"/>
  <c r="F42" i="1"/>
  <c r="E42" i="1"/>
  <c r="I29" i="1"/>
  <c r="H29" i="1"/>
  <c r="G29" i="1"/>
  <c r="F29" i="1"/>
  <c r="E29" i="1"/>
  <c r="D29" i="1"/>
  <c r="C29" i="1"/>
  <c r="H19" i="1"/>
  <c r="H18" i="1" s="1"/>
  <c r="G19" i="1"/>
  <c r="G18" i="1"/>
  <c r="F19" i="1"/>
  <c r="F18" i="1" s="1"/>
  <c r="E19" i="1"/>
  <c r="E18" i="1"/>
  <c r="D19" i="1"/>
  <c r="D18" i="1" s="1"/>
  <c r="C19" i="1"/>
  <c r="C18" i="1"/>
  <c r="E14" i="1"/>
  <c r="E13" i="1" s="1"/>
  <c r="E12" i="1" s="1"/>
  <c r="H150" i="1"/>
  <c r="G150" i="1"/>
  <c r="F150" i="1"/>
  <c r="E150" i="1"/>
  <c r="I86" i="1"/>
  <c r="H86" i="1"/>
  <c r="G86" i="1"/>
  <c r="F86" i="1"/>
  <c r="E86" i="1"/>
  <c r="I88" i="1"/>
  <c r="H88" i="1"/>
  <c r="G88" i="1"/>
  <c r="F88" i="1"/>
  <c r="E88" i="1"/>
  <c r="I61" i="1"/>
  <c r="H61" i="1"/>
  <c r="H58" i="1" s="1"/>
  <c r="G61" i="1"/>
  <c r="G58" i="1" s="1"/>
  <c r="F61" i="1"/>
  <c r="F58" i="1" s="1"/>
  <c r="C61" i="1"/>
  <c r="C58" i="1" s="1"/>
  <c r="D150" i="1"/>
  <c r="D146" i="1"/>
  <c r="D145" i="1" s="1"/>
  <c r="D143" i="1"/>
  <c r="D134" i="1"/>
  <c r="D126" i="1" s="1"/>
  <c r="D125" i="1" s="1"/>
  <c r="D104" i="1"/>
  <c r="D100" i="1"/>
  <c r="D98" i="1"/>
  <c r="D93" i="1"/>
  <c r="D92" i="1" s="1"/>
  <c r="D88" i="1"/>
  <c r="D86" i="1"/>
  <c r="D83" i="1"/>
  <c r="D80" i="1"/>
  <c r="D78" i="1"/>
  <c r="D74" i="1"/>
  <c r="D69" i="1"/>
  <c r="D66" i="1"/>
  <c r="D64" i="1"/>
  <c r="D61" i="1"/>
  <c r="D58" i="1" s="1"/>
  <c r="D59" i="1"/>
  <c r="D52" i="1"/>
  <c r="D51" i="1" s="1"/>
  <c r="D49" i="1"/>
  <c r="D47" i="1"/>
  <c r="D42" i="1"/>
  <c r="D40" i="1"/>
  <c r="D39" i="1" s="1"/>
  <c r="D36" i="1"/>
  <c r="D34" i="1"/>
  <c r="D26" i="1"/>
  <c r="D25" i="1" s="1"/>
  <c r="D24" i="1" s="1"/>
  <c r="D11" i="1" s="1"/>
  <c r="D13" i="1"/>
  <c r="D12" i="1" s="1"/>
  <c r="I16" i="7"/>
  <c r="H16" i="7"/>
  <c r="G16" i="7"/>
  <c r="J12" i="7"/>
  <c r="I12" i="7"/>
  <c r="H12" i="7"/>
  <c r="G12" i="7"/>
  <c r="I14" i="7"/>
  <c r="H14" i="7"/>
  <c r="G14" i="7"/>
  <c r="H146" i="1"/>
  <c r="H145" i="1" s="1"/>
  <c r="G146" i="1"/>
  <c r="G145" i="1" s="1"/>
  <c r="H143" i="1"/>
  <c r="G143" i="1"/>
  <c r="H134" i="1"/>
  <c r="G134" i="1"/>
  <c r="H129" i="1"/>
  <c r="G129" i="1"/>
  <c r="H104" i="1"/>
  <c r="G104" i="1"/>
  <c r="H100" i="1"/>
  <c r="G100" i="1"/>
  <c r="H98" i="1"/>
  <c r="G98" i="1"/>
  <c r="H93" i="1"/>
  <c r="H92" i="1" s="1"/>
  <c r="G93" i="1"/>
  <c r="G92" i="1" s="1"/>
  <c r="H83" i="1"/>
  <c r="G83" i="1"/>
  <c r="H80" i="1"/>
  <c r="G80" i="1"/>
  <c r="H78" i="1"/>
  <c r="G78" i="1"/>
  <c r="H74" i="1"/>
  <c r="G74" i="1"/>
  <c r="H69" i="1"/>
  <c r="G69" i="1"/>
  <c r="H66" i="1"/>
  <c r="G66" i="1"/>
  <c r="H64" i="1"/>
  <c r="G64" i="1"/>
  <c r="H59" i="1"/>
  <c r="G59" i="1"/>
  <c r="H52" i="1"/>
  <c r="H51" i="1" s="1"/>
  <c r="G52" i="1"/>
  <c r="G51" i="1" s="1"/>
  <c r="H49" i="1"/>
  <c r="G49" i="1"/>
  <c r="H47" i="1"/>
  <c r="H46" i="1" s="1"/>
  <c r="H45" i="1" s="1"/>
  <c r="G47" i="1"/>
  <c r="H40" i="1"/>
  <c r="H39" i="1" s="1"/>
  <c r="G40" i="1"/>
  <c r="G39" i="1"/>
  <c r="H34" i="1"/>
  <c r="G34" i="1"/>
  <c r="H36" i="1"/>
  <c r="G36" i="1"/>
  <c r="G33" i="1" s="1"/>
  <c r="H25" i="1"/>
  <c r="G25" i="1"/>
  <c r="G14" i="1"/>
  <c r="F59" i="1"/>
  <c r="E59" i="1"/>
  <c r="C59" i="1"/>
  <c r="F146" i="1"/>
  <c r="F145" i="1"/>
  <c r="F143" i="1"/>
  <c r="F134" i="1"/>
  <c r="F129" i="1"/>
  <c r="F104" i="1"/>
  <c r="F100" i="1"/>
  <c r="F98" i="1"/>
  <c r="F83" i="1"/>
  <c r="F80" i="1"/>
  <c r="F68" i="1" s="1"/>
  <c r="F78" i="1"/>
  <c r="F74" i="1"/>
  <c r="F69" i="1"/>
  <c r="F66" i="1"/>
  <c r="F64" i="1"/>
  <c r="F52" i="1"/>
  <c r="F51" i="1" s="1"/>
  <c r="F49" i="1"/>
  <c r="F47" i="1"/>
  <c r="F46" i="1" s="1"/>
  <c r="F45" i="1" s="1"/>
  <c r="F40" i="1"/>
  <c r="F39" i="1" s="1"/>
  <c r="F36" i="1"/>
  <c r="F34" i="1"/>
  <c r="F25" i="1"/>
  <c r="F24" i="1" s="1"/>
  <c r="F13" i="1"/>
  <c r="F12" i="1" s="1"/>
  <c r="E146" i="1"/>
  <c r="E145" i="1" s="1"/>
  <c r="E91" i="1" s="1"/>
  <c r="E90" i="1" s="1"/>
  <c r="E143" i="1"/>
  <c r="E134" i="1"/>
  <c r="E129" i="1"/>
  <c r="E104" i="1"/>
  <c r="E100" i="1"/>
  <c r="E98" i="1"/>
  <c r="E93" i="1"/>
  <c r="E92" i="1" s="1"/>
  <c r="E83" i="1"/>
  <c r="E80" i="1"/>
  <c r="E78" i="1"/>
  <c r="E74" i="1"/>
  <c r="E69" i="1"/>
  <c r="E66" i="1"/>
  <c r="E64" i="1"/>
  <c r="E52" i="1"/>
  <c r="E51" i="1" s="1"/>
  <c r="E49" i="1"/>
  <c r="E47" i="1"/>
  <c r="E40" i="1"/>
  <c r="E39" i="1" s="1"/>
  <c r="E36" i="1"/>
  <c r="E34" i="1"/>
  <c r="E28" i="1"/>
  <c r="E26" i="1"/>
  <c r="C72" i="1"/>
  <c r="C146" i="1"/>
  <c r="C143" i="1"/>
  <c r="C134" i="1"/>
  <c r="C129" i="1"/>
  <c r="C104" i="1"/>
  <c r="C100" i="1"/>
  <c r="C98" i="1"/>
  <c r="C93" i="1"/>
  <c r="C92" i="1" s="1"/>
  <c r="C78" i="1"/>
  <c r="C83" i="1"/>
  <c r="C80" i="1"/>
  <c r="C74" i="1"/>
  <c r="C69" i="1"/>
  <c r="C66" i="1"/>
  <c r="C64" i="1"/>
  <c r="C56" i="1"/>
  <c r="C52" i="1" s="1"/>
  <c r="C51" i="1" s="1"/>
  <c r="C49" i="1"/>
  <c r="C47" i="1"/>
  <c r="C40" i="1"/>
  <c r="C39" i="1" s="1"/>
  <c r="C36" i="1"/>
  <c r="C34" i="1"/>
  <c r="C28" i="1"/>
  <c r="C26" i="1"/>
  <c r="C14" i="1"/>
  <c r="C13" i="1" s="1"/>
  <c r="C12" i="1" s="1"/>
  <c r="C145" i="1"/>
  <c r="F13" i="7"/>
  <c r="L359" i="5"/>
  <c r="L358" i="5" s="1"/>
  <c r="L357" i="5" s="1"/>
  <c r="K359" i="5"/>
  <c r="K358" i="5" s="1"/>
  <c r="K357" i="5"/>
  <c r="J359" i="5"/>
  <c r="J358" i="5" s="1"/>
  <c r="J357" i="5" s="1"/>
  <c r="I359" i="5"/>
  <c r="I358" i="5" s="1"/>
  <c r="I357" i="5" s="1"/>
  <c r="H359" i="5"/>
  <c r="H358" i="5" s="1"/>
  <c r="H357" i="5" s="1"/>
  <c r="G359" i="5"/>
  <c r="G358" i="5" s="1"/>
  <c r="G357" i="5" s="1"/>
  <c r="L429" i="5"/>
  <c r="L428" i="5" s="1"/>
  <c r="L427" i="5" s="1"/>
  <c r="K429" i="5"/>
  <c r="K428" i="5" s="1"/>
  <c r="K427" i="5" s="1"/>
  <c r="J429" i="5"/>
  <c r="J428" i="5" s="1"/>
  <c r="J427" i="5" s="1"/>
  <c r="I429" i="5"/>
  <c r="I428" i="5" s="1"/>
  <c r="I427" i="5" s="1"/>
  <c r="H429" i="5"/>
  <c r="H428" i="5" s="1"/>
  <c r="H427" i="5" s="1"/>
  <c r="K426" i="5"/>
  <c r="K425" i="5" s="1"/>
  <c r="K424" i="5" s="1"/>
  <c r="J426" i="5"/>
  <c r="J425" i="5" s="1"/>
  <c r="J424" i="5" s="1"/>
  <c r="I426" i="5"/>
  <c r="I425" i="5" s="1"/>
  <c r="I424" i="5" s="1"/>
  <c r="H426" i="5"/>
  <c r="H425" i="5" s="1"/>
  <c r="H424" i="5" s="1"/>
  <c r="G429" i="5"/>
  <c r="G428" i="5" s="1"/>
  <c r="G427" i="5" s="1"/>
  <c r="G426" i="5"/>
  <c r="G425" i="5" s="1"/>
  <c r="G424" i="5" s="1"/>
  <c r="L374" i="5"/>
  <c r="L373" i="5" s="1"/>
  <c r="L372" i="5" s="1"/>
  <c r="K374" i="5"/>
  <c r="K373" i="5" s="1"/>
  <c r="K372" i="5" s="1"/>
  <c r="J374" i="5"/>
  <c r="J373" i="5" s="1"/>
  <c r="J372" i="5" s="1"/>
  <c r="I374" i="5"/>
  <c r="I373" i="5" s="1"/>
  <c r="I372" i="5" s="1"/>
  <c r="H374" i="5"/>
  <c r="H373" i="5" s="1"/>
  <c r="H372" i="5" s="1"/>
  <c r="L371" i="5"/>
  <c r="L370" i="5" s="1"/>
  <c r="L369" i="5" s="1"/>
  <c r="K371" i="5"/>
  <c r="K370" i="5" s="1"/>
  <c r="K369" i="5" s="1"/>
  <c r="J371" i="5"/>
  <c r="J370" i="5" s="1"/>
  <c r="J369" i="5" s="1"/>
  <c r="I371" i="5"/>
  <c r="I370" i="5" s="1"/>
  <c r="I369" i="5" s="1"/>
  <c r="H371" i="5"/>
  <c r="H370" i="5" s="1"/>
  <c r="H369" i="5" s="1"/>
  <c r="L368" i="5"/>
  <c r="L367" i="5" s="1"/>
  <c r="L366" i="5" s="1"/>
  <c r="K368" i="5"/>
  <c r="K367" i="5" s="1"/>
  <c r="K366" i="5" s="1"/>
  <c r="J368" i="5"/>
  <c r="J367" i="5" s="1"/>
  <c r="J366" i="5" s="1"/>
  <c r="I368" i="5"/>
  <c r="I367" i="5" s="1"/>
  <c r="I366" i="5" s="1"/>
  <c r="H368" i="5"/>
  <c r="H367" i="5" s="1"/>
  <c r="H366" i="5" s="1"/>
  <c r="G374" i="5"/>
  <c r="G373" i="5" s="1"/>
  <c r="G372" i="5" s="1"/>
  <c r="G371" i="5"/>
  <c r="G370" i="5" s="1"/>
  <c r="G369" i="5" s="1"/>
  <c r="G368" i="5"/>
  <c r="G367" i="5" s="1"/>
  <c r="G366" i="5" s="1"/>
  <c r="L471" i="5"/>
  <c r="L470" i="5" s="1"/>
  <c r="L469" i="5" s="1"/>
  <c r="K471" i="5"/>
  <c r="K470" i="5" s="1"/>
  <c r="K469" i="5" s="1"/>
  <c r="J471" i="5"/>
  <c r="J470" i="5" s="1"/>
  <c r="J469" i="5" s="1"/>
  <c r="I471" i="5"/>
  <c r="I470" i="5" s="1"/>
  <c r="I469" i="5" s="1"/>
  <c r="H471" i="5"/>
  <c r="H470" i="5" s="1"/>
  <c r="H469" i="5" s="1"/>
  <c r="L468" i="5"/>
  <c r="L467" i="5" s="1"/>
  <c r="L466" i="5" s="1"/>
  <c r="K468" i="5"/>
  <c r="K467" i="5" s="1"/>
  <c r="K466" i="5" s="1"/>
  <c r="J468" i="5"/>
  <c r="J467" i="5" s="1"/>
  <c r="J466" i="5" s="1"/>
  <c r="I468" i="5"/>
  <c r="I467" i="5" s="1"/>
  <c r="I466" i="5" s="1"/>
  <c r="H468" i="5"/>
  <c r="H467" i="5" s="1"/>
  <c r="H466" i="5" s="1"/>
  <c r="G471" i="5"/>
  <c r="G470" i="5" s="1"/>
  <c r="G469" i="5" s="1"/>
  <c r="G468" i="5"/>
  <c r="G467" i="5" s="1"/>
  <c r="G466" i="5" s="1"/>
  <c r="L465" i="5"/>
  <c r="L464" i="5" s="1"/>
  <c r="L463" i="5" s="1"/>
  <c r="K465" i="5"/>
  <c r="K464" i="5" s="1"/>
  <c r="K463" i="5" s="1"/>
  <c r="J465" i="5"/>
  <c r="J464" i="5" s="1"/>
  <c r="J463" i="5" s="1"/>
  <c r="I465" i="5"/>
  <c r="I464" i="5" s="1"/>
  <c r="I463" i="5" s="1"/>
  <c r="H465" i="5"/>
  <c r="H464" i="5" s="1"/>
  <c r="H463" i="5" s="1"/>
  <c r="G465" i="5"/>
  <c r="G464" i="5" s="1"/>
  <c r="G463" i="5" s="1"/>
  <c r="K339" i="5"/>
  <c r="K338" i="5" s="1"/>
  <c r="K337" i="5" s="1"/>
  <c r="J339" i="5"/>
  <c r="J338" i="5" s="1"/>
  <c r="J337" i="5" s="1"/>
  <c r="I339" i="5"/>
  <c r="I338" i="5" s="1"/>
  <c r="I337" i="5" s="1"/>
  <c r="H339" i="5"/>
  <c r="H338" i="5"/>
  <c r="H337" i="5" s="1"/>
  <c r="G339" i="5"/>
  <c r="G338" i="5" s="1"/>
  <c r="G337" i="5" s="1"/>
  <c r="L336" i="5"/>
  <c r="L335" i="5" s="1"/>
  <c r="L334" i="5" s="1"/>
  <c r="K336" i="5"/>
  <c r="K335" i="5" s="1"/>
  <c r="K334" i="5" s="1"/>
  <c r="I336" i="5"/>
  <c r="I335" i="5" s="1"/>
  <c r="I334" i="5" s="1"/>
  <c r="H336" i="5"/>
  <c r="H335" i="5" s="1"/>
  <c r="H334" i="5" s="1"/>
  <c r="G336" i="5"/>
  <c r="G335" i="5" s="1"/>
  <c r="G334" i="5" s="1"/>
  <c r="L330" i="5"/>
  <c r="L329" i="5" s="1"/>
  <c r="L328" i="5" s="1"/>
  <c r="K330" i="5"/>
  <c r="K329" i="5" s="1"/>
  <c r="K328" i="5" s="1"/>
  <c r="J330" i="5"/>
  <c r="J329" i="5" s="1"/>
  <c r="J328" i="5" s="1"/>
  <c r="I330" i="5"/>
  <c r="I329" i="5" s="1"/>
  <c r="I328" i="5" s="1"/>
  <c r="H330" i="5"/>
  <c r="H329" i="5" s="1"/>
  <c r="H328" i="5" s="1"/>
  <c r="G330" i="5"/>
  <c r="G329" i="5" s="1"/>
  <c r="G328" i="5" s="1"/>
  <c r="L305" i="5"/>
  <c r="L304" i="5" s="1"/>
  <c r="L303" i="5" s="1"/>
  <c r="K305" i="5"/>
  <c r="K304" i="5" s="1"/>
  <c r="K303" i="5" s="1"/>
  <c r="J305" i="5"/>
  <c r="J304" i="5" s="1"/>
  <c r="J303" i="5" s="1"/>
  <c r="I305" i="5"/>
  <c r="I304" i="5" s="1"/>
  <c r="I303" i="5" s="1"/>
  <c r="H305" i="5"/>
  <c r="H304" i="5" s="1"/>
  <c r="H303" i="5" s="1"/>
  <c r="L302" i="5"/>
  <c r="L301" i="5"/>
  <c r="L300" i="5" s="1"/>
  <c r="K302" i="5"/>
  <c r="K301" i="5" s="1"/>
  <c r="K300" i="5" s="1"/>
  <c r="J302" i="5"/>
  <c r="J301" i="5" s="1"/>
  <c r="J300" i="5" s="1"/>
  <c r="I302" i="5"/>
  <c r="I301" i="5" s="1"/>
  <c r="I300" i="5" s="1"/>
  <c r="H302" i="5"/>
  <c r="H301" i="5" s="1"/>
  <c r="H300" i="5" s="1"/>
  <c r="G305" i="5"/>
  <c r="G304" i="5" s="1"/>
  <c r="G303" i="5" s="1"/>
  <c r="G302" i="5"/>
  <c r="G301" i="5" s="1"/>
  <c r="G300" i="5" s="1"/>
  <c r="L215" i="5"/>
  <c r="L214" i="5" s="1"/>
  <c r="L213" i="5" s="1"/>
  <c r="L210" i="5" s="1"/>
  <c r="L209" i="5" s="1"/>
  <c r="K215" i="5"/>
  <c r="K214" i="5" s="1"/>
  <c r="K213" i="5" s="1"/>
  <c r="J215" i="5"/>
  <c r="J214" i="5" s="1"/>
  <c r="J213" i="5" s="1"/>
  <c r="I215" i="5"/>
  <c r="I214" i="5"/>
  <c r="I213" i="5" s="1"/>
  <c r="H215" i="5"/>
  <c r="H214" i="5" s="1"/>
  <c r="H213" i="5" s="1"/>
  <c r="G215" i="5"/>
  <c r="G214" i="5" s="1"/>
  <c r="G213" i="5" s="1"/>
  <c r="K195" i="5"/>
  <c r="K194" i="5" s="1"/>
  <c r="K193" i="5" s="1"/>
  <c r="J195" i="5"/>
  <c r="J194" i="5" s="1"/>
  <c r="J193" i="5" s="1"/>
  <c r="I195" i="5"/>
  <c r="I194" i="5" s="1"/>
  <c r="I193" i="5" s="1"/>
  <c r="H195" i="5"/>
  <c r="H194" i="5" s="1"/>
  <c r="H193" i="5" s="1"/>
  <c r="G195" i="5"/>
  <c r="G194" i="5" s="1"/>
  <c r="G193" i="5" s="1"/>
  <c r="L186" i="5"/>
  <c r="L185" i="5" s="1"/>
  <c r="L184" i="5" s="1"/>
  <c r="K186" i="5"/>
  <c r="K185" i="5" s="1"/>
  <c r="K184" i="5" s="1"/>
  <c r="J186" i="5"/>
  <c r="J185" i="5" s="1"/>
  <c r="J184" i="5" s="1"/>
  <c r="I186" i="5"/>
  <c r="I185" i="5" s="1"/>
  <c r="I184" i="5" s="1"/>
  <c r="H186" i="5"/>
  <c r="H185" i="5" s="1"/>
  <c r="H184" i="5" s="1"/>
  <c r="G186" i="5"/>
  <c r="G185" i="5" s="1"/>
  <c r="G184" i="5" s="1"/>
  <c r="I144" i="5"/>
  <c r="I143" i="5" s="1"/>
  <c r="I142" i="5" s="1"/>
  <c r="H144" i="5"/>
  <c r="H143" i="5" s="1"/>
  <c r="H142" i="5" s="1"/>
  <c r="L141" i="5"/>
  <c r="L140" i="5" s="1"/>
  <c r="L139" i="5" s="1"/>
  <c r="I141" i="5"/>
  <c r="I140" i="5" s="1"/>
  <c r="I139" i="5" s="1"/>
  <c r="H141" i="5"/>
  <c r="H140" i="5" s="1"/>
  <c r="H139" i="5" s="1"/>
  <c r="G144" i="5"/>
  <c r="G143" i="5" s="1"/>
  <c r="G142" i="5" s="1"/>
  <c r="G141" i="5"/>
  <c r="G140" i="5" s="1"/>
  <c r="G139" i="5" s="1"/>
  <c r="L138" i="5"/>
  <c r="L137" i="5" s="1"/>
  <c r="L136" i="5" s="1"/>
  <c r="K138" i="5"/>
  <c r="K137" i="5" s="1"/>
  <c r="K136" i="5" s="1"/>
  <c r="J138" i="5"/>
  <c r="J137" i="5" s="1"/>
  <c r="J136" i="5" s="1"/>
  <c r="I138" i="5"/>
  <c r="I137" i="5" s="1"/>
  <c r="I136" i="5" s="1"/>
  <c r="H138" i="5"/>
  <c r="H137" i="5" s="1"/>
  <c r="H136" i="5" s="1"/>
  <c r="G138" i="5"/>
  <c r="G137" i="5" s="1"/>
  <c r="G136" i="5" s="1"/>
  <c r="K129" i="5"/>
  <c r="K128" i="5" s="1"/>
  <c r="K127" i="5" s="1"/>
  <c r="J129" i="5"/>
  <c r="J128" i="5" s="1"/>
  <c r="J127" i="5" s="1"/>
  <c r="I129" i="5"/>
  <c r="I128" i="5" s="1"/>
  <c r="I127" i="5" s="1"/>
  <c r="H129" i="5"/>
  <c r="H128" i="5" s="1"/>
  <c r="H127" i="5" s="1"/>
  <c r="G129" i="5"/>
  <c r="G128" i="5" s="1"/>
  <c r="G127" i="5" s="1"/>
  <c r="K311" i="3"/>
  <c r="J311" i="3"/>
  <c r="I311" i="3"/>
  <c r="H311" i="3"/>
  <c r="G311" i="3"/>
  <c r="F311" i="3"/>
  <c r="K1037" i="3"/>
  <c r="K1036" i="3" s="1"/>
  <c r="J1037" i="3"/>
  <c r="J1036" i="3" s="1"/>
  <c r="I1037" i="3"/>
  <c r="I1036" i="3" s="1"/>
  <c r="H1037" i="3"/>
  <c r="H1036" i="3" s="1"/>
  <c r="K852" i="3"/>
  <c r="K851" i="3" s="1"/>
  <c r="H852" i="3"/>
  <c r="H851" i="3" s="1"/>
  <c r="J231" i="3"/>
  <c r="J230" i="3" s="1"/>
  <c r="J229" i="3" s="1"/>
  <c r="I231" i="3"/>
  <c r="I230" i="3"/>
  <c r="I229" i="3" s="1"/>
  <c r="H231" i="3"/>
  <c r="H230" i="3" s="1"/>
  <c r="H229" i="3" s="1"/>
  <c r="G231" i="3"/>
  <c r="G230" i="3" s="1"/>
  <c r="G229" i="3" s="1"/>
  <c r="F231" i="3"/>
  <c r="F230" i="3" s="1"/>
  <c r="F229" i="3" s="1"/>
  <c r="K217" i="3"/>
  <c r="K216" i="3" s="1"/>
  <c r="K215" i="3" s="1"/>
  <c r="K214" i="3" s="1"/>
  <c r="K213" i="3" s="1"/>
  <c r="K212" i="3" s="1"/>
  <c r="I19" i="2" s="1"/>
  <c r="I18" i="2" s="1"/>
  <c r="J217" i="3"/>
  <c r="J216" i="3" s="1"/>
  <c r="J215" i="3" s="1"/>
  <c r="J214" i="3" s="1"/>
  <c r="J213" i="3" s="1"/>
  <c r="J212" i="3" s="1"/>
  <c r="H19" i="2" s="1"/>
  <c r="H18" i="2" s="1"/>
  <c r="I217" i="3"/>
  <c r="I216" i="3" s="1"/>
  <c r="I215" i="3" s="1"/>
  <c r="I214" i="3" s="1"/>
  <c r="I213" i="3" s="1"/>
  <c r="I212" i="3" s="1"/>
  <c r="I211" i="3" s="1"/>
  <c r="H217" i="3"/>
  <c r="H216" i="3" s="1"/>
  <c r="H215" i="3" s="1"/>
  <c r="H214" i="3" s="1"/>
  <c r="H213" i="3" s="1"/>
  <c r="H212" i="3" s="1"/>
  <c r="H211" i="3" s="1"/>
  <c r="G217" i="3"/>
  <c r="G216" i="3"/>
  <c r="G215" i="3" s="1"/>
  <c r="G214" i="3" s="1"/>
  <c r="G213" i="3" s="1"/>
  <c r="G212" i="3" s="1"/>
  <c r="E19" i="2" s="1"/>
  <c r="E18" i="2" s="1"/>
  <c r="F217" i="3"/>
  <c r="F216" i="3" s="1"/>
  <c r="F215" i="3" s="1"/>
  <c r="F214" i="3" s="1"/>
  <c r="F213" i="3" s="1"/>
  <c r="F212" i="3" s="1"/>
  <c r="F211" i="3" s="1"/>
  <c r="L682" i="5"/>
  <c r="L681" i="5" s="1"/>
  <c r="L680" i="5" s="1"/>
  <c r="L679" i="5" s="1"/>
  <c r="L678" i="5" s="1"/>
  <c r="L677" i="5" s="1"/>
  <c r="L683" i="5" s="1"/>
  <c r="K682" i="5"/>
  <c r="K681" i="5" s="1"/>
  <c r="K680" i="5" s="1"/>
  <c r="K679" i="5" s="1"/>
  <c r="K678" i="5" s="1"/>
  <c r="K677" i="5" s="1"/>
  <c r="K683" i="5" s="1"/>
  <c r="J682" i="5"/>
  <c r="J681" i="5" s="1"/>
  <c r="J680" i="5" s="1"/>
  <c r="J679" i="5" s="1"/>
  <c r="J678" i="5" s="1"/>
  <c r="J677" i="5" s="1"/>
  <c r="J683" i="5" s="1"/>
  <c r="I682" i="5"/>
  <c r="I681" i="5" s="1"/>
  <c r="I680" i="5" s="1"/>
  <c r="I679" i="5" s="1"/>
  <c r="I678" i="5" s="1"/>
  <c r="I677" i="5" s="1"/>
  <c r="I683" i="5" s="1"/>
  <c r="H682" i="5"/>
  <c r="H681" i="5" s="1"/>
  <c r="H680" i="5" s="1"/>
  <c r="H679" i="5" s="1"/>
  <c r="H678" i="5" s="1"/>
  <c r="H677" i="5" s="1"/>
  <c r="H683" i="5" s="1"/>
  <c r="K641" i="5"/>
  <c r="K640" i="5" s="1"/>
  <c r="K639" i="5" s="1"/>
  <c r="K638" i="5" s="1"/>
  <c r="K637" i="5" s="1"/>
  <c r="J641" i="5"/>
  <c r="J640" i="5" s="1"/>
  <c r="J639" i="5" s="1"/>
  <c r="J638" i="5" s="1"/>
  <c r="J637" i="5" s="1"/>
  <c r="J645" i="5" s="1"/>
  <c r="I641" i="5"/>
  <c r="I640" i="5" s="1"/>
  <c r="I639" i="5" s="1"/>
  <c r="I638" i="5" s="1"/>
  <c r="I637" i="5" s="1"/>
  <c r="I636" i="5" s="1"/>
  <c r="H641" i="5"/>
  <c r="H640" i="5" s="1"/>
  <c r="H639" i="5" s="1"/>
  <c r="H638" i="5" s="1"/>
  <c r="H637" i="5" s="1"/>
  <c r="H636" i="5" s="1"/>
  <c r="L631" i="5"/>
  <c r="L630" i="5" s="1"/>
  <c r="L629" i="5" s="1"/>
  <c r="K631" i="5"/>
  <c r="K630" i="5" s="1"/>
  <c r="K629" i="5" s="1"/>
  <c r="J631" i="5"/>
  <c r="J630" i="5" s="1"/>
  <c r="J629" i="5" s="1"/>
  <c r="I631" i="5"/>
  <c r="I630" i="5" s="1"/>
  <c r="I629" i="5" s="1"/>
  <c r="L628" i="5"/>
  <c r="L627" i="5" s="1"/>
  <c r="L626" i="5" s="1"/>
  <c r="K628" i="5"/>
  <c r="K627" i="5" s="1"/>
  <c r="K626" i="5" s="1"/>
  <c r="J628" i="5"/>
  <c r="J627" i="5" s="1"/>
  <c r="J626" i="5" s="1"/>
  <c r="I628" i="5"/>
  <c r="I627" i="5" s="1"/>
  <c r="I626" i="5" s="1"/>
  <c r="H627" i="5"/>
  <c r="H626" i="5" s="1"/>
  <c r="K625" i="5"/>
  <c r="K624" i="5" s="1"/>
  <c r="J625" i="5"/>
  <c r="J624" i="5" s="1"/>
  <c r="I625" i="5"/>
  <c r="I624" i="5" s="1"/>
  <c r="H624" i="5"/>
  <c r="L602" i="5"/>
  <c r="K603" i="5"/>
  <c r="K602" i="5" s="1"/>
  <c r="J603" i="5"/>
  <c r="J602" i="5" s="1"/>
  <c r="I603" i="5"/>
  <c r="I602" i="5" s="1"/>
  <c r="H602" i="5"/>
  <c r="L601" i="5"/>
  <c r="L600" i="5" s="1"/>
  <c r="K601" i="5"/>
  <c r="K600" i="5" s="1"/>
  <c r="J601" i="5"/>
  <c r="J600" i="5" s="1"/>
  <c r="I600" i="5"/>
  <c r="H600" i="5"/>
  <c r="L591" i="5"/>
  <c r="L590" i="5" s="1"/>
  <c r="L589" i="5" s="1"/>
  <c r="K591" i="5"/>
  <c r="K590" i="5" s="1"/>
  <c r="K589" i="5" s="1"/>
  <c r="J591" i="5"/>
  <c r="J590" i="5" s="1"/>
  <c r="J589" i="5" s="1"/>
  <c r="I591" i="5"/>
  <c r="I590" i="5" s="1"/>
  <c r="I589" i="5" s="1"/>
  <c r="L587" i="5"/>
  <c r="L586" i="5"/>
  <c r="K587" i="5"/>
  <c r="K586" i="5" s="1"/>
  <c r="J587" i="5"/>
  <c r="J586" i="5" s="1"/>
  <c r="I587" i="5"/>
  <c r="I586" i="5" s="1"/>
  <c r="H587" i="5"/>
  <c r="H586" i="5" s="1"/>
  <c r="L582" i="5"/>
  <c r="L581" i="5" s="1"/>
  <c r="L580" i="5" s="1"/>
  <c r="L577" i="5"/>
  <c r="L576" i="5" s="1"/>
  <c r="I577" i="5"/>
  <c r="I576" i="5" s="1"/>
  <c r="I575" i="5" s="1"/>
  <c r="I572" i="5"/>
  <c r="I571" i="5" s="1"/>
  <c r="I570" i="5" s="1"/>
  <c r="L569" i="5"/>
  <c r="L568" i="5" s="1"/>
  <c r="L567" i="5" s="1"/>
  <c r="K569" i="5"/>
  <c r="K568" i="5" s="1"/>
  <c r="K567" i="5" s="1"/>
  <c r="J569" i="5"/>
  <c r="J568" i="5" s="1"/>
  <c r="J567" i="5" s="1"/>
  <c r="I569" i="5"/>
  <c r="I568" i="5" s="1"/>
  <c r="I567" i="5" s="1"/>
  <c r="H569" i="5"/>
  <c r="H568" i="5" s="1"/>
  <c r="H567" i="5" s="1"/>
  <c r="L564" i="5"/>
  <c r="L563" i="5" s="1"/>
  <c r="L566" i="5" s="1"/>
  <c r="K564" i="5"/>
  <c r="K563" i="5" s="1"/>
  <c r="K566" i="5" s="1"/>
  <c r="J564" i="5"/>
  <c r="J563" i="5" s="1"/>
  <c r="J566" i="5" s="1"/>
  <c r="I564" i="5"/>
  <c r="I563" i="5" s="1"/>
  <c r="I566" i="5" s="1"/>
  <c r="H564" i="5"/>
  <c r="H563" i="5" s="1"/>
  <c r="H566" i="5" s="1"/>
  <c r="L549" i="5"/>
  <c r="L548" i="5" s="1"/>
  <c r="L547" i="5" s="1"/>
  <c r="L546" i="5" s="1"/>
  <c r="L545" i="5" s="1"/>
  <c r="L550" i="5" s="1"/>
  <c r="K549" i="5"/>
  <c r="K548" i="5" s="1"/>
  <c r="K547" i="5" s="1"/>
  <c r="K546" i="5" s="1"/>
  <c r="K545" i="5" s="1"/>
  <c r="K544" i="5" s="1"/>
  <c r="K550" i="5" s="1"/>
  <c r="J549" i="5"/>
  <c r="J548" i="5" s="1"/>
  <c r="J547" i="5" s="1"/>
  <c r="J546" i="5" s="1"/>
  <c r="J545" i="5" s="1"/>
  <c r="I549" i="5"/>
  <c r="I548" i="5" s="1"/>
  <c r="I547" i="5" s="1"/>
  <c r="I546" i="5" s="1"/>
  <c r="I545" i="5" s="1"/>
  <c r="I544" i="5" s="1"/>
  <c r="I550" i="5" s="1"/>
  <c r="L542" i="5"/>
  <c r="L541" i="5" s="1"/>
  <c r="L540" i="5" s="1"/>
  <c r="K542" i="5"/>
  <c r="K541" i="5" s="1"/>
  <c r="K540" i="5" s="1"/>
  <c r="J542" i="5"/>
  <c r="J541" i="5" s="1"/>
  <c r="J540" i="5" s="1"/>
  <c r="I542" i="5"/>
  <c r="I541" i="5" s="1"/>
  <c r="I540" i="5" s="1"/>
  <c r="H542" i="5"/>
  <c r="H541" i="5" s="1"/>
  <c r="H540" i="5" s="1"/>
  <c r="K537" i="5"/>
  <c r="K536" i="5" s="1"/>
  <c r="K535" i="5" s="1"/>
  <c r="J537" i="5"/>
  <c r="J536" i="5" s="1"/>
  <c r="J535" i="5" s="1"/>
  <c r="I537" i="5"/>
  <c r="I536" i="5" s="1"/>
  <c r="I535" i="5" s="1"/>
  <c r="H537" i="5"/>
  <c r="H536" i="5" s="1"/>
  <c r="H535" i="5" s="1"/>
  <c r="L534" i="5"/>
  <c r="L533" i="5" s="1"/>
  <c r="L532" i="5" s="1"/>
  <c r="K534" i="5"/>
  <c r="K533" i="5" s="1"/>
  <c r="K532" i="5" s="1"/>
  <c r="J534" i="5"/>
  <c r="J533" i="5" s="1"/>
  <c r="J532" i="5" s="1"/>
  <c r="I534" i="5"/>
  <c r="I533" i="5" s="1"/>
  <c r="I532" i="5" s="1"/>
  <c r="H534" i="5"/>
  <c r="H533" i="5" s="1"/>
  <c r="H532" i="5" s="1"/>
  <c r="L531" i="5"/>
  <c r="L530" i="5" s="1"/>
  <c r="K531" i="5"/>
  <c r="K530" i="5" s="1"/>
  <c r="J531" i="5"/>
  <c r="J530" i="5" s="1"/>
  <c r="I531" i="5"/>
  <c r="I530" i="5" s="1"/>
  <c r="H531" i="5"/>
  <c r="H530" i="5" s="1"/>
  <c r="K529" i="5"/>
  <c r="K528" i="5" s="1"/>
  <c r="J529" i="5"/>
  <c r="J528" i="5" s="1"/>
  <c r="I529" i="5"/>
  <c r="I528" i="5" s="1"/>
  <c r="H519" i="5"/>
  <c r="H518" i="5" s="1"/>
  <c r="H517" i="5" s="1"/>
  <c r="L514" i="5"/>
  <c r="L513" i="5" s="1"/>
  <c r="K514" i="5"/>
  <c r="K513" i="5" s="1"/>
  <c r="K512" i="5" s="1"/>
  <c r="J514" i="5"/>
  <c r="J513" i="5" s="1"/>
  <c r="J512" i="5" s="1"/>
  <c r="I514" i="5"/>
  <c r="I513" i="5" s="1"/>
  <c r="I512" i="5" s="1"/>
  <c r="H514" i="5"/>
  <c r="H513" i="5" s="1"/>
  <c r="H512" i="5" s="1"/>
  <c r="L511" i="5"/>
  <c r="L510" i="5" s="1"/>
  <c r="L509" i="5" s="1"/>
  <c r="K511" i="5"/>
  <c r="K510" i="5" s="1"/>
  <c r="K509" i="5" s="1"/>
  <c r="J511" i="5"/>
  <c r="J510" i="5" s="1"/>
  <c r="J509" i="5" s="1"/>
  <c r="I511" i="5"/>
  <c r="I510" i="5" s="1"/>
  <c r="I509" i="5" s="1"/>
  <c r="H511" i="5"/>
  <c r="H510" i="5" s="1"/>
  <c r="H509" i="5" s="1"/>
  <c r="K503" i="5"/>
  <c r="K502" i="5" s="1"/>
  <c r="K501" i="5" s="1"/>
  <c r="K500" i="5" s="1"/>
  <c r="K499" i="5" s="1"/>
  <c r="K488" i="5" s="1"/>
  <c r="K504" i="5" s="1"/>
  <c r="J503" i="5"/>
  <c r="J502" i="5" s="1"/>
  <c r="J501" i="5" s="1"/>
  <c r="J500" i="5" s="1"/>
  <c r="J499" i="5" s="1"/>
  <c r="J488" i="5" s="1"/>
  <c r="J504" i="5" s="1"/>
  <c r="I503" i="5"/>
  <c r="I502" i="5" s="1"/>
  <c r="I501" i="5" s="1"/>
  <c r="I500" i="5" s="1"/>
  <c r="I499" i="5" s="1"/>
  <c r="I488" i="5" s="1"/>
  <c r="I504" i="5" s="1"/>
  <c r="H503" i="5"/>
  <c r="H502" i="5" s="1"/>
  <c r="H501" i="5" s="1"/>
  <c r="H500" i="5" s="1"/>
  <c r="H499" i="5" s="1"/>
  <c r="H488" i="5" s="1"/>
  <c r="H504" i="5" s="1"/>
  <c r="L441" i="5"/>
  <c r="K441" i="5"/>
  <c r="J441" i="5"/>
  <c r="I441" i="5"/>
  <c r="H441" i="5"/>
  <c r="L438" i="5"/>
  <c r="K438" i="5"/>
  <c r="J438" i="5"/>
  <c r="I438" i="5"/>
  <c r="H438" i="5"/>
  <c r="L423" i="5"/>
  <c r="L422" i="5" s="1"/>
  <c r="L421" i="5" s="1"/>
  <c r="K423" i="5"/>
  <c r="K422" i="5" s="1"/>
  <c r="K421" i="5" s="1"/>
  <c r="J423" i="5"/>
  <c r="J422" i="5" s="1"/>
  <c r="J421" i="5" s="1"/>
  <c r="I423" i="5"/>
  <c r="I422" i="5" s="1"/>
  <c r="I421" i="5" s="1"/>
  <c r="H423" i="5"/>
  <c r="H422" i="5" s="1"/>
  <c r="H421" i="5" s="1"/>
  <c r="L420" i="5"/>
  <c r="L419" i="5" s="1"/>
  <c r="K420" i="5"/>
  <c r="K419" i="5" s="1"/>
  <c r="J420" i="5"/>
  <c r="J419" i="5" s="1"/>
  <c r="I420" i="5"/>
  <c r="I419" i="5" s="1"/>
  <c r="H420" i="5"/>
  <c r="H419" i="5" s="1"/>
  <c r="L417" i="5"/>
  <c r="K417" i="5"/>
  <c r="J417" i="5"/>
  <c r="I417" i="5"/>
  <c r="H417" i="5"/>
  <c r="L413" i="5"/>
  <c r="L412" i="5" s="1"/>
  <c r="L415" i="5" s="1"/>
  <c r="K413" i="5"/>
  <c r="K412" i="5" s="1"/>
  <c r="K415" i="5" s="1"/>
  <c r="J413" i="5"/>
  <c r="J412" i="5" s="1"/>
  <c r="J415" i="5" s="1"/>
  <c r="I413" i="5"/>
  <c r="I412" i="5" s="1"/>
  <c r="I415" i="5" s="1"/>
  <c r="H413" i="5"/>
  <c r="H412" i="5" s="1"/>
  <c r="H415" i="5" s="1"/>
  <c r="L409" i="5"/>
  <c r="L408" i="5" s="1"/>
  <c r="L411" i="5" s="1"/>
  <c r="K409" i="5"/>
  <c r="K408" i="5"/>
  <c r="K411" i="5" s="1"/>
  <c r="J409" i="5"/>
  <c r="J408" i="5" s="1"/>
  <c r="J411" i="5" s="1"/>
  <c r="I409" i="5"/>
  <c r="I408" i="5" s="1"/>
  <c r="I411" i="5" s="1"/>
  <c r="H409" i="5"/>
  <c r="H408" i="5" s="1"/>
  <c r="H411" i="5" s="1"/>
  <c r="L405" i="5"/>
  <c r="L404" i="5" s="1"/>
  <c r="L407" i="5" s="1"/>
  <c r="K405" i="5"/>
  <c r="K404" i="5" s="1"/>
  <c r="K407" i="5" s="1"/>
  <c r="J405" i="5"/>
  <c r="J404" i="5" s="1"/>
  <c r="J407" i="5" s="1"/>
  <c r="I405" i="5"/>
  <c r="I404" i="5" s="1"/>
  <c r="I407" i="5" s="1"/>
  <c r="H405" i="5"/>
  <c r="H404" i="5" s="1"/>
  <c r="H407" i="5" s="1"/>
  <c r="L401" i="5"/>
  <c r="L400" i="5" s="1"/>
  <c r="L403" i="5" s="1"/>
  <c r="J401" i="5"/>
  <c r="J400" i="5" s="1"/>
  <c r="J403" i="5" s="1"/>
  <c r="I401" i="5"/>
  <c r="I400" i="5" s="1"/>
  <c r="I403" i="5" s="1"/>
  <c r="H401" i="5"/>
  <c r="H400" i="5" s="1"/>
  <c r="H403" i="5" s="1"/>
  <c r="K401" i="5"/>
  <c r="K400" i="5" s="1"/>
  <c r="K403" i="5" s="1"/>
  <c r="L399" i="5"/>
  <c r="L398" i="5" s="1"/>
  <c r="L397" i="5" s="1"/>
  <c r="K399" i="5"/>
  <c r="K398" i="5" s="1"/>
  <c r="K397" i="5" s="1"/>
  <c r="J399" i="5"/>
  <c r="J398" i="5" s="1"/>
  <c r="J397" i="5" s="1"/>
  <c r="I399" i="5"/>
  <c r="I398" i="5" s="1"/>
  <c r="I397" i="5" s="1"/>
  <c r="L365" i="5"/>
  <c r="L364" i="5" s="1"/>
  <c r="L363" i="5" s="1"/>
  <c r="K365" i="5"/>
  <c r="K364" i="5" s="1"/>
  <c r="K363" i="5" s="1"/>
  <c r="J365" i="5"/>
  <c r="J364" i="5" s="1"/>
  <c r="J363" i="5" s="1"/>
  <c r="I365" i="5"/>
  <c r="I364" i="5" s="1"/>
  <c r="I363" i="5" s="1"/>
  <c r="L362" i="5"/>
  <c r="L361" i="5" s="1"/>
  <c r="L360" i="5" s="1"/>
  <c r="K362" i="5"/>
  <c r="K361" i="5" s="1"/>
  <c r="K360" i="5" s="1"/>
  <c r="J362" i="5"/>
  <c r="J361" i="5" s="1"/>
  <c r="J360" i="5" s="1"/>
  <c r="I362" i="5"/>
  <c r="I361" i="5" s="1"/>
  <c r="I360" i="5" s="1"/>
  <c r="H362" i="5"/>
  <c r="H361" i="5" s="1"/>
  <c r="H360" i="5" s="1"/>
  <c r="L356" i="5"/>
  <c r="L355" i="5" s="1"/>
  <c r="L354" i="5" s="1"/>
  <c r="K356" i="5"/>
  <c r="K355" i="5" s="1"/>
  <c r="K354" i="5" s="1"/>
  <c r="J356" i="5"/>
  <c r="J355" i="5" s="1"/>
  <c r="J354" i="5" s="1"/>
  <c r="I356" i="5"/>
  <c r="I355" i="5" s="1"/>
  <c r="I354" i="5" s="1"/>
  <c r="L462" i="5"/>
  <c r="L461" i="5" s="1"/>
  <c r="L460" i="5" s="1"/>
  <c r="K462" i="5"/>
  <c r="K461" i="5" s="1"/>
  <c r="K460" i="5" s="1"/>
  <c r="J462" i="5"/>
  <c r="J461" i="5" s="1"/>
  <c r="J460" i="5" s="1"/>
  <c r="I462" i="5"/>
  <c r="I461" i="5" s="1"/>
  <c r="I460" i="5" s="1"/>
  <c r="H462" i="5"/>
  <c r="H461" i="5" s="1"/>
  <c r="H460" i="5" s="1"/>
  <c r="L457" i="5"/>
  <c r="L456" i="5" s="1"/>
  <c r="K457" i="5"/>
  <c r="K456" i="5" s="1"/>
  <c r="J457" i="5"/>
  <c r="J456" i="5" s="1"/>
  <c r="I457" i="5"/>
  <c r="I456" i="5" s="1"/>
  <c r="H457" i="5"/>
  <c r="H456" i="5" s="1"/>
  <c r="K453" i="5"/>
  <c r="K452" i="5"/>
  <c r="J453" i="5"/>
  <c r="J452" i="5" s="1"/>
  <c r="I453" i="5"/>
  <c r="I452" i="5" s="1"/>
  <c r="H453" i="5"/>
  <c r="H452" i="5" s="1"/>
  <c r="L449" i="5"/>
  <c r="L448" i="5" s="1"/>
  <c r="K449" i="5"/>
  <c r="K448" i="5" s="1"/>
  <c r="J449" i="5"/>
  <c r="J448" i="5" s="1"/>
  <c r="I449" i="5"/>
  <c r="I448" i="5" s="1"/>
  <c r="H449" i="5"/>
  <c r="H448" i="5" s="1"/>
  <c r="L447" i="5"/>
  <c r="L446" i="5" s="1"/>
  <c r="L445" i="5" s="1"/>
  <c r="K447" i="5"/>
  <c r="K446" i="5" s="1"/>
  <c r="K445" i="5" s="1"/>
  <c r="J447" i="5"/>
  <c r="J446" i="5" s="1"/>
  <c r="J445" i="5" s="1"/>
  <c r="J444" i="5" s="1"/>
  <c r="J443" i="5" s="1"/>
  <c r="J442" i="5" s="1"/>
  <c r="J487" i="5" s="1"/>
  <c r="I447" i="5"/>
  <c r="I446" i="5" s="1"/>
  <c r="I445" i="5" s="1"/>
  <c r="K346" i="5"/>
  <c r="K345" i="5" s="1"/>
  <c r="J346" i="5"/>
  <c r="J345" i="5" s="1"/>
  <c r="I346" i="5"/>
  <c r="I345" i="5" s="1"/>
  <c r="H346" i="5"/>
  <c r="H345" i="5" s="1"/>
  <c r="L327" i="5"/>
  <c r="L326" i="5" s="1"/>
  <c r="L325" i="5" s="1"/>
  <c r="K327" i="5"/>
  <c r="K326" i="5" s="1"/>
  <c r="K325" i="5" s="1"/>
  <c r="J327" i="5"/>
  <c r="J326" i="5" s="1"/>
  <c r="J325" i="5" s="1"/>
  <c r="I327" i="5"/>
  <c r="I326" i="5" s="1"/>
  <c r="I325" i="5" s="1"/>
  <c r="L324" i="5"/>
  <c r="L323" i="5" s="1"/>
  <c r="L322" i="5" s="1"/>
  <c r="L321" i="5" s="1"/>
  <c r="K324" i="5"/>
  <c r="K323" i="5" s="1"/>
  <c r="K322" i="5" s="1"/>
  <c r="K321" i="5" s="1"/>
  <c r="J324" i="5"/>
  <c r="J323" i="5" s="1"/>
  <c r="J322" i="5" s="1"/>
  <c r="J321" i="5" s="1"/>
  <c r="I324" i="5"/>
  <c r="I323" i="5" s="1"/>
  <c r="I322" i="5" s="1"/>
  <c r="I321" i="5" s="1"/>
  <c r="H324" i="5"/>
  <c r="H323" i="5" s="1"/>
  <c r="H322" i="5" s="1"/>
  <c r="H321" i="5" s="1"/>
  <c r="K313" i="5"/>
  <c r="K312" i="5" s="1"/>
  <c r="K310" i="5" s="1"/>
  <c r="J313" i="5"/>
  <c r="J312" i="5" s="1"/>
  <c r="J310" i="5" s="1"/>
  <c r="I313" i="5"/>
  <c r="I312" i="5" s="1"/>
  <c r="I310" i="5" s="1"/>
  <c r="K299" i="5"/>
  <c r="K298" i="5" s="1"/>
  <c r="K297" i="5" s="1"/>
  <c r="J299" i="5"/>
  <c r="J298" i="5" s="1"/>
  <c r="J297" i="5" s="1"/>
  <c r="I299" i="5"/>
  <c r="I298" i="5" s="1"/>
  <c r="I297" i="5" s="1"/>
  <c r="H299" i="5"/>
  <c r="H298" i="5" s="1"/>
  <c r="H297" i="5" s="1"/>
  <c r="L294" i="5"/>
  <c r="L293" i="5" s="1"/>
  <c r="K294" i="5"/>
  <c r="K293" i="5" s="1"/>
  <c r="J294" i="5"/>
  <c r="J293" i="5" s="1"/>
  <c r="I294" i="5"/>
  <c r="I293" i="5" s="1"/>
  <c r="H294" i="5"/>
  <c r="H293" i="5" s="1"/>
  <c r="L290" i="5"/>
  <c r="L289" i="5" s="1"/>
  <c r="K290" i="5"/>
  <c r="K289" i="5" s="1"/>
  <c r="J290" i="5"/>
  <c r="J289" i="5" s="1"/>
  <c r="I290" i="5"/>
  <c r="I289" i="5" s="1"/>
  <c r="H290" i="5"/>
  <c r="H289" i="5" s="1"/>
  <c r="L288" i="5"/>
  <c r="L287" i="5" s="1"/>
  <c r="L286" i="5" s="1"/>
  <c r="L285" i="5" s="1"/>
  <c r="K288" i="5"/>
  <c r="K287" i="5" s="1"/>
  <c r="K286" i="5" s="1"/>
  <c r="K285" i="5" s="1"/>
  <c r="J288" i="5"/>
  <c r="J287" i="5" s="1"/>
  <c r="J286" i="5" s="1"/>
  <c r="J285" i="5" s="1"/>
  <c r="I288" i="5"/>
  <c r="I287" i="5" s="1"/>
  <c r="I286" i="5" s="1"/>
  <c r="I285" i="5" s="1"/>
  <c r="H288" i="5"/>
  <c r="H287" i="5" s="1"/>
  <c r="H286" i="5" s="1"/>
  <c r="H285" i="5" s="1"/>
  <c r="L284" i="5"/>
  <c r="L283" i="5" s="1"/>
  <c r="L282" i="5" s="1"/>
  <c r="K284" i="5"/>
  <c r="K283" i="5" s="1"/>
  <c r="K282" i="5" s="1"/>
  <c r="J284" i="5"/>
  <c r="J283" i="5" s="1"/>
  <c r="J282" i="5" s="1"/>
  <c r="I284" i="5"/>
  <c r="I283" i="5" s="1"/>
  <c r="I282" i="5" s="1"/>
  <c r="L276" i="5"/>
  <c r="L275" i="5" s="1"/>
  <c r="L274" i="5" s="1"/>
  <c r="L273" i="5" s="1"/>
  <c r="L272" i="5" s="1"/>
  <c r="L271" i="5" s="1"/>
  <c r="L277" i="5" s="1"/>
  <c r="K276" i="5"/>
  <c r="K275" i="5" s="1"/>
  <c r="K274" i="5" s="1"/>
  <c r="K273" i="5" s="1"/>
  <c r="K272" i="5" s="1"/>
  <c r="K271" i="5" s="1"/>
  <c r="K277" i="5" s="1"/>
  <c r="J276" i="5"/>
  <c r="J275" i="5" s="1"/>
  <c r="J274" i="5" s="1"/>
  <c r="J273" i="5" s="1"/>
  <c r="J272" i="5" s="1"/>
  <c r="J271" i="5" s="1"/>
  <c r="J277" i="5" s="1"/>
  <c r="I276" i="5"/>
  <c r="I275" i="5" s="1"/>
  <c r="I274" i="5" s="1"/>
  <c r="I273" i="5" s="1"/>
  <c r="I272" i="5" s="1"/>
  <c r="I271" i="5" s="1"/>
  <c r="I277" i="5" s="1"/>
  <c r="H276" i="5"/>
  <c r="H275" i="5" s="1"/>
  <c r="H274" i="5" s="1"/>
  <c r="H273" i="5" s="1"/>
  <c r="H272" i="5" s="1"/>
  <c r="H271" i="5" s="1"/>
  <c r="H277" i="5" s="1"/>
  <c r="K269" i="5"/>
  <c r="K268" i="5" s="1"/>
  <c r="K267" i="5" s="1"/>
  <c r="J269" i="5"/>
  <c r="J268" i="5" s="1"/>
  <c r="J267" i="5" s="1"/>
  <c r="I269" i="5"/>
  <c r="I268" i="5" s="1"/>
  <c r="I267" i="5" s="1"/>
  <c r="H269" i="5"/>
  <c r="H268" i="5" s="1"/>
  <c r="H267" i="5" s="1"/>
  <c r="L266" i="5"/>
  <c r="L265" i="5" s="1"/>
  <c r="L264" i="5" s="1"/>
  <c r="L270" i="5" s="1"/>
  <c r="K266" i="5"/>
  <c r="K265" i="5" s="1"/>
  <c r="K264" i="5" s="1"/>
  <c r="J266" i="5"/>
  <c r="J265" i="5" s="1"/>
  <c r="J264" i="5" s="1"/>
  <c r="I266" i="5"/>
  <c r="I265" i="5" s="1"/>
  <c r="I264" i="5" s="1"/>
  <c r="H266" i="5"/>
  <c r="H265" i="5" s="1"/>
  <c r="H264" i="5" s="1"/>
  <c r="L260" i="5"/>
  <c r="L259" i="5" s="1"/>
  <c r="K260" i="5"/>
  <c r="K259" i="5" s="1"/>
  <c r="J260" i="5"/>
  <c r="J259" i="5" s="1"/>
  <c r="I260" i="5"/>
  <c r="I259" i="5" s="1"/>
  <c r="H260" i="5"/>
  <c r="H259" i="5" s="1"/>
  <c r="K244" i="5"/>
  <c r="K243" i="5" s="1"/>
  <c r="K242" i="5" s="1"/>
  <c r="K241" i="5" s="1"/>
  <c r="K240" i="5" s="1"/>
  <c r="K239" i="5" s="1"/>
  <c r="K245" i="5" s="1"/>
  <c r="J244" i="5"/>
  <c r="J243" i="5" s="1"/>
  <c r="J242" i="5" s="1"/>
  <c r="J241" i="5" s="1"/>
  <c r="J240" i="5" s="1"/>
  <c r="I244" i="5"/>
  <c r="I243" i="5" s="1"/>
  <c r="I242" i="5" s="1"/>
  <c r="I241" i="5" s="1"/>
  <c r="I240" i="5" s="1"/>
  <c r="K237" i="5"/>
  <c r="K236" i="5" s="1"/>
  <c r="K235" i="5" s="1"/>
  <c r="K234" i="5" s="1"/>
  <c r="K233" i="5" s="1"/>
  <c r="K232" i="5" s="1"/>
  <c r="K238" i="5" s="1"/>
  <c r="J237" i="5"/>
  <c r="J236" i="5" s="1"/>
  <c r="J235" i="5" s="1"/>
  <c r="J234" i="5" s="1"/>
  <c r="J233" i="5" s="1"/>
  <c r="J232" i="5" s="1"/>
  <c r="J238" i="5" s="1"/>
  <c r="I237" i="5"/>
  <c r="I236" i="5" s="1"/>
  <c r="I235" i="5" s="1"/>
  <c r="I234" i="5" s="1"/>
  <c r="I233" i="5" s="1"/>
  <c r="I232" i="5" s="1"/>
  <c r="I238" i="5" s="1"/>
  <c r="H237" i="5"/>
  <c r="H236" i="5" s="1"/>
  <c r="H235" i="5" s="1"/>
  <c r="H234" i="5" s="1"/>
  <c r="H233" i="5" s="1"/>
  <c r="H232" i="5" s="1"/>
  <c r="H238" i="5" s="1"/>
  <c r="L228" i="5"/>
  <c r="L227" i="5" s="1"/>
  <c r="K228" i="5"/>
  <c r="K227" i="5" s="1"/>
  <c r="J228" i="5"/>
  <c r="J227" i="5" s="1"/>
  <c r="I228" i="5"/>
  <c r="I227" i="5" s="1"/>
  <c r="H228" i="5"/>
  <c r="H227" i="5" s="1"/>
  <c r="L223" i="5"/>
  <c r="L222" i="5" s="1"/>
  <c r="L226" i="5" s="1"/>
  <c r="K223" i="5"/>
  <c r="K222" i="5" s="1"/>
  <c r="K226" i="5" s="1"/>
  <c r="J223" i="5"/>
  <c r="J222" i="5" s="1"/>
  <c r="J226" i="5" s="1"/>
  <c r="I223" i="5"/>
  <c r="I222" i="5" s="1"/>
  <c r="I226" i="5" s="1"/>
  <c r="H223" i="5"/>
  <c r="H222" i="5" s="1"/>
  <c r="H226" i="5" s="1"/>
  <c r="L220" i="5"/>
  <c r="L219" i="5" s="1"/>
  <c r="L218" i="5" s="1"/>
  <c r="K220" i="5"/>
  <c r="K219" i="5" s="1"/>
  <c r="K218" i="5" s="1"/>
  <c r="J220" i="5"/>
  <c r="J219" i="5" s="1"/>
  <c r="J218" i="5" s="1"/>
  <c r="I220" i="5"/>
  <c r="I219" i="5" s="1"/>
  <c r="I218" i="5" s="1"/>
  <c r="H220" i="5"/>
  <c r="H219" i="5" s="1"/>
  <c r="H218" i="5" s="1"/>
  <c r="L217" i="5"/>
  <c r="K217" i="5"/>
  <c r="J217" i="5"/>
  <c r="I217" i="5"/>
  <c r="H217" i="5"/>
  <c r="L212" i="5"/>
  <c r="L211" i="5" s="1"/>
  <c r="K212" i="5"/>
  <c r="K211" i="5" s="1"/>
  <c r="J212" i="5"/>
  <c r="J211" i="5" s="1"/>
  <c r="I212" i="5"/>
  <c r="I211" i="5" s="1"/>
  <c r="H212" i="5"/>
  <c r="H211" i="5" s="1"/>
  <c r="L205" i="5"/>
  <c r="L204" i="5" s="1"/>
  <c r="K205" i="5"/>
  <c r="K204" i="5" s="1"/>
  <c r="J205" i="5"/>
  <c r="J204" i="5" s="1"/>
  <c r="I205" i="5"/>
  <c r="I204" i="5" s="1"/>
  <c r="H205" i="5"/>
  <c r="H204" i="5" s="1"/>
  <c r="L201" i="5"/>
  <c r="L200" i="5" s="1"/>
  <c r="K201" i="5"/>
  <c r="K200" i="5" s="1"/>
  <c r="J201" i="5"/>
  <c r="J200" i="5" s="1"/>
  <c r="I201" i="5"/>
  <c r="I200" i="5" s="1"/>
  <c r="H201" i="5"/>
  <c r="H200" i="5" s="1"/>
  <c r="L192" i="5"/>
  <c r="L191" i="5" s="1"/>
  <c r="L190" i="5" s="1"/>
  <c r="K192" i="5"/>
  <c r="K191" i="5" s="1"/>
  <c r="K190" i="5" s="1"/>
  <c r="J192" i="5"/>
  <c r="J191" i="5" s="1"/>
  <c r="J190" i="5" s="1"/>
  <c r="I192" i="5"/>
  <c r="I191" i="5" s="1"/>
  <c r="I190" i="5" s="1"/>
  <c r="H192" i="5"/>
  <c r="H191" i="5" s="1"/>
  <c r="H190" i="5" s="1"/>
  <c r="K189" i="5"/>
  <c r="K188" i="5" s="1"/>
  <c r="K187" i="5" s="1"/>
  <c r="J189" i="5"/>
  <c r="J188" i="5" s="1"/>
  <c r="J187" i="5" s="1"/>
  <c r="I189" i="5"/>
  <c r="I188" i="5" s="1"/>
  <c r="I187" i="5" s="1"/>
  <c r="H189" i="5"/>
  <c r="H188" i="5" s="1"/>
  <c r="H187" i="5" s="1"/>
  <c r="K183" i="5"/>
  <c r="K182" i="5" s="1"/>
  <c r="K181" i="5" s="1"/>
  <c r="J183" i="5"/>
  <c r="J182" i="5" s="1"/>
  <c r="J181" i="5" s="1"/>
  <c r="I183" i="5"/>
  <c r="I182" i="5" s="1"/>
  <c r="I181" i="5" s="1"/>
  <c r="K177" i="5"/>
  <c r="K176" i="5" s="1"/>
  <c r="K175" i="5" s="1"/>
  <c r="J177" i="5"/>
  <c r="J176" i="5" s="1"/>
  <c r="J175" i="5" s="1"/>
  <c r="I177" i="5"/>
  <c r="I176" i="5" s="1"/>
  <c r="I175" i="5" s="1"/>
  <c r="H177" i="5"/>
  <c r="H176" i="5" s="1"/>
  <c r="H175" i="5" s="1"/>
  <c r="L167" i="5"/>
  <c r="L169" i="5" s="1"/>
  <c r="K167" i="5"/>
  <c r="K169" i="5" s="1"/>
  <c r="J167" i="5"/>
  <c r="J169" i="5" s="1"/>
  <c r="I167" i="5"/>
  <c r="I169" i="5" s="1"/>
  <c r="H167" i="5"/>
  <c r="H169" i="5" s="1"/>
  <c r="L165" i="5"/>
  <c r="K165" i="5"/>
  <c r="J165" i="5"/>
  <c r="I165" i="5"/>
  <c r="H165" i="5"/>
  <c r="L163" i="5"/>
  <c r="L162" i="5" s="1"/>
  <c r="K163" i="5"/>
  <c r="K162" i="5" s="1"/>
  <c r="J163" i="5"/>
  <c r="J162" i="5" s="1"/>
  <c r="I163" i="5"/>
  <c r="I162" i="5" s="1"/>
  <c r="H163" i="5"/>
  <c r="H162" i="5" s="1"/>
  <c r="L159" i="5"/>
  <c r="L158" i="5" s="1"/>
  <c r="L161" i="5" s="1"/>
  <c r="K159" i="5"/>
  <c r="K158" i="5" s="1"/>
  <c r="K161" i="5" s="1"/>
  <c r="J159" i="5"/>
  <c r="J158" i="5" s="1"/>
  <c r="J161" i="5" s="1"/>
  <c r="I159" i="5"/>
  <c r="I158" i="5" s="1"/>
  <c r="I161" i="5" s="1"/>
  <c r="H159" i="5"/>
  <c r="H158" i="5" s="1"/>
  <c r="H161" i="5" s="1"/>
  <c r="L155" i="5"/>
  <c r="L154" i="5" s="1"/>
  <c r="L157" i="5" s="1"/>
  <c r="K155" i="5"/>
  <c r="K154" i="5" s="1"/>
  <c r="K157" i="5" s="1"/>
  <c r="J155" i="5"/>
  <c r="J154" i="5" s="1"/>
  <c r="J157" i="5" s="1"/>
  <c r="I155" i="5"/>
  <c r="I154" i="5" s="1"/>
  <c r="I157" i="5" s="1"/>
  <c r="H155" i="5"/>
  <c r="H154" i="5" s="1"/>
  <c r="H157" i="5" s="1"/>
  <c r="L151" i="5"/>
  <c r="L150" i="5" s="1"/>
  <c r="K151" i="5"/>
  <c r="K150" i="5" s="1"/>
  <c r="J151" i="5"/>
  <c r="J150" i="5" s="1"/>
  <c r="I151" i="5"/>
  <c r="I150" i="5" s="1"/>
  <c r="H151" i="5"/>
  <c r="H150" i="5" s="1"/>
  <c r="L135" i="5"/>
  <c r="L134" i="5" s="1"/>
  <c r="L133" i="5" s="1"/>
  <c r="K135" i="5"/>
  <c r="K134" i="5" s="1"/>
  <c r="K133" i="5" s="1"/>
  <c r="J135" i="5"/>
  <c r="J134" i="5" s="1"/>
  <c r="J133" i="5" s="1"/>
  <c r="I135" i="5"/>
  <c r="I134" i="5" s="1"/>
  <c r="I133" i="5" s="1"/>
  <c r="H135" i="5"/>
  <c r="H134" i="5" s="1"/>
  <c r="H133" i="5" s="1"/>
  <c r="L132" i="5"/>
  <c r="L131" i="5" s="1"/>
  <c r="L130" i="5" s="1"/>
  <c r="K132" i="5"/>
  <c r="K131" i="5" s="1"/>
  <c r="K130" i="5" s="1"/>
  <c r="J132" i="5"/>
  <c r="J131" i="5" s="1"/>
  <c r="J130" i="5" s="1"/>
  <c r="I132" i="5"/>
  <c r="I131" i="5" s="1"/>
  <c r="I130" i="5" s="1"/>
  <c r="L124" i="5"/>
  <c r="L123" i="5" s="1"/>
  <c r="K124" i="5"/>
  <c r="K123" i="5" s="1"/>
  <c r="J124" i="5"/>
  <c r="J123" i="5" s="1"/>
  <c r="I124" i="5"/>
  <c r="I123" i="5" s="1"/>
  <c r="H124" i="5"/>
  <c r="H123" i="5" s="1"/>
  <c r="K118" i="5"/>
  <c r="K117" i="5" s="1"/>
  <c r="K116" i="5" s="1"/>
  <c r="K115" i="5" s="1"/>
  <c r="J118" i="5"/>
  <c r="J117" i="5" s="1"/>
  <c r="J116" i="5" s="1"/>
  <c r="J115" i="5" s="1"/>
  <c r="I118" i="5"/>
  <c r="I117" i="5" s="1"/>
  <c r="I116" i="5" s="1"/>
  <c r="I115" i="5" s="1"/>
  <c r="K114" i="5"/>
  <c r="K113" i="5" s="1"/>
  <c r="K112" i="5" s="1"/>
  <c r="K111" i="5" s="1"/>
  <c r="J114" i="5"/>
  <c r="J113" i="5" s="1"/>
  <c r="J112" i="5" s="1"/>
  <c r="J111" i="5" s="1"/>
  <c r="I114" i="5"/>
  <c r="I113" i="5" s="1"/>
  <c r="I112" i="5" s="1"/>
  <c r="I111" i="5" s="1"/>
  <c r="K110" i="5"/>
  <c r="K109" i="5" s="1"/>
  <c r="K108" i="5" s="1"/>
  <c r="K107" i="5" s="1"/>
  <c r="J110" i="5"/>
  <c r="J109" i="5" s="1"/>
  <c r="J108" i="5" s="1"/>
  <c r="J107" i="5" s="1"/>
  <c r="I110" i="5"/>
  <c r="I109" i="5" s="1"/>
  <c r="I108" i="5" s="1"/>
  <c r="I107" i="5" s="1"/>
  <c r="I106" i="5" s="1"/>
  <c r="I105" i="5" s="1"/>
  <c r="K102" i="5"/>
  <c r="K101" i="5" s="1"/>
  <c r="K100" i="5" s="1"/>
  <c r="K99" i="5" s="1"/>
  <c r="K98" i="5" s="1"/>
  <c r="K97" i="5" s="1"/>
  <c r="K103" i="5" s="1"/>
  <c r="J102" i="5"/>
  <c r="J101" i="5" s="1"/>
  <c r="J100" i="5" s="1"/>
  <c r="J99" i="5" s="1"/>
  <c r="J98" i="5" s="1"/>
  <c r="J97" i="5" s="1"/>
  <c r="J103" i="5" s="1"/>
  <c r="I102" i="5"/>
  <c r="I101" i="5" s="1"/>
  <c r="I100" i="5" s="1"/>
  <c r="I99" i="5" s="1"/>
  <c r="I98" i="5" s="1"/>
  <c r="I97" i="5" s="1"/>
  <c r="I103" i="5" s="1"/>
  <c r="L92" i="5"/>
  <c r="L91" i="5" s="1"/>
  <c r="L96" i="5" s="1"/>
  <c r="K92" i="5"/>
  <c r="K91" i="5" s="1"/>
  <c r="K96" i="5" s="1"/>
  <c r="J92" i="5"/>
  <c r="J91" i="5" s="1"/>
  <c r="J96" i="5" s="1"/>
  <c r="I92" i="5"/>
  <c r="I91" i="5" s="1"/>
  <c r="I96" i="5" s="1"/>
  <c r="H92" i="5"/>
  <c r="H91" i="5" s="1"/>
  <c r="H96" i="5" s="1"/>
  <c r="L88" i="5"/>
  <c r="L87" i="5" s="1"/>
  <c r="L90" i="5" s="1"/>
  <c r="K88" i="5"/>
  <c r="K87" i="5" s="1"/>
  <c r="K90" i="5" s="1"/>
  <c r="J88" i="5"/>
  <c r="J87" i="5" s="1"/>
  <c r="J90" i="5" s="1"/>
  <c r="I88" i="5"/>
  <c r="I87" i="5" s="1"/>
  <c r="I90" i="5" s="1"/>
  <c r="H88" i="5"/>
  <c r="H87" i="5" s="1"/>
  <c r="H90" i="5" s="1"/>
  <c r="L86" i="5"/>
  <c r="K86" i="5"/>
  <c r="J86" i="5"/>
  <c r="I86" i="5"/>
  <c r="H86" i="5"/>
  <c r="L84" i="5"/>
  <c r="L83" i="5" s="1"/>
  <c r="K84" i="5"/>
  <c r="K83" i="5" s="1"/>
  <c r="J84" i="5"/>
  <c r="J83" i="5" s="1"/>
  <c r="I84" i="5"/>
  <c r="I83" i="5" s="1"/>
  <c r="H84" i="5"/>
  <c r="H83" i="5" s="1"/>
  <c r="L80" i="5"/>
  <c r="L79" i="5" s="1"/>
  <c r="K81" i="5"/>
  <c r="K80" i="5" s="1"/>
  <c r="K79" i="5" s="1"/>
  <c r="J81" i="5"/>
  <c r="J80" i="5" s="1"/>
  <c r="J79" i="5" s="1"/>
  <c r="I81" i="5"/>
  <c r="I80" i="5" s="1"/>
  <c r="I79" i="5" s="1"/>
  <c r="H81" i="5"/>
  <c r="H80" i="5" s="1"/>
  <c r="H79" i="5" s="1"/>
  <c r="L75" i="5"/>
  <c r="K75" i="5"/>
  <c r="J75" i="5"/>
  <c r="I75" i="5"/>
  <c r="H75" i="5"/>
  <c r="L62" i="5"/>
  <c r="L61" i="5" s="1"/>
  <c r="L60" i="5" s="1"/>
  <c r="L59" i="5" s="1"/>
  <c r="L58" i="5" s="1"/>
  <c r="L57" i="5" s="1"/>
  <c r="L63" i="5" s="1"/>
  <c r="L55" i="5"/>
  <c r="L54" i="5" s="1"/>
  <c r="K55" i="5"/>
  <c r="K54" i="5" s="1"/>
  <c r="J55" i="5"/>
  <c r="J54" i="5" s="1"/>
  <c r="I55" i="5"/>
  <c r="I54" i="5" s="1"/>
  <c r="H55" i="5"/>
  <c r="H54" i="5" s="1"/>
  <c r="L46" i="5"/>
  <c r="L45" i="5" s="1"/>
  <c r="L44" i="5" s="1"/>
  <c r="L43" i="5" s="1"/>
  <c r="L42" i="5" s="1"/>
  <c r="L41" i="5" s="1"/>
  <c r="L47" i="5" s="1"/>
  <c r="K46" i="5"/>
  <c r="K45" i="5" s="1"/>
  <c r="K44" i="5" s="1"/>
  <c r="K43" i="5" s="1"/>
  <c r="K42" i="5" s="1"/>
  <c r="K41" i="5" s="1"/>
  <c r="K47" i="5" s="1"/>
  <c r="J46" i="5"/>
  <c r="J45" i="5" s="1"/>
  <c r="J44" i="5" s="1"/>
  <c r="J43" i="5" s="1"/>
  <c r="J42" i="5" s="1"/>
  <c r="J41" i="5" s="1"/>
  <c r="J47" i="5" s="1"/>
  <c r="I46" i="5"/>
  <c r="I45" i="5" s="1"/>
  <c r="I44" i="5" s="1"/>
  <c r="I43" i="5" s="1"/>
  <c r="I42" i="5" s="1"/>
  <c r="I41" i="5" s="1"/>
  <c r="I47" i="5" s="1"/>
  <c r="H46" i="5"/>
  <c r="H45" i="5" s="1"/>
  <c r="H44" i="5" s="1"/>
  <c r="H43" i="5" s="1"/>
  <c r="H42" i="5" s="1"/>
  <c r="H41" i="5" s="1"/>
  <c r="H47" i="5" s="1"/>
  <c r="L28" i="5"/>
  <c r="K29" i="5"/>
  <c r="K28" i="5" s="1"/>
  <c r="J29" i="5"/>
  <c r="J28" i="5" s="1"/>
  <c r="I29" i="5"/>
  <c r="I28" i="5" s="1"/>
  <c r="H29" i="5"/>
  <c r="H28" i="5" s="1"/>
  <c r="K23" i="5"/>
  <c r="J23" i="5"/>
  <c r="I23" i="5"/>
  <c r="H23" i="5"/>
  <c r="J998" i="3"/>
  <c r="J997" i="3" s="1"/>
  <c r="J996" i="3" s="1"/>
  <c r="I998" i="3"/>
  <c r="I997" i="3" s="1"/>
  <c r="I996" i="3" s="1"/>
  <c r="H998" i="3"/>
  <c r="H997" i="3" s="1"/>
  <c r="H996" i="3" s="1"/>
  <c r="G998" i="3"/>
  <c r="G997" i="3" s="1"/>
  <c r="G996" i="3" s="1"/>
  <c r="K995" i="3"/>
  <c r="K994" i="3" s="1"/>
  <c r="K993" i="3" s="1"/>
  <c r="J995" i="3"/>
  <c r="J994" i="3" s="1"/>
  <c r="H995" i="3"/>
  <c r="H994" i="3" s="1"/>
  <c r="H993" i="3" s="1"/>
  <c r="G995" i="3"/>
  <c r="G994" i="3" s="1"/>
  <c r="G993" i="3" s="1"/>
  <c r="K989" i="3"/>
  <c r="K988" i="3" s="1"/>
  <c r="K987" i="3" s="1"/>
  <c r="J989" i="3"/>
  <c r="J988" i="3" s="1"/>
  <c r="J987" i="3" s="1"/>
  <c r="I989" i="3"/>
  <c r="I988" i="3" s="1"/>
  <c r="I987" i="3" s="1"/>
  <c r="H989" i="3"/>
  <c r="H988" i="3" s="1"/>
  <c r="G989" i="3"/>
  <c r="G988" i="3" s="1"/>
  <c r="G987" i="3" s="1"/>
  <c r="F998" i="3"/>
  <c r="F997" i="3" s="1"/>
  <c r="F996" i="3" s="1"/>
  <c r="F995" i="3"/>
  <c r="F994" i="3" s="1"/>
  <c r="F993" i="3" s="1"/>
  <c r="F989" i="3"/>
  <c r="F988" i="3" s="1"/>
  <c r="F987" i="3" s="1"/>
  <c r="K673" i="3"/>
  <c r="K672" i="3" s="1"/>
  <c r="K671" i="3" s="1"/>
  <c r="J673" i="3"/>
  <c r="J672" i="3" s="1"/>
  <c r="J671" i="3" s="1"/>
  <c r="I673" i="3"/>
  <c r="I672" i="3" s="1"/>
  <c r="I671" i="3" s="1"/>
  <c r="H673" i="3"/>
  <c r="H672" i="3" s="1"/>
  <c r="H671" i="3" s="1"/>
  <c r="G673" i="3"/>
  <c r="G672" i="3"/>
  <c r="G671" i="3" s="1"/>
  <c r="K670" i="3"/>
  <c r="K669" i="3" s="1"/>
  <c r="K668" i="3" s="1"/>
  <c r="J670" i="3"/>
  <c r="J669" i="3" s="1"/>
  <c r="J668" i="3" s="1"/>
  <c r="I670" i="3"/>
  <c r="I669" i="3" s="1"/>
  <c r="I668" i="3" s="1"/>
  <c r="H670" i="3"/>
  <c r="H669" i="3" s="1"/>
  <c r="H668" i="3" s="1"/>
  <c r="G670" i="3"/>
  <c r="G669" i="3" s="1"/>
  <c r="G668" i="3" s="1"/>
  <c r="K667" i="3"/>
  <c r="K666" i="3" s="1"/>
  <c r="K665" i="3" s="1"/>
  <c r="J667" i="3"/>
  <c r="J666" i="3" s="1"/>
  <c r="J665" i="3" s="1"/>
  <c r="I667" i="3"/>
  <c r="I666" i="3" s="1"/>
  <c r="I665" i="3" s="1"/>
  <c r="H667" i="3"/>
  <c r="H666" i="3" s="1"/>
  <c r="H665" i="3" s="1"/>
  <c r="G667" i="3"/>
  <c r="G666" i="3" s="1"/>
  <c r="G665" i="3" s="1"/>
  <c r="F673" i="3"/>
  <c r="F672" i="3" s="1"/>
  <c r="F671" i="3" s="1"/>
  <c r="F670" i="3"/>
  <c r="F669" i="3" s="1"/>
  <c r="F668" i="3" s="1"/>
  <c r="F667" i="3"/>
  <c r="F666" i="3" s="1"/>
  <c r="F665" i="3" s="1"/>
  <c r="K647" i="3"/>
  <c r="K646" i="3" s="1"/>
  <c r="K645" i="3" s="1"/>
  <c r="J647" i="3"/>
  <c r="J646" i="3" s="1"/>
  <c r="J645" i="3" s="1"/>
  <c r="I647" i="3"/>
  <c r="I646" i="3" s="1"/>
  <c r="I645" i="3" s="1"/>
  <c r="H647" i="3"/>
  <c r="H646" i="3" s="1"/>
  <c r="H645" i="3" s="1"/>
  <c r="G647" i="3"/>
  <c r="G646" i="3"/>
  <c r="G645" i="3" s="1"/>
  <c r="K644" i="3"/>
  <c r="K643" i="3" s="1"/>
  <c r="K642" i="3" s="1"/>
  <c r="J644" i="3"/>
  <c r="J643" i="3" s="1"/>
  <c r="J642" i="3" s="1"/>
  <c r="I644" i="3"/>
  <c r="I643" i="3" s="1"/>
  <c r="I642" i="3" s="1"/>
  <c r="H644" i="3"/>
  <c r="H643" i="3" s="1"/>
  <c r="H642" i="3" s="1"/>
  <c r="G644" i="3"/>
  <c r="G643" i="3" s="1"/>
  <c r="G642" i="3"/>
  <c r="F647" i="3"/>
  <c r="F646" i="3" s="1"/>
  <c r="F645" i="3" s="1"/>
  <c r="F644" i="3"/>
  <c r="F643" i="3" s="1"/>
  <c r="F642" i="3" s="1"/>
  <c r="K627" i="3"/>
  <c r="K626" i="3"/>
  <c r="K625" i="3" s="1"/>
  <c r="J627" i="3"/>
  <c r="J626" i="3" s="1"/>
  <c r="J625" i="3" s="1"/>
  <c r="I627" i="3"/>
  <c r="I626" i="3" s="1"/>
  <c r="I625" i="3" s="1"/>
  <c r="H627" i="3"/>
  <c r="H626" i="3" s="1"/>
  <c r="H625" i="3" s="1"/>
  <c r="G627" i="3"/>
  <c r="G626" i="3" s="1"/>
  <c r="G625" i="3" s="1"/>
  <c r="F627" i="3"/>
  <c r="F626" i="3" s="1"/>
  <c r="F625" i="3" s="1"/>
  <c r="J574" i="3"/>
  <c r="J570" i="3" s="1"/>
  <c r="J569" i="3" s="1"/>
  <c r="I574" i="3"/>
  <c r="I570" i="3" s="1"/>
  <c r="I569" i="3" s="1"/>
  <c r="H574" i="3"/>
  <c r="H570" i="3" s="1"/>
  <c r="H569" i="3" s="1"/>
  <c r="G574" i="3"/>
  <c r="G570" i="3" s="1"/>
  <c r="G569" i="3" s="1"/>
  <c r="F574" i="3"/>
  <c r="F570" i="3" s="1"/>
  <c r="F569" i="3" s="1"/>
  <c r="K562" i="3"/>
  <c r="K561" i="3" s="1"/>
  <c r="K560" i="3" s="1"/>
  <c r="J562" i="3"/>
  <c r="J561" i="3" s="1"/>
  <c r="J560" i="3" s="1"/>
  <c r="I562" i="3"/>
  <c r="I561" i="3" s="1"/>
  <c r="I560" i="3" s="1"/>
  <c r="H562" i="3"/>
  <c r="H561" i="3" s="1"/>
  <c r="H560" i="3" s="1"/>
  <c r="G562" i="3"/>
  <c r="G561" i="3" s="1"/>
  <c r="G560" i="3" s="1"/>
  <c r="F562" i="3"/>
  <c r="F561" i="3" s="1"/>
  <c r="F560" i="3" s="1"/>
  <c r="H495" i="3"/>
  <c r="H494" i="3" s="1"/>
  <c r="H493" i="3" s="1"/>
  <c r="G495" i="3"/>
  <c r="G494" i="3" s="1"/>
  <c r="G493" i="3" s="1"/>
  <c r="K492" i="3"/>
  <c r="K491" i="3" s="1"/>
  <c r="K490" i="3" s="1"/>
  <c r="H492" i="3"/>
  <c r="H491" i="3"/>
  <c r="H490" i="3" s="1"/>
  <c r="G492" i="3"/>
  <c r="G491" i="3" s="1"/>
  <c r="G490" i="3" s="1"/>
  <c r="F492" i="3"/>
  <c r="F491" i="3" s="1"/>
  <c r="F490" i="3" s="1"/>
  <c r="F495" i="3"/>
  <c r="F494" i="3" s="1"/>
  <c r="F493" i="3" s="1"/>
  <c r="K489" i="3"/>
  <c r="K488" i="3" s="1"/>
  <c r="K487" i="3" s="1"/>
  <c r="J489" i="3"/>
  <c r="J488" i="3" s="1"/>
  <c r="J487" i="3" s="1"/>
  <c r="I489" i="3"/>
  <c r="I488" i="3" s="1"/>
  <c r="I487" i="3" s="1"/>
  <c r="H489" i="3"/>
  <c r="H488" i="3" s="1"/>
  <c r="H487" i="3" s="1"/>
  <c r="G489" i="3"/>
  <c r="G488" i="3" s="1"/>
  <c r="G487" i="3" s="1"/>
  <c r="F489" i="3"/>
  <c r="F488" i="3" s="1"/>
  <c r="F487" i="3" s="1"/>
  <c r="J480" i="3"/>
  <c r="J479" i="3" s="1"/>
  <c r="J478" i="3" s="1"/>
  <c r="I480" i="3"/>
  <c r="I479" i="3" s="1"/>
  <c r="I478" i="3" s="1"/>
  <c r="H480" i="3"/>
  <c r="H479" i="3" s="1"/>
  <c r="H478" i="3" s="1"/>
  <c r="G480" i="3"/>
  <c r="G479" i="3" s="1"/>
  <c r="G478" i="3" s="1"/>
  <c r="F480" i="3"/>
  <c r="F479" i="3" s="1"/>
  <c r="F478" i="3" s="1"/>
  <c r="K441" i="3"/>
  <c r="K440" i="3" s="1"/>
  <c r="K439" i="3" s="1"/>
  <c r="J441" i="3"/>
  <c r="J440" i="3" s="1"/>
  <c r="J439" i="3" s="1"/>
  <c r="I441" i="3"/>
  <c r="I440" i="3" s="1"/>
  <c r="I439" i="3" s="1"/>
  <c r="H441" i="3"/>
  <c r="H440" i="3" s="1"/>
  <c r="H439" i="3" s="1"/>
  <c r="G441" i="3"/>
  <c r="G440" i="3" s="1"/>
  <c r="G439" i="3" s="1"/>
  <c r="F441" i="3"/>
  <c r="F440" i="3" s="1"/>
  <c r="F439" i="3" s="1"/>
  <c r="H367" i="3"/>
  <c r="H366" i="3" s="1"/>
  <c r="H363" i="3" s="1"/>
  <c r="G367" i="3"/>
  <c r="G366" i="3" s="1"/>
  <c r="G363" i="3" s="1"/>
  <c r="F367" i="3"/>
  <c r="F366" i="3" s="1"/>
  <c r="F363" i="3" s="1"/>
  <c r="K18" i="3"/>
  <c r="K17" i="3" s="1"/>
  <c r="J18" i="3"/>
  <c r="J17" i="3" s="1"/>
  <c r="I18" i="3"/>
  <c r="I17" i="3" s="1"/>
  <c r="H18" i="3"/>
  <c r="H17" i="3" s="1"/>
  <c r="J1060" i="3"/>
  <c r="J1059" i="3" s="1"/>
  <c r="I1060" i="3"/>
  <c r="I1059" i="3" s="1"/>
  <c r="H1060" i="3"/>
  <c r="H1059" i="3" s="1"/>
  <c r="G1060" i="3"/>
  <c r="G1059" i="3" s="1"/>
  <c r="J1056" i="3"/>
  <c r="J1055" i="3" s="1"/>
  <c r="I1056" i="3"/>
  <c r="I1055" i="3" s="1"/>
  <c r="H1056" i="3"/>
  <c r="H1055" i="3" s="1"/>
  <c r="G1056" i="3"/>
  <c r="G1055" i="3" s="1"/>
  <c r="J1041" i="3"/>
  <c r="J1040" i="3" s="1"/>
  <c r="I1041" i="3"/>
  <c r="I1040" i="3" s="1"/>
  <c r="H1041" i="3"/>
  <c r="H1040" i="3" s="1"/>
  <c r="G1036" i="3"/>
  <c r="J1035" i="3"/>
  <c r="J1034" i="3" s="1"/>
  <c r="J1033" i="3" s="1"/>
  <c r="J1032" i="3" s="1"/>
  <c r="I1035" i="3"/>
  <c r="I1034" i="3" s="1"/>
  <c r="H1035" i="3"/>
  <c r="H1034" i="3" s="1"/>
  <c r="G1035" i="3"/>
  <c r="G1034" i="3" s="1"/>
  <c r="J1028" i="3"/>
  <c r="J1027" i="3" s="1"/>
  <c r="I1028" i="3"/>
  <c r="I1027" i="3" s="1"/>
  <c r="H1028" i="3"/>
  <c r="H1027" i="3" s="1"/>
  <c r="G1028" i="3"/>
  <c r="G1027" i="3" s="1"/>
  <c r="K1007" i="3"/>
  <c r="K1006" i="3" s="1"/>
  <c r="K1005" i="3" s="1"/>
  <c r="K1004" i="3" s="1"/>
  <c r="K1003" i="3" s="1"/>
  <c r="J1007" i="3"/>
  <c r="J1006" i="3" s="1"/>
  <c r="J1005" i="3" s="1"/>
  <c r="J1004" i="3" s="1"/>
  <c r="J1003" i="3" s="1"/>
  <c r="I1007" i="3"/>
  <c r="I1006" i="3" s="1"/>
  <c r="I1005" i="3" s="1"/>
  <c r="I1004" i="3" s="1"/>
  <c r="I1003" i="3" s="1"/>
  <c r="H1007" i="3"/>
  <c r="H1006" i="3" s="1"/>
  <c r="H1005" i="3" s="1"/>
  <c r="H1004" i="3" s="1"/>
  <c r="H1003" i="3" s="1"/>
  <c r="G1007" i="3"/>
  <c r="G1006" i="3"/>
  <c r="G1005" i="3" s="1"/>
  <c r="G1004" i="3" s="1"/>
  <c r="G1003" i="3" s="1"/>
  <c r="K986" i="3"/>
  <c r="K985" i="3" s="1"/>
  <c r="K984" i="3" s="1"/>
  <c r="J986" i="3"/>
  <c r="J985" i="3" s="1"/>
  <c r="J984" i="3" s="1"/>
  <c r="I986" i="3"/>
  <c r="I985" i="3" s="1"/>
  <c r="I984" i="3" s="1"/>
  <c r="H986" i="3"/>
  <c r="H985" i="3" s="1"/>
  <c r="H984" i="3" s="1"/>
  <c r="J977" i="3"/>
  <c r="J976" i="3" s="1"/>
  <c r="J974" i="3" s="1"/>
  <c r="I977" i="3"/>
  <c r="I976" i="3" s="1"/>
  <c r="I974" i="3" s="1"/>
  <c r="H977" i="3"/>
  <c r="H976" i="3" s="1"/>
  <c r="H974" i="3" s="1"/>
  <c r="J965" i="3"/>
  <c r="J964" i="3" s="1"/>
  <c r="J963" i="3" s="1"/>
  <c r="J962" i="3" s="1"/>
  <c r="I965" i="3"/>
  <c r="I964" i="3"/>
  <c r="I963" i="3" s="1"/>
  <c r="I962" i="3" s="1"/>
  <c r="H965" i="3"/>
  <c r="H964" i="3" s="1"/>
  <c r="H963" i="3" s="1"/>
  <c r="H962" i="3" s="1"/>
  <c r="G965" i="3"/>
  <c r="G964" i="3" s="1"/>
  <c r="G963" i="3" s="1"/>
  <c r="G962" i="3" s="1"/>
  <c r="J953" i="3"/>
  <c r="J952" i="3" s="1"/>
  <c r="J951" i="3" s="1"/>
  <c r="I953" i="3"/>
  <c r="I952" i="3" s="1"/>
  <c r="I951" i="3" s="1"/>
  <c r="H953" i="3"/>
  <c r="H952" i="3" s="1"/>
  <c r="H951" i="3" s="1"/>
  <c r="J949" i="3"/>
  <c r="J948" i="3" s="1"/>
  <c r="J947" i="3" s="1"/>
  <c r="J946" i="3" s="1"/>
  <c r="I949" i="3"/>
  <c r="I948" i="3" s="1"/>
  <c r="I947" i="3" s="1"/>
  <c r="I946" i="3" s="1"/>
  <c r="H949" i="3"/>
  <c r="H948" i="3" s="1"/>
  <c r="H947" i="3" s="1"/>
  <c r="H946" i="3" s="1"/>
  <c r="G949" i="3"/>
  <c r="G948" i="3" s="1"/>
  <c r="G947" i="3" s="1"/>
  <c r="G946" i="3" s="1"/>
  <c r="K944" i="3"/>
  <c r="K943" i="3" s="1"/>
  <c r="K942" i="3" s="1"/>
  <c r="J944" i="3"/>
  <c r="J943" i="3" s="1"/>
  <c r="J942" i="3" s="1"/>
  <c r="I944" i="3"/>
  <c r="I943" i="3" s="1"/>
  <c r="I942" i="3" s="1"/>
  <c r="H944" i="3"/>
  <c r="H943" i="3" s="1"/>
  <c r="H942" i="3" s="1"/>
  <c r="G944" i="3"/>
  <c r="G943" i="3" s="1"/>
  <c r="G942" i="3" s="1"/>
  <c r="K938" i="3"/>
  <c r="K937" i="3" s="1"/>
  <c r="J938" i="3"/>
  <c r="J937" i="3" s="1"/>
  <c r="I938" i="3"/>
  <c r="I937" i="3" s="1"/>
  <c r="H938" i="3"/>
  <c r="H937" i="3" s="1"/>
  <c r="G938" i="3"/>
  <c r="G937" i="3" s="1"/>
  <c r="K936" i="3"/>
  <c r="K935" i="3" s="1"/>
  <c r="K934" i="3" s="1"/>
  <c r="J936" i="3"/>
  <c r="J935" i="3" s="1"/>
  <c r="J934" i="3" s="1"/>
  <c r="I936" i="3"/>
  <c r="I935" i="3" s="1"/>
  <c r="I934" i="3" s="1"/>
  <c r="H936" i="3"/>
  <c r="H935" i="3" s="1"/>
  <c r="H934" i="3" s="1"/>
  <c r="G936" i="3"/>
  <c r="G935" i="3" s="1"/>
  <c r="G934" i="3" s="1"/>
  <c r="K930" i="3"/>
  <c r="K929" i="3" s="1"/>
  <c r="K928" i="3" s="1"/>
  <c r="J930" i="3"/>
  <c r="J929" i="3" s="1"/>
  <c r="J928" i="3" s="1"/>
  <c r="I930" i="3"/>
  <c r="I929" i="3" s="1"/>
  <c r="I928" i="3" s="1"/>
  <c r="H930" i="3"/>
  <c r="H929" i="3" s="1"/>
  <c r="H928" i="3" s="1"/>
  <c r="G930" i="3"/>
  <c r="G929" i="3" s="1"/>
  <c r="G928" i="3" s="1"/>
  <c r="K924" i="3"/>
  <c r="K923" i="3" s="1"/>
  <c r="K922" i="3" s="1"/>
  <c r="J924" i="3"/>
  <c r="J923" i="3" s="1"/>
  <c r="J922" i="3" s="1"/>
  <c r="I924" i="3"/>
  <c r="I923" i="3" s="1"/>
  <c r="I922" i="3" s="1"/>
  <c r="H924" i="3"/>
  <c r="H923" i="3" s="1"/>
  <c r="H922" i="3" s="1"/>
  <c r="K921" i="3"/>
  <c r="K920" i="3" s="1"/>
  <c r="K919" i="3" s="1"/>
  <c r="K918" i="3" s="1"/>
  <c r="J921" i="3"/>
  <c r="J920" i="3" s="1"/>
  <c r="J919" i="3" s="1"/>
  <c r="J918" i="3" s="1"/>
  <c r="I921" i="3"/>
  <c r="I920" i="3" s="1"/>
  <c r="I919" i="3" s="1"/>
  <c r="I918" i="3" s="1"/>
  <c r="H921" i="3"/>
  <c r="H920" i="3" s="1"/>
  <c r="H919" i="3" s="1"/>
  <c r="H918" i="3" s="1"/>
  <c r="K917" i="3"/>
  <c r="K916" i="3" s="1"/>
  <c r="K915" i="3" s="1"/>
  <c r="J917" i="3"/>
  <c r="J916" i="3" s="1"/>
  <c r="J915" i="3" s="1"/>
  <c r="I917" i="3"/>
  <c r="I916" i="3"/>
  <c r="I915" i="3" s="1"/>
  <c r="H917" i="3"/>
  <c r="H916" i="3" s="1"/>
  <c r="H915" i="3" s="1"/>
  <c r="G917" i="3"/>
  <c r="G916" i="3" s="1"/>
  <c r="G915" i="3" s="1"/>
  <c r="K913" i="3"/>
  <c r="K912" i="3" s="1"/>
  <c r="J913" i="3"/>
  <c r="J912" i="3" s="1"/>
  <c r="I913" i="3"/>
  <c r="I912" i="3" s="1"/>
  <c r="H913" i="3"/>
  <c r="H912" i="3" s="1"/>
  <c r="G913" i="3"/>
  <c r="G912" i="3" s="1"/>
  <c r="K910" i="3"/>
  <c r="K909" i="3" s="1"/>
  <c r="J910" i="3"/>
  <c r="J909" i="3" s="1"/>
  <c r="I910" i="3"/>
  <c r="I909" i="3" s="1"/>
  <c r="H910" i="3"/>
  <c r="H909" i="3" s="1"/>
  <c r="G910" i="3"/>
  <c r="G909" i="3" s="1"/>
  <c r="K905" i="3"/>
  <c r="J905" i="3"/>
  <c r="I905" i="3"/>
  <c r="H905" i="3"/>
  <c r="G905" i="3"/>
  <c r="K898" i="3"/>
  <c r="K897" i="3" s="1"/>
  <c r="K896" i="3" s="1"/>
  <c r="K895" i="3" s="1"/>
  <c r="K894" i="3"/>
  <c r="K893" i="3" s="1"/>
  <c r="J894" i="3"/>
  <c r="J893" i="3" s="1"/>
  <c r="I894" i="3"/>
  <c r="I893" i="3" s="1"/>
  <c r="H894" i="3"/>
  <c r="H893" i="3" s="1"/>
  <c r="G894" i="3"/>
  <c r="G893" i="3" s="1"/>
  <c r="K888" i="3"/>
  <c r="K887" i="3" s="1"/>
  <c r="K885" i="3" s="1"/>
  <c r="J888" i="3"/>
  <c r="J887" i="3" s="1"/>
  <c r="J885" i="3" s="1"/>
  <c r="I888" i="3"/>
  <c r="I887" i="3" s="1"/>
  <c r="I886" i="3" s="1"/>
  <c r="H888" i="3"/>
  <c r="H887" i="3" s="1"/>
  <c r="H886" i="3" s="1"/>
  <c r="G888" i="3"/>
  <c r="G887" i="3" s="1"/>
  <c r="K877" i="3"/>
  <c r="K876" i="3" s="1"/>
  <c r="J877" i="3"/>
  <c r="J876" i="3"/>
  <c r="I877" i="3"/>
  <c r="I876" i="3" s="1"/>
  <c r="H877" i="3"/>
  <c r="H876" i="3" s="1"/>
  <c r="G877" i="3"/>
  <c r="G876" i="3" s="1"/>
  <c r="K867" i="3"/>
  <c r="K866" i="3" s="1"/>
  <c r="K865" i="3" s="1"/>
  <c r="K864" i="3" s="1"/>
  <c r="K863" i="3" s="1"/>
  <c r="H867" i="3"/>
  <c r="H866" i="3"/>
  <c r="H865" i="3" s="1"/>
  <c r="H864" i="3" s="1"/>
  <c r="H862" i="3" s="1"/>
  <c r="F42" i="2" s="1"/>
  <c r="G867" i="3"/>
  <c r="G866" i="3"/>
  <c r="G865" i="3" s="1"/>
  <c r="G864" i="3" s="1"/>
  <c r="G863" i="3" s="1"/>
  <c r="K860" i="3"/>
  <c r="K859" i="3" s="1"/>
  <c r="J860" i="3"/>
  <c r="J859" i="3" s="1"/>
  <c r="I860" i="3"/>
  <c r="I859" i="3" s="1"/>
  <c r="H860" i="3"/>
  <c r="H859" i="3" s="1"/>
  <c r="G860" i="3"/>
  <c r="G859" i="3" s="1"/>
  <c r="J856" i="3"/>
  <c r="J855" i="3" s="1"/>
  <c r="I856" i="3"/>
  <c r="I855" i="3" s="1"/>
  <c r="H856" i="3"/>
  <c r="H855" i="3" s="1"/>
  <c r="G851" i="3"/>
  <c r="H850" i="3"/>
  <c r="H849" i="3" s="1"/>
  <c r="G850" i="3"/>
  <c r="G849" i="3" s="1"/>
  <c r="K840" i="3"/>
  <c r="K839" i="3" s="1"/>
  <c r="K838" i="3" s="1"/>
  <c r="K837" i="3" s="1"/>
  <c r="J840" i="3"/>
  <c r="J839" i="3" s="1"/>
  <c r="J838" i="3" s="1"/>
  <c r="J837" i="3" s="1"/>
  <c r="I840" i="3"/>
  <c r="I839" i="3" s="1"/>
  <c r="I838" i="3" s="1"/>
  <c r="I837" i="3" s="1"/>
  <c r="H840" i="3"/>
  <c r="H839" i="3" s="1"/>
  <c r="H838" i="3" s="1"/>
  <c r="H837" i="3" s="1"/>
  <c r="G840" i="3"/>
  <c r="G839" i="3" s="1"/>
  <c r="G838" i="3" s="1"/>
  <c r="G837" i="3" s="1"/>
  <c r="K836" i="3"/>
  <c r="K835" i="3" s="1"/>
  <c r="K834" i="3" s="1"/>
  <c r="J836" i="3"/>
  <c r="J835" i="3" s="1"/>
  <c r="J834" i="3" s="1"/>
  <c r="I836" i="3"/>
  <c r="I835" i="3" s="1"/>
  <c r="I834" i="3" s="1"/>
  <c r="H836" i="3"/>
  <c r="H835" i="3" s="1"/>
  <c r="H834" i="3" s="1"/>
  <c r="K833" i="3"/>
  <c r="K832" i="3" s="1"/>
  <c r="K831" i="3" s="1"/>
  <c r="J833" i="3"/>
  <c r="J832" i="3" s="1"/>
  <c r="J831" i="3" s="1"/>
  <c r="I833" i="3"/>
  <c r="I832" i="3" s="1"/>
  <c r="I831" i="3" s="1"/>
  <c r="H833" i="3"/>
  <c r="H832" i="3" s="1"/>
  <c r="H831" i="3" s="1"/>
  <c r="G833" i="3"/>
  <c r="G832" i="3" s="1"/>
  <c r="G831" i="3" s="1"/>
  <c r="K830" i="3"/>
  <c r="K829" i="3" s="1"/>
  <c r="K828" i="3" s="1"/>
  <c r="J830" i="3"/>
  <c r="J829" i="3" s="1"/>
  <c r="J828" i="3" s="1"/>
  <c r="I830" i="3"/>
  <c r="I829" i="3" s="1"/>
  <c r="I828" i="3" s="1"/>
  <c r="H830" i="3"/>
  <c r="H829" i="3"/>
  <c r="H828" i="3" s="1"/>
  <c r="G830" i="3"/>
  <c r="G829" i="3" s="1"/>
  <c r="G828" i="3"/>
  <c r="K825" i="3"/>
  <c r="K824" i="3"/>
  <c r="K823" i="3" s="1"/>
  <c r="J825" i="3"/>
  <c r="J824" i="3" s="1"/>
  <c r="J823" i="3" s="1"/>
  <c r="I825" i="3"/>
  <c r="I824" i="3" s="1"/>
  <c r="I823" i="3" s="1"/>
  <c r="H825" i="3"/>
  <c r="H824" i="3" s="1"/>
  <c r="H823" i="3" s="1"/>
  <c r="G825" i="3"/>
  <c r="G824" i="3" s="1"/>
  <c r="G823" i="3" s="1"/>
  <c r="K813" i="3"/>
  <c r="J813" i="3"/>
  <c r="I813" i="3"/>
  <c r="H813" i="3"/>
  <c r="G813" i="3"/>
  <c r="K810" i="3"/>
  <c r="J810" i="3"/>
  <c r="I810" i="3"/>
  <c r="H810" i="3"/>
  <c r="H807" i="3" s="1"/>
  <c r="G810" i="3"/>
  <c r="K808" i="3"/>
  <c r="J808" i="3"/>
  <c r="I808" i="3"/>
  <c r="I807" i="3" s="1"/>
  <c r="H808" i="3"/>
  <c r="G808" i="3"/>
  <c r="K779" i="3"/>
  <c r="K778" i="3" s="1"/>
  <c r="K777" i="3" s="1"/>
  <c r="K776" i="3" s="1"/>
  <c r="J779" i="3"/>
  <c r="J778" i="3" s="1"/>
  <c r="J777" i="3" s="1"/>
  <c r="J776" i="3" s="1"/>
  <c r="I779" i="3"/>
  <c r="I778" i="3" s="1"/>
  <c r="I777" i="3" s="1"/>
  <c r="I776" i="3" s="1"/>
  <c r="H779" i="3"/>
  <c r="H778" i="3" s="1"/>
  <c r="H777" i="3" s="1"/>
  <c r="H776" i="3" s="1"/>
  <c r="G779" i="3"/>
  <c r="G778" i="3"/>
  <c r="G777" i="3" s="1"/>
  <c r="G776" i="3" s="1"/>
  <c r="J775" i="3"/>
  <c r="J774" i="3"/>
  <c r="J771" i="3" s="1"/>
  <c r="I775" i="3"/>
  <c r="I774" i="3" s="1"/>
  <c r="I771" i="3" s="1"/>
  <c r="H775" i="3"/>
  <c r="H774" i="3" s="1"/>
  <c r="H771" i="3" s="1"/>
  <c r="J762" i="3"/>
  <c r="J761" i="3" s="1"/>
  <c r="I762" i="3"/>
  <c r="I761" i="3" s="1"/>
  <c r="H762" i="3"/>
  <c r="H761" i="3" s="1"/>
  <c r="J759" i="3"/>
  <c r="J758" i="3" s="1"/>
  <c r="J757" i="3" s="1"/>
  <c r="I759" i="3"/>
  <c r="I758" i="3" s="1"/>
  <c r="I757" i="3" s="1"/>
  <c r="H759" i="3"/>
  <c r="H758" i="3" s="1"/>
  <c r="H757" i="3" s="1"/>
  <c r="K755" i="3"/>
  <c r="K754" i="3" s="1"/>
  <c r="K753" i="3" s="1"/>
  <c r="K752" i="3" s="1"/>
  <c r="J755" i="3"/>
  <c r="J754" i="3" s="1"/>
  <c r="J753" i="3" s="1"/>
  <c r="J752" i="3" s="1"/>
  <c r="I755" i="3"/>
  <c r="I754" i="3" s="1"/>
  <c r="I753" i="3" s="1"/>
  <c r="I752" i="3" s="1"/>
  <c r="H755" i="3"/>
  <c r="H754" i="3" s="1"/>
  <c r="H753" i="3" s="1"/>
  <c r="H752" i="3" s="1"/>
  <c r="G755" i="3"/>
  <c r="G754" i="3" s="1"/>
  <c r="G753" i="3" s="1"/>
  <c r="G752" i="3" s="1"/>
  <c r="J751" i="3"/>
  <c r="J750" i="3" s="1"/>
  <c r="I751" i="3"/>
  <c r="I750" i="3"/>
  <c r="H751" i="3"/>
  <c r="H750" i="3" s="1"/>
  <c r="J749" i="3"/>
  <c r="J748" i="3" s="1"/>
  <c r="I749" i="3"/>
  <c r="I748" i="3" s="1"/>
  <c r="I747" i="3" s="1"/>
  <c r="I746" i="3" s="1"/>
  <c r="H749" i="3"/>
  <c r="H748" i="3"/>
  <c r="K744" i="3"/>
  <c r="K743" i="3" s="1"/>
  <c r="J744" i="3"/>
  <c r="J743" i="3" s="1"/>
  <c r="I744" i="3"/>
  <c r="I743" i="3" s="1"/>
  <c r="H744" i="3"/>
  <c r="H743" i="3"/>
  <c r="G744" i="3"/>
  <c r="G743" i="3" s="1"/>
  <c r="K742" i="3"/>
  <c r="K741" i="3" s="1"/>
  <c r="K740" i="3" s="1"/>
  <c r="J742" i="3"/>
  <c r="J741" i="3"/>
  <c r="I742" i="3"/>
  <c r="I741" i="3"/>
  <c r="H742" i="3"/>
  <c r="H741" i="3"/>
  <c r="H740" i="3" s="1"/>
  <c r="G742" i="3"/>
  <c r="G741" i="3"/>
  <c r="J729" i="3"/>
  <c r="J728" i="3"/>
  <c r="J727" i="3" s="1"/>
  <c r="I729" i="3"/>
  <c r="I728" i="3" s="1"/>
  <c r="H729" i="3"/>
  <c r="H728" i="3" s="1"/>
  <c r="H727" i="3" s="1"/>
  <c r="G729" i="3"/>
  <c r="G728" i="3" s="1"/>
  <c r="G727" i="3" s="1"/>
  <c r="K664" i="3"/>
  <c r="K663" i="3" s="1"/>
  <c r="K662" i="3" s="1"/>
  <c r="J664" i="3"/>
  <c r="J663" i="3" s="1"/>
  <c r="J662" i="3" s="1"/>
  <c r="I664" i="3"/>
  <c r="I663" i="3" s="1"/>
  <c r="I662" i="3" s="1"/>
  <c r="H664" i="3"/>
  <c r="H663" i="3" s="1"/>
  <c r="H662" i="3" s="1"/>
  <c r="G664" i="3"/>
  <c r="G663" i="3" s="1"/>
  <c r="G662" i="3" s="1"/>
  <c r="K652" i="3"/>
  <c r="K651" i="3" s="1"/>
  <c r="K650" i="3" s="1"/>
  <c r="J652" i="3"/>
  <c r="J651" i="3" s="1"/>
  <c r="J650" i="3" s="1"/>
  <c r="I652" i="3"/>
  <c r="I651" i="3" s="1"/>
  <c r="I650" i="3" s="1"/>
  <c r="H652" i="3"/>
  <c r="H651" i="3"/>
  <c r="H650" i="3" s="1"/>
  <c r="H649" i="3" s="1"/>
  <c r="H648" i="3" s="1"/>
  <c r="J641" i="3"/>
  <c r="J640" i="3" s="1"/>
  <c r="J639" i="3"/>
  <c r="I641" i="3"/>
  <c r="I640" i="3"/>
  <c r="I639" i="3" s="1"/>
  <c r="H641" i="3"/>
  <c r="H640" i="3"/>
  <c r="H639" i="3" s="1"/>
  <c r="G641" i="3"/>
  <c r="G640" i="3"/>
  <c r="G639" i="3" s="1"/>
  <c r="J632" i="3"/>
  <c r="J631" i="3" s="1"/>
  <c r="J630" i="3"/>
  <c r="J629" i="3" s="1"/>
  <c r="J628" i="3" s="1"/>
  <c r="I632" i="3"/>
  <c r="I631" i="3" s="1"/>
  <c r="I630" i="3" s="1"/>
  <c r="H632" i="3"/>
  <c r="H631" i="3" s="1"/>
  <c r="H630" i="3" s="1"/>
  <c r="J620" i="3"/>
  <c r="J619" i="3" s="1"/>
  <c r="J618" i="3"/>
  <c r="J617" i="3" s="1"/>
  <c r="I620" i="3"/>
  <c r="I619" i="3"/>
  <c r="I618" i="3" s="1"/>
  <c r="I617" i="3" s="1"/>
  <c r="H620" i="3"/>
  <c r="H619" i="3" s="1"/>
  <c r="H618" i="3" s="1"/>
  <c r="H617" i="3" s="1"/>
  <c r="K592" i="3"/>
  <c r="K591" i="3" s="1"/>
  <c r="J592" i="3"/>
  <c r="J591" i="3" s="1"/>
  <c r="I592" i="3"/>
  <c r="I591" i="3" s="1"/>
  <c r="H592" i="3"/>
  <c r="H591" i="3" s="1"/>
  <c r="G592" i="3"/>
  <c r="G591" i="3"/>
  <c r="K589" i="3"/>
  <c r="K588" i="3" s="1"/>
  <c r="J589" i="3"/>
  <c r="J588" i="3" s="1"/>
  <c r="I589" i="3"/>
  <c r="I588" i="3" s="1"/>
  <c r="H589" i="3"/>
  <c r="H588" i="3"/>
  <c r="G589" i="3"/>
  <c r="G588" i="3" s="1"/>
  <c r="K586" i="3"/>
  <c r="K585" i="3" s="1"/>
  <c r="J586" i="3"/>
  <c r="J585" i="3" s="1"/>
  <c r="I586" i="3"/>
  <c r="I585" i="3" s="1"/>
  <c r="H586" i="3"/>
  <c r="H585" i="3" s="1"/>
  <c r="G586" i="3"/>
  <c r="G585" i="3" s="1"/>
  <c r="K568" i="3"/>
  <c r="K567" i="3" s="1"/>
  <c r="K566" i="3" s="1"/>
  <c r="J568" i="3"/>
  <c r="J567" i="3" s="1"/>
  <c r="J566" i="3" s="1"/>
  <c r="I568" i="3"/>
  <c r="I567" i="3" s="1"/>
  <c r="I566" i="3"/>
  <c r="H568" i="3"/>
  <c r="H567" i="3" s="1"/>
  <c r="H566" i="3" s="1"/>
  <c r="G568" i="3"/>
  <c r="G567" i="3" s="1"/>
  <c r="G566" i="3" s="1"/>
  <c r="J565" i="3"/>
  <c r="J564" i="3" s="1"/>
  <c r="J563" i="3" s="1"/>
  <c r="I565" i="3"/>
  <c r="I564" i="3" s="1"/>
  <c r="I563" i="3" s="1"/>
  <c r="H565" i="3"/>
  <c r="H564" i="3" s="1"/>
  <c r="H563" i="3" s="1"/>
  <c r="G565" i="3"/>
  <c r="G564" i="3" s="1"/>
  <c r="G563" i="3" s="1"/>
  <c r="J559" i="3"/>
  <c r="J558" i="3" s="1"/>
  <c r="J557" i="3" s="1"/>
  <c r="I559" i="3"/>
  <c r="I558" i="3" s="1"/>
  <c r="I557" i="3" s="1"/>
  <c r="H559" i="3"/>
  <c r="H558" i="3"/>
  <c r="H557" i="3" s="1"/>
  <c r="J553" i="3"/>
  <c r="J552" i="3" s="1"/>
  <c r="J551" i="3" s="1"/>
  <c r="I553" i="3"/>
  <c r="I552" i="3" s="1"/>
  <c r="I551" i="3" s="1"/>
  <c r="H553" i="3"/>
  <c r="H552" i="3" s="1"/>
  <c r="H551" i="3" s="1"/>
  <c r="G553" i="3"/>
  <c r="G552" i="3" s="1"/>
  <c r="G551" i="3" s="1"/>
  <c r="K546" i="3"/>
  <c r="K545" i="3" s="1"/>
  <c r="J546" i="3"/>
  <c r="J545" i="3"/>
  <c r="I546" i="3"/>
  <c r="I545" i="3" s="1"/>
  <c r="H546" i="3"/>
  <c r="H545" i="3" s="1"/>
  <c r="G546" i="3"/>
  <c r="G545" i="3" s="1"/>
  <c r="K543" i="3"/>
  <c r="K542" i="3"/>
  <c r="K541" i="3" s="1"/>
  <c r="J543" i="3"/>
  <c r="J542" i="3" s="1"/>
  <c r="J541" i="3" s="1"/>
  <c r="I543" i="3"/>
  <c r="I542" i="3" s="1"/>
  <c r="I541" i="3"/>
  <c r="H543" i="3"/>
  <c r="H542" i="3"/>
  <c r="H541" i="3" s="1"/>
  <c r="G543" i="3"/>
  <c r="G542" i="3"/>
  <c r="G541" i="3" s="1"/>
  <c r="K539" i="3"/>
  <c r="K538" i="3"/>
  <c r="J539" i="3"/>
  <c r="J538" i="3" s="1"/>
  <c r="I539" i="3"/>
  <c r="I538" i="3" s="1"/>
  <c r="H539" i="3"/>
  <c r="H538" i="3" s="1"/>
  <c r="G539" i="3"/>
  <c r="G538" i="3" s="1"/>
  <c r="K536" i="3"/>
  <c r="K535" i="3" s="1"/>
  <c r="K534" i="3" s="1"/>
  <c r="J536" i="3"/>
  <c r="J535" i="3" s="1"/>
  <c r="J534" i="3"/>
  <c r="I536" i="3"/>
  <c r="I535" i="3" s="1"/>
  <c r="I534" i="3" s="1"/>
  <c r="H536" i="3"/>
  <c r="H535" i="3" s="1"/>
  <c r="H534" i="3" s="1"/>
  <c r="G536" i="3"/>
  <c r="G535" i="3" s="1"/>
  <c r="G534" i="3" s="1"/>
  <c r="J532" i="3"/>
  <c r="J531" i="3" s="1"/>
  <c r="J530" i="3" s="1"/>
  <c r="J529" i="3" s="1"/>
  <c r="I532" i="3"/>
  <c r="I531" i="3" s="1"/>
  <c r="I530" i="3" s="1"/>
  <c r="I529" i="3" s="1"/>
  <c r="H532" i="3"/>
  <c r="H531" i="3" s="1"/>
  <c r="H530" i="3" s="1"/>
  <c r="H529" i="3" s="1"/>
  <c r="K525" i="3"/>
  <c r="K524" i="3" s="1"/>
  <c r="J525" i="3"/>
  <c r="J524" i="3" s="1"/>
  <c r="I525" i="3"/>
  <c r="I524" i="3" s="1"/>
  <c r="H525" i="3"/>
  <c r="H524" i="3" s="1"/>
  <c r="G525" i="3"/>
  <c r="G524" i="3"/>
  <c r="K486" i="3"/>
  <c r="K485" i="3" s="1"/>
  <c r="K484" i="3" s="1"/>
  <c r="J486" i="3"/>
  <c r="J485" i="3" s="1"/>
  <c r="J484" i="3" s="1"/>
  <c r="I486" i="3"/>
  <c r="I485" i="3" s="1"/>
  <c r="I484" i="3" s="1"/>
  <c r="H486" i="3"/>
  <c r="H485" i="3" s="1"/>
  <c r="H484" i="3" s="1"/>
  <c r="G486" i="3"/>
  <c r="G485" i="3" s="1"/>
  <c r="G484" i="3" s="1"/>
  <c r="K483" i="3"/>
  <c r="K482" i="3"/>
  <c r="K481" i="3" s="1"/>
  <c r="J483" i="3"/>
  <c r="J482" i="3" s="1"/>
  <c r="J481" i="3" s="1"/>
  <c r="I483" i="3"/>
  <c r="I482" i="3" s="1"/>
  <c r="I481" i="3" s="1"/>
  <c r="H483" i="3"/>
  <c r="H482" i="3" s="1"/>
  <c r="H481" i="3" s="1"/>
  <c r="K476" i="3"/>
  <c r="K475" i="3" s="1"/>
  <c r="J476" i="3"/>
  <c r="J475" i="3" s="1"/>
  <c r="I476" i="3"/>
  <c r="I475" i="3"/>
  <c r="H476" i="3"/>
  <c r="H475" i="3"/>
  <c r="G476" i="3"/>
  <c r="G475" i="3"/>
  <c r="J473" i="3"/>
  <c r="J472" i="3" s="1"/>
  <c r="J471" i="3" s="1"/>
  <c r="J470" i="3" s="1"/>
  <c r="I473" i="3"/>
  <c r="I472" i="3" s="1"/>
  <c r="I471" i="3" s="1"/>
  <c r="I470" i="3" s="1"/>
  <c r="H473" i="3"/>
  <c r="H472" i="3" s="1"/>
  <c r="H471" i="3" s="1"/>
  <c r="H470" i="3" s="1"/>
  <c r="J463" i="3"/>
  <c r="J462" i="3" s="1"/>
  <c r="I463" i="3"/>
  <c r="I462" i="3" s="1"/>
  <c r="H463" i="3"/>
  <c r="H462" i="3" s="1"/>
  <c r="J461" i="3"/>
  <c r="J460" i="3" s="1"/>
  <c r="I461" i="3"/>
  <c r="I460" i="3" s="1"/>
  <c r="H461" i="3"/>
  <c r="H460" i="3"/>
  <c r="K458" i="3"/>
  <c r="K457" i="3" s="1"/>
  <c r="K456" i="3" s="1"/>
  <c r="J458" i="3"/>
  <c r="J457" i="3" s="1"/>
  <c r="J456" i="3" s="1"/>
  <c r="I458" i="3"/>
  <c r="I457" i="3" s="1"/>
  <c r="I456" i="3" s="1"/>
  <c r="G458" i="3"/>
  <c r="G457" i="3" s="1"/>
  <c r="G456" i="3" s="1"/>
  <c r="K452" i="3"/>
  <c r="K451" i="3" s="1"/>
  <c r="G452" i="3"/>
  <c r="G451" i="3" s="1"/>
  <c r="J450" i="3"/>
  <c r="J449" i="3" s="1"/>
  <c r="I450" i="3"/>
  <c r="I449" i="3" s="1"/>
  <c r="H450" i="3"/>
  <c r="H449" i="3"/>
  <c r="K438" i="3"/>
  <c r="K437" i="3" s="1"/>
  <c r="K436" i="3" s="1"/>
  <c r="J438" i="3"/>
  <c r="J437" i="3" s="1"/>
  <c r="J436" i="3" s="1"/>
  <c r="I438" i="3"/>
  <c r="I437" i="3" s="1"/>
  <c r="I436" i="3" s="1"/>
  <c r="I435" i="3" s="1"/>
  <c r="H438" i="3"/>
  <c r="H437" i="3" s="1"/>
  <c r="H436" i="3"/>
  <c r="G438" i="3"/>
  <c r="G437" i="3" s="1"/>
  <c r="G436" i="3" s="1"/>
  <c r="K434" i="3"/>
  <c r="K433" i="3" s="1"/>
  <c r="K432" i="3" s="1"/>
  <c r="J434" i="3"/>
  <c r="J433" i="3" s="1"/>
  <c r="J432" i="3" s="1"/>
  <c r="I434" i="3"/>
  <c r="I433" i="3" s="1"/>
  <c r="I432" i="3" s="1"/>
  <c r="H434" i="3"/>
  <c r="H433" i="3" s="1"/>
  <c r="H432" i="3" s="1"/>
  <c r="G434" i="3"/>
  <c r="G433" i="3" s="1"/>
  <c r="G432" i="3" s="1"/>
  <c r="K431" i="3"/>
  <c r="K430" i="3"/>
  <c r="K429" i="3" s="1"/>
  <c r="J431" i="3"/>
  <c r="J430" i="3" s="1"/>
  <c r="J429" i="3" s="1"/>
  <c r="I431" i="3"/>
  <c r="I430" i="3" s="1"/>
  <c r="I429" i="3" s="1"/>
  <c r="H431" i="3"/>
  <c r="H430" i="3" s="1"/>
  <c r="H429" i="3" s="1"/>
  <c r="G431" i="3"/>
  <c r="G430" i="3" s="1"/>
  <c r="G429" i="3" s="1"/>
  <c r="K428" i="3"/>
  <c r="K427" i="3" s="1"/>
  <c r="K426" i="3" s="1"/>
  <c r="J428" i="3"/>
  <c r="J427" i="3" s="1"/>
  <c r="J426" i="3" s="1"/>
  <c r="I428" i="3"/>
  <c r="I427" i="3" s="1"/>
  <c r="I426" i="3" s="1"/>
  <c r="H428" i="3"/>
  <c r="H427" i="3" s="1"/>
  <c r="H426" i="3" s="1"/>
  <c r="G428" i="3"/>
  <c r="G427" i="3" s="1"/>
  <c r="G426" i="3" s="1"/>
  <c r="J425" i="3"/>
  <c r="J424" i="3" s="1"/>
  <c r="J423" i="3" s="1"/>
  <c r="I425" i="3"/>
  <c r="I424" i="3" s="1"/>
  <c r="I423" i="3" s="1"/>
  <c r="H425" i="3"/>
  <c r="H424" i="3"/>
  <c r="H423" i="3" s="1"/>
  <c r="K420" i="3"/>
  <c r="K419" i="3" s="1"/>
  <c r="K418" i="3" s="1"/>
  <c r="K417" i="3" s="1"/>
  <c r="J420" i="3"/>
  <c r="J419" i="3" s="1"/>
  <c r="J418" i="3" s="1"/>
  <c r="J417" i="3" s="1"/>
  <c r="I420" i="3"/>
  <c r="I419" i="3" s="1"/>
  <c r="I418" i="3" s="1"/>
  <c r="I417" i="3" s="1"/>
  <c r="H420" i="3"/>
  <c r="H419" i="3" s="1"/>
  <c r="H418" i="3" s="1"/>
  <c r="H417" i="3" s="1"/>
  <c r="G420" i="3"/>
  <c r="G419" i="3" s="1"/>
  <c r="G418" i="3" s="1"/>
  <c r="G417" i="3" s="1"/>
  <c r="J411" i="3"/>
  <c r="J410" i="3" s="1"/>
  <c r="J409" i="3" s="1"/>
  <c r="I411" i="3"/>
  <c r="I410" i="3"/>
  <c r="I409" i="3" s="1"/>
  <c r="H411" i="3"/>
  <c r="H410" i="3" s="1"/>
  <c r="H409" i="3" s="1"/>
  <c r="G411" i="3"/>
  <c r="G410" i="3" s="1"/>
  <c r="G409" i="3" s="1"/>
  <c r="K408" i="3"/>
  <c r="K407" i="3" s="1"/>
  <c r="K406" i="3" s="1"/>
  <c r="J408" i="3"/>
  <c r="J407" i="3" s="1"/>
  <c r="J406" i="3" s="1"/>
  <c r="I408" i="3"/>
  <c r="I407" i="3" s="1"/>
  <c r="I406" i="3"/>
  <c r="H408" i="3"/>
  <c r="H407" i="3" s="1"/>
  <c r="H406" i="3" s="1"/>
  <c r="G408" i="3"/>
  <c r="G407" i="3" s="1"/>
  <c r="G406" i="3" s="1"/>
  <c r="K405" i="3"/>
  <c r="K404" i="3" s="1"/>
  <c r="J405" i="3"/>
  <c r="J404" i="3" s="1"/>
  <c r="I405" i="3"/>
  <c r="I404" i="3" s="1"/>
  <c r="H405" i="3"/>
  <c r="H404" i="3" s="1"/>
  <c r="G405" i="3"/>
  <c r="G404" i="3" s="1"/>
  <c r="J403" i="3"/>
  <c r="J402" i="3" s="1"/>
  <c r="I403" i="3"/>
  <c r="I402" i="3" s="1"/>
  <c r="H403" i="3"/>
  <c r="H402" i="3" s="1"/>
  <c r="G396" i="3"/>
  <c r="G395" i="3" s="1"/>
  <c r="G394" i="3" s="1"/>
  <c r="K391" i="3"/>
  <c r="K390" i="3"/>
  <c r="J391" i="3"/>
  <c r="J390" i="3" s="1"/>
  <c r="J389" i="3" s="1"/>
  <c r="I391" i="3"/>
  <c r="I390" i="3" s="1"/>
  <c r="I389" i="3" s="1"/>
  <c r="H391" i="3"/>
  <c r="H390" i="3"/>
  <c r="H389" i="3" s="1"/>
  <c r="G391" i="3"/>
  <c r="G390" i="3" s="1"/>
  <c r="G389" i="3" s="1"/>
  <c r="K388" i="3"/>
  <c r="K387" i="3" s="1"/>
  <c r="K386" i="3" s="1"/>
  <c r="J388" i="3"/>
  <c r="J387" i="3" s="1"/>
  <c r="J386" i="3" s="1"/>
  <c r="I388" i="3"/>
  <c r="I387" i="3" s="1"/>
  <c r="I386" i="3" s="1"/>
  <c r="H388" i="3"/>
  <c r="H387" i="3" s="1"/>
  <c r="H386" i="3" s="1"/>
  <c r="G388" i="3"/>
  <c r="G387" i="3" s="1"/>
  <c r="G386" i="3" s="1"/>
  <c r="J373" i="3"/>
  <c r="J372" i="3" s="1"/>
  <c r="I373" i="3"/>
  <c r="I372" i="3" s="1"/>
  <c r="H373" i="3"/>
  <c r="H372" i="3" s="1"/>
  <c r="G373" i="3"/>
  <c r="G372" i="3" s="1"/>
  <c r="J362" i="3"/>
  <c r="J360" i="3" s="1"/>
  <c r="I362" i="3"/>
  <c r="I360" i="3" s="1"/>
  <c r="H362" i="3"/>
  <c r="H360" i="3" s="1"/>
  <c r="G362" i="3"/>
  <c r="G360" i="3" s="1"/>
  <c r="J359" i="3"/>
  <c r="J358" i="3" s="1"/>
  <c r="I359" i="3"/>
  <c r="I358" i="3" s="1"/>
  <c r="H359" i="3"/>
  <c r="H358" i="3" s="1"/>
  <c r="K355" i="3"/>
  <c r="K354" i="3" s="1"/>
  <c r="K353" i="3" s="1"/>
  <c r="J355" i="3"/>
  <c r="J354" i="3"/>
  <c r="J353" i="3" s="1"/>
  <c r="I355" i="3"/>
  <c r="I354" i="3" s="1"/>
  <c r="I353" i="3" s="1"/>
  <c r="H355" i="3"/>
  <c r="H354" i="3" s="1"/>
  <c r="H353" i="3" s="1"/>
  <c r="G355" i="3"/>
  <c r="G354" i="3" s="1"/>
  <c r="G353" i="3" s="1"/>
  <c r="K350" i="3"/>
  <c r="K349" i="3" s="1"/>
  <c r="K348" i="3" s="1"/>
  <c r="J350" i="3"/>
  <c r="J349" i="3" s="1"/>
  <c r="J348" i="3" s="1"/>
  <c r="I350" i="3"/>
  <c r="I349" i="3" s="1"/>
  <c r="I348" i="3" s="1"/>
  <c r="H350" i="3"/>
  <c r="H349" i="3" s="1"/>
  <c r="H348" i="3" s="1"/>
  <c r="G350" i="3"/>
  <c r="G349" i="3" s="1"/>
  <c r="G348" i="3" s="1"/>
  <c r="K347" i="3"/>
  <c r="K346" i="3" s="1"/>
  <c r="K345" i="3" s="1"/>
  <c r="J347" i="3"/>
  <c r="J346" i="3" s="1"/>
  <c r="J345" i="3" s="1"/>
  <c r="I347" i="3"/>
  <c r="I346" i="3" s="1"/>
  <c r="I345" i="3" s="1"/>
  <c r="H347" i="3"/>
  <c r="H346" i="3" s="1"/>
  <c r="H345" i="3" s="1"/>
  <c r="K342" i="3"/>
  <c r="K341" i="3" s="1"/>
  <c r="K340" i="3" s="1"/>
  <c r="J342" i="3"/>
  <c r="J341" i="3" s="1"/>
  <c r="J340" i="3" s="1"/>
  <c r="I342" i="3"/>
  <c r="I341" i="3" s="1"/>
  <c r="I340" i="3" s="1"/>
  <c r="H342" i="3"/>
  <c r="H341" i="3" s="1"/>
  <c r="H340" i="3" s="1"/>
  <c r="K338" i="3"/>
  <c r="K337" i="3" s="1"/>
  <c r="J338" i="3"/>
  <c r="J337" i="3"/>
  <c r="I338" i="3"/>
  <c r="I337" i="3" s="1"/>
  <c r="H338" i="3"/>
  <c r="H337" i="3"/>
  <c r="G338" i="3"/>
  <c r="G337" i="3" s="1"/>
  <c r="K333" i="3"/>
  <c r="K332" i="3" s="1"/>
  <c r="K331" i="3" s="1"/>
  <c r="K328" i="3"/>
  <c r="K327" i="3" s="1"/>
  <c r="K326" i="3" s="1"/>
  <c r="H328" i="3"/>
  <c r="H327" i="3" s="1"/>
  <c r="H326" i="3"/>
  <c r="H323" i="3"/>
  <c r="H322" i="3" s="1"/>
  <c r="H321" i="3" s="1"/>
  <c r="K320" i="3"/>
  <c r="K319" i="3" s="1"/>
  <c r="K318" i="3" s="1"/>
  <c r="J320" i="3"/>
  <c r="J319" i="3"/>
  <c r="J318" i="3" s="1"/>
  <c r="I320" i="3"/>
  <c r="I319" i="3" s="1"/>
  <c r="I318" i="3" s="1"/>
  <c r="H320" i="3"/>
  <c r="H319" i="3" s="1"/>
  <c r="H318" i="3" s="1"/>
  <c r="G320" i="3"/>
  <c r="G319" i="3" s="1"/>
  <c r="G318" i="3" s="1"/>
  <c r="K316" i="3"/>
  <c r="K315" i="3" s="1"/>
  <c r="J316" i="3"/>
  <c r="J315" i="3"/>
  <c r="I316" i="3"/>
  <c r="I315" i="3" s="1"/>
  <c r="H316" i="3"/>
  <c r="H315" i="3"/>
  <c r="G316" i="3"/>
  <c r="G315" i="3" s="1"/>
  <c r="K310" i="3"/>
  <c r="K309" i="3"/>
  <c r="K308" i="3" s="1"/>
  <c r="J310" i="3"/>
  <c r="J309" i="3" s="1"/>
  <c r="I310" i="3"/>
  <c r="I309" i="3" s="1"/>
  <c r="H310" i="3"/>
  <c r="H309" i="3" s="1"/>
  <c r="H308" i="3" s="1"/>
  <c r="G310" i="3"/>
  <c r="G309" i="3" s="1"/>
  <c r="H304" i="3"/>
  <c r="H303" i="3" s="1"/>
  <c r="H302" i="3" s="1"/>
  <c r="J301" i="3"/>
  <c r="J300" i="3" s="1"/>
  <c r="I301" i="3"/>
  <c r="I300" i="3" s="1"/>
  <c r="H301" i="3"/>
  <c r="H300" i="3" s="1"/>
  <c r="K298" i="3"/>
  <c r="J299" i="3"/>
  <c r="J298" i="3" s="1"/>
  <c r="I299" i="3"/>
  <c r="I298" i="3" s="1"/>
  <c r="H299" i="3"/>
  <c r="H298" i="3"/>
  <c r="G299" i="3"/>
  <c r="G298" i="3" s="1"/>
  <c r="K287" i="3"/>
  <c r="K286" i="3" s="1"/>
  <c r="K285" i="3" s="1"/>
  <c r="J287" i="3"/>
  <c r="J286" i="3" s="1"/>
  <c r="J285" i="3" s="1"/>
  <c r="I287" i="3"/>
  <c r="I286" i="3" s="1"/>
  <c r="I285" i="3" s="1"/>
  <c r="H287" i="3"/>
  <c r="H286" i="3" s="1"/>
  <c r="H285" i="3" s="1"/>
  <c r="G287" i="3"/>
  <c r="G286" i="3" s="1"/>
  <c r="G285" i="3" s="1"/>
  <c r="J262" i="3"/>
  <c r="J261" i="3" s="1"/>
  <c r="J260" i="3" s="1"/>
  <c r="J259" i="3" s="1"/>
  <c r="J258" i="3" s="1"/>
  <c r="J257" i="3" s="1"/>
  <c r="H24" i="2" s="1"/>
  <c r="I262" i="3"/>
  <c r="I261" i="3" s="1"/>
  <c r="I260" i="3" s="1"/>
  <c r="I259" i="3" s="1"/>
  <c r="I258" i="3" s="1"/>
  <c r="I257" i="3" s="1"/>
  <c r="G24" i="2" s="1"/>
  <c r="H262" i="3"/>
  <c r="H261" i="3" s="1"/>
  <c r="H260" i="3" s="1"/>
  <c r="H259" i="3" s="1"/>
  <c r="H258" i="3" s="1"/>
  <c r="H257" i="3" s="1"/>
  <c r="F24" i="2" s="1"/>
  <c r="G262" i="3"/>
  <c r="G261" i="3" s="1"/>
  <c r="G260" i="3" s="1"/>
  <c r="G259" i="3" s="1"/>
  <c r="G258" i="3" s="1"/>
  <c r="G257" i="3" s="1"/>
  <c r="E24" i="2" s="1"/>
  <c r="H239" i="3"/>
  <c r="H238" i="3" s="1"/>
  <c r="H237" i="3" s="1"/>
  <c r="G239" i="3"/>
  <c r="G238" i="3" s="1"/>
  <c r="G237" i="3" s="1"/>
  <c r="H236" i="3"/>
  <c r="H235" i="3" s="1"/>
  <c r="J234" i="3"/>
  <c r="J233" i="3" s="1"/>
  <c r="I234" i="3"/>
  <c r="I233" i="3" s="1"/>
  <c r="H234" i="3"/>
  <c r="H233" i="3" s="1"/>
  <c r="J210" i="3"/>
  <c r="J209" i="3" s="1"/>
  <c r="I210" i="3"/>
  <c r="I209" i="3" s="1"/>
  <c r="H210" i="3"/>
  <c r="H209" i="3" s="1"/>
  <c r="G210" i="3"/>
  <c r="G209" i="3" s="1"/>
  <c r="J206" i="3"/>
  <c r="J205" i="3" s="1"/>
  <c r="I206" i="3"/>
  <c r="I205" i="3" s="1"/>
  <c r="H206" i="3"/>
  <c r="H205" i="3" s="1"/>
  <c r="K202" i="3"/>
  <c r="J202" i="3"/>
  <c r="I202" i="3"/>
  <c r="H202" i="3"/>
  <c r="G202" i="3"/>
  <c r="J201" i="3"/>
  <c r="J200" i="3" s="1"/>
  <c r="J199" i="3" s="1"/>
  <c r="I201" i="3"/>
  <c r="H201" i="3"/>
  <c r="G201" i="3"/>
  <c r="J195" i="3"/>
  <c r="J194" i="3" s="1"/>
  <c r="I195" i="3"/>
  <c r="I194" i="3" s="1"/>
  <c r="H195" i="3"/>
  <c r="H194" i="3" s="1"/>
  <c r="K193" i="3"/>
  <c r="K192" i="3" s="1"/>
  <c r="J193" i="3"/>
  <c r="J192" i="3" s="1"/>
  <c r="J191" i="3" s="1"/>
  <c r="I193" i="3"/>
  <c r="I192" i="3" s="1"/>
  <c r="H193" i="3"/>
  <c r="H192" i="3" s="1"/>
  <c r="J190" i="3"/>
  <c r="J189" i="3" s="1"/>
  <c r="I190" i="3"/>
  <c r="I189" i="3" s="1"/>
  <c r="H190" i="3"/>
  <c r="H189" i="3" s="1"/>
  <c r="J188" i="3"/>
  <c r="J187" i="3" s="1"/>
  <c r="I188" i="3"/>
  <c r="I187" i="3" s="1"/>
  <c r="H188" i="3"/>
  <c r="H187" i="3"/>
  <c r="J185" i="3"/>
  <c r="J184" i="3"/>
  <c r="J183" i="3" s="1"/>
  <c r="I185" i="3"/>
  <c r="I184" i="3" s="1"/>
  <c r="I183" i="3" s="1"/>
  <c r="H185" i="3"/>
  <c r="H184" i="3" s="1"/>
  <c r="H183" i="3" s="1"/>
  <c r="G185" i="3"/>
  <c r="G184" i="3" s="1"/>
  <c r="G183" i="3" s="1"/>
  <c r="J182" i="3"/>
  <c r="J181" i="3" s="1"/>
  <c r="J180" i="3" s="1"/>
  <c r="I182" i="3"/>
  <c r="I181" i="3" s="1"/>
  <c r="I180" i="3" s="1"/>
  <c r="H182" i="3"/>
  <c r="H181" i="3" s="1"/>
  <c r="H180" i="3" s="1"/>
  <c r="J178" i="3"/>
  <c r="J177" i="3" s="1"/>
  <c r="I178" i="3"/>
  <c r="I177" i="3" s="1"/>
  <c r="H178" i="3"/>
  <c r="H177" i="3" s="1"/>
  <c r="G178" i="3"/>
  <c r="G177" i="3" s="1"/>
  <c r="J171" i="3"/>
  <c r="J170" i="3" s="1"/>
  <c r="J169" i="3" s="1"/>
  <c r="I171" i="3"/>
  <c r="I170" i="3" s="1"/>
  <c r="I169" i="3" s="1"/>
  <c r="H171" i="3"/>
  <c r="H170" i="3" s="1"/>
  <c r="H169" i="3" s="1"/>
  <c r="G171" i="3"/>
  <c r="G170" i="3" s="1"/>
  <c r="G169" i="3" s="1"/>
  <c r="K165" i="3"/>
  <c r="K164" i="3" s="1"/>
  <c r="K163" i="3" s="1"/>
  <c r="J165" i="3"/>
  <c r="J164" i="3" s="1"/>
  <c r="J163" i="3" s="1"/>
  <c r="I165" i="3"/>
  <c r="I164" i="3" s="1"/>
  <c r="I163" i="3" s="1"/>
  <c r="H165" i="3"/>
  <c r="H164" i="3" s="1"/>
  <c r="H163" i="3" s="1"/>
  <c r="G165" i="3"/>
  <c r="G164" i="3" s="1"/>
  <c r="G163" i="3" s="1"/>
  <c r="K162" i="3"/>
  <c r="K161" i="3" s="1"/>
  <c r="K160" i="3" s="1"/>
  <c r="J162" i="3"/>
  <c r="J161" i="3" s="1"/>
  <c r="J160" i="3" s="1"/>
  <c r="I162" i="3"/>
  <c r="I161" i="3" s="1"/>
  <c r="I160" i="3" s="1"/>
  <c r="H162" i="3"/>
  <c r="H161" i="3" s="1"/>
  <c r="H160" i="3" s="1"/>
  <c r="G162" i="3"/>
  <c r="G161" i="3" s="1"/>
  <c r="G160" i="3" s="1"/>
  <c r="J157" i="3"/>
  <c r="J156" i="3" s="1"/>
  <c r="J155" i="3" s="1"/>
  <c r="I157" i="3"/>
  <c r="I156" i="3" s="1"/>
  <c r="I155" i="3" s="1"/>
  <c r="H157" i="3"/>
  <c r="H156" i="3" s="1"/>
  <c r="H155" i="3" s="1"/>
  <c r="G157" i="3"/>
  <c r="G156" i="3" s="1"/>
  <c r="G155" i="3" s="1"/>
  <c r="K153" i="3"/>
  <c r="J153" i="3"/>
  <c r="I153" i="3"/>
  <c r="H153" i="3"/>
  <c r="G153" i="3"/>
  <c r="J151" i="3"/>
  <c r="J150" i="3"/>
  <c r="I151" i="3"/>
  <c r="H151" i="3"/>
  <c r="H150" i="3" s="1"/>
  <c r="G151" i="3"/>
  <c r="G150" i="3" s="1"/>
  <c r="J133" i="3"/>
  <c r="J132" i="3" s="1"/>
  <c r="J131" i="3" s="1"/>
  <c r="I133" i="3"/>
  <c r="I132" i="3" s="1"/>
  <c r="I131" i="3" s="1"/>
  <c r="H133" i="3"/>
  <c r="H132" i="3" s="1"/>
  <c r="H131" i="3" s="1"/>
  <c r="G133" i="3"/>
  <c r="G132" i="3" s="1"/>
  <c r="G131" i="3" s="1"/>
  <c r="J127" i="3"/>
  <c r="J126" i="3" s="1"/>
  <c r="J125" i="3" s="1"/>
  <c r="J124" i="3" s="1"/>
  <c r="I127" i="3"/>
  <c r="I126" i="3" s="1"/>
  <c r="I125" i="3" s="1"/>
  <c r="I124" i="3" s="1"/>
  <c r="H127" i="3"/>
  <c r="H126" i="3" s="1"/>
  <c r="H125" i="3" s="1"/>
  <c r="H124" i="3" s="1"/>
  <c r="G127" i="3"/>
  <c r="G126" i="3" s="1"/>
  <c r="G125" i="3" s="1"/>
  <c r="G124" i="3" s="1"/>
  <c r="K101" i="3"/>
  <c r="K100" i="3" s="1"/>
  <c r="K99" i="3" s="1"/>
  <c r="K98" i="3" s="1"/>
  <c r="J101" i="3"/>
  <c r="J100" i="3" s="1"/>
  <c r="J99" i="3" s="1"/>
  <c r="J98" i="3" s="1"/>
  <c r="I101" i="3"/>
  <c r="I100" i="3" s="1"/>
  <c r="I99" i="3" s="1"/>
  <c r="I98" i="3" s="1"/>
  <c r="H101" i="3"/>
  <c r="H100" i="3" s="1"/>
  <c r="H99" i="3" s="1"/>
  <c r="H98" i="3" s="1"/>
  <c r="J97" i="3"/>
  <c r="J96" i="3" s="1"/>
  <c r="J95" i="3" s="1"/>
  <c r="I97" i="3"/>
  <c r="I96" i="3" s="1"/>
  <c r="I95" i="3" s="1"/>
  <c r="H97" i="3"/>
  <c r="H96" i="3" s="1"/>
  <c r="H95" i="3" s="1"/>
  <c r="G97" i="3"/>
  <c r="G96" i="3" s="1"/>
  <c r="G95" i="3" s="1"/>
  <c r="K94" i="3"/>
  <c r="K93" i="3" s="1"/>
  <c r="K92" i="3" s="1"/>
  <c r="J94" i="3"/>
  <c r="J93" i="3" s="1"/>
  <c r="J92" i="3" s="1"/>
  <c r="I94" i="3"/>
  <c r="I93" i="3" s="1"/>
  <c r="I92" i="3" s="1"/>
  <c r="H94" i="3"/>
  <c r="H93" i="3" s="1"/>
  <c r="H92" i="3" s="1"/>
  <c r="G94" i="3"/>
  <c r="G93" i="3" s="1"/>
  <c r="G92" i="3" s="1"/>
  <c r="K89" i="3"/>
  <c r="K88" i="3" s="1"/>
  <c r="J89" i="3"/>
  <c r="J88" i="3" s="1"/>
  <c r="I89" i="3"/>
  <c r="I88" i="3" s="1"/>
  <c r="H89" i="3"/>
  <c r="H88" i="3"/>
  <c r="G89" i="3"/>
  <c r="G88" i="3" s="1"/>
  <c r="J82" i="3"/>
  <c r="J81" i="3" s="1"/>
  <c r="J78" i="3" s="1"/>
  <c r="I82" i="3"/>
  <c r="I81" i="3" s="1"/>
  <c r="I80" i="3" s="1"/>
  <c r="H82" i="3"/>
  <c r="H81" i="3"/>
  <c r="H80" i="3" s="1"/>
  <c r="K75" i="3"/>
  <c r="J75" i="3"/>
  <c r="I75" i="3"/>
  <c r="H75" i="3"/>
  <c r="G75" i="3"/>
  <c r="K73" i="3"/>
  <c r="J73" i="3"/>
  <c r="I73" i="3"/>
  <c r="H73" i="3"/>
  <c r="H72" i="3" s="1"/>
  <c r="H71" i="3" s="1"/>
  <c r="H70" i="3" s="1"/>
  <c r="H69" i="3" s="1"/>
  <c r="G73" i="3"/>
  <c r="K68" i="3"/>
  <c r="K67" i="3" s="1"/>
  <c r="J68" i="3"/>
  <c r="J67" i="3" s="1"/>
  <c r="I68" i="3"/>
  <c r="I67" i="3" s="1"/>
  <c r="H68" i="3"/>
  <c r="H67" i="3" s="1"/>
  <c r="G68" i="3"/>
  <c r="G67" i="3" s="1"/>
  <c r="K66" i="3"/>
  <c r="K65" i="3" s="1"/>
  <c r="G66" i="3"/>
  <c r="G65" i="3" s="1"/>
  <c r="H64" i="3"/>
  <c r="H63" i="3" s="1"/>
  <c r="K58" i="3"/>
  <c r="K57" i="3" s="1"/>
  <c r="J58" i="3"/>
  <c r="J57" i="3" s="1"/>
  <c r="I58" i="3"/>
  <c r="I57" i="3" s="1"/>
  <c r="H58" i="3"/>
  <c r="H57" i="3" s="1"/>
  <c r="J56" i="3"/>
  <c r="J55" i="3" s="1"/>
  <c r="I56" i="3"/>
  <c r="I55" i="3" s="1"/>
  <c r="H56" i="3"/>
  <c r="H55" i="3" s="1"/>
  <c r="K44" i="3"/>
  <c r="K43" i="3" s="1"/>
  <c r="K42" i="3" s="1"/>
  <c r="K41" i="3" s="1"/>
  <c r="H44" i="3"/>
  <c r="H43" i="3" s="1"/>
  <c r="H42" i="3" s="1"/>
  <c r="H41" i="3" s="1"/>
  <c r="G44" i="3"/>
  <c r="G43" i="3" s="1"/>
  <c r="G42" i="3" s="1"/>
  <c r="G41" i="3" s="1"/>
  <c r="H34" i="3"/>
  <c r="H33" i="3" s="1"/>
  <c r="K27" i="3"/>
  <c r="J27" i="3"/>
  <c r="I27" i="3"/>
  <c r="H27" i="3"/>
  <c r="G27" i="3"/>
  <c r="K26" i="3"/>
  <c r="K25" i="3" s="1"/>
  <c r="J26" i="3"/>
  <c r="J25" i="3" s="1"/>
  <c r="I26" i="3"/>
  <c r="I25" i="3"/>
  <c r="H26" i="3"/>
  <c r="H25" i="3" s="1"/>
  <c r="G26" i="3"/>
  <c r="G25" i="3" s="1"/>
  <c r="J24" i="3"/>
  <c r="J23" i="3" s="1"/>
  <c r="J22" i="3" s="1"/>
  <c r="J21" i="3" s="1"/>
  <c r="J20" i="3" s="1"/>
  <c r="J19" i="3" s="1"/>
  <c r="H13" i="2" s="1"/>
  <c r="I24" i="3"/>
  <c r="I23" i="3" s="1"/>
  <c r="H24" i="3"/>
  <c r="H23" i="3" s="1"/>
  <c r="G24" i="3"/>
  <c r="G23" i="3" s="1"/>
  <c r="J16" i="3"/>
  <c r="J15" i="3" s="1"/>
  <c r="I16" i="3"/>
  <c r="I15" i="3" s="1"/>
  <c r="H16" i="3"/>
  <c r="H15" i="3" s="1"/>
  <c r="H210" i="5"/>
  <c r="H209" i="5" s="1"/>
  <c r="H208" i="5" s="1"/>
  <c r="J210" i="5"/>
  <c r="J209" i="5" s="1"/>
  <c r="K210" i="5"/>
  <c r="K209" i="5" s="1"/>
  <c r="I210" i="5"/>
  <c r="I209" i="5" s="1"/>
  <c r="G836" i="4"/>
  <c r="G835" i="4" s="1"/>
  <c r="K411" i="3"/>
  <c r="K410" i="3" s="1"/>
  <c r="K409" i="3" s="1"/>
  <c r="I62" i="5"/>
  <c r="I61" i="5" s="1"/>
  <c r="I60" i="5" s="1"/>
  <c r="I59" i="5" s="1"/>
  <c r="I58" i="5" s="1"/>
  <c r="I57" i="5" s="1"/>
  <c r="I63" i="5" s="1"/>
  <c r="H898" i="3"/>
  <c r="H897" i="3" s="1"/>
  <c r="H896" i="3" s="1"/>
  <c r="H895" i="3" s="1"/>
  <c r="K62" i="5"/>
  <c r="K61" i="5" s="1"/>
  <c r="K60" i="5" s="1"/>
  <c r="K59" i="5" s="1"/>
  <c r="K58" i="5" s="1"/>
  <c r="K57" i="5" s="1"/>
  <c r="K63" i="5" s="1"/>
  <c r="J898" i="3"/>
  <c r="J897" i="3" s="1"/>
  <c r="J896" i="3" s="1"/>
  <c r="J895" i="3" s="1"/>
  <c r="L519" i="5"/>
  <c r="L518" i="5" s="1"/>
  <c r="L517" i="5" s="1"/>
  <c r="K396" i="3"/>
  <c r="K395" i="3" s="1"/>
  <c r="K394" i="3" s="1"/>
  <c r="J62" i="5"/>
  <c r="J61" i="5" s="1"/>
  <c r="J60" i="5" s="1"/>
  <c r="J59" i="5" s="1"/>
  <c r="J58" i="5" s="1"/>
  <c r="J57" i="5" s="1"/>
  <c r="J63" i="5" s="1"/>
  <c r="I898" i="3"/>
  <c r="I897" i="3" s="1"/>
  <c r="I896" i="3" s="1"/>
  <c r="I895" i="3" s="1"/>
  <c r="K56" i="3"/>
  <c r="K55" i="3" s="1"/>
  <c r="G1069" i="4"/>
  <c r="G1068" i="4" s="1"/>
  <c r="G1054" i="4"/>
  <c r="G1053" i="4" s="1"/>
  <c r="G1052" i="4" s="1"/>
  <c r="G973" i="4"/>
  <c r="G756" i="4"/>
  <c r="G755" i="4" s="1"/>
  <c r="G312" i="4"/>
  <c r="G311" i="4"/>
  <c r="G306" i="4"/>
  <c r="G305" i="4" s="1"/>
  <c r="G144" i="4"/>
  <c r="G143" i="4" s="1"/>
  <c r="G141" i="4"/>
  <c r="G140" i="4"/>
  <c r="G138" i="4"/>
  <c r="G137" i="4" s="1"/>
  <c r="G135" i="4"/>
  <c r="G134" i="4"/>
  <c r="G121" i="4"/>
  <c r="G120" i="4" s="1"/>
  <c r="L244" i="5"/>
  <c r="L243" i="5" s="1"/>
  <c r="L242" i="5" s="1"/>
  <c r="L241" i="5" s="1"/>
  <c r="L240" i="5" s="1"/>
  <c r="L245" i="5" s="1"/>
  <c r="K81" i="3"/>
  <c r="K195" i="3"/>
  <c r="K194" i="3" s="1"/>
  <c r="K816" i="3"/>
  <c r="K815" i="3" s="1"/>
  <c r="L53" i="5"/>
  <c r="L52" i="5" s="1"/>
  <c r="K892" i="3"/>
  <c r="K891" i="3" s="1"/>
  <c r="K908" i="3"/>
  <c r="K907" i="3" s="1"/>
  <c r="L585" i="5"/>
  <c r="L584" i="5" s="1"/>
  <c r="L583" i="5" s="1"/>
  <c r="K336" i="3"/>
  <c r="K335" i="3" s="1"/>
  <c r="K334" i="3" s="1"/>
  <c r="L529" i="5"/>
  <c r="L528" i="5" s="1"/>
  <c r="K403" i="3"/>
  <c r="K402" i="3" s="1"/>
  <c r="K36" i="3"/>
  <c r="K35" i="3" s="1"/>
  <c r="K520" i="3"/>
  <c r="K519" i="3" s="1"/>
  <c r="K518" i="3" s="1"/>
  <c r="H858" i="3"/>
  <c r="H857" i="3" s="1"/>
  <c r="I228" i="3"/>
  <c r="I227" i="3" s="1"/>
  <c r="I226" i="3" s="1"/>
  <c r="H228" i="3"/>
  <c r="H227" i="3" s="1"/>
  <c r="H226" i="3" s="1"/>
  <c r="H458" i="3"/>
  <c r="H457" i="3" s="1"/>
  <c r="H456" i="3" s="1"/>
  <c r="J1058" i="3"/>
  <c r="J1057" i="3" s="1"/>
  <c r="I1058" i="3"/>
  <c r="I1057" i="3" s="1"/>
  <c r="J858" i="3"/>
  <c r="J857" i="3" s="1"/>
  <c r="I858" i="3"/>
  <c r="I857" i="3" s="1"/>
  <c r="J228" i="3"/>
  <c r="J227" i="3"/>
  <c r="J226" i="3" s="1"/>
  <c r="H1058" i="3"/>
  <c r="H1057" i="3" s="1"/>
  <c r="I304" i="3"/>
  <c r="I303" i="3" s="1"/>
  <c r="I302" i="3" s="1"/>
  <c r="H208" i="3"/>
  <c r="H207" i="3"/>
  <c r="J577" i="5"/>
  <c r="J576" i="5" s="1"/>
  <c r="J575" i="5" s="1"/>
  <c r="I328" i="3"/>
  <c r="I327" i="3" s="1"/>
  <c r="I326" i="3" s="1"/>
  <c r="I519" i="5"/>
  <c r="I518" i="5" s="1"/>
  <c r="I517" i="5" s="1"/>
  <c r="I508" i="5" s="1"/>
  <c r="I507" i="5" s="1"/>
  <c r="I506" i="5" s="1"/>
  <c r="H396" i="3"/>
  <c r="H395" i="3" s="1"/>
  <c r="H394" i="3" s="1"/>
  <c r="K519" i="5"/>
  <c r="K518" i="5" s="1"/>
  <c r="K517" i="5" s="1"/>
  <c r="J396" i="3"/>
  <c r="J395" i="3" s="1"/>
  <c r="J394" i="3" s="1"/>
  <c r="J572" i="5"/>
  <c r="J571" i="5" s="1"/>
  <c r="J570" i="5" s="1"/>
  <c r="I323" i="3"/>
  <c r="I322" i="3" s="1"/>
  <c r="I321" i="3" s="1"/>
  <c r="I582" i="5"/>
  <c r="I581" i="5" s="1"/>
  <c r="I580" i="5" s="1"/>
  <c r="H333" i="3"/>
  <c r="H332" i="3" s="1"/>
  <c r="H331" i="3" s="1"/>
  <c r="J367" i="3"/>
  <c r="J366" i="3" s="1"/>
  <c r="J363" i="3" s="1"/>
  <c r="I367" i="3"/>
  <c r="I366" i="3" s="1"/>
  <c r="I363" i="3" s="1"/>
  <c r="J519" i="5"/>
  <c r="J518" i="5" s="1"/>
  <c r="J517" i="5" s="1"/>
  <c r="I396" i="3"/>
  <c r="I395" i="3" s="1"/>
  <c r="I394" i="3" s="1"/>
  <c r="I208" i="3"/>
  <c r="I207" i="3" s="1"/>
  <c r="J304" i="3"/>
  <c r="J303" i="3" s="1"/>
  <c r="J302" i="3" s="1"/>
  <c r="J144" i="5"/>
  <c r="J143" i="5" s="1"/>
  <c r="J142" i="5" s="1"/>
  <c r="J141" i="5"/>
  <c r="J140" i="5" s="1"/>
  <c r="J139" i="5" s="1"/>
  <c r="I995" i="3"/>
  <c r="I994" i="3" s="1"/>
  <c r="I993" i="3" s="1"/>
  <c r="J336" i="5"/>
  <c r="J335" i="5" s="1"/>
  <c r="J334" i="5" s="1"/>
  <c r="J348" i="5"/>
  <c r="J347" i="5" s="1"/>
  <c r="I1030" i="3"/>
  <c r="I1029" i="3" s="1"/>
  <c r="K572" i="5"/>
  <c r="K571" i="5" s="1"/>
  <c r="K570" i="5" s="1"/>
  <c r="J323" i="3"/>
  <c r="J322" i="3" s="1"/>
  <c r="J321" i="3" s="1"/>
  <c r="I492" i="3"/>
  <c r="I491" i="3" s="1"/>
  <c r="I490" i="3" s="1"/>
  <c r="I495" i="3"/>
  <c r="I494" i="3" s="1"/>
  <c r="I493" i="3" s="1"/>
  <c r="I174" i="5"/>
  <c r="I173" i="5" s="1"/>
  <c r="I172" i="5" s="1"/>
  <c r="H550" i="3"/>
  <c r="H549" i="3" s="1"/>
  <c r="H548" i="3" s="1"/>
  <c r="I348" i="5"/>
  <c r="I347" i="5" s="1"/>
  <c r="H1030" i="3"/>
  <c r="H1029" i="3" s="1"/>
  <c r="K348" i="5"/>
  <c r="K347" i="5" s="1"/>
  <c r="J1030" i="3"/>
  <c r="J1029" i="3" s="1"/>
  <c r="K577" i="5"/>
  <c r="K576" i="5" s="1"/>
  <c r="K575" i="5" s="1"/>
  <c r="J328" i="3"/>
  <c r="J327" i="3"/>
  <c r="J326" i="3" s="1"/>
  <c r="J582" i="5"/>
  <c r="J581" i="5" s="1"/>
  <c r="J580" i="5" s="1"/>
  <c r="I333" i="3"/>
  <c r="I332" i="3" s="1"/>
  <c r="I331" i="3" s="1"/>
  <c r="J208" i="3"/>
  <c r="J207" i="3" s="1"/>
  <c r="K141" i="5"/>
  <c r="K140" i="5" s="1"/>
  <c r="K139" i="5" s="1"/>
  <c r="K144" i="5"/>
  <c r="K143" i="5" s="1"/>
  <c r="K142" i="5" s="1"/>
  <c r="J492" i="3"/>
  <c r="J491" i="3" s="1"/>
  <c r="J490" i="3" s="1"/>
  <c r="J174" i="5"/>
  <c r="J173" i="5" s="1"/>
  <c r="J172" i="5" s="1"/>
  <c r="I550" i="3"/>
  <c r="I549" i="3" s="1"/>
  <c r="I548" i="3" s="1"/>
  <c r="J495" i="3"/>
  <c r="J494" i="3" s="1"/>
  <c r="J493" i="3" s="1"/>
  <c r="K582" i="5"/>
  <c r="K581" i="5" s="1"/>
  <c r="K580" i="5" s="1"/>
  <c r="J333" i="3"/>
  <c r="J332" i="3" s="1"/>
  <c r="J331" i="3" s="1"/>
  <c r="G953" i="3"/>
  <c r="G952" i="3" s="1"/>
  <c r="G951" i="3" s="1"/>
  <c r="I850" i="3"/>
  <c r="I849" i="3" s="1"/>
  <c r="I867" i="3"/>
  <c r="I866" i="3" s="1"/>
  <c r="I865" i="3" s="1"/>
  <c r="I864" i="3" s="1"/>
  <c r="I236" i="3"/>
  <c r="I235" i="3" s="1"/>
  <c r="I232" i="3" s="1"/>
  <c r="I239" i="3"/>
  <c r="I238" i="3" s="1"/>
  <c r="I237" i="3" s="1"/>
  <c r="I44" i="3"/>
  <c r="I43" i="3" s="1"/>
  <c r="I42" i="3"/>
  <c r="I41" i="3" s="1"/>
  <c r="I64" i="3"/>
  <c r="I63" i="3" s="1"/>
  <c r="H66" i="3"/>
  <c r="H65" i="3" s="1"/>
  <c r="G1058" i="3"/>
  <c r="G1057" i="3" s="1"/>
  <c r="G16" i="3"/>
  <c r="G15" i="3" s="1"/>
  <c r="G463" i="3"/>
  <c r="G462" i="3" s="1"/>
  <c r="G461" i="3"/>
  <c r="G460" i="3" s="1"/>
  <c r="J454" i="3"/>
  <c r="J453" i="3" s="1"/>
  <c r="I454" i="3"/>
  <c r="I453" i="3" s="1"/>
  <c r="H454" i="3"/>
  <c r="H453" i="3" s="1"/>
  <c r="G454" i="3"/>
  <c r="G453" i="3" s="1"/>
  <c r="G450" i="3"/>
  <c r="G449" i="3" s="1"/>
  <c r="G425" i="3"/>
  <c r="G424" i="3" s="1"/>
  <c r="G423" i="3" s="1"/>
  <c r="G359" i="3"/>
  <c r="G358" i="3"/>
  <c r="G347" i="3"/>
  <c r="G346" i="3"/>
  <c r="G345" i="3" s="1"/>
  <c r="G304" i="3"/>
  <c r="G303" i="3" s="1"/>
  <c r="G302" i="3" s="1"/>
  <c r="G301" i="3"/>
  <c r="G300" i="3" s="1"/>
  <c r="G208" i="3"/>
  <c r="G207" i="3" s="1"/>
  <c r="G206" i="3"/>
  <c r="G205" i="3" s="1"/>
  <c r="J1045" i="3"/>
  <c r="J1044" i="3" s="1"/>
  <c r="I1045" i="3"/>
  <c r="I1044" i="3" s="1"/>
  <c r="H1045" i="3"/>
  <c r="H1044" i="3" s="1"/>
  <c r="G1045" i="3"/>
  <c r="G1044" i="3"/>
  <c r="G1043" i="3"/>
  <c r="G1042" i="3" s="1"/>
  <c r="G1041" i="3"/>
  <c r="G1040" i="3" s="1"/>
  <c r="J766" i="3"/>
  <c r="J765" i="3" s="1"/>
  <c r="I766" i="3"/>
  <c r="I765" i="3" s="1"/>
  <c r="H766" i="3"/>
  <c r="H765" i="3" s="1"/>
  <c r="G766" i="3"/>
  <c r="G765" i="3" s="1"/>
  <c r="G764" i="3"/>
  <c r="G763" i="3" s="1"/>
  <c r="G762" i="3"/>
  <c r="G761" i="3"/>
  <c r="G759" i="3"/>
  <c r="G758" i="3" s="1"/>
  <c r="G757" i="3" s="1"/>
  <c r="G751" i="3"/>
  <c r="G750" i="3" s="1"/>
  <c r="G749" i="3"/>
  <c r="G748" i="3" s="1"/>
  <c r="J734" i="3"/>
  <c r="J733" i="3" s="1"/>
  <c r="J732" i="3" s="1"/>
  <c r="J731" i="3" s="1"/>
  <c r="J730" i="3" s="1"/>
  <c r="I734" i="3"/>
  <c r="I733" i="3"/>
  <c r="I732" i="3" s="1"/>
  <c r="I731" i="3" s="1"/>
  <c r="I730" i="3" s="1"/>
  <c r="H734" i="3"/>
  <c r="H733" i="3" s="1"/>
  <c r="H732" i="3" s="1"/>
  <c r="H731" i="3" s="1"/>
  <c r="H730" i="3" s="1"/>
  <c r="G734" i="3"/>
  <c r="G733" i="3" s="1"/>
  <c r="G732" i="3" s="1"/>
  <c r="G731" i="3" s="1"/>
  <c r="G730" i="3" s="1"/>
  <c r="J624" i="3"/>
  <c r="J623" i="3" s="1"/>
  <c r="J622" i="3" s="1"/>
  <c r="I624" i="3"/>
  <c r="I623" i="3" s="1"/>
  <c r="I622" i="3" s="1"/>
  <c r="H624" i="3"/>
  <c r="H623" i="3" s="1"/>
  <c r="H622" i="3" s="1"/>
  <c r="G624" i="3"/>
  <c r="G623" i="3" s="1"/>
  <c r="G622" i="3" s="1"/>
  <c r="J614" i="3"/>
  <c r="J613" i="3" s="1"/>
  <c r="J612" i="3" s="1"/>
  <c r="I614" i="3"/>
  <c r="I613" i="3"/>
  <c r="I612" i="3" s="1"/>
  <c r="H614" i="3"/>
  <c r="H613" i="3" s="1"/>
  <c r="H612" i="3"/>
  <c r="G614" i="3"/>
  <c r="G613" i="3"/>
  <c r="G612" i="3" s="1"/>
  <c r="J611" i="3"/>
  <c r="J610" i="3" s="1"/>
  <c r="J609" i="3" s="1"/>
  <c r="I611" i="3"/>
  <c r="I610" i="3" s="1"/>
  <c r="I609" i="3" s="1"/>
  <c r="H611" i="3"/>
  <c r="H610" i="3" s="1"/>
  <c r="H609" i="3" s="1"/>
  <c r="G611" i="3"/>
  <c r="G610" i="3" s="1"/>
  <c r="G609" i="3" s="1"/>
  <c r="J608" i="3"/>
  <c r="J607" i="3" s="1"/>
  <c r="J606" i="3" s="1"/>
  <c r="I608" i="3"/>
  <c r="I607" i="3" s="1"/>
  <c r="I606" i="3" s="1"/>
  <c r="H608" i="3"/>
  <c r="H607" i="3" s="1"/>
  <c r="H606" i="3" s="1"/>
  <c r="G608" i="3"/>
  <c r="G607" i="3" s="1"/>
  <c r="G606" i="3" s="1"/>
  <c r="J605" i="3"/>
  <c r="J604" i="3" s="1"/>
  <c r="J603" i="3" s="1"/>
  <c r="I605" i="3"/>
  <c r="I604" i="3" s="1"/>
  <c r="I603" i="3" s="1"/>
  <c r="H605" i="3"/>
  <c r="H604" i="3" s="1"/>
  <c r="H603" i="3" s="1"/>
  <c r="G605" i="3"/>
  <c r="G604" i="3" s="1"/>
  <c r="G603" i="3" s="1"/>
  <c r="J602" i="3"/>
  <c r="J601" i="3" s="1"/>
  <c r="J600" i="3" s="1"/>
  <c r="I602" i="3"/>
  <c r="I601" i="3" s="1"/>
  <c r="I600" i="3" s="1"/>
  <c r="H602" i="3"/>
  <c r="H601" i="3" s="1"/>
  <c r="H600" i="3" s="1"/>
  <c r="G602" i="3"/>
  <c r="G601" i="3" s="1"/>
  <c r="G600" i="3" s="1"/>
  <c r="J599" i="3"/>
  <c r="J598" i="3" s="1"/>
  <c r="J597" i="3" s="1"/>
  <c r="I599" i="3"/>
  <c r="I598" i="3" s="1"/>
  <c r="I597" i="3" s="1"/>
  <c r="H599" i="3"/>
  <c r="H598" i="3" s="1"/>
  <c r="H597" i="3" s="1"/>
  <c r="G599" i="3"/>
  <c r="G598" i="3" s="1"/>
  <c r="G597" i="3" s="1"/>
  <c r="J596" i="3"/>
  <c r="J595" i="3" s="1"/>
  <c r="J594" i="3" s="1"/>
  <c r="I596" i="3"/>
  <c r="I595" i="3" s="1"/>
  <c r="I594" i="3" s="1"/>
  <c r="H596" i="3"/>
  <c r="H595" i="3" s="1"/>
  <c r="H594" i="3" s="1"/>
  <c r="G596" i="3"/>
  <c r="G595" i="3" s="1"/>
  <c r="G594" i="3" s="1"/>
  <c r="J523" i="3"/>
  <c r="J522" i="3" s="1"/>
  <c r="J521" i="3" s="1"/>
  <c r="I523" i="3"/>
  <c r="I522" i="3" s="1"/>
  <c r="I521" i="3" s="1"/>
  <c r="H523" i="3"/>
  <c r="H522" i="3" s="1"/>
  <c r="H521" i="3" s="1"/>
  <c r="G523" i="3"/>
  <c r="G522" i="3" s="1"/>
  <c r="G521" i="3" s="1"/>
  <c r="J520" i="3"/>
  <c r="J519" i="3" s="1"/>
  <c r="J518" i="3" s="1"/>
  <c r="I520" i="3"/>
  <c r="I519" i="3"/>
  <c r="I518" i="3" s="1"/>
  <c r="H520" i="3"/>
  <c r="H519" i="3" s="1"/>
  <c r="H518" i="3"/>
  <c r="G520" i="3"/>
  <c r="G519" i="3"/>
  <c r="G518" i="3" s="1"/>
  <c r="G514" i="3"/>
  <c r="G513" i="3" s="1"/>
  <c r="G512" i="3" s="1"/>
  <c r="G517" i="3"/>
  <c r="G516" i="3" s="1"/>
  <c r="G515" i="3" s="1"/>
  <c r="J517" i="3"/>
  <c r="J516" i="3" s="1"/>
  <c r="J515" i="3" s="1"/>
  <c r="I517" i="3"/>
  <c r="I516" i="3" s="1"/>
  <c r="I515" i="3" s="1"/>
  <c r="H517" i="3"/>
  <c r="H516" i="3" s="1"/>
  <c r="H515" i="3" s="1"/>
  <c r="J514" i="3"/>
  <c r="J513" i="3" s="1"/>
  <c r="J512" i="3" s="1"/>
  <c r="I514" i="3"/>
  <c r="I513" i="3" s="1"/>
  <c r="I512" i="3" s="1"/>
  <c r="H514" i="3"/>
  <c r="H513" i="3" s="1"/>
  <c r="H512" i="3" s="1"/>
  <c r="G182" i="3"/>
  <c r="G181" i="3" s="1"/>
  <c r="G180" i="3" s="1"/>
  <c r="G858" i="3"/>
  <c r="G857" i="3" s="1"/>
  <c r="G856" i="3"/>
  <c r="G855" i="3" s="1"/>
  <c r="J822" i="3"/>
  <c r="J821" i="3" s="1"/>
  <c r="J820" i="3" s="1"/>
  <c r="I822" i="3"/>
  <c r="I821" i="3" s="1"/>
  <c r="I820" i="3" s="1"/>
  <c r="H822" i="3"/>
  <c r="H821" i="3" s="1"/>
  <c r="H820" i="3" s="1"/>
  <c r="G822" i="3"/>
  <c r="G821" i="3" s="1"/>
  <c r="G820" i="3" s="1"/>
  <c r="J819" i="3"/>
  <c r="J818" i="3" s="1"/>
  <c r="J817" i="3" s="1"/>
  <c r="I819" i="3"/>
  <c r="I818" i="3" s="1"/>
  <c r="I817" i="3" s="1"/>
  <c r="H819" i="3"/>
  <c r="H818" i="3" s="1"/>
  <c r="H817" i="3" s="1"/>
  <c r="G819" i="3"/>
  <c r="G818" i="3" s="1"/>
  <c r="G817" i="3" s="1"/>
  <c r="J816" i="3"/>
  <c r="J815" i="3" s="1"/>
  <c r="I816" i="3"/>
  <c r="I815" i="3" s="1"/>
  <c r="H816" i="3"/>
  <c r="H815" i="3" s="1"/>
  <c r="G816" i="3"/>
  <c r="G815" i="3" s="1"/>
  <c r="J701" i="3"/>
  <c r="J700" i="3" s="1"/>
  <c r="J697" i="3" s="1"/>
  <c r="I701" i="3"/>
  <c r="I700" i="3" s="1"/>
  <c r="I697" i="3" s="1"/>
  <c r="I706" i="3"/>
  <c r="I705" i="3" s="1"/>
  <c r="I702" i="3" s="1"/>
  <c r="I711" i="3"/>
  <c r="I710" i="3" s="1"/>
  <c r="I707" i="3" s="1"/>
  <c r="H701" i="3"/>
  <c r="H700" i="3" s="1"/>
  <c r="H697" i="3" s="1"/>
  <c r="G701" i="3"/>
  <c r="G700" i="3" s="1"/>
  <c r="G697" i="3" s="1"/>
  <c r="J961" i="3"/>
  <c r="J960" i="3" s="1"/>
  <c r="I961" i="3"/>
  <c r="I960" i="3" s="1"/>
  <c r="H961" i="3"/>
  <c r="H960" i="3" s="1"/>
  <c r="G961" i="3"/>
  <c r="G960" i="3" s="1"/>
  <c r="J959" i="3"/>
  <c r="J958" i="3" s="1"/>
  <c r="J957" i="3" s="1"/>
  <c r="J956" i="3" s="1"/>
  <c r="I959" i="3"/>
  <c r="I958" i="3" s="1"/>
  <c r="I957" i="3" s="1"/>
  <c r="I956" i="3" s="1"/>
  <c r="H959" i="3"/>
  <c r="H958" i="3" s="1"/>
  <c r="H957" i="3" s="1"/>
  <c r="H956" i="3" s="1"/>
  <c r="G959" i="3"/>
  <c r="G958" i="3" s="1"/>
  <c r="J933" i="3"/>
  <c r="J932" i="3" s="1"/>
  <c r="J931" i="3" s="1"/>
  <c r="I933" i="3"/>
  <c r="I932" i="3" s="1"/>
  <c r="I931" i="3" s="1"/>
  <c r="H933" i="3"/>
  <c r="H932" i="3" s="1"/>
  <c r="H931" i="3" s="1"/>
  <c r="G933" i="3"/>
  <c r="G932" i="3" s="1"/>
  <c r="G931" i="3" s="1"/>
  <c r="G927" i="3" s="1"/>
  <c r="G926" i="3" s="1"/>
  <c r="J292" i="3"/>
  <c r="J291" i="3" s="1"/>
  <c r="I292" i="3"/>
  <c r="I291" i="3" s="1"/>
  <c r="H292" i="3"/>
  <c r="H291" i="3" s="1"/>
  <c r="G292" i="3"/>
  <c r="G291" i="3" s="1"/>
  <c r="J290" i="3"/>
  <c r="J289" i="3" s="1"/>
  <c r="I290" i="3"/>
  <c r="I289" i="3" s="1"/>
  <c r="H290" i="3"/>
  <c r="H289" i="3" s="1"/>
  <c r="H288" i="3" s="1"/>
  <c r="G290" i="3"/>
  <c r="G289" i="3" s="1"/>
  <c r="G288" i="3" s="1"/>
  <c r="J256" i="3"/>
  <c r="J255" i="3" s="1"/>
  <c r="J254" i="3" s="1"/>
  <c r="J250" i="3" s="1"/>
  <c r="J249" i="3" s="1"/>
  <c r="J241" i="3" s="1"/>
  <c r="I256" i="3"/>
  <c r="I255" i="3" s="1"/>
  <c r="I254" i="3" s="1"/>
  <c r="I250" i="3" s="1"/>
  <c r="I249" i="3" s="1"/>
  <c r="H256" i="3"/>
  <c r="H255" i="3"/>
  <c r="H254" i="3" s="1"/>
  <c r="H250" i="3" s="1"/>
  <c r="H249" i="3" s="1"/>
  <c r="G256" i="3"/>
  <c r="G255" i="3" s="1"/>
  <c r="G254" i="3" s="1"/>
  <c r="G250" i="3" s="1"/>
  <c r="G249" i="3" s="1"/>
  <c r="G241" i="3" s="1"/>
  <c r="G236" i="3"/>
  <c r="G235" i="3" s="1"/>
  <c r="G232" i="3" s="1"/>
  <c r="G234" i="3"/>
  <c r="G233" i="3" s="1"/>
  <c r="G228" i="3"/>
  <c r="G227" i="3" s="1"/>
  <c r="G226" i="3" s="1"/>
  <c r="G195" i="3"/>
  <c r="G194" i="3" s="1"/>
  <c r="G193" i="3"/>
  <c r="G192" i="3" s="1"/>
  <c r="G190" i="3"/>
  <c r="G189" i="3" s="1"/>
  <c r="G188" i="3"/>
  <c r="G187" i="3" s="1"/>
  <c r="J176" i="3"/>
  <c r="J175" i="3" s="1"/>
  <c r="J174" i="3" s="1"/>
  <c r="I176" i="3"/>
  <c r="I175" i="3" s="1"/>
  <c r="H176" i="3"/>
  <c r="H175" i="3" s="1"/>
  <c r="G176" i="3"/>
  <c r="G175" i="3" s="1"/>
  <c r="J168" i="3"/>
  <c r="J167" i="3" s="1"/>
  <c r="J166" i="3" s="1"/>
  <c r="I168" i="3"/>
  <c r="I167" i="3" s="1"/>
  <c r="I166" i="3" s="1"/>
  <c r="H168" i="3"/>
  <c r="H167" i="3" s="1"/>
  <c r="H166" i="3" s="1"/>
  <c r="G168" i="3"/>
  <c r="G167" i="3" s="1"/>
  <c r="G166" i="3" s="1"/>
  <c r="G64" i="3"/>
  <c r="G63" i="3" s="1"/>
  <c r="G58" i="3"/>
  <c r="G57" i="3" s="1"/>
  <c r="G56" i="3"/>
  <c r="G55" i="3" s="1"/>
  <c r="G34" i="3"/>
  <c r="G33" i="3" s="1"/>
  <c r="I78" i="1"/>
  <c r="G36" i="3"/>
  <c r="G35" i="3"/>
  <c r="H711" i="3"/>
  <c r="H710" i="3" s="1"/>
  <c r="H707" i="3" s="1"/>
  <c r="H706" i="3"/>
  <c r="H705" i="3" s="1"/>
  <c r="H702" i="3" s="1"/>
  <c r="J711" i="3"/>
  <c r="J710" i="3" s="1"/>
  <c r="J707" i="3" s="1"/>
  <c r="G711" i="3"/>
  <c r="G710" i="3" s="1"/>
  <c r="G707" i="3" s="1"/>
  <c r="I852" i="3"/>
  <c r="I851" i="3" s="1"/>
  <c r="H244" i="5"/>
  <c r="H243" i="5" s="1"/>
  <c r="H242" i="5" s="1"/>
  <c r="H241" i="5" s="1"/>
  <c r="H240" i="5" s="1"/>
  <c r="G82" i="3"/>
  <c r="G81" i="3" s="1"/>
  <c r="H365" i="5"/>
  <c r="H364" i="5" s="1"/>
  <c r="H363" i="5" s="1"/>
  <c r="H399" i="5"/>
  <c r="H398" i="5" s="1"/>
  <c r="H397" i="5" s="1"/>
  <c r="I26" i="5"/>
  <c r="I25" i="5" s="1"/>
  <c r="H875" i="3"/>
  <c r="H874" i="3" s="1"/>
  <c r="H871" i="3" s="1"/>
  <c r="H880" i="3"/>
  <c r="H879" i="3" s="1"/>
  <c r="H878" i="3" s="1"/>
  <c r="K26" i="5"/>
  <c r="K25" i="5" s="1"/>
  <c r="J875" i="3"/>
  <c r="J874" i="3" s="1"/>
  <c r="J871" i="3" s="1"/>
  <c r="I32" i="5"/>
  <c r="I31" i="5" s="1"/>
  <c r="I30" i="5" s="1"/>
  <c r="K32" i="5"/>
  <c r="K31" i="5" s="1"/>
  <c r="K30" i="5" s="1"/>
  <c r="J880" i="3"/>
  <c r="J879" i="3" s="1"/>
  <c r="J878" i="3" s="1"/>
  <c r="H39" i="5"/>
  <c r="H38" i="5" s="1"/>
  <c r="H37" i="5" s="1"/>
  <c r="H36" i="5" s="1"/>
  <c r="H35" i="5" s="1"/>
  <c r="H34" i="5" s="1"/>
  <c r="H40" i="5" s="1"/>
  <c r="G884" i="3"/>
  <c r="G883" i="3" s="1"/>
  <c r="G882" i="3" s="1"/>
  <c r="G881" i="3" s="1"/>
  <c r="J39" i="5"/>
  <c r="J38" i="5" s="1"/>
  <c r="J37" i="5" s="1"/>
  <c r="J36" i="5" s="1"/>
  <c r="J35" i="5" s="1"/>
  <c r="J34" i="5" s="1"/>
  <c r="J40" i="5" s="1"/>
  <c r="I884" i="3"/>
  <c r="I883" i="3" s="1"/>
  <c r="I882" i="3" s="1"/>
  <c r="I881" i="3"/>
  <c r="H53" i="5"/>
  <c r="H52" i="5" s="1"/>
  <c r="G892" i="3"/>
  <c r="G891" i="3" s="1"/>
  <c r="J53" i="5"/>
  <c r="J52" i="5" s="1"/>
  <c r="I892" i="3"/>
  <c r="I891" i="3" s="1"/>
  <c r="H69" i="5"/>
  <c r="H68" i="5" s="1"/>
  <c r="H67" i="5" s="1"/>
  <c r="H66" i="5" s="1"/>
  <c r="H65" i="5" s="1"/>
  <c r="H64" i="5" s="1"/>
  <c r="H70" i="5" s="1"/>
  <c r="G902" i="3"/>
  <c r="G901" i="3" s="1"/>
  <c r="G900" i="3" s="1"/>
  <c r="G899" i="3" s="1"/>
  <c r="J69" i="5"/>
  <c r="J68" i="5" s="1"/>
  <c r="J67" i="5" s="1"/>
  <c r="J66" i="5" s="1"/>
  <c r="J65" i="5" s="1"/>
  <c r="J64" i="5" s="1"/>
  <c r="J70" i="5" s="1"/>
  <c r="I902" i="3"/>
  <c r="I901" i="3" s="1"/>
  <c r="I900" i="3" s="1"/>
  <c r="I899" i="3" s="1"/>
  <c r="I78" i="5"/>
  <c r="I77" i="5" s="1"/>
  <c r="H908" i="3"/>
  <c r="H907" i="3" s="1"/>
  <c r="K78" i="5"/>
  <c r="K77" i="5" s="1"/>
  <c r="J908" i="3"/>
  <c r="J907" i="3" s="1"/>
  <c r="H102" i="5"/>
  <c r="H101" i="5" s="1"/>
  <c r="H100" i="5" s="1"/>
  <c r="H99" i="5" s="1"/>
  <c r="H98" i="5" s="1"/>
  <c r="H97" i="5" s="1"/>
  <c r="H103" i="5" s="1"/>
  <c r="G921" i="3"/>
  <c r="G920" i="3"/>
  <c r="G919" i="3" s="1"/>
  <c r="G918" i="3" s="1"/>
  <c r="G40" i="3"/>
  <c r="G39" i="3"/>
  <c r="I40" i="3"/>
  <c r="I39" i="3" s="1"/>
  <c r="H110" i="5"/>
  <c r="H109" i="5" s="1"/>
  <c r="H108" i="5" s="1"/>
  <c r="H107" i="5" s="1"/>
  <c r="G473" i="3"/>
  <c r="G472" i="3" s="1"/>
  <c r="G471" i="3" s="1"/>
  <c r="G470" i="3" s="1"/>
  <c r="G483" i="3"/>
  <c r="G482" i="3" s="1"/>
  <c r="G481" i="3" s="1"/>
  <c r="G474" i="3" s="1"/>
  <c r="H132" i="5"/>
  <c r="H131" i="5" s="1"/>
  <c r="H130" i="5" s="1"/>
  <c r="H118" i="5"/>
  <c r="H117" i="5" s="1"/>
  <c r="H116" i="5" s="1"/>
  <c r="H115" i="5" s="1"/>
  <c r="G620" i="3"/>
  <c r="G619" i="3" s="1"/>
  <c r="G618" i="3" s="1"/>
  <c r="G617" i="3" s="1"/>
  <c r="H598" i="5"/>
  <c r="H597" i="5" s="1"/>
  <c r="H596" i="5" s="1"/>
  <c r="G739" i="3"/>
  <c r="G738" i="3" s="1"/>
  <c r="G737" i="3" s="1"/>
  <c r="I739" i="3"/>
  <c r="I738" i="3" s="1"/>
  <c r="I737" i="3" s="1"/>
  <c r="H284" i="5"/>
  <c r="H283" i="5" s="1"/>
  <c r="H282" i="5" s="1"/>
  <c r="G632" i="3"/>
  <c r="G631" i="3" s="1"/>
  <c r="G630" i="3" s="1"/>
  <c r="G629" i="3" s="1"/>
  <c r="G628" i="3" s="1"/>
  <c r="G706" i="3"/>
  <c r="G705" i="3" s="1"/>
  <c r="G702" i="3" s="1"/>
  <c r="H327" i="5"/>
  <c r="H326" i="5" s="1"/>
  <c r="H325" i="5" s="1"/>
  <c r="G986" i="3"/>
  <c r="G985" i="3" s="1"/>
  <c r="G984" i="3" s="1"/>
  <c r="H16" i="5"/>
  <c r="H15" i="5" s="1"/>
  <c r="G269" i="3"/>
  <c r="G268" i="3" s="1"/>
  <c r="J16" i="5"/>
  <c r="J15" i="5" s="1"/>
  <c r="I269" i="3"/>
  <c r="I268" i="3" s="1"/>
  <c r="H577" i="5"/>
  <c r="H576" i="5" s="1"/>
  <c r="H575" i="5" s="1"/>
  <c r="G328" i="3"/>
  <c r="G327" i="3" s="1"/>
  <c r="G326" i="3" s="1"/>
  <c r="H585" i="5"/>
  <c r="H584" i="5" s="1"/>
  <c r="H583" i="5" s="1"/>
  <c r="G336" i="3"/>
  <c r="G335" i="3" s="1"/>
  <c r="G334" i="3" s="1"/>
  <c r="J585" i="5"/>
  <c r="J584" i="5" s="1"/>
  <c r="J583" i="5" s="1"/>
  <c r="I336" i="3"/>
  <c r="I335" i="3" s="1"/>
  <c r="I334" i="3" s="1"/>
  <c r="J257" i="5"/>
  <c r="J256" i="5" s="1"/>
  <c r="J255" i="5" s="1"/>
  <c r="J262" i="5"/>
  <c r="J261" i="5" s="1"/>
  <c r="I86" i="3"/>
  <c r="I85" i="3" s="1"/>
  <c r="I84" i="3" s="1"/>
  <c r="K174" i="5"/>
  <c r="K173" i="5" s="1"/>
  <c r="K172" i="5" s="1"/>
  <c r="J550" i="3"/>
  <c r="J549" i="3" s="1"/>
  <c r="J548" i="3" s="1"/>
  <c r="H257" i="5"/>
  <c r="H256" i="5" s="1"/>
  <c r="H255" i="5" s="1"/>
  <c r="G86" i="3"/>
  <c r="G85" i="3" s="1"/>
  <c r="G84" i="3" s="1"/>
  <c r="H262" i="5"/>
  <c r="H261" i="5" s="1"/>
  <c r="G91" i="3"/>
  <c r="G90" i="3" s="1"/>
  <c r="H549" i="5"/>
  <c r="H548" i="5" s="1"/>
  <c r="H547" i="5" s="1"/>
  <c r="H546" i="5" s="1"/>
  <c r="H545" i="5" s="1"/>
  <c r="H544" i="5" s="1"/>
  <c r="H550" i="5" s="1"/>
  <c r="G101" i="3"/>
  <c r="G100" i="3" s="1"/>
  <c r="G99" i="3" s="1"/>
  <c r="G98" i="3" s="1"/>
  <c r="H447" i="5"/>
  <c r="H446" i="5" s="1"/>
  <c r="H445" i="5" s="1"/>
  <c r="H444" i="5" s="1"/>
  <c r="H443" i="5" s="1"/>
  <c r="H442" i="5" s="1"/>
  <c r="G652" i="3"/>
  <c r="G651" i="3" s="1"/>
  <c r="G650" i="3" s="1"/>
  <c r="H356" i="5"/>
  <c r="H355" i="5" s="1"/>
  <c r="H354" i="5" s="1"/>
  <c r="G775" i="3"/>
  <c r="G774" i="3" s="1"/>
  <c r="G771" i="3" s="1"/>
  <c r="G770" i="3" s="1"/>
  <c r="G769" i="3" s="1"/>
  <c r="H630" i="5"/>
  <c r="H629" i="5" s="1"/>
  <c r="G836" i="3"/>
  <c r="G835" i="3" s="1"/>
  <c r="G834" i="3" s="1"/>
  <c r="G827" i="3" s="1"/>
  <c r="G875" i="3"/>
  <c r="G874" i="3" s="1"/>
  <c r="G871" i="3" s="1"/>
  <c r="H26" i="5"/>
  <c r="H25" i="5" s="1"/>
  <c r="H22" i="5" s="1"/>
  <c r="J26" i="5"/>
  <c r="J25" i="5" s="1"/>
  <c r="I875" i="3"/>
  <c r="I874" i="3" s="1"/>
  <c r="I871" i="3" s="1"/>
  <c r="G880" i="3"/>
  <c r="G879" i="3" s="1"/>
  <c r="G878" i="3" s="1"/>
  <c r="H32" i="5"/>
  <c r="H31" i="5" s="1"/>
  <c r="H30" i="5" s="1"/>
  <c r="J32" i="5"/>
  <c r="J31" i="5" s="1"/>
  <c r="J30" i="5" s="1"/>
  <c r="I880" i="3"/>
  <c r="I879" i="3" s="1"/>
  <c r="I878" i="3" s="1"/>
  <c r="I39" i="5"/>
  <c r="I38" i="5" s="1"/>
  <c r="I37" i="5" s="1"/>
  <c r="I36" i="5" s="1"/>
  <c r="I35" i="5" s="1"/>
  <c r="I34" i="5" s="1"/>
  <c r="I40" i="5" s="1"/>
  <c r="H884" i="3"/>
  <c r="H883" i="3" s="1"/>
  <c r="H882" i="3" s="1"/>
  <c r="H881" i="3" s="1"/>
  <c r="K39" i="5"/>
  <c r="K38" i="5" s="1"/>
  <c r="K37" i="5" s="1"/>
  <c r="K36" i="5" s="1"/>
  <c r="K35" i="5" s="1"/>
  <c r="K34" i="5" s="1"/>
  <c r="K40" i="5" s="1"/>
  <c r="J884" i="3"/>
  <c r="J883" i="3" s="1"/>
  <c r="J882" i="3" s="1"/>
  <c r="J881" i="3" s="1"/>
  <c r="I53" i="5"/>
  <c r="I52" i="5" s="1"/>
  <c r="H892" i="3"/>
  <c r="H891" i="3" s="1"/>
  <c r="J892" i="3"/>
  <c r="J891" i="3" s="1"/>
  <c r="K53" i="5"/>
  <c r="K52" i="5" s="1"/>
  <c r="H62" i="5"/>
  <c r="H61" i="5" s="1"/>
  <c r="H60" i="5" s="1"/>
  <c r="H59" i="5" s="1"/>
  <c r="H58" i="5" s="1"/>
  <c r="H57" i="5" s="1"/>
  <c r="H63" i="5" s="1"/>
  <c r="G898" i="3"/>
  <c r="G897" i="3" s="1"/>
  <c r="G896" i="3" s="1"/>
  <c r="G895" i="3" s="1"/>
  <c r="I69" i="5"/>
  <c r="I68" i="5" s="1"/>
  <c r="I67" i="5" s="1"/>
  <c r="I66" i="5" s="1"/>
  <c r="I65" i="5" s="1"/>
  <c r="I64" i="5" s="1"/>
  <c r="I70" i="5" s="1"/>
  <c r="H902" i="3"/>
  <c r="H901" i="3" s="1"/>
  <c r="H900" i="3" s="1"/>
  <c r="H899" i="3" s="1"/>
  <c r="K69" i="5"/>
  <c r="K68" i="5" s="1"/>
  <c r="K67" i="5" s="1"/>
  <c r="K66" i="5" s="1"/>
  <c r="K65" i="5" s="1"/>
  <c r="K64" i="5" s="1"/>
  <c r="K70" i="5" s="1"/>
  <c r="J902" i="3"/>
  <c r="J901" i="3" s="1"/>
  <c r="J900" i="3" s="1"/>
  <c r="J899" i="3" s="1"/>
  <c r="H78" i="5"/>
  <c r="H77" i="5" s="1"/>
  <c r="H74" i="5" s="1"/>
  <c r="G908" i="3"/>
  <c r="G907" i="3" s="1"/>
  <c r="J78" i="5"/>
  <c r="J77" i="5" s="1"/>
  <c r="I908" i="3"/>
  <c r="I907" i="3" s="1"/>
  <c r="H40" i="3"/>
  <c r="H39" i="3" s="1"/>
  <c r="J40" i="3"/>
  <c r="J39" i="3" s="1"/>
  <c r="H114" i="5"/>
  <c r="H113" i="5" s="1"/>
  <c r="H112" i="5" s="1"/>
  <c r="H111" i="5" s="1"/>
  <c r="G532" i="3"/>
  <c r="G531" i="3" s="1"/>
  <c r="G530" i="3" s="1"/>
  <c r="G529" i="3" s="1"/>
  <c r="H174" i="5"/>
  <c r="H173" i="5" s="1"/>
  <c r="H172" i="5" s="1"/>
  <c r="G550" i="3"/>
  <c r="G549" i="3" s="1"/>
  <c r="G548" i="3" s="1"/>
  <c r="H183" i="5"/>
  <c r="H182" i="5" s="1"/>
  <c r="H181" i="5" s="1"/>
  <c r="G559" i="3"/>
  <c r="G558" i="3" s="1"/>
  <c r="G557" i="3" s="1"/>
  <c r="H739" i="3"/>
  <c r="H738" i="3" s="1"/>
  <c r="H737" i="3" s="1"/>
  <c r="J739" i="3"/>
  <c r="J738" i="3" s="1"/>
  <c r="J737" i="3" s="1"/>
  <c r="J706" i="3"/>
  <c r="J705" i="3" s="1"/>
  <c r="J702" i="3" s="1"/>
  <c r="H313" i="5"/>
  <c r="H312" i="5" s="1"/>
  <c r="H310" i="5" s="1"/>
  <c r="G977" i="3"/>
  <c r="G976" i="3" s="1"/>
  <c r="G974" i="3" s="1"/>
  <c r="H348" i="5"/>
  <c r="H347" i="5" s="1"/>
  <c r="H344" i="5" s="1"/>
  <c r="H343" i="5" s="1"/>
  <c r="G1030" i="3"/>
  <c r="G1029" i="3" s="1"/>
  <c r="H14" i="5"/>
  <c r="H13" i="5" s="1"/>
  <c r="G267" i="3"/>
  <c r="G266" i="3" s="1"/>
  <c r="I16" i="5"/>
  <c r="I15" i="5" s="1"/>
  <c r="H269" i="3"/>
  <c r="H268" i="3" s="1"/>
  <c r="K16" i="5"/>
  <c r="K15" i="5" s="1"/>
  <c r="J269" i="3"/>
  <c r="J268" i="3" s="1"/>
  <c r="H572" i="5"/>
  <c r="H571" i="5" s="1"/>
  <c r="H570" i="5" s="1"/>
  <c r="G323" i="3"/>
  <c r="G322" i="3" s="1"/>
  <c r="G321" i="3" s="1"/>
  <c r="G333" i="3"/>
  <c r="G332" i="3" s="1"/>
  <c r="G331" i="3" s="1"/>
  <c r="G342" i="3"/>
  <c r="G341" i="3" s="1"/>
  <c r="G340" i="3" s="1"/>
  <c r="H582" i="5"/>
  <c r="H581" i="5" s="1"/>
  <c r="H580" i="5" s="1"/>
  <c r="I585" i="5"/>
  <c r="I584" i="5" s="1"/>
  <c r="I583" i="5" s="1"/>
  <c r="H336" i="3"/>
  <c r="H335" i="3" s="1"/>
  <c r="H334" i="3" s="1"/>
  <c r="K585" i="5"/>
  <c r="K584" i="5" s="1"/>
  <c r="K583" i="5" s="1"/>
  <c r="J336" i="3"/>
  <c r="J335" i="3" s="1"/>
  <c r="J334" i="3" s="1"/>
  <c r="H591" i="5"/>
  <c r="H590" i="5" s="1"/>
  <c r="H589" i="5" s="1"/>
  <c r="H529" i="5"/>
  <c r="H528" i="5" s="1"/>
  <c r="G403" i="3"/>
  <c r="G402" i="3" s="1"/>
  <c r="G401" i="3" s="1"/>
  <c r="G400" i="3" s="1"/>
  <c r="K257" i="5"/>
  <c r="K256" i="5" s="1"/>
  <c r="K255" i="5" s="1"/>
  <c r="J86" i="3"/>
  <c r="J85" i="3" s="1"/>
  <c r="J84" i="3" s="1"/>
  <c r="I257" i="5"/>
  <c r="I256" i="5" s="1"/>
  <c r="I255" i="5" s="1"/>
  <c r="H86" i="3"/>
  <c r="H85" i="3" s="1"/>
  <c r="H84" i="3" s="1"/>
  <c r="I34" i="3"/>
  <c r="I33" i="3" s="1"/>
  <c r="I66" i="3"/>
  <c r="I65" i="3" s="1"/>
  <c r="I62" i="3" s="1"/>
  <c r="J236" i="3"/>
  <c r="J235" i="3" s="1"/>
  <c r="J34" i="3"/>
  <c r="J33" i="3" s="1"/>
  <c r="J64" i="3"/>
  <c r="J63" i="3" s="1"/>
  <c r="J44" i="3"/>
  <c r="J43" i="3" s="1"/>
  <c r="J42" i="3" s="1"/>
  <c r="J41" i="3" s="1"/>
  <c r="J239" i="3"/>
  <c r="J238" i="3" s="1"/>
  <c r="J237" i="3" s="1"/>
  <c r="J867" i="3"/>
  <c r="J866" i="3" s="1"/>
  <c r="J865" i="3" s="1"/>
  <c r="J864" i="3" s="1"/>
  <c r="J862" i="3" s="1"/>
  <c r="H42" i="2" s="1"/>
  <c r="J850" i="3"/>
  <c r="J849" i="3" s="1"/>
  <c r="H1043" i="3"/>
  <c r="H1042" i="3" s="1"/>
  <c r="H452" i="3"/>
  <c r="H451" i="3" s="1"/>
  <c r="H764" i="3"/>
  <c r="H763" i="3" s="1"/>
  <c r="H760" i="3" s="1"/>
  <c r="H756" i="3" s="1"/>
  <c r="H36" i="3"/>
  <c r="H35" i="3" s="1"/>
  <c r="H32" i="3" s="1"/>
  <c r="H31" i="3" s="1"/>
  <c r="J66" i="3"/>
  <c r="J65" i="3" s="1"/>
  <c r="J852" i="3"/>
  <c r="J851" i="3" s="1"/>
  <c r="I14" i="5"/>
  <c r="I13" i="5" s="1"/>
  <c r="H267" i="3"/>
  <c r="H266" i="3" s="1"/>
  <c r="I262" i="5"/>
  <c r="I261" i="5" s="1"/>
  <c r="H91" i="3"/>
  <c r="H90" i="3" s="1"/>
  <c r="H87" i="3" s="1"/>
  <c r="K450" i="3"/>
  <c r="K449" i="3" s="1"/>
  <c r="I452" i="3"/>
  <c r="I451" i="3" s="1"/>
  <c r="I1043" i="3"/>
  <c r="I1042" i="3" s="1"/>
  <c r="I764" i="3"/>
  <c r="I763" i="3" s="1"/>
  <c r="I36" i="3"/>
  <c r="I35" i="3" s="1"/>
  <c r="F877" i="3"/>
  <c r="F876" i="3" s="1"/>
  <c r="G485" i="11"/>
  <c r="G484" i="11" s="1"/>
  <c r="G483" i="11" s="1"/>
  <c r="G29" i="5"/>
  <c r="G28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/>
  <c r="G479" i="11"/>
  <c r="G478" i="11" s="1"/>
  <c r="G477" i="11" s="1"/>
  <c r="G473" i="11"/>
  <c r="G472" i="11" s="1"/>
  <c r="G471" i="11" s="1"/>
  <c r="G467" i="11"/>
  <c r="G466" i="1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6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/>
  <c r="G212" i="11" s="1"/>
  <c r="G211" i="11" s="1"/>
  <c r="G210" i="11" s="1"/>
  <c r="G216" i="11" s="1"/>
  <c r="G206" i="11"/>
  <c r="G205" i="11"/>
  <c r="G201" i="11"/>
  <c r="G200" i="1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94" i="11" s="1"/>
  <c r="G185" i="11"/>
  <c r="G184" i="11" s="1"/>
  <c r="G181" i="11"/>
  <c r="G180" i="11" s="1"/>
  <c r="G178" i="11"/>
  <c r="G177" i="11" s="1"/>
  <c r="G176" i="11" s="1"/>
  <c r="G175" i="11"/>
  <c r="G174" i="11"/>
  <c r="G173" i="11" s="1"/>
  <c r="G169" i="11"/>
  <c r="G168" i="11" s="1"/>
  <c r="G167" i="11" s="1"/>
  <c r="G159" i="11"/>
  <c r="G157" i="11"/>
  <c r="G155" i="11"/>
  <c r="G154" i="11" s="1"/>
  <c r="G151" i="11"/>
  <c r="G150" i="11" s="1"/>
  <c r="G153" i="11" s="1"/>
  <c r="G147" i="11"/>
  <c r="G146" i="1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8" i="10" s="1"/>
  <c r="G961" i="10"/>
  <c r="G960" i="10"/>
  <c r="G959" i="10" s="1"/>
  <c r="G958" i="10" s="1"/>
  <c r="G956" i="10"/>
  <c r="G955" i="10"/>
  <c r="G954" i="10" s="1"/>
  <c r="G951" i="10"/>
  <c r="G949" i="10"/>
  <c r="G943" i="10"/>
  <c r="G941" i="10"/>
  <c r="G938" i="10" s="1"/>
  <c r="G937" i="10" s="1"/>
  <c r="G936" i="10" s="1"/>
  <c r="G935" i="10" s="1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/>
  <c r="G857" i="10"/>
  <c r="G856" i="10"/>
  <c r="G854" i="10"/>
  <c r="G853" i="10"/>
  <c r="G851" i="10"/>
  <c r="G850" i="10"/>
  <c r="G849" i="10" s="1"/>
  <c r="G845" i="10"/>
  <c r="G844" i="10" s="1"/>
  <c r="G841" i="10"/>
  <c r="G840" i="10"/>
  <c r="G839" i="10"/>
  <c r="G835" i="10"/>
  <c r="G834" i="10"/>
  <c r="G832" i="10"/>
  <c r="G831" i="10"/>
  <c r="G830" i="10"/>
  <c r="G829" i="10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/>
  <c r="G811" i="10" s="1"/>
  <c r="G806" i="10"/>
  <c r="G805" i="10" s="1"/>
  <c r="G810" i="10"/>
  <c r="G809" i="10" s="1"/>
  <c r="G808" i="10" s="1"/>
  <c r="G803" i="10"/>
  <c r="G802" i="10" s="1"/>
  <c r="G799" i="10"/>
  <c r="G798" i="10" s="1"/>
  <c r="G797" i="10" s="1"/>
  <c r="G796" i="10"/>
  <c r="G795" i="10" s="1"/>
  <c r="G792" i="10" s="1"/>
  <c r="G791" i="10" s="1"/>
  <c r="G786" i="10" s="1"/>
  <c r="G78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47" i="10"/>
  <c r="G746" i="10" s="1"/>
  <c r="G741" i="10" s="1"/>
  <c r="G740" i="10" s="1"/>
  <c r="G745" i="10"/>
  <c r="G744" i="10" s="1"/>
  <c r="G743" i="10"/>
  <c r="G742" i="10" s="1"/>
  <c r="G738" i="10"/>
  <c r="G736" i="10"/>
  <c r="G735" i="10" s="1"/>
  <c r="G732" i="10"/>
  <c r="G731" i="10" s="1"/>
  <c r="G729" i="10"/>
  <c r="G728" i="10" s="1"/>
  <c r="G727" i="10" s="1"/>
  <c r="G723" i="10"/>
  <c r="G722" i="10"/>
  <c r="G721" i="10" s="1"/>
  <c r="G720" i="10" s="1"/>
  <c r="G718" i="10"/>
  <c r="G717" i="10"/>
  <c r="G715" i="10"/>
  <c r="G714" i="10"/>
  <c r="G713" i="10"/>
  <c r="G712" i="10"/>
  <c r="G711" i="10" s="1"/>
  <c r="G710" i="10"/>
  <c r="G709" i="10" s="1"/>
  <c r="G708" i="10"/>
  <c r="G707" i="10" s="1"/>
  <c r="G706" i="10" s="1"/>
  <c r="G705" i="10" s="1"/>
  <c r="G703" i="10"/>
  <c r="G702" i="10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7" i="10" s="1"/>
  <c r="G676" i="10" s="1"/>
  <c r="G672" i="10"/>
  <c r="G671" i="10" s="1"/>
  <c r="G670" i="10"/>
  <c r="G669" i="10" s="1"/>
  <c r="G668" i="10"/>
  <c r="G667" i="10" s="1"/>
  <c r="G665" i="10"/>
  <c r="G664" i="10" s="1"/>
  <c r="G663" i="10"/>
  <c r="G661" i="10"/>
  <c r="G660" i="10"/>
  <c r="G659" i="10"/>
  <c r="G658" i="10"/>
  <c r="G653" i="10"/>
  <c r="G651" i="10"/>
  <c r="G649" i="10"/>
  <c r="G648" i="10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5" i="10"/>
  <c r="G624" i="10" s="1"/>
  <c r="G628" i="10"/>
  <c r="G627" i="10" s="1"/>
  <c r="G620" i="10"/>
  <c r="G619" i="10" s="1"/>
  <c r="G618" i="10" s="1"/>
  <c r="G617" i="10"/>
  <c r="G616" i="10" s="1"/>
  <c r="G615" i="10" s="1"/>
  <c r="G614" i="10" s="1"/>
  <c r="G613" i="10" s="1"/>
  <c r="G611" i="10"/>
  <c r="G610" i="10" s="1"/>
  <c r="G609" i="10" s="1"/>
  <c r="G608" i="10"/>
  <c r="G607" i="10" s="1"/>
  <c r="G606" i="10" s="1"/>
  <c r="G605" i="10"/>
  <c r="G604" i="10"/>
  <c r="G603" i="10" s="1"/>
  <c r="G602" i="10"/>
  <c r="G601" i="10" s="1"/>
  <c r="G600" i="10" s="1"/>
  <c r="G599" i="10"/>
  <c r="G598" i="10" s="1"/>
  <c r="G597" i="10" s="1"/>
  <c r="G590" i="10"/>
  <c r="G589" i="10" s="1"/>
  <c r="G588" i="10" s="1"/>
  <c r="G593" i="10"/>
  <c r="G592" i="10"/>
  <c r="G591" i="10" s="1"/>
  <c r="G583" i="10"/>
  <c r="G582" i="10" s="1"/>
  <c r="G586" i="10"/>
  <c r="G585" i="10" s="1"/>
  <c r="G596" i="10"/>
  <c r="G595" i="10" s="1"/>
  <c r="G594" i="10"/>
  <c r="G578" i="10"/>
  <c r="G577" i="10"/>
  <c r="G575" i="10"/>
  <c r="G574" i="10"/>
  <c r="G572" i="10"/>
  <c r="G571" i="10"/>
  <c r="G570" i="10"/>
  <c r="G569" i="10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/>
  <c r="G474" i="10" s="1"/>
  <c r="G473" i="10" s="1"/>
  <c r="G472" i="10" s="1"/>
  <c r="G471" i="10" s="1"/>
  <c r="G470" i="10"/>
  <c r="G469" i="10"/>
  <c r="G468" i="10"/>
  <c r="G467" i="10"/>
  <c r="G465" i="10"/>
  <c r="G457" i="10"/>
  <c r="G456" i="10" s="1"/>
  <c r="G455" i="10" s="1"/>
  <c r="G452" i="10"/>
  <c r="G451" i="10" s="1"/>
  <c r="G449" i="10"/>
  <c r="G448" i="10" s="1"/>
  <c r="G446" i="10"/>
  <c r="G445" i="10" s="1"/>
  <c r="G444" i="10" s="1"/>
  <c r="G442" i="10"/>
  <c r="G441" i="10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3" i="10"/>
  <c r="G392" i="10" s="1"/>
  <c r="G391" i="10" s="1"/>
  <c r="G394" i="10"/>
  <c r="G386" i="10"/>
  <c r="G385" i="10"/>
  <c r="G384" i="10" s="1"/>
  <c r="G381" i="10" s="1"/>
  <c r="G380" i="10" s="1"/>
  <c r="G383" i="10"/>
  <c r="G382" i="10" s="1"/>
  <c r="G378" i="10"/>
  <c r="G375" i="10" s="1"/>
  <c r="G374" i="10" s="1"/>
  <c r="G376" i="10"/>
  <c r="G371" i="10"/>
  <c r="G370" i="10" s="1"/>
  <c r="G369" i="10" s="1"/>
  <c r="G1007" i="10" s="1"/>
  <c r="G368" i="10"/>
  <c r="G367" i="10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4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/>
  <c r="G307" i="10" s="1"/>
  <c r="G304" i="10"/>
  <c r="G302" i="10"/>
  <c r="G299" i="10" s="1"/>
  <c r="G300" i="10"/>
  <c r="G297" i="10"/>
  <c r="G296" i="10" s="1"/>
  <c r="G294" i="10"/>
  <c r="G293" i="10" s="1"/>
  <c r="G292" i="10"/>
  <c r="G291" i="10" s="1"/>
  <c r="G290" i="10" s="1"/>
  <c r="G288" i="10"/>
  <c r="G287" i="10"/>
  <c r="G285" i="10"/>
  <c r="G284" i="10"/>
  <c r="G283" i="10"/>
  <c r="G282" i="10"/>
  <c r="G281" i="10" s="1"/>
  <c r="G280" i="10" s="1"/>
  <c r="G275" i="10"/>
  <c r="G274" i="10" s="1"/>
  <c r="G273" i="10" s="1"/>
  <c r="G272" i="10" s="1"/>
  <c r="G271" i="10" s="1"/>
  <c r="G270" i="10"/>
  <c r="G269" i="10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1" i="10"/>
  <c r="G240" i="10" s="1"/>
  <c r="G239" i="10" s="1"/>
  <c r="G249" i="10"/>
  <c r="G248" i="10" s="1"/>
  <c r="G246" i="10"/>
  <c r="G245" i="10" s="1"/>
  <c r="G243" i="10"/>
  <c r="G242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5" i="10" s="1"/>
  <c r="G214" i="10" s="1"/>
  <c r="G213" i="10" s="1"/>
  <c r="G212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/>
  <c r="G198" i="10" s="1"/>
  <c r="G197" i="10" s="1"/>
  <c r="G196" i="10" s="1"/>
  <c r="G194" i="10"/>
  <c r="G193" i="10" s="1"/>
  <c r="G192" i="10"/>
  <c r="G191" i="10" s="1"/>
  <c r="G190" i="10" s="1"/>
  <c r="G186" i="10" s="1"/>
  <c r="G185" i="10" s="1"/>
  <c r="G184" i="10" s="1"/>
  <c r="G177" i="10" s="1"/>
  <c r="G188" i="10"/>
  <c r="G187" i="10" s="1"/>
  <c r="G183" i="10"/>
  <c r="G182" i="10"/>
  <c r="G181" i="10" s="1"/>
  <c r="G180" i="10" s="1"/>
  <c r="G179" i="10" s="1"/>
  <c r="G178" i="10" s="1"/>
  <c r="G175" i="10"/>
  <c r="G174" i="10" s="1"/>
  <c r="G173" i="10"/>
  <c r="G172" i="10"/>
  <c r="G171" i="10"/>
  <c r="G170" i="10" s="1"/>
  <c r="G165" i="10"/>
  <c r="G164" i="10" s="1"/>
  <c r="G163" i="10" s="1"/>
  <c r="G167" i="10"/>
  <c r="G166" i="10" s="1"/>
  <c r="G157" i="10"/>
  <c r="G156" i="10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8" i="10"/>
  <c r="G137" i="10"/>
  <c r="G134" i="10" s="1"/>
  <c r="G136" i="10"/>
  <c r="G135" i="10" s="1"/>
  <c r="G132" i="10"/>
  <c r="G131" i="10" s="1"/>
  <c r="G129" i="10"/>
  <c r="G128" i="10" s="1"/>
  <c r="G126" i="10"/>
  <c r="G125" i="10"/>
  <c r="G123" i="10"/>
  <c r="G122" i="10" s="1"/>
  <c r="G119" i="10"/>
  <c r="G118" i="10"/>
  <c r="G117" i="10" s="1"/>
  <c r="G114" i="10"/>
  <c r="G113" i="10" s="1"/>
  <c r="G111" i="10"/>
  <c r="G110" i="10" s="1"/>
  <c r="G109" i="10"/>
  <c r="G108" i="10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/>
  <c r="G74" i="10" s="1"/>
  <c r="G71" i="10"/>
  <c r="G70" i="10" s="1"/>
  <c r="G69" i="10"/>
  <c r="G68" i="10" s="1"/>
  <c r="G66" i="10"/>
  <c r="G65" i="10" s="1"/>
  <c r="G64" i="10"/>
  <c r="G63" i="10" s="1"/>
  <c r="G62" i="10" s="1"/>
  <c r="G60" i="10"/>
  <c r="G59" i="10" s="1"/>
  <c r="G58" i="10" s="1"/>
  <c r="G57" i="10" s="1"/>
  <c r="G996" i="10" s="1"/>
  <c r="G54" i="10"/>
  <c r="G53" i="10"/>
  <c r="G52" i="10" s="1"/>
  <c r="G51" i="10" s="1"/>
  <c r="G50" i="10" s="1"/>
  <c r="G49" i="10" s="1"/>
  <c r="G48" i="10" s="1"/>
  <c r="G47" i="10"/>
  <c r="G46" i="10"/>
  <c r="G45" i="10"/>
  <c r="G44" i="10" s="1"/>
  <c r="G40" i="10"/>
  <c r="G39" i="10" s="1"/>
  <c r="G38" i="10"/>
  <c r="G37" i="10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I91" i="3"/>
  <c r="I90" i="3" s="1"/>
  <c r="J14" i="5"/>
  <c r="J13" i="5" s="1"/>
  <c r="J12" i="5" s="1"/>
  <c r="I267" i="3"/>
  <c r="I266" i="3" s="1"/>
  <c r="J1043" i="3"/>
  <c r="J1042" i="3" s="1"/>
  <c r="J452" i="3"/>
  <c r="J451" i="3" s="1"/>
  <c r="J764" i="3"/>
  <c r="J763" i="3" s="1"/>
  <c r="J760" i="3" s="1"/>
  <c r="J756" i="3" s="1"/>
  <c r="J36" i="3"/>
  <c r="J35" i="3" s="1"/>
  <c r="K14" i="5"/>
  <c r="K13" i="5" s="1"/>
  <c r="J267" i="3"/>
  <c r="J266" i="3" s="1"/>
  <c r="J265" i="3" s="1"/>
  <c r="J264" i="3" s="1"/>
  <c r="J263" i="3" s="1"/>
  <c r="K262" i="5"/>
  <c r="K261" i="5" s="1"/>
  <c r="J91" i="3"/>
  <c r="J90" i="3" s="1"/>
  <c r="F52" i="2"/>
  <c r="H1062" i="3"/>
  <c r="E52" i="2"/>
  <c r="G17" i="11"/>
  <c r="G16" i="11" s="1"/>
  <c r="H52" i="2"/>
  <c r="J1062" i="3"/>
  <c r="G15" i="11"/>
  <c r="G14" i="11" s="1"/>
  <c r="L14" i="5"/>
  <c r="L13" i="5" s="1"/>
  <c r="K267" i="3"/>
  <c r="K266" i="3" s="1"/>
  <c r="G131" i="11"/>
  <c r="G130" i="11" s="1"/>
  <c r="G129" i="11" s="1"/>
  <c r="E13" i="7"/>
  <c r="E12" i="7" s="1"/>
  <c r="D12" i="7"/>
  <c r="D20" i="7"/>
  <c r="D21" i="7" s="1"/>
  <c r="D16" i="7"/>
  <c r="D14" i="7"/>
  <c r="G51" i="11"/>
  <c r="G50" i="11" s="1"/>
  <c r="G49" i="11" s="1"/>
  <c r="G476" i="11"/>
  <c r="G475" i="11" s="1"/>
  <c r="G474" i="11" s="1"/>
  <c r="G470" i="11"/>
  <c r="G469" i="11" s="1"/>
  <c r="G468" i="11" s="1"/>
  <c r="F162" i="3"/>
  <c r="F161" i="3" s="1"/>
  <c r="F160" i="3" s="1"/>
  <c r="G299" i="11"/>
  <c r="G298" i="11" s="1"/>
  <c r="G297" i="11" s="1"/>
  <c r="F1007" i="3"/>
  <c r="F1006" i="3" s="1"/>
  <c r="F1005" i="3" s="1"/>
  <c r="F1004" i="3" s="1"/>
  <c r="F1003" i="3" s="1"/>
  <c r="G307" i="11"/>
  <c r="G306" i="11" s="1"/>
  <c r="G305" i="11" s="1"/>
  <c r="F986" i="3"/>
  <c r="F985" i="3" s="1"/>
  <c r="F984" i="3" s="1"/>
  <c r="F483" i="3"/>
  <c r="F482" i="3" s="1"/>
  <c r="F481" i="3" s="1"/>
  <c r="F953" i="3"/>
  <c r="F952" i="3" s="1"/>
  <c r="F951" i="3" s="1"/>
  <c r="F287" i="3"/>
  <c r="F286" i="3" s="1"/>
  <c r="F285" i="3" s="1"/>
  <c r="G327" i="5"/>
  <c r="G326" i="5" s="1"/>
  <c r="G325" i="5" s="1"/>
  <c r="G132" i="5"/>
  <c r="G131" i="5" s="1"/>
  <c r="G130" i="5" s="1"/>
  <c r="G379" i="11"/>
  <c r="G378" i="11" s="1"/>
  <c r="G377" i="11" s="1"/>
  <c r="I98" i="1"/>
  <c r="F239" i="3"/>
  <c r="F238" i="3" s="1"/>
  <c r="F237" i="3" s="1"/>
  <c r="G682" i="5"/>
  <c r="G681" i="5" s="1"/>
  <c r="G680" i="5" s="1"/>
  <c r="G679" i="5" s="1"/>
  <c r="G678" i="5" s="1"/>
  <c r="G677" i="5" s="1"/>
  <c r="G683" i="5" s="1"/>
  <c r="F420" i="3"/>
  <c r="F419" i="3" s="1"/>
  <c r="F418" i="3" s="1"/>
  <c r="F417" i="3" s="1"/>
  <c r="G509" i="11"/>
  <c r="G508" i="11" s="1"/>
  <c r="G507" i="11" s="1"/>
  <c r="G492" i="11"/>
  <c r="G491" i="11" s="1"/>
  <c r="G490" i="11" s="1"/>
  <c r="G641" i="5"/>
  <c r="G640" i="5" s="1"/>
  <c r="G639" i="5" s="1"/>
  <c r="G638" i="5" s="1"/>
  <c r="G637" i="5" s="1"/>
  <c r="G645" i="5" s="1"/>
  <c r="F840" i="3"/>
  <c r="F839" i="3" s="1"/>
  <c r="F838" i="3" s="1"/>
  <c r="F837" i="3" s="1"/>
  <c r="F127" i="3"/>
  <c r="F126" i="3" s="1"/>
  <c r="F125" i="3" s="1"/>
  <c r="F124" i="3" s="1"/>
  <c r="F133" i="3"/>
  <c r="F132" i="3" s="1"/>
  <c r="F131" i="3" s="1"/>
  <c r="G192" i="5"/>
  <c r="G191" i="5" s="1"/>
  <c r="G190" i="5" s="1"/>
  <c r="F568" i="3"/>
  <c r="F567" i="3" s="1"/>
  <c r="F566" i="3" s="1"/>
  <c r="F930" i="3"/>
  <c r="F929" i="3" s="1"/>
  <c r="F928" i="3" s="1"/>
  <c r="G456" i="11"/>
  <c r="G455" i="11" s="1"/>
  <c r="G454" i="11" s="1"/>
  <c r="G453" i="11" s="1"/>
  <c r="G452" i="11" s="1"/>
  <c r="G451" i="11" s="1"/>
  <c r="G457" i="11" s="1"/>
  <c r="F362" i="3"/>
  <c r="F360" i="3" s="1"/>
  <c r="G277" i="11"/>
  <c r="G276" i="11" s="1"/>
  <c r="G275" i="11" s="1"/>
  <c r="G112" i="11"/>
  <c r="G111" i="11" s="1"/>
  <c r="G110" i="11" s="1"/>
  <c r="G109" i="11" s="1"/>
  <c r="G108" i="11"/>
  <c r="G107" i="11" s="1"/>
  <c r="G106" i="11" s="1"/>
  <c r="G105" i="11" s="1"/>
  <c r="G116" i="11"/>
  <c r="G115" i="11" s="1"/>
  <c r="G114" i="11" s="1"/>
  <c r="G113" i="11" s="1"/>
  <c r="G332" i="11"/>
  <c r="G331" i="11" s="1"/>
  <c r="G330" i="11" s="1"/>
  <c r="G358" i="11"/>
  <c r="G357" i="11" s="1"/>
  <c r="G356" i="11" s="1"/>
  <c r="F206" i="3"/>
  <c r="F205" i="3" s="1"/>
  <c r="F208" i="3"/>
  <c r="F207" i="3" s="1"/>
  <c r="F210" i="3"/>
  <c r="F209" i="3" s="1"/>
  <c r="G368" i="11"/>
  <c r="G367" i="11" s="1"/>
  <c r="G366" i="11" s="1"/>
  <c r="F452" i="3"/>
  <c r="F451" i="3" s="1"/>
  <c r="F299" i="3"/>
  <c r="F298" i="3" s="1"/>
  <c r="F301" i="3"/>
  <c r="F300" i="3" s="1"/>
  <c r="F202" i="3"/>
  <c r="G172" i="11"/>
  <c r="G171" i="11" s="1"/>
  <c r="G170" i="11" s="1"/>
  <c r="G212" i="5"/>
  <c r="G211" i="5" s="1"/>
  <c r="F624" i="3"/>
  <c r="F623" i="3" s="1"/>
  <c r="F622" i="3" s="1"/>
  <c r="G438" i="11"/>
  <c r="G437" i="11" s="1"/>
  <c r="F201" i="3"/>
  <c r="G30" i="11"/>
  <c r="G29" i="11" s="1"/>
  <c r="G28" i="11" s="1"/>
  <c r="G183" i="5"/>
  <c r="G182" i="5" s="1"/>
  <c r="G181" i="5" s="1"/>
  <c r="G16" i="5"/>
  <c r="G15" i="5" s="1"/>
  <c r="F269" i="3"/>
  <c r="F268" i="3" s="1"/>
  <c r="F559" i="3"/>
  <c r="F558" i="3" s="1"/>
  <c r="F557" i="3" s="1"/>
  <c r="I143" i="1"/>
  <c r="I104" i="1"/>
  <c r="I100" i="1"/>
  <c r="I83" i="1"/>
  <c r="I80" i="1"/>
  <c r="I74" i="1"/>
  <c r="I69" i="1"/>
  <c r="I66" i="1"/>
  <c r="I64" i="1"/>
  <c r="I63" i="1" s="1"/>
  <c r="I49" i="1"/>
  <c r="I47" i="1"/>
  <c r="I40" i="1"/>
  <c r="I39" i="1" s="1"/>
  <c r="I36" i="1"/>
  <c r="I34" i="1"/>
  <c r="I33" i="1"/>
  <c r="G266" i="5"/>
  <c r="G265" i="5" s="1"/>
  <c r="G264" i="5" s="1"/>
  <c r="G269" i="5"/>
  <c r="G268" i="5" s="1"/>
  <c r="G267" i="5" s="1"/>
  <c r="G423" i="5"/>
  <c r="G422" i="5" s="1"/>
  <c r="G421" i="5" s="1"/>
  <c r="G81" i="5"/>
  <c r="G80" i="5" s="1"/>
  <c r="G79" i="5" s="1"/>
  <c r="F936" i="3"/>
  <c r="F935" i="3" s="1"/>
  <c r="F934" i="3" s="1"/>
  <c r="F825" i="3"/>
  <c r="F824" i="3" s="1"/>
  <c r="F823" i="3" s="1"/>
  <c r="F434" i="3"/>
  <c r="F433" i="3" s="1"/>
  <c r="F432" i="3" s="1"/>
  <c r="F431" i="3"/>
  <c r="F430" i="3" s="1"/>
  <c r="F429" i="3" s="1"/>
  <c r="F428" i="3"/>
  <c r="F427" i="3" s="1"/>
  <c r="F426" i="3" s="1"/>
  <c r="F355" i="3"/>
  <c r="F354" i="3" s="1"/>
  <c r="F353" i="3" s="1"/>
  <c r="F350" i="3"/>
  <c r="F349" i="3" s="1"/>
  <c r="F348" i="3" s="1"/>
  <c r="F165" i="3"/>
  <c r="F164" i="3" s="1"/>
  <c r="F163" i="3" s="1"/>
  <c r="F94" i="3"/>
  <c r="F93" i="3" s="1"/>
  <c r="F92" i="3" s="1"/>
  <c r="F97" i="3"/>
  <c r="F96" i="3" s="1"/>
  <c r="F95" i="3" s="1"/>
  <c r="G76" i="11"/>
  <c r="G75" i="11" s="1"/>
  <c r="G72" i="11" s="1"/>
  <c r="G234" i="11"/>
  <c r="G233" i="11" s="1"/>
  <c r="F1060" i="3"/>
  <c r="F1059" i="3" s="1"/>
  <c r="F1056" i="3"/>
  <c r="F1055" i="3" s="1"/>
  <c r="F1045" i="3"/>
  <c r="F1044" i="3" s="1"/>
  <c r="F1043" i="3"/>
  <c r="F1042" i="3" s="1"/>
  <c r="F1041" i="3"/>
  <c r="F1040" i="3" s="1"/>
  <c r="F1035" i="3"/>
  <c r="F1034" i="3" s="1"/>
  <c r="F1028" i="3"/>
  <c r="F1027" i="3"/>
  <c r="F965" i="3"/>
  <c r="F964" i="3" s="1"/>
  <c r="F963" i="3" s="1"/>
  <c r="F962" i="3" s="1"/>
  <c r="F933" i="3"/>
  <c r="F932" i="3" s="1"/>
  <c r="F931" i="3" s="1"/>
  <c r="F867" i="3"/>
  <c r="F866" i="3"/>
  <c r="F865" i="3" s="1"/>
  <c r="F864" i="3" s="1"/>
  <c r="F860" i="3"/>
  <c r="F859" i="3"/>
  <c r="F856" i="3"/>
  <c r="F855" i="3" s="1"/>
  <c r="F858" i="3"/>
  <c r="F857" i="3" s="1"/>
  <c r="F850" i="3"/>
  <c r="F849" i="3" s="1"/>
  <c r="F848" i="3" s="1"/>
  <c r="F847" i="3" s="1"/>
  <c r="F779" i="3"/>
  <c r="F778" i="3" s="1"/>
  <c r="F777" i="3" s="1"/>
  <c r="F776" i="3" s="1"/>
  <c r="F766" i="3"/>
  <c r="F765" i="3" s="1"/>
  <c r="F762" i="3"/>
  <c r="F761" i="3" s="1"/>
  <c r="F764" i="3"/>
  <c r="F763" i="3" s="1"/>
  <c r="F751" i="3"/>
  <c r="F750" i="3" s="1"/>
  <c r="F749" i="3"/>
  <c r="F748" i="3" s="1"/>
  <c r="F759" i="3"/>
  <c r="F758" i="3" s="1"/>
  <c r="F757" i="3" s="1"/>
  <c r="F755" i="3"/>
  <c r="F754" i="3"/>
  <c r="F753" i="3" s="1"/>
  <c r="F752" i="3" s="1"/>
  <c r="F739" i="3"/>
  <c r="F738" i="3" s="1"/>
  <c r="F737" i="3" s="1"/>
  <c r="F742" i="3"/>
  <c r="F741" i="3" s="1"/>
  <c r="F744" i="3"/>
  <c r="F743" i="3" s="1"/>
  <c r="F729" i="3"/>
  <c r="F728" i="3" s="1"/>
  <c r="F726" i="3" s="1"/>
  <c r="F725" i="3" s="1"/>
  <c r="F664" i="3"/>
  <c r="F663" i="3" s="1"/>
  <c r="F662" i="3" s="1"/>
  <c r="F641" i="3"/>
  <c r="F640" i="3" s="1"/>
  <c r="F639" i="3" s="1"/>
  <c r="F620" i="3"/>
  <c r="F619" i="3" s="1"/>
  <c r="F618" i="3" s="1"/>
  <c r="F617" i="3" s="1"/>
  <c r="F565" i="3"/>
  <c r="F564" i="3" s="1"/>
  <c r="F563" i="3" s="1"/>
  <c r="F553" i="3"/>
  <c r="F552" i="3" s="1"/>
  <c r="F551" i="3" s="1"/>
  <c r="F486" i="3"/>
  <c r="F485" i="3" s="1"/>
  <c r="F484" i="3" s="1"/>
  <c r="F461" i="3"/>
  <c r="F460" i="3" s="1"/>
  <c r="F458" i="3"/>
  <c r="F457" i="3" s="1"/>
  <c r="F456" i="3" s="1"/>
  <c r="F454" i="3"/>
  <c r="F453" i="3" s="1"/>
  <c r="F450" i="3"/>
  <c r="F449" i="3" s="1"/>
  <c r="F438" i="3"/>
  <c r="F437" i="3" s="1"/>
  <c r="F436" i="3" s="1"/>
  <c r="F411" i="3"/>
  <c r="F410" i="3" s="1"/>
  <c r="F409" i="3" s="1"/>
  <c r="F408" i="3"/>
  <c r="F407" i="3" s="1"/>
  <c r="F406" i="3" s="1"/>
  <c r="F405" i="3"/>
  <c r="F404" i="3" s="1"/>
  <c r="F403" i="3"/>
  <c r="F402" i="3" s="1"/>
  <c r="F396" i="3"/>
  <c r="F395" i="3" s="1"/>
  <c r="F394" i="3" s="1"/>
  <c r="F391" i="3"/>
  <c r="F390" i="3" s="1"/>
  <c r="F389" i="3" s="1"/>
  <c r="F388" i="3"/>
  <c r="F387" i="3" s="1"/>
  <c r="F386" i="3" s="1"/>
  <c r="F342" i="3"/>
  <c r="F341" i="3" s="1"/>
  <c r="F340" i="3" s="1"/>
  <c r="F336" i="3"/>
  <c r="F335" i="3" s="1"/>
  <c r="F334" i="3" s="1"/>
  <c r="F320" i="3"/>
  <c r="F319" i="3" s="1"/>
  <c r="F318" i="3" s="1"/>
  <c r="F310" i="3"/>
  <c r="F309" i="3" s="1"/>
  <c r="F308" i="3" s="1"/>
  <c r="F267" i="3"/>
  <c r="F266" i="3" s="1"/>
  <c r="F262" i="3"/>
  <c r="F261" i="3" s="1"/>
  <c r="F260" i="3" s="1"/>
  <c r="F259" i="3" s="1"/>
  <c r="F258" i="3" s="1"/>
  <c r="F257" i="3" s="1"/>
  <c r="D24" i="2" s="1"/>
  <c r="F256" i="3"/>
  <c r="F255" i="3" s="1"/>
  <c r="F254" i="3" s="1"/>
  <c r="F250" i="3" s="1"/>
  <c r="F249" i="3" s="1"/>
  <c r="F241" i="3" s="1"/>
  <c r="D23" i="2" s="1"/>
  <c r="F236" i="3"/>
  <c r="F235" i="3" s="1"/>
  <c r="F68" i="3"/>
  <c r="F67" i="3" s="1"/>
  <c r="F66" i="3"/>
  <c r="F65" i="3" s="1"/>
  <c r="F44" i="3"/>
  <c r="F43" i="3"/>
  <c r="F42" i="3" s="1"/>
  <c r="F41" i="3" s="1"/>
  <c r="F40" i="3"/>
  <c r="F39" i="3"/>
  <c r="F26" i="3"/>
  <c r="F25" i="3" s="1"/>
  <c r="F24" i="3"/>
  <c r="F23" i="3" s="1"/>
  <c r="F22" i="3" s="1"/>
  <c r="F21" i="3" s="1"/>
  <c r="F20" i="3" s="1"/>
  <c r="F19" i="3" s="1"/>
  <c r="D13" i="2" s="1"/>
  <c r="F16" i="3"/>
  <c r="F15" i="3" s="1"/>
  <c r="F14" i="3" s="1"/>
  <c r="F13" i="3" s="1"/>
  <c r="F12" i="3" s="1"/>
  <c r="F830" i="3"/>
  <c r="F829" i="3" s="1"/>
  <c r="F828" i="3" s="1"/>
  <c r="F833" i="3"/>
  <c r="F832" i="3" s="1"/>
  <c r="F831" i="3" s="1"/>
  <c r="F836" i="3"/>
  <c r="F835" i="3" s="1"/>
  <c r="F834" i="3" s="1"/>
  <c r="G598" i="5"/>
  <c r="G597" i="5" s="1"/>
  <c r="G596" i="5" s="1"/>
  <c r="G616" i="5" s="1"/>
  <c r="G591" i="5"/>
  <c r="G590" i="5" s="1"/>
  <c r="G589" i="5" s="1"/>
  <c r="G585" i="5"/>
  <c r="G584" i="5" s="1"/>
  <c r="G583" i="5" s="1"/>
  <c r="G569" i="5"/>
  <c r="G568" i="5" s="1"/>
  <c r="G567" i="5" s="1"/>
  <c r="G549" i="5"/>
  <c r="G548" i="5" s="1"/>
  <c r="G547" i="5" s="1"/>
  <c r="G546" i="5" s="1"/>
  <c r="G545" i="5" s="1"/>
  <c r="G544" i="5" s="1"/>
  <c r="G550" i="5" s="1"/>
  <c r="G542" i="5"/>
  <c r="G541" i="5" s="1"/>
  <c r="G540" i="5" s="1"/>
  <c r="G537" i="5"/>
  <c r="G536" i="5" s="1"/>
  <c r="G535" i="5" s="1"/>
  <c r="G534" i="5"/>
  <c r="G533" i="5" s="1"/>
  <c r="G532" i="5" s="1"/>
  <c r="G529" i="5"/>
  <c r="G528" i="5" s="1"/>
  <c r="G531" i="5"/>
  <c r="G530" i="5" s="1"/>
  <c r="G519" i="5"/>
  <c r="G518" i="5" s="1"/>
  <c r="G517" i="5" s="1"/>
  <c r="G514" i="5"/>
  <c r="G513" i="5" s="1"/>
  <c r="G512" i="5" s="1"/>
  <c r="G511" i="5"/>
  <c r="G510" i="5" s="1"/>
  <c r="G509" i="5" s="1"/>
  <c r="G503" i="5"/>
  <c r="G502" i="5" s="1"/>
  <c r="G501" i="5" s="1"/>
  <c r="G500" i="5" s="1"/>
  <c r="G499" i="5" s="1"/>
  <c r="G488" i="5" s="1"/>
  <c r="G504" i="5" s="1"/>
  <c r="G420" i="5"/>
  <c r="G419" i="5" s="1"/>
  <c r="G365" i="5"/>
  <c r="G364" i="5" s="1"/>
  <c r="G363" i="5" s="1"/>
  <c r="G362" i="5"/>
  <c r="G361" i="5" s="1"/>
  <c r="G360" i="5" s="1"/>
  <c r="G462" i="5"/>
  <c r="G461" i="5" s="1"/>
  <c r="G460" i="5" s="1"/>
  <c r="G346" i="5"/>
  <c r="G345" i="5" s="1"/>
  <c r="G299" i="5"/>
  <c r="G298" i="5" s="1"/>
  <c r="G297" i="5" s="1"/>
  <c r="G284" i="5"/>
  <c r="G283" i="5" s="1"/>
  <c r="G282" i="5" s="1"/>
  <c r="G276" i="5"/>
  <c r="G275" i="5" s="1"/>
  <c r="G274" i="5" s="1"/>
  <c r="G273" i="5" s="1"/>
  <c r="G272" i="5" s="1"/>
  <c r="G271" i="5" s="1"/>
  <c r="G277" i="5" s="1"/>
  <c r="G262" i="5"/>
  <c r="G261" i="5" s="1"/>
  <c r="G260" i="5"/>
  <c r="G259" i="5" s="1"/>
  <c r="G237" i="5"/>
  <c r="G236" i="5" s="1"/>
  <c r="G235" i="5" s="1"/>
  <c r="G234" i="5" s="1"/>
  <c r="G233" i="5" s="1"/>
  <c r="G232" i="5" s="1"/>
  <c r="G238" i="5" s="1"/>
  <c r="G189" i="5"/>
  <c r="G188" i="5" s="1"/>
  <c r="G187" i="5" s="1"/>
  <c r="G177" i="5"/>
  <c r="G176" i="5" s="1"/>
  <c r="G175" i="5" s="1"/>
  <c r="G135" i="5"/>
  <c r="G134" i="5" s="1"/>
  <c r="G133" i="5" s="1"/>
  <c r="G118" i="5"/>
  <c r="G117" i="5" s="1"/>
  <c r="G116" i="5" s="1"/>
  <c r="G115" i="5" s="1"/>
  <c r="G78" i="5"/>
  <c r="G77" i="5" s="1"/>
  <c r="G75" i="5"/>
  <c r="G55" i="5"/>
  <c r="G54" i="5" s="1"/>
  <c r="G46" i="5"/>
  <c r="G45" i="5" s="1"/>
  <c r="G44" i="5" s="1"/>
  <c r="G43" i="5" s="1"/>
  <c r="G42" i="5" s="1"/>
  <c r="G41" i="5" s="1"/>
  <c r="G47" i="5" s="1"/>
  <c r="G32" i="5"/>
  <c r="G31" i="5" s="1"/>
  <c r="G30" i="5" s="1"/>
  <c r="G14" i="5"/>
  <c r="G13" i="5" s="1"/>
  <c r="G12" i="5" s="1"/>
  <c r="F91" i="3"/>
  <c r="F90" i="3" s="1"/>
  <c r="F89" i="3"/>
  <c r="F88" i="3" s="1"/>
  <c r="F87" i="3" s="1"/>
  <c r="F101" i="3"/>
  <c r="F100" i="3" s="1"/>
  <c r="F99" i="3" s="1"/>
  <c r="F98" i="3" s="1"/>
  <c r="F157" i="3"/>
  <c r="F156" i="3" s="1"/>
  <c r="F155" i="3" s="1"/>
  <c r="F171" i="3"/>
  <c r="F170" i="3" s="1"/>
  <c r="F169" i="3" s="1"/>
  <c r="F178" i="3"/>
  <c r="F177" i="3" s="1"/>
  <c r="F182" i="3"/>
  <c r="F181" i="3" s="1"/>
  <c r="F180" i="3" s="1"/>
  <c r="F185" i="3"/>
  <c r="F184" i="3" s="1"/>
  <c r="F183" i="3" s="1"/>
  <c r="F880" i="3"/>
  <c r="F879" i="3" s="1"/>
  <c r="F878" i="3" s="1"/>
  <c r="F875" i="3"/>
  <c r="F874" i="3" s="1"/>
  <c r="F871" i="3" s="1"/>
  <c r="F888" i="3"/>
  <c r="F887" i="3" s="1"/>
  <c r="F886" i="3" s="1"/>
  <c r="F894" i="3"/>
  <c r="F893" i="3" s="1"/>
  <c r="F908" i="3"/>
  <c r="F907" i="3"/>
  <c r="F904" i="3" s="1"/>
  <c r="F903" i="3" s="1"/>
  <c r="G60" i="11"/>
  <c r="G59" i="11" s="1"/>
  <c r="G58" i="11" s="1"/>
  <c r="G57" i="11" s="1"/>
  <c r="G56" i="11"/>
  <c r="G55" i="11" s="1"/>
  <c r="G61" i="11" s="1"/>
  <c r="G62" i="5"/>
  <c r="G61" i="5" s="1"/>
  <c r="G60" i="5" s="1"/>
  <c r="G59" i="5" s="1"/>
  <c r="G58" i="5" s="1"/>
  <c r="G57" i="5" s="1"/>
  <c r="G63" i="5" s="1"/>
  <c r="F898" i="3"/>
  <c r="F897" i="3"/>
  <c r="F896" i="3" s="1"/>
  <c r="F895" i="3" s="1"/>
  <c r="F905" i="3"/>
  <c r="C12" i="7"/>
  <c r="F12" i="7"/>
  <c r="G602" i="5"/>
  <c r="G600" i="5"/>
  <c r="G587" i="5"/>
  <c r="G586" i="5" s="1"/>
  <c r="G564" i="5"/>
  <c r="G563" i="5" s="1"/>
  <c r="G566" i="5" s="1"/>
  <c r="G441" i="5"/>
  <c r="G438" i="5"/>
  <c r="G417" i="5"/>
  <c r="G413" i="5"/>
  <c r="G412" i="5" s="1"/>
  <c r="G415" i="5" s="1"/>
  <c r="G409" i="5"/>
  <c r="G408" i="5" s="1"/>
  <c r="G411" i="5" s="1"/>
  <c r="G405" i="5"/>
  <c r="G404" i="5" s="1"/>
  <c r="G407" i="5" s="1"/>
  <c r="G401" i="5"/>
  <c r="G400" i="5" s="1"/>
  <c r="G403" i="5" s="1"/>
  <c r="G457" i="5"/>
  <c r="G456" i="5" s="1"/>
  <c r="G453" i="5"/>
  <c r="G452" i="5" s="1"/>
  <c r="G449" i="5"/>
  <c r="G448" i="5" s="1"/>
  <c r="G324" i="5"/>
  <c r="G323" i="5" s="1"/>
  <c r="G322" i="5" s="1"/>
  <c r="G321" i="5" s="1"/>
  <c r="G294" i="5"/>
  <c r="G293" i="5" s="1"/>
  <c r="G290" i="5"/>
  <c r="G289" i="5" s="1"/>
  <c r="G288" i="5"/>
  <c r="G287" i="5" s="1"/>
  <c r="G286" i="5" s="1"/>
  <c r="G285" i="5" s="1"/>
  <c r="G228" i="5"/>
  <c r="G227" i="5" s="1"/>
  <c r="G223" i="5"/>
  <c r="G222" i="5" s="1"/>
  <c r="G226" i="5" s="1"/>
  <c r="G220" i="5"/>
  <c r="G219" i="5" s="1"/>
  <c r="G218" i="5" s="1"/>
  <c r="G217" i="5"/>
  <c r="G205" i="5"/>
  <c r="G204" i="5" s="1"/>
  <c r="G201" i="5"/>
  <c r="G200" i="5" s="1"/>
  <c r="G167" i="5"/>
  <c r="G166" i="5" s="1"/>
  <c r="G165" i="5"/>
  <c r="G163" i="5"/>
  <c r="G162" i="5" s="1"/>
  <c r="G159" i="5"/>
  <c r="G158" i="5" s="1"/>
  <c r="G161" i="5" s="1"/>
  <c r="G155" i="5"/>
  <c r="G154" i="5" s="1"/>
  <c r="G157" i="5" s="1"/>
  <c r="G151" i="5"/>
  <c r="G150" i="5" s="1"/>
  <c r="G124" i="5"/>
  <c r="G123" i="5" s="1"/>
  <c r="G92" i="5"/>
  <c r="G91" i="5" s="1"/>
  <c r="G96" i="5" s="1"/>
  <c r="G88" i="5"/>
  <c r="G87" i="5" s="1"/>
  <c r="G90" i="5" s="1"/>
  <c r="G86" i="5"/>
  <c r="G84" i="5"/>
  <c r="G83" i="5" s="1"/>
  <c r="G23" i="5"/>
  <c r="G210" i="5"/>
  <c r="G209" i="5" s="1"/>
  <c r="G630" i="5"/>
  <c r="G629" i="5" s="1"/>
  <c r="G627" i="5"/>
  <c r="G626" i="5"/>
  <c r="G624" i="5"/>
  <c r="F1036" i="3"/>
  <c r="F944" i="3"/>
  <c r="F943" i="3"/>
  <c r="F942" i="3" s="1"/>
  <c r="F938" i="3"/>
  <c r="F937" i="3"/>
  <c r="F917" i="3"/>
  <c r="F916" i="3" s="1"/>
  <c r="F915" i="3" s="1"/>
  <c r="F913" i="3"/>
  <c r="F912" i="3" s="1"/>
  <c r="F910" i="3"/>
  <c r="F909" i="3" s="1"/>
  <c r="F851" i="3"/>
  <c r="F813" i="3"/>
  <c r="F810" i="3"/>
  <c r="F807" i="3" s="1"/>
  <c r="F808" i="3"/>
  <c r="F589" i="3"/>
  <c r="F588" i="3" s="1"/>
  <c r="F586" i="3"/>
  <c r="F585" i="3"/>
  <c r="F546" i="3"/>
  <c r="F545" i="3" s="1"/>
  <c r="F543" i="3"/>
  <c r="F542" i="3" s="1"/>
  <c r="F541" i="3" s="1"/>
  <c r="F536" i="3"/>
  <c r="F535" i="3" s="1"/>
  <c r="F534" i="3" s="1"/>
  <c r="F533" i="3" s="1"/>
  <c r="F550" i="3"/>
  <c r="F549" i="3" s="1"/>
  <c r="F548" i="3" s="1"/>
  <c r="F539" i="3"/>
  <c r="F538" i="3" s="1"/>
  <c r="F532" i="3"/>
  <c r="F531" i="3"/>
  <c r="F530" i="3" s="1"/>
  <c r="F529" i="3" s="1"/>
  <c r="F592" i="3"/>
  <c r="F591" i="3" s="1"/>
  <c r="F596" i="3"/>
  <c r="F595" i="3" s="1"/>
  <c r="F594" i="3" s="1"/>
  <c r="F602" i="3"/>
  <c r="F601" i="3" s="1"/>
  <c r="F600" i="3" s="1"/>
  <c r="F605" i="3"/>
  <c r="F604" i="3" s="1"/>
  <c r="F603" i="3" s="1"/>
  <c r="F608" i="3"/>
  <c r="F607" i="3" s="1"/>
  <c r="F606" i="3" s="1"/>
  <c r="F611" i="3"/>
  <c r="F610" i="3" s="1"/>
  <c r="F609" i="3" s="1"/>
  <c r="F614" i="3"/>
  <c r="F613" i="3" s="1"/>
  <c r="F612" i="3" s="1"/>
  <c r="F599" i="3"/>
  <c r="F598" i="3" s="1"/>
  <c r="F597" i="3" s="1"/>
  <c r="F476" i="3"/>
  <c r="F475" i="3" s="1"/>
  <c r="F373" i="3"/>
  <c r="F372" i="3" s="1"/>
  <c r="F338" i="3"/>
  <c r="F337" i="3"/>
  <c r="F316" i="3"/>
  <c r="F315" i="3" s="1"/>
  <c r="F153" i="3"/>
  <c r="F150" i="3" s="1"/>
  <c r="F151" i="3"/>
  <c r="F75" i="3"/>
  <c r="F72" i="3" s="1"/>
  <c r="F71" i="3" s="1"/>
  <c r="F70" i="3" s="1"/>
  <c r="F69" i="3" s="1"/>
  <c r="F73" i="3"/>
  <c r="F27" i="3"/>
  <c r="G324" i="11"/>
  <c r="G323" i="11" s="1"/>
  <c r="G320" i="11" s="1"/>
  <c r="G319" i="11" s="1"/>
  <c r="G318" i="11" s="1"/>
  <c r="G317" i="11" s="1"/>
  <c r="G325" i="11" s="1"/>
  <c r="F517" i="3"/>
  <c r="F516" i="3" s="1"/>
  <c r="F515" i="3" s="1"/>
  <c r="F514" i="3"/>
  <c r="F513" i="3" s="1"/>
  <c r="F512" i="3" s="1"/>
  <c r="F520" i="3"/>
  <c r="F519" i="3" s="1"/>
  <c r="F518" i="3" s="1"/>
  <c r="F523" i="3"/>
  <c r="F522" i="3" s="1"/>
  <c r="F521" i="3" s="1"/>
  <c r="F525" i="3"/>
  <c r="F524" i="3" s="1"/>
  <c r="G53" i="5"/>
  <c r="G52" i="5" s="1"/>
  <c r="G51" i="5" s="1"/>
  <c r="G26" i="5"/>
  <c r="G25" i="5" s="1"/>
  <c r="F819" i="3"/>
  <c r="F818" i="3" s="1"/>
  <c r="F817" i="3" s="1"/>
  <c r="F816" i="3"/>
  <c r="F815" i="3" s="1"/>
  <c r="F812" i="3" s="1"/>
  <c r="F701" i="3"/>
  <c r="F700" i="3" s="1"/>
  <c r="F697" i="3" s="1"/>
  <c r="F959" i="3"/>
  <c r="F958" i="3" s="1"/>
  <c r="G229" i="11"/>
  <c r="G228" i="11" s="1"/>
  <c r="G227" i="11" s="1"/>
  <c r="G222" i="11"/>
  <c r="G221" i="11" s="1"/>
  <c r="G220" i="11" s="1"/>
  <c r="F64" i="3"/>
  <c r="F63" i="3" s="1"/>
  <c r="F56" i="3"/>
  <c r="F55" i="3" s="1"/>
  <c r="F34" i="3"/>
  <c r="F33" i="3" s="1"/>
  <c r="G166" i="11"/>
  <c r="G165" i="11" s="1"/>
  <c r="G164" i="11" s="1"/>
  <c r="G39" i="5"/>
  <c r="G38" i="5" s="1"/>
  <c r="G37" i="5" s="1"/>
  <c r="G36" i="5" s="1"/>
  <c r="G35" i="5" s="1"/>
  <c r="G34" i="5" s="1"/>
  <c r="G40" i="5" s="1"/>
  <c r="G37" i="11"/>
  <c r="G36" i="11" s="1"/>
  <c r="G35" i="11" s="1"/>
  <c r="G34" i="11" s="1"/>
  <c r="G33" i="11" s="1"/>
  <c r="G32" i="11" s="1"/>
  <c r="G69" i="5"/>
  <c r="G68" i="5" s="1"/>
  <c r="G67" i="5" s="1"/>
  <c r="G66" i="5" s="1"/>
  <c r="G65" i="5" s="1"/>
  <c r="G64" i="5" s="1"/>
  <c r="G70" i="5" s="1"/>
  <c r="G67" i="11"/>
  <c r="G66" i="11" s="1"/>
  <c r="G65" i="11" s="1"/>
  <c r="G64" i="11" s="1"/>
  <c r="G63" i="11" s="1"/>
  <c r="G62" i="11" s="1"/>
  <c r="G68" i="11" s="1"/>
  <c r="G102" i="5"/>
  <c r="G101" i="5" s="1"/>
  <c r="G100" i="5" s="1"/>
  <c r="G99" i="5" s="1"/>
  <c r="G98" i="5" s="1"/>
  <c r="G97" i="5" s="1"/>
  <c r="G103" i="5" s="1"/>
  <c r="G100" i="11"/>
  <c r="G99" i="11" s="1"/>
  <c r="G98" i="11" s="1"/>
  <c r="G97" i="11" s="1"/>
  <c r="G96" i="11" s="1"/>
  <c r="G95" i="11" s="1"/>
  <c r="G101" i="11" s="1"/>
  <c r="F711" i="3"/>
  <c r="F710" i="3" s="1"/>
  <c r="F707" i="3" s="1"/>
  <c r="F652" i="3"/>
  <c r="F651" i="3" s="1"/>
  <c r="F650" i="3" s="1"/>
  <c r="G447" i="5"/>
  <c r="G446" i="5" s="1"/>
  <c r="G445" i="5" s="1"/>
  <c r="G244" i="5"/>
  <c r="G243" i="5" s="1"/>
  <c r="G242" i="5" s="1"/>
  <c r="G241" i="5" s="1"/>
  <c r="G240" i="5" s="1"/>
  <c r="F82" i="3"/>
  <c r="F81" i="3" s="1"/>
  <c r="F234" i="3"/>
  <c r="F233" i="3" s="1"/>
  <c r="F232" i="3" s="1"/>
  <c r="G114" i="5"/>
  <c r="G113" i="5" s="1"/>
  <c r="G112" i="5" s="1"/>
  <c r="G111" i="5" s="1"/>
  <c r="F1030" i="3"/>
  <c r="F1029" i="3"/>
  <c r="F1026" i="3" s="1"/>
  <c r="F1025" i="3" s="1"/>
  <c r="F1024" i="3" s="1"/>
  <c r="G348" i="5"/>
  <c r="G347" i="5" s="1"/>
  <c r="F328" i="3"/>
  <c r="F327" i="3" s="1"/>
  <c r="F326" i="3" s="1"/>
  <c r="G577" i="5"/>
  <c r="G576" i="5" s="1"/>
  <c r="G575" i="5" s="1"/>
  <c r="F36" i="3"/>
  <c r="F35" i="3" s="1"/>
  <c r="G257" i="5"/>
  <c r="G256" i="5" s="1"/>
  <c r="G255" i="5" s="1"/>
  <c r="F86" i="3"/>
  <c r="F85" i="3" s="1"/>
  <c r="F84" i="3" s="1"/>
  <c r="F775" i="3"/>
  <c r="F774" i="3" s="1"/>
  <c r="F771" i="3" s="1"/>
  <c r="G356" i="5"/>
  <c r="G355" i="5" s="1"/>
  <c r="G354" i="5" s="1"/>
  <c r="F473" i="3"/>
  <c r="F472" i="3" s="1"/>
  <c r="F471" i="3" s="1"/>
  <c r="F470" i="3" s="1"/>
  <c r="G110" i="5"/>
  <c r="G109" i="5" s="1"/>
  <c r="G108" i="5" s="1"/>
  <c r="G107" i="5" s="1"/>
  <c r="F425" i="3"/>
  <c r="F424" i="3" s="1"/>
  <c r="F423" i="3" s="1"/>
  <c r="F228" i="3"/>
  <c r="F227" i="3" s="1"/>
  <c r="F226" i="3" s="1"/>
  <c r="F290" i="3"/>
  <c r="F289" i="3" s="1"/>
  <c r="G399" i="5"/>
  <c r="G398" i="5" s="1"/>
  <c r="G397" i="5" s="1"/>
  <c r="G174" i="5"/>
  <c r="G173" i="5" s="1"/>
  <c r="G172" i="5" s="1"/>
  <c r="F632" i="3"/>
  <c r="F631" i="3" s="1"/>
  <c r="F630" i="3" s="1"/>
  <c r="F977" i="3"/>
  <c r="F976" i="3" s="1"/>
  <c r="F974" i="3" s="1"/>
  <c r="G313" i="5"/>
  <c r="G312" i="5" s="1"/>
  <c r="G310" i="5" s="1"/>
  <c r="F323" i="3"/>
  <c r="F322" i="3"/>
  <c r="F321" i="3" s="1"/>
  <c r="G572" i="5"/>
  <c r="G571" i="5" s="1"/>
  <c r="G570" i="5" s="1"/>
  <c r="G582" i="5"/>
  <c r="G581" i="5" s="1"/>
  <c r="G580" i="5" s="1"/>
  <c r="F359" i="3"/>
  <c r="F358" i="3"/>
  <c r="F292" i="3"/>
  <c r="F291" i="3"/>
  <c r="F304" i="3"/>
  <c r="F303" i="3" s="1"/>
  <c r="F302" i="3" s="1"/>
  <c r="F463" i="3"/>
  <c r="F462" i="3" s="1"/>
  <c r="F58" i="3"/>
  <c r="F57" i="3" s="1"/>
  <c r="F961" i="3"/>
  <c r="F960" i="3" s="1"/>
  <c r="F957" i="3" s="1"/>
  <c r="F956" i="3" s="1"/>
  <c r="F955" i="3" s="1"/>
  <c r="F954" i="3" s="1"/>
  <c r="D45" i="2" s="1"/>
  <c r="F734" i="3"/>
  <c r="F733" i="3" s="1"/>
  <c r="F732" i="3" s="1"/>
  <c r="F731" i="3" s="1"/>
  <c r="F730" i="3" s="1"/>
  <c r="F712" i="3" s="1"/>
  <c r="D36" i="2" s="1"/>
  <c r="F706" i="3"/>
  <c r="F705" i="3" s="1"/>
  <c r="F702" i="3" s="1"/>
  <c r="F333" i="3"/>
  <c r="F332" i="3" s="1"/>
  <c r="F331" i="3" s="1"/>
  <c r="F347" i="3"/>
  <c r="F346" i="3" s="1"/>
  <c r="F345" i="3" s="1"/>
  <c r="F1058" i="3"/>
  <c r="F1057" i="3" s="1"/>
  <c r="F188" i="3"/>
  <c r="F187" i="3" s="1"/>
  <c r="F921" i="3"/>
  <c r="F920" i="3" s="1"/>
  <c r="F919" i="3" s="1"/>
  <c r="F918" i="3" s="1"/>
  <c r="F176" i="3"/>
  <c r="F175" i="3" s="1"/>
  <c r="F195" i="3"/>
  <c r="F194" i="3"/>
  <c r="F168" i="3"/>
  <c r="F167" i="3" s="1"/>
  <c r="F166" i="3" s="1"/>
  <c r="F190" i="3"/>
  <c r="F189" i="3" s="1"/>
  <c r="F892" i="3"/>
  <c r="F891" i="3" s="1"/>
  <c r="F884" i="3"/>
  <c r="F883" i="3" s="1"/>
  <c r="F882" i="3" s="1"/>
  <c r="F881" i="3" s="1"/>
  <c r="F193" i="3"/>
  <c r="F192" i="3" s="1"/>
  <c r="F902" i="3"/>
  <c r="F901" i="3" s="1"/>
  <c r="F900" i="3" s="1"/>
  <c r="F899" i="3" s="1"/>
  <c r="F822" i="3"/>
  <c r="F821" i="3" s="1"/>
  <c r="F820" i="3" s="1"/>
  <c r="F949" i="3"/>
  <c r="F948" i="3"/>
  <c r="F947" i="3" s="1"/>
  <c r="F946" i="3" s="1"/>
  <c r="D52" i="2"/>
  <c r="G52" i="2"/>
  <c r="I1062" i="3"/>
  <c r="G126" i="1"/>
  <c r="G125" i="1" s="1"/>
  <c r="G124" i="1" s="1"/>
  <c r="G838" i="10"/>
  <c r="G116" i="10"/>
  <c r="C63" i="1"/>
  <c r="G85" i="1"/>
  <c r="D85" i="1"/>
  <c r="E33" i="1"/>
  <c r="H24" i="1"/>
  <c r="H63" i="1"/>
  <c r="H68" i="1"/>
  <c r="I24" i="1"/>
  <c r="G621" i="5"/>
  <c r="G658" i="4"/>
  <c r="G657" i="4" s="1"/>
  <c r="G837" i="10"/>
  <c r="G779" i="10"/>
  <c r="G778" i="10" s="1"/>
  <c r="H85" i="1"/>
  <c r="G860" i="10"/>
  <c r="G859" i="10" s="1"/>
  <c r="H11" i="7"/>
  <c r="G1334" i="4"/>
  <c r="G1169" i="4"/>
  <c r="G1340" i="4" s="1"/>
  <c r="L348" i="5"/>
  <c r="L347" i="5" s="1"/>
  <c r="G993" i="4"/>
  <c r="G992" i="4" s="1"/>
  <c r="G991" i="4"/>
  <c r="C126" i="1"/>
  <c r="C125" i="1" s="1"/>
  <c r="C124" i="1" s="1"/>
  <c r="G434" i="10"/>
  <c r="E46" i="1"/>
  <c r="E45" i="1" s="1"/>
  <c r="D46" i="1"/>
  <c r="D45" i="1" s="1"/>
  <c r="D68" i="1"/>
  <c r="E85" i="1"/>
  <c r="I85" i="1"/>
  <c r="I126" i="1"/>
  <c r="I125" i="1"/>
  <c r="K621" i="5"/>
  <c r="K635" i="5" s="1"/>
  <c r="K74" i="5"/>
  <c r="H621" i="5"/>
  <c r="H617" i="5" s="1"/>
  <c r="K1041" i="3"/>
  <c r="K1040" i="3" s="1"/>
  <c r="K514" i="3"/>
  <c r="K513" i="3" s="1"/>
  <c r="K512" i="3" s="1"/>
  <c r="K282" i="3"/>
  <c r="K281" i="3"/>
  <c r="K280" i="3" s="1"/>
  <c r="K279" i="3" s="1"/>
  <c r="G1177" i="4"/>
  <c r="G81" i="4"/>
  <c r="G80" i="4" s="1"/>
  <c r="G53" i="4"/>
  <c r="G52" i="4" s="1"/>
  <c r="G178" i="4"/>
  <c r="G177" i="4" s="1"/>
  <c r="I308" i="3"/>
  <c r="K416" i="5"/>
  <c r="K390" i="5" s="1"/>
  <c r="K389" i="5" s="1"/>
  <c r="K388" i="5" s="1"/>
  <c r="K437" i="5" s="1"/>
  <c r="I621" i="5"/>
  <c r="I617" i="5" s="1"/>
  <c r="J621" i="5"/>
  <c r="J635" i="5" s="1"/>
  <c r="G807" i="3"/>
  <c r="J904" i="3"/>
  <c r="G308" i="3"/>
  <c r="K304" i="3"/>
  <c r="K303" i="3" s="1"/>
  <c r="K302" i="3" s="1"/>
  <c r="K297" i="3"/>
  <c r="J807" i="3"/>
  <c r="J827" i="3"/>
  <c r="K228" i="3"/>
  <c r="K227" i="3" s="1"/>
  <c r="K226" i="3" s="1"/>
  <c r="K234" i="3"/>
  <c r="K233" i="3" s="1"/>
  <c r="K236" i="3"/>
  <c r="K235" i="3" s="1"/>
  <c r="K239" i="3"/>
  <c r="K238" i="3" s="1"/>
  <c r="K237" i="3" s="1"/>
  <c r="K425" i="3"/>
  <c r="K424" i="3" s="1"/>
  <c r="K423" i="3" s="1"/>
  <c r="K422" i="3" s="1"/>
  <c r="K50" i="3"/>
  <c r="K49" i="3" s="1"/>
  <c r="G128" i="4"/>
  <c r="K933" i="3"/>
  <c r="K932" i="3" s="1"/>
  <c r="K931" i="3" s="1"/>
  <c r="K764" i="3"/>
  <c r="K763" i="3" s="1"/>
  <c r="K210" i="3"/>
  <c r="K209" i="3" s="1"/>
  <c r="L269" i="5"/>
  <c r="L268" i="5" s="1"/>
  <c r="L267" i="5" s="1"/>
  <c r="K40" i="3"/>
  <c r="K39" i="3" s="1"/>
  <c r="K1043" i="3"/>
  <c r="K1042" i="3" s="1"/>
  <c r="K16" i="3"/>
  <c r="K15" i="3" s="1"/>
  <c r="K14" i="3" s="1"/>
  <c r="K13" i="3" s="1"/>
  <c r="K12" i="3" s="1"/>
  <c r="K11" i="3" s="1"/>
  <c r="K323" i="3"/>
  <c r="K322" i="3" s="1"/>
  <c r="K321" i="3" s="1"/>
  <c r="K1056" i="3"/>
  <c r="K1055" i="3" s="1"/>
  <c r="L572" i="5"/>
  <c r="L571" i="5" s="1"/>
  <c r="L570" i="5" s="1"/>
  <c r="K367" i="3"/>
  <c r="K366" i="3" s="1"/>
  <c r="J357" i="3"/>
  <c r="J356" i="3" s="1"/>
  <c r="D33" i="1"/>
  <c r="G99" i="10"/>
  <c r="G726" i="10"/>
  <c r="J308" i="3"/>
  <c r="H599" i="5"/>
  <c r="L599" i="5"/>
  <c r="D63" i="1"/>
  <c r="D124" i="1"/>
  <c r="G734" i="10"/>
  <c r="G967" i="10"/>
  <c r="G966" i="10" s="1"/>
  <c r="G965" i="10" s="1"/>
  <c r="G964" i="10" s="1"/>
  <c r="G963" i="10" s="1"/>
  <c r="I72" i="3"/>
  <c r="I71" i="3"/>
  <c r="I70" i="3" s="1"/>
  <c r="I69" i="3" s="1"/>
  <c r="E68" i="1"/>
  <c r="G46" i="1"/>
  <c r="G45" i="1" s="1"/>
  <c r="G63" i="1"/>
  <c r="G870" i="4"/>
  <c r="G866" i="4" s="1"/>
  <c r="L621" i="5"/>
  <c r="G408" i="10"/>
  <c r="G407" i="10" s="1"/>
  <c r="F63" i="1"/>
  <c r="G11" i="7"/>
  <c r="G107" i="4"/>
  <c r="E97" i="1"/>
  <c r="F97" i="1"/>
  <c r="H97" i="1"/>
  <c r="H126" i="1"/>
  <c r="H125" i="1" s="1"/>
  <c r="H124" i="1" s="1"/>
  <c r="H91" i="1" s="1"/>
  <c r="H90" i="1" s="1"/>
  <c r="C33" i="1"/>
  <c r="C68" i="1"/>
  <c r="E63" i="1"/>
  <c r="E126" i="1"/>
  <c r="E125" i="1" s="1"/>
  <c r="E124" i="1" s="1"/>
  <c r="F33" i="1"/>
  <c r="F126" i="1"/>
  <c r="F125" i="1" s="1"/>
  <c r="F124" i="1" s="1"/>
  <c r="G68" i="1"/>
  <c r="F85" i="1"/>
  <c r="D97" i="1"/>
  <c r="G24" i="1"/>
  <c r="C25" i="1"/>
  <c r="C24" i="1"/>
  <c r="E25" i="1"/>
  <c r="E24" i="1" s="1"/>
  <c r="G904" i="3"/>
  <c r="J812" i="3"/>
  <c r="I241" i="3"/>
  <c r="G23" i="2" s="1"/>
  <c r="K574" i="3"/>
  <c r="K570" i="3" s="1"/>
  <c r="K569" i="3" s="1"/>
  <c r="K739" i="3"/>
  <c r="K738" i="3" s="1"/>
  <c r="K737" i="3" s="1"/>
  <c r="K550" i="3"/>
  <c r="K549" i="3" s="1"/>
  <c r="K548" i="3" s="1"/>
  <c r="L195" i="5"/>
  <c r="L194" i="5" s="1"/>
  <c r="L193" i="5" s="1"/>
  <c r="G215" i="4"/>
  <c r="G211" i="4" s="1"/>
  <c r="G210" i="4"/>
  <c r="G205" i="4" s="1"/>
  <c r="K86" i="3"/>
  <c r="K85" i="3" s="1"/>
  <c r="K84" i="3" s="1"/>
  <c r="K706" i="3"/>
  <c r="K705" i="3" s="1"/>
  <c r="L250" i="5"/>
  <c r="L249" i="5" s="1"/>
  <c r="L248" i="5" s="1"/>
  <c r="L247" i="5" s="1"/>
  <c r="L246" i="5" s="1"/>
  <c r="G1006" i="4"/>
  <c r="G1005" i="4" s="1"/>
  <c r="K22" i="5"/>
  <c r="I14" i="3"/>
  <c r="I13" i="3" s="1"/>
  <c r="I12" i="3" s="1"/>
  <c r="I11" i="3" s="1"/>
  <c r="G12" i="2" s="1"/>
  <c r="I216" i="5"/>
  <c r="I208" i="5"/>
  <c r="J544" i="5"/>
  <c r="J550" i="5" s="1"/>
  <c r="G169" i="5"/>
  <c r="J74" i="5"/>
  <c r="J416" i="5"/>
  <c r="J390" i="5" s="1"/>
  <c r="J389" i="5" s="1"/>
  <c r="J388" i="5" s="1"/>
  <c r="I599" i="5"/>
  <c r="L166" i="5"/>
  <c r="I74" i="5"/>
  <c r="L499" i="5"/>
  <c r="J166" i="5"/>
  <c r="H216" i="5"/>
  <c r="K166" i="5"/>
  <c r="I239" i="5"/>
  <c r="I245" i="5" s="1"/>
  <c r="H166" i="5"/>
  <c r="J239" i="5"/>
  <c r="J245" i="5" s="1"/>
  <c r="I166" i="5"/>
  <c r="H726" i="3"/>
  <c r="H725" i="3" s="1"/>
  <c r="H459" i="3"/>
  <c r="H455" i="3" s="1"/>
  <c r="G848" i="3"/>
  <c r="G847" i="3" s="1"/>
  <c r="K904" i="3"/>
  <c r="H904" i="3"/>
  <c r="H903" i="3" s="1"/>
  <c r="K807" i="3"/>
  <c r="D19" i="2"/>
  <c r="D18" i="2" s="1"/>
  <c r="F102" i="3"/>
  <c r="J72" i="3"/>
  <c r="J71" i="3" s="1"/>
  <c r="J70" i="3" s="1"/>
  <c r="J69" i="3" s="1"/>
  <c r="J863" i="3"/>
  <c r="I150" i="3"/>
  <c r="I459" i="3"/>
  <c r="I455" i="3"/>
  <c r="I904" i="3"/>
  <c r="H812" i="3"/>
  <c r="K150" i="3"/>
  <c r="K211" i="3"/>
  <c r="H284" i="3"/>
  <c r="H283" i="3" s="1"/>
  <c r="H270" i="3" s="1"/>
  <c r="F26" i="2" s="1"/>
  <c r="I812" i="3"/>
  <c r="G102" i="3"/>
  <c r="L144" i="5"/>
  <c r="L143" i="5" s="1"/>
  <c r="L142" i="5" s="1"/>
  <c r="G1211" i="4"/>
  <c r="G1207" i="4" s="1"/>
  <c r="G115" i="4"/>
  <c r="G970" i="4"/>
  <c r="H51" i="5"/>
  <c r="H50" i="5" s="1"/>
  <c r="H49" i="5" s="1"/>
  <c r="H48" i="5" s="1"/>
  <c r="H56" i="5" s="1"/>
  <c r="K1045" i="3"/>
  <c r="K1044" i="3" s="1"/>
  <c r="K1039" i="3" s="1"/>
  <c r="K1038" i="3" s="1"/>
  <c r="K495" i="3"/>
  <c r="K494" i="3" s="1"/>
  <c r="K493" i="3" s="1"/>
  <c r="G1047" i="4"/>
  <c r="G1141" i="4"/>
  <c r="K886" i="3"/>
  <c r="G1000" i="4"/>
  <c r="G999" i="4" s="1"/>
  <c r="G998" i="4" s="1"/>
  <c r="G990" i="4" s="1"/>
  <c r="G478" i="4"/>
  <c r="G890" i="3"/>
  <c r="G889" i="3" s="1"/>
  <c r="K461" i="3"/>
  <c r="K460" i="3" s="1"/>
  <c r="K1035" i="3"/>
  <c r="K1034" i="3" s="1"/>
  <c r="K1033" i="3" s="1"/>
  <c r="K1032" i="3" s="1"/>
  <c r="G843" i="4"/>
  <c r="G842" i="4" s="1"/>
  <c r="G548" i="4"/>
  <c r="G547" i="4" s="1"/>
  <c r="G402" i="4"/>
  <c r="E23" i="2"/>
  <c r="G1026" i="3"/>
  <c r="G1025" i="3" s="1"/>
  <c r="G1024" i="3" s="1"/>
  <c r="K290" i="3"/>
  <c r="K289" i="3" s="1"/>
  <c r="L16" i="5"/>
  <c r="L15" i="5" s="1"/>
  <c r="K599" i="3"/>
  <c r="K598" i="3" s="1"/>
  <c r="K597" i="3" s="1"/>
  <c r="K208" i="3"/>
  <c r="K207" i="3" s="1"/>
  <c r="K759" i="3"/>
  <c r="K758" i="3" s="1"/>
  <c r="K757" i="3" s="1"/>
  <c r="K762" i="3"/>
  <c r="K761" i="3" s="1"/>
  <c r="K850" i="3"/>
  <c r="K849" i="3" s="1"/>
  <c r="K848" i="3" s="1"/>
  <c r="K847" i="3" s="1"/>
  <c r="L177" i="5"/>
  <c r="L176" i="5" s="1"/>
  <c r="L175" i="5" s="1"/>
  <c r="J527" i="5"/>
  <c r="J526" i="5" s="1"/>
  <c r="J525" i="5" s="1"/>
  <c r="J524" i="5" s="1"/>
  <c r="J543" i="5" s="1"/>
  <c r="G650" i="4"/>
  <c r="G644" i="4"/>
  <c r="G643" i="4" s="1"/>
  <c r="G642" i="4" s="1"/>
  <c r="G227" i="4"/>
  <c r="G118" i="4"/>
  <c r="G117" i="4" s="1"/>
  <c r="G1110" i="4"/>
  <c r="G1109" i="4" s="1"/>
  <c r="G1100" i="4"/>
  <c r="G1153" i="4"/>
  <c r="G762" i="4"/>
  <c r="G761" i="4" s="1"/>
  <c r="K711" i="3"/>
  <c r="K710" i="3" s="1"/>
  <c r="K976" i="3"/>
  <c r="G198" i="4"/>
  <c r="G1079" i="4"/>
  <c r="G932" i="4"/>
  <c r="G931" i="4" s="1"/>
  <c r="K751" i="3"/>
  <c r="K750" i="3" s="1"/>
  <c r="K605" i="3"/>
  <c r="K604" i="3" s="1"/>
  <c r="K603" i="3" s="1"/>
  <c r="L313" i="5"/>
  <c r="L312" i="5" s="1"/>
  <c r="I102" i="3"/>
  <c r="G11" i="4"/>
  <c r="G10" i="4" s="1"/>
  <c r="G1235" i="4"/>
  <c r="G1234" i="4"/>
  <c r="G1233" i="4" s="1"/>
  <c r="G1232" i="4" s="1"/>
  <c r="G151" i="4"/>
  <c r="K256" i="3"/>
  <c r="K255" i="3" s="1"/>
  <c r="K254" i="3" s="1"/>
  <c r="K250" i="3" s="1"/>
  <c r="K249" i="3" s="1"/>
  <c r="K242" i="3"/>
  <c r="I309" i="5"/>
  <c r="I308" i="5" s="1"/>
  <c r="I307" i="5" s="1"/>
  <c r="I340" i="5" s="1"/>
  <c r="G211" i="3"/>
  <c r="H806" i="3"/>
  <c r="H805" i="3" s="1"/>
  <c r="J297" i="3"/>
  <c r="I1039" i="3"/>
  <c r="I1038" i="3" s="1"/>
  <c r="J616" i="5"/>
  <c r="J102" i="3"/>
  <c r="F11" i="3"/>
  <c r="D12" i="2" s="1"/>
  <c r="L552" i="5"/>
  <c r="L551" i="5" s="1"/>
  <c r="L544" i="5" s="1"/>
  <c r="G862" i="3"/>
  <c r="E42" i="2" s="1"/>
  <c r="G54" i="3"/>
  <c r="G53" i="3" s="1"/>
  <c r="G174" i="3"/>
  <c r="H54" i="3"/>
  <c r="H53" i="3" s="1"/>
  <c r="G435" i="3"/>
  <c r="J621" i="3"/>
  <c r="J616" i="3" s="1"/>
  <c r="J649" i="3"/>
  <c r="J648" i="3" s="1"/>
  <c r="H885" i="3"/>
  <c r="G666" i="4"/>
  <c r="G665" i="4" s="1"/>
  <c r="G664" i="4" s="1"/>
  <c r="J211" i="3"/>
  <c r="I645" i="5"/>
  <c r="J636" i="5"/>
  <c r="G191" i="3"/>
  <c r="H23" i="2"/>
  <c r="G621" i="3"/>
  <c r="G616" i="3" s="1"/>
  <c r="K599" i="5"/>
  <c r="K595" i="5" s="1"/>
  <c r="J599" i="5"/>
  <c r="J595" i="5" s="1"/>
  <c r="H102" i="3"/>
  <c r="G87" i="3"/>
  <c r="G83" i="3" s="1"/>
  <c r="K309" i="5"/>
  <c r="K308" i="5" s="1"/>
  <c r="K307" i="5" s="1"/>
  <c r="G832" i="4"/>
  <c r="G831" i="4" s="1"/>
  <c r="G826" i="4" s="1"/>
  <c r="G825" i="4" s="1"/>
  <c r="K624" i="3"/>
  <c r="K623" i="3" s="1"/>
  <c r="K622" i="3" s="1"/>
  <c r="K621" i="3" s="1"/>
  <c r="K616" i="3" s="1"/>
  <c r="G532" i="4"/>
  <c r="K858" i="3"/>
  <c r="K857" i="3" s="1"/>
  <c r="K292" i="3"/>
  <c r="K291" i="3" s="1"/>
  <c r="L216" i="5"/>
  <c r="L208" i="5"/>
  <c r="G1253" i="4"/>
  <c r="G1252" i="4" s="1"/>
  <c r="G1251" i="4" s="1"/>
  <c r="G1250" i="4" s="1"/>
  <c r="G147" i="4"/>
  <c r="G146" i="4" s="1"/>
  <c r="G133" i="4" s="1"/>
  <c r="K188" i="3"/>
  <c r="K187" i="3" s="1"/>
  <c r="G530" i="4"/>
  <c r="K856" i="3"/>
  <c r="K855" i="3" s="1"/>
  <c r="L645" i="5"/>
  <c r="J232" i="3"/>
  <c r="J225" i="3" s="1"/>
  <c r="J224" i="3" s="1"/>
  <c r="J223" i="3" s="1"/>
  <c r="G225" i="3"/>
  <c r="G224" i="3" s="1"/>
  <c r="G223" i="3" s="1"/>
  <c r="G222" i="3" s="1"/>
  <c r="I288" i="3"/>
  <c r="I284" i="3" s="1"/>
  <c r="I283" i="3" s="1"/>
  <c r="I270" i="3" s="1"/>
  <c r="G26" i="2" s="1"/>
  <c r="K178" i="3"/>
  <c r="K177" i="3" s="1"/>
  <c r="I281" i="5"/>
  <c r="I280" i="5" s="1"/>
  <c r="I279" i="5" s="1"/>
  <c r="I306" i="5" s="1"/>
  <c r="H281" i="5"/>
  <c r="H280" i="5" s="1"/>
  <c r="G1187" i="4"/>
  <c r="G759" i="4"/>
  <c r="G758" i="4" s="1"/>
  <c r="G1074" i="4"/>
  <c r="G774" i="4"/>
  <c r="G773" i="4" s="1"/>
  <c r="K565" i="3"/>
  <c r="K564" i="3" s="1"/>
  <c r="K563" i="3" s="1"/>
  <c r="K559" i="3"/>
  <c r="K558" i="3" s="1"/>
  <c r="K557" i="3" s="1"/>
  <c r="L432" i="5"/>
  <c r="L431" i="5" s="1"/>
  <c r="G457" i="4"/>
  <c r="K796" i="3"/>
  <c r="K795" i="3" s="1"/>
  <c r="K608" i="3"/>
  <c r="K607" i="3" s="1"/>
  <c r="K606" i="3" s="1"/>
  <c r="K463" i="3"/>
  <c r="K462" i="3" s="1"/>
  <c r="K459" i="3" s="1"/>
  <c r="K455" i="3" s="1"/>
  <c r="L189" i="5"/>
  <c r="L188" i="5" s="1"/>
  <c r="L187" i="5" s="1"/>
  <c r="K124" i="3"/>
  <c r="K875" i="3"/>
  <c r="K874" i="3" s="1"/>
  <c r="K871" i="3" s="1"/>
  <c r="K870" i="3" s="1"/>
  <c r="L25" i="5"/>
  <c r="L114" i="5"/>
  <c r="L113" i="5" s="1"/>
  <c r="L112" i="5" s="1"/>
  <c r="L111" i="5" s="1"/>
  <c r="G749" i="4"/>
  <c r="G748" i="4" s="1"/>
  <c r="G747" i="4" s="1"/>
  <c r="I61" i="3"/>
  <c r="I60" i="3" s="1"/>
  <c r="I59" i="3" s="1"/>
  <c r="G15" i="2" s="1"/>
  <c r="K517" i="3"/>
  <c r="K516" i="3" s="1"/>
  <c r="K515" i="3" s="1"/>
  <c r="L31" i="5"/>
  <c r="L30" i="5" s="1"/>
  <c r="J353" i="5"/>
  <c r="J352" i="5" s="1"/>
  <c r="J351" i="5" s="1"/>
  <c r="J387" i="5" s="1"/>
  <c r="G113" i="4"/>
  <c r="K157" i="3"/>
  <c r="K156" i="3" s="1"/>
  <c r="K155" i="3" s="1"/>
  <c r="G181" i="4"/>
  <c r="G891" i="4"/>
  <c r="G886" i="4" s="1"/>
  <c r="G882" i="4" s="1"/>
  <c r="G805" i="4"/>
  <c r="G804" i="4" s="1"/>
  <c r="K596" i="3"/>
  <c r="K595" i="3" s="1"/>
  <c r="K594" i="3" s="1"/>
  <c r="L183" i="5"/>
  <c r="L182" i="5" s="1"/>
  <c r="L181" i="5" s="1"/>
  <c r="G929" i="4"/>
  <c r="G928" i="4" s="1"/>
  <c r="G927" i="4" s="1"/>
  <c r="G926" i="4" s="1"/>
  <c r="K701" i="3"/>
  <c r="K700" i="3" s="1"/>
  <c r="K704" i="3"/>
  <c r="K703" i="3" s="1"/>
  <c r="G348" i="4"/>
  <c r="G347" i="4" s="1"/>
  <c r="H309" i="5"/>
  <c r="H308" i="5" s="1"/>
  <c r="H307" i="5" s="1"/>
  <c r="J204" i="3"/>
  <c r="J203" i="3" s="1"/>
  <c r="I422" i="3"/>
  <c r="H770" i="3"/>
  <c r="H769" i="3" s="1"/>
  <c r="G126" i="4"/>
  <c r="G523" i="4"/>
  <c r="G522" i="4" s="1"/>
  <c r="G426" i="4"/>
  <c r="H342" i="5"/>
  <c r="H341" i="5" s="1"/>
  <c r="H241" i="3"/>
  <c r="F23" i="2" s="1"/>
  <c r="G1039" i="3"/>
  <c r="G1038" i="3" s="1"/>
  <c r="G448" i="3"/>
  <c r="G447" i="3" s="1"/>
  <c r="J1026" i="3"/>
  <c r="J1025" i="3" s="1"/>
  <c r="J1024" i="3" s="1"/>
  <c r="K54" i="3"/>
  <c r="K53" i="3" s="1"/>
  <c r="J435" i="3"/>
  <c r="I1033" i="3"/>
  <c r="I1032" i="3" s="1"/>
  <c r="G1124" i="4"/>
  <c r="G1123" i="4" s="1"/>
  <c r="G585" i="4"/>
  <c r="G572" i="4" s="1"/>
  <c r="K636" i="5"/>
  <c r="K645" i="5"/>
  <c r="K902" i="3"/>
  <c r="K901" i="3" s="1"/>
  <c r="K900" i="3" s="1"/>
  <c r="K899" i="3" s="1"/>
  <c r="G204" i="3"/>
  <c r="G203" i="3" s="1"/>
  <c r="G964" i="4"/>
  <c r="G963" i="4" s="1"/>
  <c r="L339" i="5"/>
  <c r="L338" i="5" s="1"/>
  <c r="L337" i="5" s="1"/>
  <c r="K1030" i="3"/>
  <c r="K1029" i="3" s="1"/>
  <c r="G19" i="2"/>
  <c r="G18" i="2" s="1"/>
  <c r="F19" i="2"/>
  <c r="F18" i="2" s="1"/>
  <c r="F727" i="3"/>
  <c r="G48" i="11"/>
  <c r="G47" i="11" s="1"/>
  <c r="G46" i="11" s="1"/>
  <c r="G54" i="11" s="1"/>
  <c r="K562" i="5"/>
  <c r="K561" i="5" s="1"/>
  <c r="K560" i="5" s="1"/>
  <c r="K592" i="5" s="1"/>
  <c r="J51" i="5"/>
  <c r="J50" i="5" s="1"/>
  <c r="J49" i="5" s="1"/>
  <c r="J48" i="5" s="1"/>
  <c r="J56" i="5" s="1"/>
  <c r="G14" i="3"/>
  <c r="G13" i="3" s="1"/>
  <c r="G12" i="3" s="1"/>
  <c r="G11" i="3" s="1"/>
  <c r="E12" i="2" s="1"/>
  <c r="H1026" i="3"/>
  <c r="H1025" i="3" s="1"/>
  <c r="H1024" i="3" s="1"/>
  <c r="I204" i="3"/>
  <c r="I203" i="3" s="1"/>
  <c r="K176" i="3"/>
  <c r="K175" i="3" s="1"/>
  <c r="K34" i="3"/>
  <c r="K33" i="3" s="1"/>
  <c r="L68" i="5"/>
  <c r="L67" i="5" s="1"/>
  <c r="L66" i="5" s="1"/>
  <c r="L65" i="5" s="1"/>
  <c r="L64" i="5" s="1"/>
  <c r="L70" i="5" s="1"/>
  <c r="K1028" i="3"/>
  <c r="K1027" i="3" s="1"/>
  <c r="J1039" i="3"/>
  <c r="J1038" i="3" s="1"/>
  <c r="K998" i="3"/>
  <c r="K997" i="3" s="1"/>
  <c r="K996" i="3" s="1"/>
  <c r="L346" i="5"/>
  <c r="L345" i="5" s="1"/>
  <c r="K353" i="5"/>
  <c r="K352" i="5" s="1"/>
  <c r="K351" i="5" s="1"/>
  <c r="K387" i="5" s="1"/>
  <c r="L575" i="5"/>
  <c r="G1244" i="4"/>
  <c r="K24" i="3"/>
  <c r="K23" i="3" s="1"/>
  <c r="K22" i="3" s="1"/>
  <c r="K21" i="3" s="1"/>
  <c r="K20" i="3" s="1"/>
  <c r="K19" i="3" s="1"/>
  <c r="I13" i="2" s="1"/>
  <c r="G50" i="4"/>
  <c r="G47" i="4" s="1"/>
  <c r="K52" i="3"/>
  <c r="K51" i="3" s="1"/>
  <c r="G1058" i="4"/>
  <c r="G1057" i="4" s="1"/>
  <c r="G1064" i="4"/>
  <c r="G1063" i="4" s="1"/>
  <c r="G1056" i="4" s="1"/>
  <c r="G1051" i="4" s="1"/>
  <c r="G1050" i="4" s="1"/>
  <c r="G914" i="4"/>
  <c r="G913" i="4" s="1"/>
  <c r="G903" i="4"/>
  <c r="G902" i="4" s="1"/>
  <c r="L299" i="5"/>
  <c r="L298" i="5" s="1"/>
  <c r="L297" i="5" s="1"/>
  <c r="K641" i="3"/>
  <c r="K640" i="3" s="1"/>
  <c r="K639" i="3" s="1"/>
  <c r="K632" i="3"/>
  <c r="K631" i="3" s="1"/>
  <c r="K630" i="3" s="1"/>
  <c r="K64" i="3"/>
  <c r="K63" i="3" s="1"/>
  <c r="K62" i="3" s="1"/>
  <c r="K61" i="3" s="1"/>
  <c r="K60" i="3" s="1"/>
  <c r="K59" i="3" s="1"/>
  <c r="I15" i="2" s="1"/>
  <c r="G62" i="4"/>
  <c r="G61" i="4" s="1"/>
  <c r="G60" i="4" s="1"/>
  <c r="G59" i="4" s="1"/>
  <c r="G58" i="4" s="1"/>
  <c r="L237" i="5"/>
  <c r="L236" i="5" s="1"/>
  <c r="L235" i="5" s="1"/>
  <c r="L234" i="5" s="1"/>
  <c r="L233" i="5" s="1"/>
  <c r="L232" i="5" s="1"/>
  <c r="L238" i="5" s="1"/>
  <c r="G857" i="4"/>
  <c r="G856" i="4" s="1"/>
  <c r="G855" i="4" s="1"/>
  <c r="G854" i="4" s="1"/>
  <c r="G740" i="4"/>
  <c r="G739" i="4" s="1"/>
  <c r="G723" i="4" s="1"/>
  <c r="G722" i="4" s="1"/>
  <c r="K523" i="3"/>
  <c r="K522" i="3" s="1"/>
  <c r="K521" i="3" s="1"/>
  <c r="L484" i="5"/>
  <c r="L483" i="5" s="1"/>
  <c r="G334" i="4"/>
  <c r="G331" i="4" s="1"/>
  <c r="K265" i="3"/>
  <c r="K264" i="3" s="1"/>
  <c r="K263" i="3" s="1"/>
  <c r="I25" i="2" s="1"/>
  <c r="H747" i="3"/>
  <c r="H746" i="3" s="1"/>
  <c r="G603" i="4"/>
  <c r="G602" i="4" s="1"/>
  <c r="G595" i="4" s="1"/>
  <c r="K953" i="3"/>
  <c r="K952" i="3" s="1"/>
  <c r="K951" i="3" s="1"/>
  <c r="G552" i="4"/>
  <c r="G551" i="4"/>
  <c r="G550" i="4" s="1"/>
  <c r="L39" i="5"/>
  <c r="L38" i="5" s="1"/>
  <c r="L37" i="5" s="1"/>
  <c r="L36" i="5" s="1"/>
  <c r="L35" i="5" s="1"/>
  <c r="L34" i="5" s="1"/>
  <c r="L40" i="5" s="1"/>
  <c r="G410" i="4"/>
  <c r="K782" i="3"/>
  <c r="K781" i="3" s="1"/>
  <c r="F1033" i="3"/>
  <c r="F1032" i="3" s="1"/>
  <c r="H448" i="3"/>
  <c r="H447" i="3" s="1"/>
  <c r="G265" i="3"/>
  <c r="G264" i="3" s="1"/>
  <c r="G263" i="3" s="1"/>
  <c r="G760" i="3"/>
  <c r="G756" i="3" s="1"/>
  <c r="H854" i="3"/>
  <c r="H853" i="3" s="1"/>
  <c r="K602" i="3"/>
  <c r="K601" i="3" s="1"/>
  <c r="K600" i="3" s="1"/>
  <c r="K961" i="3"/>
  <c r="K960" i="3" s="1"/>
  <c r="L257" i="5"/>
  <c r="L256" i="5" s="1"/>
  <c r="L255" i="5" s="1"/>
  <c r="K729" i="3"/>
  <c r="K728" i="3" s="1"/>
  <c r="K950" i="3"/>
  <c r="K949" i="3"/>
  <c r="K948" i="3" s="1"/>
  <c r="K947" i="3" s="1"/>
  <c r="K946" i="3" s="1"/>
  <c r="I44" i="2" s="1"/>
  <c r="G541" i="4"/>
  <c r="G241" i="4"/>
  <c r="G240" i="4" s="1"/>
  <c r="G239" i="4" s="1"/>
  <c r="K959" i="3"/>
  <c r="K958" i="3" s="1"/>
  <c r="G149" i="4"/>
  <c r="K190" i="3"/>
  <c r="K189" i="3" s="1"/>
  <c r="G1022" i="4"/>
  <c r="K206" i="3"/>
  <c r="K205" i="3" s="1"/>
  <c r="L516" i="5"/>
  <c r="L515" i="5" s="1"/>
  <c r="L512" i="5" s="1"/>
  <c r="K393" i="3"/>
  <c r="K392" i="3" s="1"/>
  <c r="G878" i="4"/>
  <c r="G877" i="4" s="1"/>
  <c r="G876" i="4" s="1"/>
  <c r="G875" i="4" s="1"/>
  <c r="K686" i="3"/>
  <c r="K685" i="3" s="1"/>
  <c r="H186" i="3"/>
  <c r="I297" i="3"/>
  <c r="G91" i="4"/>
  <c r="K191" i="3"/>
  <c r="J14" i="3"/>
  <c r="J13" i="3" s="1"/>
  <c r="J12" i="3" s="1"/>
  <c r="J11" i="3" s="1"/>
  <c r="H12" i="2" s="1"/>
  <c r="H22" i="3"/>
  <c r="H21" i="3" s="1"/>
  <c r="H20" i="3" s="1"/>
  <c r="H19" i="3" s="1"/>
  <c r="F13" i="2" s="1"/>
  <c r="G200" i="3"/>
  <c r="G199" i="3" s="1"/>
  <c r="H232" i="3"/>
  <c r="G385" i="3"/>
  <c r="G384" i="3" s="1"/>
  <c r="G422" i="3"/>
  <c r="I385" i="3"/>
  <c r="H422" i="3"/>
  <c r="J422" i="3"/>
  <c r="J747" i="3"/>
  <c r="J746" i="3" s="1"/>
  <c r="J770" i="3"/>
  <c r="G615" i="4"/>
  <c r="G614" i="4" s="1"/>
  <c r="G613" i="4" s="1"/>
  <c r="G612" i="4" s="1"/>
  <c r="I78" i="3"/>
  <c r="G13" i="11"/>
  <c r="G12" i="11" s="1"/>
  <c r="G11" i="11" s="1"/>
  <c r="G696" i="3"/>
  <c r="G695" i="3" s="1"/>
  <c r="I265" i="3"/>
  <c r="I264" i="3" s="1"/>
  <c r="I263" i="3" s="1"/>
  <c r="G25" i="2" s="1"/>
  <c r="G22" i="2" s="1"/>
  <c r="I344" i="5"/>
  <c r="I343" i="5" s="1"/>
  <c r="I342" i="5" s="1"/>
  <c r="I341" i="5" s="1"/>
  <c r="G274" i="11"/>
  <c r="G273" i="11" s="1"/>
  <c r="I87" i="3"/>
  <c r="I83" i="3" s="1"/>
  <c r="G329" i="11"/>
  <c r="G328" i="11" s="1"/>
  <c r="G327" i="11" s="1"/>
  <c r="G348" i="11" s="1"/>
  <c r="J62" i="3"/>
  <c r="J61" i="3"/>
  <c r="J60" i="3" s="1"/>
  <c r="J59" i="3" s="1"/>
  <c r="H15" i="2" s="1"/>
  <c r="H1039" i="3"/>
  <c r="H1038" i="3" s="1"/>
  <c r="G957" i="3"/>
  <c r="G956" i="3" s="1"/>
  <c r="G955" i="3" s="1"/>
  <c r="G954" i="3" s="1"/>
  <c r="E45" i="2" s="1"/>
  <c r="J584" i="3"/>
  <c r="J583" i="3" s="1"/>
  <c r="K862" i="3"/>
  <c r="I42" i="2" s="1"/>
  <c r="K258" i="5"/>
  <c r="K254" i="5" s="1"/>
  <c r="K253" i="5" s="1"/>
  <c r="K252" i="5" s="1"/>
  <c r="K270" i="5" s="1"/>
  <c r="I848" i="3"/>
  <c r="I847" i="3" s="1"/>
  <c r="I854" i="3"/>
  <c r="I853" i="3" s="1"/>
  <c r="I827" i="3"/>
  <c r="G599" i="5"/>
  <c r="K12" i="5"/>
  <c r="K11" i="5" s="1"/>
  <c r="K10" i="5" s="1"/>
  <c r="H106" i="5"/>
  <c r="H105" i="5" s="1"/>
  <c r="H258" i="5"/>
  <c r="H254" i="5"/>
  <c r="H253" i="5" s="1"/>
  <c r="H252" i="5" s="1"/>
  <c r="H270" i="5" s="1"/>
  <c r="I890" i="3"/>
  <c r="I889" i="3" s="1"/>
  <c r="G459" i="3"/>
  <c r="G455" i="3" s="1"/>
  <c r="G446" i="3" s="1"/>
  <c r="G445" i="3" s="1"/>
  <c r="E31" i="2" s="1"/>
  <c r="J80" i="3"/>
  <c r="J54" i="3"/>
  <c r="J53" i="3" s="1"/>
  <c r="I22" i="3"/>
  <c r="I21" i="3" s="1"/>
  <c r="I20" i="3" s="1"/>
  <c r="I19" i="3" s="1"/>
  <c r="G13" i="2" s="1"/>
  <c r="G22" i="3"/>
  <c r="G21" i="3" s="1"/>
  <c r="G20" i="3" s="1"/>
  <c r="G19" i="3" s="1"/>
  <c r="H174" i="3"/>
  <c r="H146" i="3" s="1"/>
  <c r="I401" i="3"/>
  <c r="I400" i="3" s="1"/>
  <c r="H848" i="3"/>
  <c r="H847" i="3" s="1"/>
  <c r="H890" i="3"/>
  <c r="H889" i="3" s="1"/>
  <c r="I527" i="5"/>
  <c r="I526" i="5" s="1"/>
  <c r="I525" i="5" s="1"/>
  <c r="I524" i="5" s="1"/>
  <c r="I543" i="5" s="1"/>
  <c r="I533" i="3"/>
  <c r="I528" i="3" s="1"/>
  <c r="K508" i="5"/>
  <c r="K507" i="5" s="1"/>
  <c r="K506" i="5" s="1"/>
  <c r="K523" i="5" s="1"/>
  <c r="I649" i="3"/>
  <c r="I648" i="3" s="1"/>
  <c r="I122" i="5"/>
  <c r="I121" i="5" s="1"/>
  <c r="I120" i="5" s="1"/>
  <c r="I148" i="5" s="1"/>
  <c r="K527" i="5"/>
  <c r="K526" i="5" s="1"/>
  <c r="K525" i="5" s="1"/>
  <c r="K524" i="5" s="1"/>
  <c r="K543" i="5" s="1"/>
  <c r="G278" i="4"/>
  <c r="G13" i="6"/>
  <c r="G12" i="6"/>
  <c r="G11" i="6" s="1"/>
  <c r="K78" i="3"/>
  <c r="K80" i="3"/>
  <c r="K79" i="3" s="1"/>
  <c r="J122" i="5"/>
  <c r="J121" i="5" s="1"/>
  <c r="J120" i="5" s="1"/>
  <c r="J148" i="5" s="1"/>
  <c r="H863" i="3"/>
  <c r="G188" i="11"/>
  <c r="G493" i="4"/>
  <c r="G492" i="4" s="1"/>
  <c r="J886" i="3"/>
  <c r="H645" i="5"/>
  <c r="K819" i="3"/>
  <c r="G258" i="5"/>
  <c r="G254" i="5" s="1"/>
  <c r="G253" i="5" s="1"/>
  <c r="G252" i="5" s="1"/>
  <c r="G270" i="5" s="1"/>
  <c r="J448" i="3"/>
  <c r="J447" i="3" s="1"/>
  <c r="H508" i="3"/>
  <c r="H507" i="3" s="1"/>
  <c r="G747" i="3"/>
  <c r="G746" i="3"/>
  <c r="G740" i="3"/>
  <c r="G736" i="3" s="1"/>
  <c r="H204" i="3"/>
  <c r="H203" i="3" s="1"/>
  <c r="K616" i="5"/>
  <c r="I54" i="3"/>
  <c r="I53" i="3" s="1"/>
  <c r="J474" i="3"/>
  <c r="J469" i="3" s="1"/>
  <c r="I726" i="3"/>
  <c r="I725" i="3" s="1"/>
  <c r="I712" i="3" s="1"/>
  <c r="G36" i="2" s="1"/>
  <c r="I727" i="3"/>
  <c r="G885" i="3"/>
  <c r="G886" i="3"/>
  <c r="F1054" i="3"/>
  <c r="F1053" i="3" s="1"/>
  <c r="F1052" i="3" s="1"/>
  <c r="F1047" i="3" s="1"/>
  <c r="F1046" i="3" s="1"/>
  <c r="G80" i="3"/>
  <c r="G78" i="3"/>
  <c r="I806" i="3"/>
  <c r="I805" i="3" s="1"/>
  <c r="I344" i="3"/>
  <c r="J993" i="3"/>
  <c r="J973" i="3"/>
  <c r="J972" i="3" s="1"/>
  <c r="J971" i="3" s="1"/>
  <c r="F62" i="3"/>
  <c r="F61" i="3" s="1"/>
  <c r="F60" i="3" s="1"/>
  <c r="F59" i="3" s="1"/>
  <c r="D15" i="2" s="1"/>
  <c r="G50" i="5"/>
  <c r="G49" i="5" s="1"/>
  <c r="G48" i="5" s="1"/>
  <c r="G56" i="5" s="1"/>
  <c r="G71" i="11"/>
  <c r="G70" i="11" s="1"/>
  <c r="G69" i="11" s="1"/>
  <c r="G80" i="11" s="1"/>
  <c r="G649" i="3"/>
  <c r="G648" i="3" s="1"/>
  <c r="H621" i="3"/>
  <c r="H616" i="3" s="1"/>
  <c r="J171" i="5"/>
  <c r="J170" i="5" s="1"/>
  <c r="J149" i="5" s="1"/>
  <c r="J199" i="5" s="1"/>
  <c r="K171" i="5"/>
  <c r="K170" i="5" s="1"/>
  <c r="K149" i="5" s="1"/>
  <c r="K199" i="5" s="1"/>
  <c r="F459" i="3"/>
  <c r="F455" i="3" s="1"/>
  <c r="F629" i="3"/>
  <c r="F628" i="3" s="1"/>
  <c r="J870" i="3"/>
  <c r="G62" i="3"/>
  <c r="G61" i="3" s="1"/>
  <c r="G60" i="3" s="1"/>
  <c r="G59" i="3" s="1"/>
  <c r="E15" i="2" s="1"/>
  <c r="J288" i="3"/>
  <c r="J284" i="3" s="1"/>
  <c r="J283" i="3" s="1"/>
  <c r="J270" i="3" s="1"/>
  <c r="H26" i="2" s="1"/>
  <c r="I621" i="3"/>
  <c r="I616" i="3" s="1"/>
  <c r="H62" i="3"/>
  <c r="H61" i="3" s="1"/>
  <c r="H60" i="3" s="1"/>
  <c r="H59" i="3" s="1"/>
  <c r="F15" i="2" s="1"/>
  <c r="I200" i="3"/>
  <c r="I199" i="3" s="1"/>
  <c r="H827" i="3"/>
  <c r="I174" i="3"/>
  <c r="I146" i="3" s="1"/>
  <c r="I314" i="3"/>
  <c r="J806" i="3"/>
  <c r="J805" i="3" s="1"/>
  <c r="H14" i="3"/>
  <c r="H13" i="3" s="1"/>
  <c r="H12" i="3" s="1"/>
  <c r="H11" i="3" s="1"/>
  <c r="F12" i="2" s="1"/>
  <c r="H533" i="3"/>
  <c r="H528" i="3" s="1"/>
  <c r="G806" i="3"/>
  <c r="G805" i="3" s="1"/>
  <c r="G692" i="4"/>
  <c r="G253" i="4"/>
  <c r="I171" i="5"/>
  <c r="I170" i="5" s="1"/>
  <c r="I149" i="5" s="1"/>
  <c r="I199" i="5" s="1"/>
  <c r="F186" i="3"/>
  <c r="H78" i="3"/>
  <c r="H955" i="3"/>
  <c r="H954" i="3" s="1"/>
  <c r="F45" i="2" s="1"/>
  <c r="K611" i="3"/>
  <c r="K610" i="3" s="1"/>
  <c r="K609" i="3" s="1"/>
  <c r="H12" i="5"/>
  <c r="H9" i="5" s="1"/>
  <c r="F288" i="3"/>
  <c r="F284" i="3" s="1"/>
  <c r="F283" i="3" s="1"/>
  <c r="F270" i="3" s="1"/>
  <c r="D26" i="2" s="1"/>
  <c r="G297" i="3"/>
  <c r="F54" i="3"/>
  <c r="F53" i="3" s="1"/>
  <c r="G22" i="5"/>
  <c r="G309" i="5"/>
  <c r="G308" i="5" s="1"/>
  <c r="G307" i="5" s="1"/>
  <c r="G320" i="5" s="1"/>
  <c r="F770" i="3"/>
  <c r="F769" i="3" s="1"/>
  <c r="H265" i="3"/>
  <c r="H264" i="3" s="1"/>
  <c r="H263" i="3" s="1"/>
  <c r="I258" i="5"/>
  <c r="I254" i="5" s="1"/>
  <c r="I253" i="5" s="1"/>
  <c r="I252" i="5" s="1"/>
  <c r="I270" i="5" s="1"/>
  <c r="H171" i="5"/>
  <c r="H170" i="5" s="1"/>
  <c r="H149" i="5" s="1"/>
  <c r="H199" i="5" s="1"/>
  <c r="J314" i="3"/>
  <c r="J186" i="3"/>
  <c r="J179" i="3" s="1"/>
  <c r="H200" i="3"/>
  <c r="H199" i="3" s="1"/>
  <c r="H357" i="3"/>
  <c r="H356" i="3" s="1"/>
  <c r="G357" i="3"/>
  <c r="G356" i="3" s="1"/>
  <c r="H401" i="3"/>
  <c r="H400" i="3" s="1"/>
  <c r="J459" i="3"/>
  <c r="J455" i="3" s="1"/>
  <c r="I770" i="3"/>
  <c r="I769" i="3" s="1"/>
  <c r="I768" i="3" s="1"/>
  <c r="J854" i="3"/>
  <c r="J853" i="3" s="1"/>
  <c r="H1033" i="3"/>
  <c r="H1032" i="3" s="1"/>
  <c r="H1031" i="3" s="1"/>
  <c r="I1054" i="3"/>
  <c r="I1053" i="3" s="1"/>
  <c r="I1052" i="3" s="1"/>
  <c r="I1047" i="3" s="1"/>
  <c r="H297" i="3"/>
  <c r="J385" i="3"/>
  <c r="H1054" i="3"/>
  <c r="H1053" i="3" s="1"/>
  <c r="H1052" i="3" s="1"/>
  <c r="H1047" i="3" s="1"/>
  <c r="K890" i="3"/>
  <c r="K889" i="3" s="1"/>
  <c r="L638" i="5"/>
  <c r="L637" i="5" s="1"/>
  <c r="K689" i="3"/>
  <c r="G190" i="4"/>
  <c r="I863" i="3"/>
  <c r="I862" i="3"/>
  <c r="G42" i="2" s="1"/>
  <c r="G216" i="5"/>
  <c r="G208" i="5"/>
  <c r="G284" i="3"/>
  <c r="G283" i="3" s="1"/>
  <c r="G270" i="3" s="1"/>
  <c r="E26" i="2" s="1"/>
  <c r="J87" i="3"/>
  <c r="J83" i="3" s="1"/>
  <c r="G249" i="11"/>
  <c r="G513" i="11"/>
  <c r="G512" i="11" s="1"/>
  <c r="J927" i="3"/>
  <c r="J926" i="3" s="1"/>
  <c r="H987" i="3"/>
  <c r="H973" i="3"/>
  <c r="H972" i="3" s="1"/>
  <c r="H971" i="3" s="1"/>
  <c r="G32" i="10"/>
  <c r="G31" i="10" s="1"/>
  <c r="G694" i="10"/>
  <c r="G693" i="10" s="1"/>
  <c r="G675" i="10" s="1"/>
  <c r="G674" i="10" s="1"/>
  <c r="I562" i="5"/>
  <c r="I561" i="5" s="1"/>
  <c r="I560" i="5" s="1"/>
  <c r="I592" i="5" s="1"/>
  <c r="K401" i="3"/>
  <c r="K400" i="3" s="1"/>
  <c r="K208" i="5"/>
  <c r="K216" i="5"/>
  <c r="G1054" i="3"/>
  <c r="G1053" i="3" s="1"/>
  <c r="G1052" i="3" s="1"/>
  <c r="G1047" i="3" s="1"/>
  <c r="G634" i="4"/>
  <c r="G633" i="4" s="1"/>
  <c r="K182" i="3"/>
  <c r="K181" i="3" s="1"/>
  <c r="K180" i="3" s="1"/>
  <c r="G78" i="4"/>
  <c r="G75" i="4" s="1"/>
  <c r="G71" i="4" s="1"/>
  <c r="K91" i="3"/>
  <c r="K90" i="3" s="1"/>
  <c r="K87" i="3" s="1"/>
  <c r="G1224" i="4"/>
  <c r="G1223" i="4" s="1"/>
  <c r="G1222" i="4" s="1"/>
  <c r="G1221" i="4" s="1"/>
  <c r="G1220" i="4" s="1"/>
  <c r="G1219" i="4" s="1"/>
  <c r="K965" i="3"/>
  <c r="K964" i="3" s="1"/>
  <c r="K963" i="3" s="1"/>
  <c r="K962" i="3" s="1"/>
  <c r="F885" i="3"/>
  <c r="F890" i="3"/>
  <c r="F889" i="3" s="1"/>
  <c r="G913" i="10"/>
  <c r="G909" i="10" s="1"/>
  <c r="J22" i="5"/>
  <c r="J21" i="5" s="1"/>
  <c r="J20" i="5" s="1"/>
  <c r="J19" i="5" s="1"/>
  <c r="J33" i="5" s="1"/>
  <c r="H927" i="3"/>
  <c r="H926" i="3" s="1"/>
  <c r="G139" i="10"/>
  <c r="G650" i="10"/>
  <c r="I191" i="3"/>
  <c r="I885" i="3"/>
  <c r="D11" i="7"/>
  <c r="H435" i="3"/>
  <c r="I357" i="3"/>
  <c r="I356" i="3" s="1"/>
  <c r="I343" i="3" s="1"/>
  <c r="I313" i="3" s="1"/>
  <c r="G1033" i="3"/>
  <c r="G1032" i="3"/>
  <c r="G829" i="4"/>
  <c r="G828" i="4" s="1"/>
  <c r="G827" i="4" s="1"/>
  <c r="L118" i="5"/>
  <c r="L117" i="5" s="1"/>
  <c r="L116" i="5" s="1"/>
  <c r="L115" i="5" s="1"/>
  <c r="C97" i="1"/>
  <c r="C46" i="1"/>
  <c r="C45" i="1" s="1"/>
  <c r="G13" i="1"/>
  <c r="G12" i="1" s="1"/>
  <c r="G11" i="1" s="1"/>
  <c r="H14" i="1"/>
  <c r="H13" i="1" s="1"/>
  <c r="H12" i="1" s="1"/>
  <c r="H33" i="1"/>
  <c r="G97" i="1"/>
  <c r="G91" i="1"/>
  <c r="G90" i="1" s="1"/>
  <c r="I11" i="7"/>
  <c r="K102" i="3"/>
  <c r="G1116" i="4"/>
  <c r="G1115" i="4"/>
  <c r="K365" i="3"/>
  <c r="K364" i="3" s="1"/>
  <c r="K684" i="3"/>
  <c r="K683" i="3" s="1"/>
  <c r="L482" i="5"/>
  <c r="L481" i="5" s="1"/>
  <c r="L480" i="5" s="1"/>
  <c r="G373" i="10"/>
  <c r="G617" i="5"/>
  <c r="G1307" i="4"/>
  <c r="D91" i="1"/>
  <c r="D90" i="1" s="1"/>
  <c r="F91" i="1"/>
  <c r="F90" i="1" s="1"/>
  <c r="G848" i="10"/>
  <c r="G1003" i="10" s="1"/>
  <c r="G733" i="10"/>
  <c r="G725" i="10" s="1"/>
  <c r="G1338" i="4"/>
  <c r="G1304" i="4"/>
  <c r="G238" i="4"/>
  <c r="G237" i="4" s="1"/>
  <c r="G220" i="4" s="1"/>
  <c r="G247" i="4"/>
  <c r="G246" i="4" s="1"/>
  <c r="K617" i="5"/>
  <c r="G1173" i="4"/>
  <c r="J617" i="5"/>
  <c r="I635" i="5"/>
  <c r="I296" i="3"/>
  <c r="I295" i="3" s="1"/>
  <c r="I294" i="3" s="1"/>
  <c r="G28" i="2" s="1"/>
  <c r="G27" i="2" s="1"/>
  <c r="J296" i="3"/>
  <c r="J295" i="3" s="1"/>
  <c r="J294" i="3" s="1"/>
  <c r="H28" i="2" s="1"/>
  <c r="H27" i="2" s="1"/>
  <c r="G990" i="10"/>
  <c r="G197" i="4"/>
  <c r="L311" i="5"/>
  <c r="K975" i="3"/>
  <c r="K288" i="3"/>
  <c r="K284" i="3" s="1"/>
  <c r="K283" i="3" s="1"/>
  <c r="I320" i="5"/>
  <c r="G112" i="4"/>
  <c r="I384" i="3"/>
  <c r="K594" i="5"/>
  <c r="K593" i="5" s="1"/>
  <c r="H745" i="3"/>
  <c r="L559" i="5"/>
  <c r="K174" i="3"/>
  <c r="G180" i="4"/>
  <c r="G173" i="4" s="1"/>
  <c r="G172" i="4" s="1"/>
  <c r="G171" i="4" s="1"/>
  <c r="G170" i="4" s="1"/>
  <c r="G1301" i="4" s="1"/>
  <c r="G529" i="4"/>
  <c r="G528" i="4" s="1"/>
  <c r="G521" i="4" s="1"/>
  <c r="J769" i="3"/>
  <c r="K9" i="5"/>
  <c r="K818" i="3"/>
  <c r="K817" i="3" s="1"/>
  <c r="K806" i="3"/>
  <c r="K805" i="3" s="1"/>
  <c r="H11" i="5"/>
  <c r="H10" i="5" s="1"/>
  <c r="L316" i="5"/>
  <c r="L315" i="5" s="1"/>
  <c r="L314" i="5" s="1"/>
  <c r="K272" i="3"/>
  <c r="K271" i="3" s="1"/>
  <c r="H349" i="5"/>
  <c r="F863" i="3"/>
  <c r="F862" i="3"/>
  <c r="D42" i="2" s="1"/>
  <c r="E21" i="2"/>
  <c r="E20" i="2" s="1"/>
  <c r="H712" i="3"/>
  <c r="F36" i="2" s="1"/>
  <c r="G953" i="10"/>
  <c r="G552" i="10"/>
  <c r="G547" i="10" s="1"/>
  <c r="G751" i="10"/>
  <c r="G459" i="4"/>
  <c r="G456" i="4"/>
  <c r="G416" i="4" s="1"/>
  <c r="L434" i="5"/>
  <c r="L433" i="5" s="1"/>
  <c r="K798" i="3"/>
  <c r="K797" i="3" s="1"/>
  <c r="K794" i="3" s="1"/>
  <c r="K787" i="3" s="1"/>
  <c r="K980" i="3"/>
  <c r="K979" i="3" s="1"/>
  <c r="K978" i="3" s="1"/>
  <c r="K974" i="3" s="1"/>
  <c r="G946" i="4"/>
  <c r="G945" i="4" s="1"/>
  <c r="G941" i="4" s="1"/>
  <c r="L488" i="5"/>
  <c r="L498" i="5" s="1"/>
  <c r="G362" i="4"/>
  <c r="J344" i="5" l="1"/>
  <c r="J343" i="5" s="1"/>
  <c r="J342" i="5" s="1"/>
  <c r="J341" i="5" s="1"/>
  <c r="J349" i="5" s="1"/>
  <c r="G239" i="5"/>
  <c r="G245" i="5" s="1"/>
  <c r="G74" i="5"/>
  <c r="J562" i="5"/>
  <c r="J561" i="5" s="1"/>
  <c r="J560" i="5" s="1"/>
  <c r="J592" i="5" s="1"/>
  <c r="J208" i="5"/>
  <c r="J216" i="5"/>
  <c r="H251" i="5"/>
  <c r="H239" i="5"/>
  <c r="H245" i="5" s="1"/>
  <c r="I73" i="5"/>
  <c r="I72" i="5" s="1"/>
  <c r="I71" i="5" s="1"/>
  <c r="I22" i="5"/>
  <c r="I416" i="5"/>
  <c r="H527" i="5"/>
  <c r="H616" i="5"/>
  <c r="K51" i="5"/>
  <c r="K50" i="5" s="1"/>
  <c r="K49" i="5" s="1"/>
  <c r="K48" i="5" s="1"/>
  <c r="K56" i="5" s="1"/>
  <c r="H122" i="5"/>
  <c r="H121" i="5" s="1"/>
  <c r="H120" i="5" s="1"/>
  <c r="H148" i="5" s="1"/>
  <c r="G17" i="5"/>
  <c r="G11" i="5"/>
  <c r="G10" i="5" s="1"/>
  <c r="G595" i="5"/>
  <c r="I595" i="5"/>
  <c r="I594" i="5" s="1"/>
  <c r="I593" i="5" s="1"/>
  <c r="G73" i="5"/>
  <c r="G72" i="5" s="1"/>
  <c r="G71" i="5" s="1"/>
  <c r="L527" i="5"/>
  <c r="G340" i="5"/>
  <c r="G21" i="5"/>
  <c r="G20" i="5" s="1"/>
  <c r="G19" i="5" s="1"/>
  <c r="G33" i="5" s="1"/>
  <c r="G635" i="5"/>
  <c r="G281" i="5"/>
  <c r="G280" i="5" s="1"/>
  <c r="G279" i="5" s="1"/>
  <c r="G306" i="5" s="1"/>
  <c r="H595" i="5"/>
  <c r="L51" i="5"/>
  <c r="L50" i="5" s="1"/>
  <c r="L49" i="5" s="1"/>
  <c r="L48" i="5" s="1"/>
  <c r="L56" i="5" s="1"/>
  <c r="H416" i="5"/>
  <c r="L416" i="5"/>
  <c r="L616" i="5"/>
  <c r="L74" i="5"/>
  <c r="L73" i="5" s="1"/>
  <c r="L72" i="5" s="1"/>
  <c r="L71" i="5" s="1"/>
  <c r="L82" i="5" s="1"/>
  <c r="L258" i="5"/>
  <c r="L595" i="5"/>
  <c r="L344" i="5"/>
  <c r="L343" i="5" s="1"/>
  <c r="L342" i="5" s="1"/>
  <c r="L341" i="5" s="1"/>
  <c r="L349" i="5" s="1"/>
  <c r="L617" i="5"/>
  <c r="L635" i="5" s="1"/>
  <c r="L310" i="5"/>
  <c r="H421" i="3"/>
  <c r="J421" i="3"/>
  <c r="I1031" i="3"/>
  <c r="J594" i="5"/>
  <c r="J593" i="5" s="1"/>
  <c r="K1026" i="3"/>
  <c r="K1025" i="3" s="1"/>
  <c r="K1024" i="3" s="1"/>
  <c r="K854" i="3"/>
  <c r="K853" i="3" s="1"/>
  <c r="K846" i="3" s="1"/>
  <c r="F696" i="3"/>
  <c r="F695" i="3" s="1"/>
  <c r="I760" i="3"/>
  <c r="I756" i="3" s="1"/>
  <c r="J533" i="3"/>
  <c r="J528" i="3" s="1"/>
  <c r="J527" i="3" s="1"/>
  <c r="H34" i="2" s="1"/>
  <c r="J508" i="5"/>
  <c r="J507" i="5" s="1"/>
  <c r="J506" i="5" s="1"/>
  <c r="I186" i="3"/>
  <c r="J344" i="3"/>
  <c r="J106" i="5"/>
  <c r="J105" i="5" s="1"/>
  <c r="F265" i="3"/>
  <c r="F264" i="3" s="1"/>
  <c r="F263" i="3" s="1"/>
  <c r="F474" i="3"/>
  <c r="F747" i="3"/>
  <c r="F746" i="3" s="1"/>
  <c r="F297" i="3"/>
  <c r="F296" i="3" s="1"/>
  <c r="F295" i="3" s="1"/>
  <c r="F294" i="3" s="1"/>
  <c r="F204" i="3"/>
  <c r="F203" i="3" s="1"/>
  <c r="G104" i="11"/>
  <c r="G103" i="11" s="1"/>
  <c r="H21" i="5"/>
  <c r="H20" i="5" s="1"/>
  <c r="H19" i="5" s="1"/>
  <c r="G469" i="3"/>
  <c r="K827" i="3"/>
  <c r="L594" i="5"/>
  <c r="L593" i="5" s="1"/>
  <c r="F78" i="3"/>
  <c r="F80" i="3"/>
  <c r="G219" i="11"/>
  <c r="G218" i="11" s="1"/>
  <c r="G217" i="11"/>
  <c r="G223" i="11" s="1"/>
  <c r="G508" i="5"/>
  <c r="G507" i="5" s="1"/>
  <c r="G506" i="5" s="1"/>
  <c r="G523" i="5" s="1"/>
  <c r="K682" i="3"/>
  <c r="G421" i="3"/>
  <c r="G383" i="3" s="1"/>
  <c r="E30" i="2" s="1"/>
  <c r="H846" i="3"/>
  <c r="H826" i="3" s="1"/>
  <c r="F40" i="2" s="1"/>
  <c r="K927" i="3"/>
  <c r="K926" i="3" s="1"/>
  <c r="K48" i="3"/>
  <c r="G1031" i="3"/>
  <c r="G1023" i="3" s="1"/>
  <c r="E48" i="2" s="1"/>
  <c r="G296" i="3"/>
  <c r="G295" i="3" s="1"/>
  <c r="G294" i="3" s="1"/>
  <c r="F806" i="3"/>
  <c r="F805" i="3" s="1"/>
  <c r="F768" i="3" s="1"/>
  <c r="D39" i="2" s="1"/>
  <c r="F191" i="3"/>
  <c r="F422" i="3"/>
  <c r="G353" i="5"/>
  <c r="G352" i="5" s="1"/>
  <c r="G351" i="5" s="1"/>
  <c r="G387" i="5" s="1"/>
  <c r="F401" i="3"/>
  <c r="F740" i="3"/>
  <c r="F1039" i="3"/>
  <c r="F1038" i="3" s="1"/>
  <c r="F200" i="3"/>
  <c r="F199" i="3" s="1"/>
  <c r="G355" i="11"/>
  <c r="G354" i="11" s="1"/>
  <c r="G353" i="11" s="1"/>
  <c r="G369" i="11" s="1"/>
  <c r="G870" i="3"/>
  <c r="J401" i="3"/>
  <c r="J400" i="3" s="1"/>
  <c r="K973" i="3"/>
  <c r="K972" i="3" s="1"/>
  <c r="K270" i="3"/>
  <c r="I26" i="2" s="1"/>
  <c r="K363" i="3"/>
  <c r="G594" i="5"/>
  <c r="G593" i="5" s="1"/>
  <c r="F357" i="3"/>
  <c r="F356" i="3" s="1"/>
  <c r="G444" i="5"/>
  <c r="G443" i="5" s="1"/>
  <c r="G442" i="5" s="1"/>
  <c r="F32" i="3"/>
  <c r="F31" i="3" s="1"/>
  <c r="F344" i="3"/>
  <c r="F927" i="3"/>
  <c r="G500" i="11"/>
  <c r="G499" i="11" s="1"/>
  <c r="G146" i="3"/>
  <c r="I508" i="3"/>
  <c r="I507" i="3" s="1"/>
  <c r="I448" i="3"/>
  <c r="I447" i="3" s="1"/>
  <c r="I446" i="3" s="1"/>
  <c r="I445" i="3" s="1"/>
  <c r="G31" i="2" s="1"/>
  <c r="G376" i="11"/>
  <c r="G375" i="11" s="1"/>
  <c r="G374" i="11" s="1"/>
  <c r="G404" i="11" s="1"/>
  <c r="G493" i="11"/>
  <c r="H83" i="3"/>
  <c r="H30" i="3"/>
  <c r="H29" i="3" s="1"/>
  <c r="J848" i="3"/>
  <c r="J847" i="3" s="1"/>
  <c r="J32" i="3"/>
  <c r="J31" i="3" s="1"/>
  <c r="J30" i="3" s="1"/>
  <c r="J29" i="3" s="1"/>
  <c r="H14" i="2" s="1"/>
  <c r="I32" i="3"/>
  <c r="I31" i="3" s="1"/>
  <c r="I30" i="3" s="1"/>
  <c r="I29" i="3" s="1"/>
  <c r="G14" i="2" s="1"/>
  <c r="I870" i="3"/>
  <c r="G768" i="3"/>
  <c r="I21" i="5"/>
  <c r="I20" i="5" s="1"/>
  <c r="I19" i="5" s="1"/>
  <c r="I33" i="5" s="1"/>
  <c r="H353" i="5"/>
  <c r="H352" i="5" s="1"/>
  <c r="H351" i="5" s="1"/>
  <c r="H387" i="5" s="1"/>
  <c r="G32" i="3"/>
  <c r="G31" i="3" s="1"/>
  <c r="J146" i="3"/>
  <c r="J696" i="3"/>
  <c r="J695" i="3" s="1"/>
  <c r="I225" i="3"/>
  <c r="I224" i="3" s="1"/>
  <c r="I223" i="3" s="1"/>
  <c r="K122" i="5"/>
  <c r="K121" i="5" s="1"/>
  <c r="K120" i="5" s="1"/>
  <c r="H296" i="3"/>
  <c r="H295" i="3" s="1"/>
  <c r="H294" i="3" s="1"/>
  <c r="F28" i="2" s="1"/>
  <c r="F27" i="2" s="1"/>
  <c r="K296" i="3"/>
  <c r="K295" i="3" s="1"/>
  <c r="K294" i="3" s="1"/>
  <c r="I28" i="2" s="1"/>
  <c r="H344" i="3"/>
  <c r="G344" i="3"/>
  <c r="J343" i="3"/>
  <c r="H385" i="3"/>
  <c r="H384" i="3" s="1"/>
  <c r="K715" i="3"/>
  <c r="G533" i="3"/>
  <c r="G528" i="3" s="1"/>
  <c r="I584" i="3"/>
  <c r="I583" i="3" s="1"/>
  <c r="H736" i="3"/>
  <c r="H735" i="3" s="1"/>
  <c r="F37" i="2" s="1"/>
  <c r="J740" i="3"/>
  <c r="I740" i="3"/>
  <c r="I736" i="3" s="1"/>
  <c r="G812" i="3"/>
  <c r="K812" i="3"/>
  <c r="G854" i="3"/>
  <c r="G853" i="3" s="1"/>
  <c r="G846" i="3" s="1"/>
  <c r="I927" i="3"/>
  <c r="I926" i="3" s="1"/>
  <c r="J955" i="3"/>
  <c r="J954" i="3" s="1"/>
  <c r="H45" i="2" s="1"/>
  <c r="I1026" i="3"/>
  <c r="I1025" i="3" s="1"/>
  <c r="I1024" i="3" s="1"/>
  <c r="I1023" i="3" s="1"/>
  <c r="J1054" i="3"/>
  <c r="J1053" i="3" s="1"/>
  <c r="J1052" i="3" s="1"/>
  <c r="J1047" i="3" s="1"/>
  <c r="K435" i="3"/>
  <c r="I474" i="3"/>
  <c r="I469" i="3" s="1"/>
  <c r="I468" i="3" s="1"/>
  <c r="H474" i="3"/>
  <c r="H469" i="3" s="1"/>
  <c r="F621" i="3"/>
  <c r="H629" i="3"/>
  <c r="H628" i="3" s="1"/>
  <c r="I51" i="5"/>
  <c r="I50" i="5" s="1"/>
  <c r="I49" i="5" s="1"/>
  <c r="I48" i="5" s="1"/>
  <c r="I56" i="5" s="1"/>
  <c r="K73" i="5"/>
  <c r="K72" i="5" s="1"/>
  <c r="K71" i="5" s="1"/>
  <c r="K82" i="5" s="1"/>
  <c r="K106" i="5"/>
  <c r="K105" i="5" s="1"/>
  <c r="K119" i="5" s="1"/>
  <c r="J258" i="5"/>
  <c r="J281" i="5"/>
  <c r="J280" i="5" s="1"/>
  <c r="K281" i="5"/>
  <c r="K280" i="5" s="1"/>
  <c r="K279" i="5" s="1"/>
  <c r="K306" i="5" s="1"/>
  <c r="K344" i="5"/>
  <c r="K343" i="5" s="1"/>
  <c r="K342" i="5" s="1"/>
  <c r="K341" i="5" s="1"/>
  <c r="K444" i="5"/>
  <c r="K443" i="5" s="1"/>
  <c r="K442" i="5" s="1"/>
  <c r="K487" i="5" s="1"/>
  <c r="I444" i="5"/>
  <c r="I443" i="5" s="1"/>
  <c r="I442" i="5" s="1"/>
  <c r="I487" i="5" s="1"/>
  <c r="H390" i="5"/>
  <c r="H389" i="5" s="1"/>
  <c r="H388" i="5" s="1"/>
  <c r="H437" i="5" s="1"/>
  <c r="H508" i="5"/>
  <c r="H507" i="5" s="1"/>
  <c r="H506" i="5" s="1"/>
  <c r="H523" i="5" s="1"/>
  <c r="I353" i="5"/>
  <c r="I352" i="5" s="1"/>
  <c r="I351" i="5" s="1"/>
  <c r="I387" i="5" s="1"/>
  <c r="K357" i="3"/>
  <c r="L655" i="5"/>
  <c r="G472" i="4"/>
  <c r="G1021" i="4"/>
  <c r="G1020" i="4" s="1"/>
  <c r="G1015" i="4" s="1"/>
  <c r="G1014" i="4" s="1"/>
  <c r="L171" i="5"/>
  <c r="L170" i="5" s="1"/>
  <c r="L149" i="5" s="1"/>
  <c r="L199" i="5" s="1"/>
  <c r="G751" i="4"/>
  <c r="G746" i="4" s="1"/>
  <c r="G1327" i="4" s="1"/>
  <c r="G158" i="1"/>
  <c r="H19" i="7" s="1"/>
  <c r="G50" i="2"/>
  <c r="G49" i="2" s="1"/>
  <c r="I1046" i="3"/>
  <c r="H47" i="2"/>
  <c r="K340" i="5"/>
  <c r="K320" i="5"/>
  <c r="G612" i="10"/>
  <c r="I745" i="3"/>
  <c r="J1046" i="3"/>
  <c r="H50" i="2"/>
  <c r="H49" i="2" s="1"/>
  <c r="I119" i="5"/>
  <c r="I104" i="5"/>
  <c r="J279" i="5"/>
  <c r="J306" i="5" s="1"/>
  <c r="F50" i="2"/>
  <c r="F49" i="2" s="1"/>
  <c r="H1046" i="3"/>
  <c r="H240" i="3"/>
  <c r="F25" i="2"/>
  <c r="F22" i="2" s="1"/>
  <c r="F30" i="3"/>
  <c r="F29" i="3" s="1"/>
  <c r="D14" i="2" s="1"/>
  <c r="G10" i="6"/>
  <c r="G9" i="6"/>
  <c r="H487" i="5"/>
  <c r="F47" i="2"/>
  <c r="H320" i="5"/>
  <c r="H340" i="5"/>
  <c r="H279" i="5"/>
  <c r="H306" i="5" s="1"/>
  <c r="H278" i="5"/>
  <c r="G487" i="5"/>
  <c r="J17" i="5"/>
  <c r="J11" i="5"/>
  <c r="J10" i="5" s="1"/>
  <c r="J9" i="5"/>
  <c r="G338" i="10"/>
  <c r="G337" i="10" s="1"/>
  <c r="G498" i="11"/>
  <c r="G489" i="11"/>
  <c r="G488" i="11" s="1"/>
  <c r="J145" i="3"/>
  <c r="I222" i="3"/>
  <c r="G21" i="2"/>
  <c r="G20" i="2" s="1"/>
  <c r="I179" i="3"/>
  <c r="H343" i="3"/>
  <c r="J119" i="5"/>
  <c r="J104" i="5"/>
  <c r="K350" i="5"/>
  <c r="E158" i="1"/>
  <c r="F19" i="7" s="1"/>
  <c r="E50" i="2"/>
  <c r="E49" i="2" s="1"/>
  <c r="G1046" i="3"/>
  <c r="G1339" i="4"/>
  <c r="L254" i="5"/>
  <c r="L253" i="5" s="1"/>
  <c r="L252" i="5" s="1"/>
  <c r="L263" i="5"/>
  <c r="I421" i="3"/>
  <c r="I383" i="3" s="1"/>
  <c r="K826" i="3"/>
  <c r="I40" i="2" s="1"/>
  <c r="G343" i="3"/>
  <c r="I527" i="3"/>
  <c r="G34" i="2" s="1"/>
  <c r="I278" i="5"/>
  <c r="G1000" i="10"/>
  <c r="K421" i="3"/>
  <c r="G158" i="11"/>
  <c r="G161" i="11"/>
  <c r="K344" i="3"/>
  <c r="G124" i="4"/>
  <c r="G123" i="4" s="1"/>
  <c r="G106" i="4" s="1"/>
  <c r="K171" i="3"/>
  <c r="K170" i="3" s="1"/>
  <c r="K169" i="3" s="1"/>
  <c r="K146" i="3" s="1"/>
  <c r="K454" i="3"/>
  <c r="K453" i="3" s="1"/>
  <c r="K448" i="3" s="1"/>
  <c r="K447" i="3" s="1"/>
  <c r="G1205" i="4"/>
  <c r="G1200" i="4" s="1"/>
  <c r="G1199" i="4" s="1"/>
  <c r="G1198" i="4" s="1"/>
  <c r="G1197" i="4" s="1"/>
  <c r="K262" i="3"/>
  <c r="K261" i="3" s="1"/>
  <c r="K260" i="3" s="1"/>
  <c r="K259" i="3" s="1"/>
  <c r="K258" i="3" s="1"/>
  <c r="K257" i="3" s="1"/>
  <c r="I24" i="2" s="1"/>
  <c r="G1040" i="4"/>
  <c r="G1039" i="4" s="1"/>
  <c r="G1038" i="4" s="1"/>
  <c r="G1037" i="4" s="1"/>
  <c r="G1036" i="4" s="1"/>
  <c r="G1288" i="4"/>
  <c r="G1283" i="4" s="1"/>
  <c r="G1282" i="4" s="1"/>
  <c r="G1281" i="4" s="1"/>
  <c r="G1276" i="4" s="1"/>
  <c r="G1275" i="4" s="1"/>
  <c r="K1060" i="3"/>
  <c r="K1059" i="3" s="1"/>
  <c r="G823" i="4"/>
  <c r="G822" i="4" s="1"/>
  <c r="G794" i="4" s="1"/>
  <c r="K614" i="3"/>
  <c r="K613" i="3" s="1"/>
  <c r="K612" i="3" s="1"/>
  <c r="K584" i="3" s="1"/>
  <c r="K583" i="3" s="1"/>
  <c r="G863" i="4"/>
  <c r="G862" i="4" s="1"/>
  <c r="K734" i="3"/>
  <c r="K733" i="3" s="1"/>
  <c r="K732" i="3" s="1"/>
  <c r="K731" i="3" s="1"/>
  <c r="K730" i="3" s="1"/>
  <c r="I58" i="1"/>
  <c r="I59" i="1"/>
  <c r="G690" i="4"/>
  <c r="G689" i="4" s="1"/>
  <c r="G688" i="4" s="1"/>
  <c r="G687" i="4" s="1"/>
  <c r="G686" i="4" s="1"/>
  <c r="K473" i="3"/>
  <c r="K472" i="3" s="1"/>
  <c r="K471" i="3" s="1"/>
  <c r="K470" i="3" s="1"/>
  <c r="L430" i="5"/>
  <c r="L390" i="5" s="1"/>
  <c r="L389" i="5" s="1"/>
  <c r="L388" i="5" s="1"/>
  <c r="L437" i="5" s="1"/>
  <c r="H1023" i="3"/>
  <c r="F48" i="2" s="1"/>
  <c r="H17" i="5"/>
  <c r="G9" i="5"/>
  <c r="K17" i="5"/>
  <c r="G847" i="10"/>
  <c r="G973" i="3"/>
  <c r="G972" i="3" s="1"/>
  <c r="G971" i="3" s="1"/>
  <c r="J726" i="3"/>
  <c r="J725" i="3" s="1"/>
  <c r="J712" i="3" s="1"/>
  <c r="H36" i="2" s="1"/>
  <c r="G308" i="11"/>
  <c r="G122" i="5"/>
  <c r="G121" i="5" s="1"/>
  <c r="G120" i="5" s="1"/>
  <c r="G148" i="5" s="1"/>
  <c r="J384" i="3"/>
  <c r="J383" i="3" s="1"/>
  <c r="H30" i="2" s="1"/>
  <c r="F973" i="3"/>
  <c r="F972" i="3" s="1"/>
  <c r="F971" i="3" s="1"/>
  <c r="D47" i="2" s="1"/>
  <c r="G726" i="3"/>
  <c r="G725" i="3" s="1"/>
  <c r="G712" i="3" s="1"/>
  <c r="E36" i="2" s="1"/>
  <c r="K957" i="3"/>
  <c r="K956" i="3" s="1"/>
  <c r="K955" i="3" s="1"/>
  <c r="K954" i="3" s="1"/>
  <c r="I45" i="2" s="1"/>
  <c r="G1243" i="4"/>
  <c r="G1242" i="4" s="1"/>
  <c r="G1241" i="4" s="1"/>
  <c r="G1240" i="4" s="1"/>
  <c r="G1231" i="4" s="1"/>
  <c r="G1230" i="4" s="1"/>
  <c r="H526" i="5"/>
  <c r="H525" i="5" s="1"/>
  <c r="H524" i="5" s="1"/>
  <c r="H543" i="5" s="1"/>
  <c r="K241" i="3"/>
  <c r="I23" i="2" s="1"/>
  <c r="I22" i="2" s="1"/>
  <c r="K707" i="3"/>
  <c r="K709" i="3"/>
  <c r="K708" i="3" s="1"/>
  <c r="J73" i="5"/>
  <c r="J72" i="5" s="1"/>
  <c r="J71" i="5" s="1"/>
  <c r="J82" i="5" s="1"/>
  <c r="G903" i="3"/>
  <c r="G869" i="3" s="1"/>
  <c r="G868" i="3" s="1"/>
  <c r="L110" i="5"/>
  <c r="L109" i="5" s="1"/>
  <c r="L108" i="5" s="1"/>
  <c r="L107" i="5" s="1"/>
  <c r="L106" i="5" s="1"/>
  <c r="L105" i="5" s="1"/>
  <c r="K1058" i="3"/>
  <c r="K1057" i="3" s="1"/>
  <c r="E11" i="1"/>
  <c r="C91" i="1"/>
  <c r="C90" i="1" s="1"/>
  <c r="C158" i="1" s="1"/>
  <c r="C19" i="7" s="1"/>
  <c r="E19" i="7" s="1"/>
  <c r="F649" i="3"/>
  <c r="F648" i="3" s="1"/>
  <c r="F400" i="3"/>
  <c r="F435" i="3"/>
  <c r="F421" i="3" s="1"/>
  <c r="I97" i="1"/>
  <c r="G443" i="10"/>
  <c r="G485" i="10"/>
  <c r="G479" i="10" s="1"/>
  <c r="G478" i="10" s="1"/>
  <c r="G477" i="10" s="1"/>
  <c r="H73" i="5"/>
  <c r="H72" i="5" s="1"/>
  <c r="H71" i="5" s="1"/>
  <c r="H82" i="5" s="1"/>
  <c r="L309" i="5"/>
  <c r="L308" i="5" s="1"/>
  <c r="L307" i="5" s="1"/>
  <c r="L320" i="5" s="1"/>
  <c r="J768" i="3"/>
  <c r="D158" i="1"/>
  <c r="J313" i="3"/>
  <c r="H29" i="2" s="1"/>
  <c r="J446" i="3"/>
  <c r="J445" i="3" s="1"/>
  <c r="K505" i="5"/>
  <c r="J745" i="3"/>
  <c r="J1031" i="3"/>
  <c r="J1023" i="3" s="1"/>
  <c r="H48" i="2" s="1"/>
  <c r="G171" i="5"/>
  <c r="G170" i="5" s="1"/>
  <c r="G149" i="5" s="1"/>
  <c r="G199" i="5" s="1"/>
  <c r="I68" i="1"/>
  <c r="G464" i="10"/>
  <c r="G463" i="10" s="1"/>
  <c r="G462" i="10" s="1"/>
  <c r="G461" i="10" s="1"/>
  <c r="G460" i="10" s="1"/>
  <c r="G459" i="10" s="1"/>
  <c r="G513" i="10"/>
  <c r="G879" i="10"/>
  <c r="G878" i="10" s="1"/>
  <c r="G296" i="11"/>
  <c r="G295" i="11" s="1"/>
  <c r="G294" i="11" s="1"/>
  <c r="G300" i="11" s="1"/>
  <c r="I390" i="5"/>
  <c r="I389" i="5" s="1"/>
  <c r="I388" i="5" s="1"/>
  <c r="I437" i="5" s="1"/>
  <c r="G940" i="4"/>
  <c r="G939" i="4" s="1"/>
  <c r="I240" i="3"/>
  <c r="K1031" i="3"/>
  <c r="K1023" i="3" s="1"/>
  <c r="I48" i="2" s="1"/>
  <c r="H635" i="5"/>
  <c r="H594" i="5" s="1"/>
  <c r="H593" i="5" s="1"/>
  <c r="C11" i="1"/>
  <c r="G1329" i="4"/>
  <c r="G636" i="5"/>
  <c r="J846" i="3"/>
  <c r="J826" i="3" s="1"/>
  <c r="H40" i="2" s="1"/>
  <c r="I973" i="3"/>
  <c r="I972" i="3" s="1"/>
  <c r="I971" i="3" s="1"/>
  <c r="G47" i="2" s="1"/>
  <c r="I846" i="3"/>
  <c r="I826" i="3" s="1"/>
  <c r="G40" i="2" s="1"/>
  <c r="H225" i="3"/>
  <c r="H224" i="3" s="1"/>
  <c r="H223" i="3" s="1"/>
  <c r="K389" i="3"/>
  <c r="K385" i="3" s="1"/>
  <c r="K384" i="3" s="1"/>
  <c r="K383" i="3" s="1"/>
  <c r="I30" i="2" s="1"/>
  <c r="L281" i="5"/>
  <c r="L280" i="5" s="1"/>
  <c r="L279" i="5" s="1"/>
  <c r="L306" i="5" s="1"/>
  <c r="G30" i="3"/>
  <c r="G29" i="3" s="1"/>
  <c r="E14" i="2" s="1"/>
  <c r="L12" i="5"/>
  <c r="I903" i="3"/>
  <c r="F11" i="1"/>
  <c r="F158" i="1" s="1"/>
  <c r="G19" i="7" s="1"/>
  <c r="I124" i="1"/>
  <c r="F174" i="3"/>
  <c r="F146" i="3" s="1"/>
  <c r="F528" i="3"/>
  <c r="G416" i="5"/>
  <c r="G390" i="5" s="1"/>
  <c r="G389" i="5" s="1"/>
  <c r="G388" i="5" s="1"/>
  <c r="G437" i="5" s="1"/>
  <c r="F736" i="3"/>
  <c r="F448" i="3"/>
  <c r="F447" i="3" s="1"/>
  <c r="F446" i="3" s="1"/>
  <c r="F445" i="3" s="1"/>
  <c r="D31" i="2" s="1"/>
  <c r="G73" i="10"/>
  <c r="G999" i="10" s="1"/>
  <c r="G98" i="10"/>
  <c r="G238" i="10"/>
  <c r="G237" i="10" s="1"/>
  <c r="G339" i="10"/>
  <c r="G623" i="10"/>
  <c r="G622" i="10" s="1"/>
  <c r="G646" i="10"/>
  <c r="G657" i="10"/>
  <c r="G656" i="10" s="1"/>
  <c r="G655" i="10" s="1"/>
  <c r="G645" i="10" s="1"/>
  <c r="G666" i="10"/>
  <c r="G756" i="10"/>
  <c r="G755" i="10" s="1"/>
  <c r="G750" i="10" s="1"/>
  <c r="G749" i="10" s="1"/>
  <c r="G827" i="10"/>
  <c r="G826" i="10" s="1"/>
  <c r="G460" i="11"/>
  <c r="G459" i="11" s="1"/>
  <c r="G458" i="11" s="1"/>
  <c r="G486" i="11" s="1"/>
  <c r="H314" i="3"/>
  <c r="K903" i="3"/>
  <c r="K869" i="3" s="1"/>
  <c r="K868" i="3" s="1"/>
  <c r="K83" i="3"/>
  <c r="K1054" i="3"/>
  <c r="K1053" i="3" s="1"/>
  <c r="K1052" i="3" s="1"/>
  <c r="K1047" i="3" s="1"/>
  <c r="J903" i="3"/>
  <c r="G562" i="5"/>
  <c r="G561" i="5" s="1"/>
  <c r="G560" i="5" s="1"/>
  <c r="G592" i="5" s="1"/>
  <c r="G344" i="5"/>
  <c r="G343" i="5" s="1"/>
  <c r="G342" i="5" s="1"/>
  <c r="G341" i="5" s="1"/>
  <c r="G349" i="5" s="1"/>
  <c r="F827" i="3"/>
  <c r="G948" i="10"/>
  <c r="G947" i="10" s="1"/>
  <c r="G946" i="10" s="1"/>
  <c r="G945" i="10" s="1"/>
  <c r="G926" i="10" s="1"/>
  <c r="G925" i="10" s="1"/>
  <c r="G22" i="11"/>
  <c r="G21" i="11" s="1"/>
  <c r="G20" i="11" s="1"/>
  <c r="G31" i="11" s="1"/>
  <c r="G120" i="11"/>
  <c r="G119" i="11" s="1"/>
  <c r="G118" i="11" s="1"/>
  <c r="G136" i="11" s="1"/>
  <c r="I869" i="3"/>
  <c r="I868" i="3" s="1"/>
  <c r="J309" i="5"/>
  <c r="J308" i="5" s="1"/>
  <c r="J307" i="5" s="1"/>
  <c r="J278" i="5" s="1"/>
  <c r="K747" i="3"/>
  <c r="K746" i="3" s="1"/>
  <c r="G1044" i="4"/>
  <c r="G1043" i="4" s="1"/>
  <c r="K21" i="5"/>
  <c r="K20" i="5" s="1"/>
  <c r="K19" i="5" s="1"/>
  <c r="K232" i="3"/>
  <c r="F469" i="3"/>
  <c r="F83" i="3"/>
  <c r="F225" i="3"/>
  <c r="F224" i="3" s="1"/>
  <c r="F223" i="3" s="1"/>
  <c r="G230" i="11"/>
  <c r="G226" i="11" s="1"/>
  <c r="G225" i="11" s="1"/>
  <c r="G224" i="11" s="1"/>
  <c r="G241" i="11" s="1"/>
  <c r="I46" i="1"/>
  <c r="I45" i="1" s="1"/>
  <c r="I11" i="1" s="1"/>
  <c r="G15" i="10"/>
  <c r="G14" i="10" s="1"/>
  <c r="G13" i="10" s="1"/>
  <c r="G12" i="10" s="1"/>
  <c r="G11" i="10" s="1"/>
  <c r="G10" i="10" s="1"/>
  <c r="G43" i="10"/>
  <c r="G42" i="10" s="1"/>
  <c r="G30" i="10" s="1"/>
  <c r="G29" i="10" s="1"/>
  <c r="G169" i="10"/>
  <c r="G310" i="10"/>
  <c r="G359" i="10"/>
  <c r="G1006" i="10" s="1"/>
  <c r="G902" i="10"/>
  <c r="G901" i="10" s="1"/>
  <c r="G900" i="10" s="1"/>
  <c r="G899" i="10" s="1"/>
  <c r="G163" i="11"/>
  <c r="G162" i="11" s="1"/>
  <c r="G141" i="11" s="1"/>
  <c r="G179" i="11" s="1"/>
  <c r="G422" i="11"/>
  <c r="G421" i="11" s="1"/>
  <c r="G420" i="11" s="1"/>
  <c r="G432" i="11" s="1"/>
  <c r="J736" i="3"/>
  <c r="I955" i="3"/>
  <c r="I954" i="3" s="1"/>
  <c r="G45" i="2" s="1"/>
  <c r="H584" i="3"/>
  <c r="H583" i="3" s="1"/>
  <c r="H527" i="3" s="1"/>
  <c r="F34" i="2" s="1"/>
  <c r="G584" i="3"/>
  <c r="G583" i="3" s="1"/>
  <c r="G527" i="3" s="1"/>
  <c r="E34" i="2" s="1"/>
  <c r="J890" i="3"/>
  <c r="J889" i="3" s="1"/>
  <c r="J869" i="3" s="1"/>
  <c r="J868" i="3" s="1"/>
  <c r="G72" i="3"/>
  <c r="G71" i="3" s="1"/>
  <c r="G70" i="3" s="1"/>
  <c r="G69" i="3" s="1"/>
  <c r="K72" i="3"/>
  <c r="K71" i="3" s="1"/>
  <c r="K70" i="3" s="1"/>
  <c r="K69" i="3" s="1"/>
  <c r="L379" i="5"/>
  <c r="L378" i="5" s="1"/>
  <c r="L375" i="5" s="1"/>
  <c r="K775" i="3"/>
  <c r="K774" i="3" s="1"/>
  <c r="K771" i="3" s="1"/>
  <c r="G379" i="4"/>
  <c r="G376" i="4" s="1"/>
  <c r="G637" i="4"/>
  <c r="G636" i="4" s="1"/>
  <c r="G632" i="4" s="1"/>
  <c r="G627" i="4" s="1"/>
  <c r="G622" i="4" s="1"/>
  <c r="G611" i="4" s="1"/>
  <c r="G610" i="4" s="1"/>
  <c r="K201" i="3"/>
  <c r="K200" i="3" s="1"/>
  <c r="K199" i="3" s="1"/>
  <c r="K699" i="3"/>
  <c r="K698" i="3" s="1"/>
  <c r="K697" i="3" s="1"/>
  <c r="G345" i="4"/>
  <c r="G344" i="4" s="1"/>
  <c r="G343" i="4" s="1"/>
  <c r="G342" i="4" s="1"/>
  <c r="G1162" i="4"/>
  <c r="G1161" i="4" s="1"/>
  <c r="G1152" i="4" s="1"/>
  <c r="L537" i="5"/>
  <c r="L536" i="5" s="1"/>
  <c r="L535" i="5" s="1"/>
  <c r="L526" i="5" s="1"/>
  <c r="L525" i="5" s="1"/>
  <c r="L524" i="5" s="1"/>
  <c r="L543" i="5" s="1"/>
  <c r="L129" i="5"/>
  <c r="L128" i="5" s="1"/>
  <c r="L127" i="5" s="1"/>
  <c r="L122" i="5" s="1"/>
  <c r="L121" i="5" s="1"/>
  <c r="L120" i="5" s="1"/>
  <c r="L148" i="5" s="1"/>
  <c r="K480" i="3"/>
  <c r="K479" i="3" s="1"/>
  <c r="K478" i="3" s="1"/>
  <c r="K474" i="3" s="1"/>
  <c r="K469" i="3" s="1"/>
  <c r="H870" i="3"/>
  <c r="H869" i="3" s="1"/>
  <c r="H868" i="3" s="1"/>
  <c r="H191" i="3"/>
  <c r="H179" i="3" s="1"/>
  <c r="H145" i="3" s="1"/>
  <c r="H77" i="3" s="1"/>
  <c r="G562" i="4"/>
  <c r="G559" i="4" s="1"/>
  <c r="G558" i="4" s="1"/>
  <c r="G43" i="6"/>
  <c r="G42" i="6" s="1"/>
  <c r="G41" i="6" s="1"/>
  <c r="G40" i="6" s="1"/>
  <c r="G35" i="6" s="1"/>
  <c r="G34" i="6" s="1"/>
  <c r="G33" i="6" s="1"/>
  <c r="G27" i="6" s="1"/>
  <c r="G26" i="6" s="1"/>
  <c r="J508" i="3"/>
  <c r="J507" i="3" s="1"/>
  <c r="J468" i="3" s="1"/>
  <c r="H33" i="2" s="1"/>
  <c r="H32" i="2" s="1"/>
  <c r="K1022" i="3"/>
  <c r="K1021" i="3" s="1"/>
  <c r="K1020" i="3" s="1"/>
  <c r="L671" i="5"/>
  <c r="L670" i="5" s="1"/>
  <c r="L669" i="5" s="1"/>
  <c r="L672" i="5" s="1"/>
  <c r="L636" i="5" s="1"/>
  <c r="G977" i="4"/>
  <c r="G976" i="4" s="1"/>
  <c r="G975" i="4" s="1"/>
  <c r="K724" i="3"/>
  <c r="K723" i="3" s="1"/>
  <c r="K722" i="3" s="1"/>
  <c r="K714" i="3" s="1"/>
  <c r="K713" i="3" s="1"/>
  <c r="G370" i="4"/>
  <c r="G363" i="4"/>
  <c r="L24" i="5"/>
  <c r="L23" i="5" s="1"/>
  <c r="L22" i="5" s="1"/>
  <c r="L21" i="5" s="1"/>
  <c r="L20" i="5" s="1"/>
  <c r="L19" i="5" s="1"/>
  <c r="L102" i="5"/>
  <c r="L101" i="5" s="1"/>
  <c r="L100" i="5" s="1"/>
  <c r="L99" i="5" s="1"/>
  <c r="L98" i="5" s="1"/>
  <c r="L97" i="5" s="1"/>
  <c r="L103" i="5" s="1"/>
  <c r="G288" i="4"/>
  <c r="G287" i="4" s="1"/>
  <c r="G286" i="4" s="1"/>
  <c r="G285" i="4" s="1"/>
  <c r="K32" i="3"/>
  <c r="K31" i="3" s="1"/>
  <c r="K204" i="3"/>
  <c r="K203" i="3" s="1"/>
  <c r="F14" i="2"/>
  <c r="G1332" i="4"/>
  <c r="G82" i="5"/>
  <c r="G18" i="5"/>
  <c r="H31" i="2"/>
  <c r="J293" i="3"/>
  <c r="G510" i="11"/>
  <c r="G487" i="11"/>
  <c r="G43" i="2"/>
  <c r="G41" i="2" s="1"/>
  <c r="I861" i="3"/>
  <c r="G29" i="2"/>
  <c r="E39" i="2"/>
  <c r="I50" i="2"/>
  <c r="I49" i="2" s="1"/>
  <c r="K1046" i="3"/>
  <c r="D21" i="2"/>
  <c r="D20" i="2" s="1"/>
  <c r="I983" i="10" s="1"/>
  <c r="F222" i="3"/>
  <c r="H21" i="2"/>
  <c r="H20" i="2" s="1"/>
  <c r="J222" i="3"/>
  <c r="K349" i="5"/>
  <c r="K278" i="5"/>
  <c r="L251" i="5"/>
  <c r="L239" i="5"/>
  <c r="K30" i="3"/>
  <c r="K29" i="3" s="1"/>
  <c r="I14" i="2" s="1"/>
  <c r="H768" i="3"/>
  <c r="G33" i="2"/>
  <c r="G32" i="2" s="1"/>
  <c r="K446" i="3"/>
  <c r="K445" i="3" s="1"/>
  <c r="I31" i="2" s="1"/>
  <c r="D28" i="2"/>
  <c r="D27" i="2" s="1"/>
  <c r="I985" i="10" s="1"/>
  <c r="I145" i="3"/>
  <c r="I77" i="3" s="1"/>
  <c r="H383" i="3"/>
  <c r="F30" i="2" s="1"/>
  <c r="G826" i="3"/>
  <c r="E40" i="2" s="1"/>
  <c r="G745" i="3"/>
  <c r="G735" i="3" s="1"/>
  <c r="E37" i="2" s="1"/>
  <c r="G272" i="11"/>
  <c r="G293" i="11" s="1"/>
  <c r="G615" i="3"/>
  <c r="E35" i="2" s="1"/>
  <c r="H33" i="5"/>
  <c r="H18" i="5"/>
  <c r="J505" i="5"/>
  <c r="J523" i="5"/>
  <c r="H446" i="3"/>
  <c r="H445" i="3" s="1"/>
  <c r="F31" i="2" s="1"/>
  <c r="J437" i="5"/>
  <c r="J350" i="5"/>
  <c r="K736" i="3"/>
  <c r="G865" i="4"/>
  <c r="I12" i="2"/>
  <c r="G777" i="10"/>
  <c r="G770" i="10" s="1"/>
  <c r="G984" i="10" s="1"/>
  <c r="G993" i="10"/>
  <c r="G189" i="4"/>
  <c r="G188" i="4" s="1"/>
  <c r="G1336" i="4"/>
  <c r="K148" i="5"/>
  <c r="I767" i="3"/>
  <c r="G39" i="2"/>
  <c r="G38" i="2" s="1"/>
  <c r="G538" i="4"/>
  <c r="E28" i="2"/>
  <c r="E27" i="2" s="1"/>
  <c r="H11" i="1"/>
  <c r="H158" i="1" s="1"/>
  <c r="I19" i="7" s="1"/>
  <c r="I735" i="3"/>
  <c r="G37" i="2" s="1"/>
  <c r="F1031" i="3"/>
  <c r="F1023" i="3" s="1"/>
  <c r="H468" i="3"/>
  <c r="E13" i="2"/>
  <c r="H119" i="5"/>
  <c r="H104" i="5"/>
  <c r="I349" i="5"/>
  <c r="K726" i="3"/>
  <c r="K725" i="3" s="1"/>
  <c r="K727" i="3"/>
  <c r="G240" i="3"/>
  <c r="E25" i="2"/>
  <c r="E22" i="2" s="1"/>
  <c r="G594" i="4"/>
  <c r="G1316" i="4"/>
  <c r="G901" i="4"/>
  <c r="G900" i="4" s="1"/>
  <c r="I82" i="5"/>
  <c r="I18" i="5"/>
  <c r="K225" i="3"/>
  <c r="K224" i="3" s="1"/>
  <c r="K223" i="3" s="1"/>
  <c r="K508" i="3"/>
  <c r="K507" i="3" s="1"/>
  <c r="G117" i="11"/>
  <c r="G97" i="10"/>
  <c r="G121" i="10"/>
  <c r="G998" i="10"/>
  <c r="G202" i="10"/>
  <c r="G195" i="10" s="1"/>
  <c r="G662" i="10"/>
  <c r="G704" i="10"/>
  <c r="G989" i="10" s="1"/>
  <c r="L33" i="5"/>
  <c r="J240" i="3"/>
  <c r="H25" i="2"/>
  <c r="H22" i="2" s="1"/>
  <c r="L340" i="5"/>
  <c r="I350" i="5"/>
  <c r="D50" i="2"/>
  <c r="D49" i="2" s="1"/>
  <c r="I990" i="10" s="1"/>
  <c r="J18" i="5"/>
  <c r="G1315" i="4"/>
  <c r="G326" i="11"/>
  <c r="G471" i="4"/>
  <c r="G1313" i="4"/>
  <c r="J77" i="3"/>
  <c r="H17" i="2" s="1"/>
  <c r="H11" i="2" s="1"/>
  <c r="I523" i="5"/>
  <c r="I505" i="5"/>
  <c r="G10" i="11"/>
  <c r="G18" i="11"/>
  <c r="J320" i="5"/>
  <c r="J340" i="5"/>
  <c r="K186" i="3"/>
  <c r="K33" i="5"/>
  <c r="K18" i="5"/>
  <c r="G38" i="11"/>
  <c r="D25" i="2"/>
  <c r="D22" i="2" s="1"/>
  <c r="I984" i="10" s="1"/>
  <c r="F240" i="3"/>
  <c r="G1108" i="4"/>
  <c r="G1096" i="4" s="1"/>
  <c r="F616" i="3"/>
  <c r="F615" i="3" s="1"/>
  <c r="D35" i="2" s="1"/>
  <c r="G527" i="10"/>
  <c r="G526" i="10" s="1"/>
  <c r="G641" i="10"/>
  <c r="G640" i="10"/>
  <c r="G639" i="10" s="1"/>
  <c r="K760" i="3"/>
  <c r="K756" i="3" s="1"/>
  <c r="K533" i="3"/>
  <c r="K528" i="3" s="1"/>
  <c r="F314" i="3"/>
  <c r="F926" i="3"/>
  <c r="F870" i="3"/>
  <c r="F869" i="3" s="1"/>
  <c r="G261" i="10"/>
  <c r="G260" i="10" s="1"/>
  <c r="G421" i="10"/>
  <c r="G390" i="10" s="1"/>
  <c r="G508" i="10"/>
  <c r="G633" i="10"/>
  <c r="G521" i="11"/>
  <c r="G511" i="11" s="1"/>
  <c r="G520" i="11" s="1"/>
  <c r="G526" i="11"/>
  <c r="I12" i="5"/>
  <c r="F343" i="3"/>
  <c r="K629" i="3"/>
  <c r="K628" i="3" s="1"/>
  <c r="J615" i="3"/>
  <c r="H35" i="2" s="1"/>
  <c r="K702" i="3"/>
  <c r="G106" i="5"/>
  <c r="G105" i="5" s="1"/>
  <c r="F508" i="3"/>
  <c r="F507" i="3" s="1"/>
  <c r="F468" i="3" s="1"/>
  <c r="H562" i="5"/>
  <c r="H561" i="5" s="1"/>
  <c r="H560" i="5" s="1"/>
  <c r="H592" i="5" s="1"/>
  <c r="G527" i="5"/>
  <c r="G526" i="5" s="1"/>
  <c r="G525" i="5" s="1"/>
  <c r="G524" i="5" s="1"/>
  <c r="F760" i="3"/>
  <c r="F756" i="3" s="1"/>
  <c r="F745" i="3" s="1"/>
  <c r="G306" i="10"/>
  <c r="G279" i="10" s="1"/>
  <c r="G314" i="3"/>
  <c r="G313" i="3" s="1"/>
  <c r="K356" i="3"/>
  <c r="F584" i="3"/>
  <c r="F583" i="3" s="1"/>
  <c r="F527" i="3" s="1"/>
  <c r="D34" i="2" s="1"/>
  <c r="F854" i="3"/>
  <c r="F853" i="3" s="1"/>
  <c r="F846" i="3" s="1"/>
  <c r="F826" i="3" s="1"/>
  <c r="D40" i="2" s="1"/>
  <c r="G436" i="11"/>
  <c r="G435" i="11" s="1"/>
  <c r="G434" i="11" s="1"/>
  <c r="G433" i="11" s="1"/>
  <c r="G61" i="10"/>
  <c r="G162" i="10"/>
  <c r="G161" i="10" s="1"/>
  <c r="G160" i="10" s="1"/>
  <c r="G159" i="10" s="1"/>
  <c r="G983" i="10" s="1"/>
  <c r="G581" i="10"/>
  <c r="G580" i="10" s="1"/>
  <c r="G546" i="10" s="1"/>
  <c r="G801" i="10"/>
  <c r="L562" i="5"/>
  <c r="L561" i="5" s="1"/>
  <c r="L560" i="5" s="1"/>
  <c r="L592" i="5" s="1"/>
  <c r="G1067" i="4"/>
  <c r="F385" i="3"/>
  <c r="F384" i="3" s="1"/>
  <c r="I696" i="3"/>
  <c r="I695" i="3" s="1"/>
  <c r="G508" i="3"/>
  <c r="G507" i="3" s="1"/>
  <c r="G468" i="3" s="1"/>
  <c r="L508" i="5"/>
  <c r="L507" i="5" s="1"/>
  <c r="L506" i="5" s="1"/>
  <c r="L523" i="5" s="1"/>
  <c r="J254" i="5"/>
  <c r="J253" i="5" s="1"/>
  <c r="J252" i="5" s="1"/>
  <c r="J270" i="5" s="1"/>
  <c r="G186" i="3"/>
  <c r="G179" i="3" s="1"/>
  <c r="G145" i="3" s="1"/>
  <c r="G77" i="3" s="1"/>
  <c r="H696" i="3"/>
  <c r="H695" i="3" s="1"/>
  <c r="H615" i="3" s="1"/>
  <c r="F35" i="2" s="1"/>
  <c r="I629" i="3"/>
  <c r="I628" i="3" s="1"/>
  <c r="K314" i="3"/>
  <c r="K372" i="3"/>
  <c r="K371" i="3" s="1"/>
  <c r="L384" i="5"/>
  <c r="L383" i="5" s="1"/>
  <c r="K784" i="3"/>
  <c r="K783" i="3" s="1"/>
  <c r="G412" i="4"/>
  <c r="G409" i="4" s="1"/>
  <c r="G375" i="4" s="1"/>
  <c r="G374" i="4" s="1"/>
  <c r="G373" i="4" s="1"/>
  <c r="G372" i="4" s="1"/>
  <c r="G1311" i="4" s="1"/>
  <c r="G32" i="4"/>
  <c r="G31" i="4" s="1"/>
  <c r="G30" i="4" s="1"/>
  <c r="G29" i="4" s="1"/>
  <c r="G1137" i="4"/>
  <c r="G985" i="4"/>
  <c r="G984" i="4" s="1"/>
  <c r="G980" i="4" s="1"/>
  <c r="G979" i="4" s="1"/>
  <c r="G1319" i="4" s="1"/>
  <c r="K1019" i="3"/>
  <c r="K1018" i="3" s="1"/>
  <c r="K1017" i="3" s="1"/>
  <c r="K1013" i="3" s="1"/>
  <c r="K1012" i="3" s="1"/>
  <c r="K971" i="3" s="1"/>
  <c r="L386" i="5"/>
  <c r="L385" i="5" s="1"/>
  <c r="K786" i="3"/>
  <c r="K785" i="3" s="1"/>
  <c r="K681" i="3"/>
  <c r="K680" i="3" s="1"/>
  <c r="K677" i="3" s="1"/>
  <c r="K649" i="3" s="1"/>
  <c r="K648" i="3" s="1"/>
  <c r="L479" i="5"/>
  <c r="L478" i="5" s="1"/>
  <c r="L475" i="5" s="1"/>
  <c r="L444" i="5" s="1"/>
  <c r="L443" i="5" s="1"/>
  <c r="L442" i="5" s="1"/>
  <c r="G329" i="4"/>
  <c r="G326" i="4" s="1"/>
  <c r="G298" i="4" s="1"/>
  <c r="G297" i="4" s="1"/>
  <c r="G1337" i="4"/>
  <c r="L18" i="5" l="1"/>
  <c r="H350" i="5"/>
  <c r="F179" i="3"/>
  <c r="F145" i="3" s="1"/>
  <c r="G48" i="2"/>
  <c r="I970" i="3"/>
  <c r="K780" i="3"/>
  <c r="K770" i="3" s="1"/>
  <c r="K769" i="3" s="1"/>
  <c r="K768" i="3" s="1"/>
  <c r="G46" i="2"/>
  <c r="D38" i="2"/>
  <c r="I987" i="10" s="1"/>
  <c r="K468" i="3"/>
  <c r="H313" i="3"/>
  <c r="F29" i="2" s="1"/>
  <c r="K104" i="5"/>
  <c r="G1312" i="4"/>
  <c r="E43" i="2"/>
  <c r="E41" i="2" s="1"/>
  <c r="G861" i="3"/>
  <c r="F17" i="2"/>
  <c r="H10" i="3"/>
  <c r="K861" i="3"/>
  <c r="I43" i="2"/>
  <c r="I41" i="2" s="1"/>
  <c r="F43" i="2"/>
  <c r="F41" i="2" s="1"/>
  <c r="H861" i="3"/>
  <c r="G793" i="4"/>
  <c r="G745" i="4" s="1"/>
  <c r="G1310" i="4"/>
  <c r="G105" i="4"/>
  <c r="G66" i="4" s="1"/>
  <c r="G1299" i="4"/>
  <c r="G30" i="2"/>
  <c r="I293" i="3"/>
  <c r="G369" i="4"/>
  <c r="G361" i="4"/>
  <c r="G360" i="4" s="1"/>
  <c r="G359" i="4" s="1"/>
  <c r="G1042" i="4"/>
  <c r="G1035" i="4" s="1"/>
  <c r="G1302" i="4" s="1"/>
  <c r="G1303" i="4" s="1"/>
  <c r="G1325" i="4"/>
  <c r="F46" i="2"/>
  <c r="G236" i="10"/>
  <c r="G235" i="10" s="1"/>
  <c r="G102" i="11"/>
  <c r="G1293" i="4"/>
  <c r="H222" i="3"/>
  <c r="F21" i="2"/>
  <c r="F20" i="2" s="1"/>
  <c r="G278" i="5"/>
  <c r="G350" i="5"/>
  <c r="K343" i="3"/>
  <c r="K313" i="3" s="1"/>
  <c r="K293" i="3" s="1"/>
  <c r="K696" i="3"/>
  <c r="K695" i="3" s="1"/>
  <c r="G19" i="11"/>
  <c r="K179" i="3"/>
  <c r="K145" i="3" s="1"/>
  <c r="K77" i="3" s="1"/>
  <c r="K10" i="3" s="1"/>
  <c r="L278" i="5"/>
  <c r="K240" i="3"/>
  <c r="L119" i="5"/>
  <c r="L104" i="5"/>
  <c r="E47" i="2"/>
  <c r="E46" i="2" s="1"/>
  <c r="G970" i="3"/>
  <c r="G861" i="4"/>
  <c r="G859" i="4" s="1"/>
  <c r="G853" i="4" s="1"/>
  <c r="G860" i="4"/>
  <c r="G1320" i="4"/>
  <c r="G1268" i="4"/>
  <c r="H970" i="3"/>
  <c r="H505" i="5"/>
  <c r="H705" i="5" s="1"/>
  <c r="H46" i="2"/>
  <c r="L9" i="5"/>
  <c r="L17" i="5"/>
  <c r="L11" i="5"/>
  <c r="L10" i="5" s="1"/>
  <c r="H39" i="2"/>
  <c r="H38" i="2" s="1"/>
  <c r="J767" i="3"/>
  <c r="G358" i="10"/>
  <c r="I91" i="1"/>
  <c r="I90" i="1" s="1"/>
  <c r="I158" i="1" s="1"/>
  <c r="J19" i="7" s="1"/>
  <c r="F383" i="3"/>
  <c r="D30" i="2" s="1"/>
  <c r="K527" i="3"/>
  <c r="I34" i="2" s="1"/>
  <c r="K712" i="3"/>
  <c r="I36" i="2" s="1"/>
  <c r="F11" i="2"/>
  <c r="J735" i="3"/>
  <c r="H37" i="2" s="1"/>
  <c r="G1136" i="4"/>
  <c r="L380" i="5"/>
  <c r="L353" i="5" s="1"/>
  <c r="L352" i="5" s="1"/>
  <c r="L351" i="5" s="1"/>
  <c r="L387" i="5" s="1"/>
  <c r="I615" i="3"/>
  <c r="G35" i="2" s="1"/>
  <c r="L505" i="5"/>
  <c r="G1066" i="4"/>
  <c r="F735" i="3"/>
  <c r="D37" i="2" s="1"/>
  <c r="F313" i="3"/>
  <c r="D29" i="2" s="1"/>
  <c r="F868" i="3"/>
  <c r="F861" i="3" s="1"/>
  <c r="K745" i="3"/>
  <c r="K735" i="3" s="1"/>
  <c r="I37" i="2" s="1"/>
  <c r="J10" i="3"/>
  <c r="G673" i="10"/>
  <c r="F77" i="3"/>
  <c r="F10" i="3" s="1"/>
  <c r="G271" i="11"/>
  <c r="G48" i="6"/>
  <c r="J970" i="3"/>
  <c r="D17" i="2"/>
  <c r="D11" i="2" s="1"/>
  <c r="L487" i="5"/>
  <c r="I47" i="2"/>
  <c r="I46" i="2" s="1"/>
  <c r="K970" i="3"/>
  <c r="E17" i="2"/>
  <c r="E11" i="2" s="1"/>
  <c r="G10" i="3"/>
  <c r="E29" i="2"/>
  <c r="G293" i="3"/>
  <c r="G994" i="10"/>
  <c r="G389" i="10"/>
  <c r="G388" i="10" s="1"/>
  <c r="G988" i="10" s="1"/>
  <c r="I39" i="2"/>
  <c r="I38" i="2" s="1"/>
  <c r="K767" i="3"/>
  <c r="G1001" i="10"/>
  <c r="G278" i="10"/>
  <c r="F467" i="3"/>
  <c r="D33" i="2"/>
  <c r="D32" i="2" s="1"/>
  <c r="I986" i="10" s="1"/>
  <c r="K615" i="3"/>
  <c r="I35" i="2" s="1"/>
  <c r="H43" i="2"/>
  <c r="H41" i="2" s="1"/>
  <c r="J861" i="3"/>
  <c r="F293" i="3"/>
  <c r="F39" i="2"/>
  <c r="F38" i="2" s="1"/>
  <c r="H767" i="3"/>
  <c r="G938" i="4"/>
  <c r="G937" i="4" s="1"/>
  <c r="G1317" i="4" s="1"/>
  <c r="G1318" i="4" s="1"/>
  <c r="G28" i="4"/>
  <c r="G1298" i="4"/>
  <c r="E33" i="2"/>
  <c r="E32" i="2" s="1"/>
  <c r="G467" i="3"/>
  <c r="G56" i="10"/>
  <c r="G28" i="10" s="1"/>
  <c r="G997" i="10"/>
  <c r="G119" i="5"/>
  <c r="G104" i="5"/>
  <c r="K705" i="5"/>
  <c r="J467" i="3"/>
  <c r="G17" i="2"/>
  <c r="G11" i="2" s="1"/>
  <c r="G51" i="2" s="1"/>
  <c r="I10" i="3"/>
  <c r="E38" i="2"/>
  <c r="G1005" i="10"/>
  <c r="G800" i="10"/>
  <c r="G784" i="10" s="1"/>
  <c r="G985" i="10" s="1"/>
  <c r="G450" i="11"/>
  <c r="G419" i="11"/>
  <c r="G534" i="11" s="1"/>
  <c r="G543" i="5"/>
  <c r="G505" i="5"/>
  <c r="G705" i="5" s="1"/>
  <c r="I11" i="5"/>
  <c r="I10" i="5" s="1"/>
  <c r="I17" i="5"/>
  <c r="I9" i="5"/>
  <c r="I705" i="5" s="1"/>
  <c r="D43" i="2"/>
  <c r="D41" i="2" s="1"/>
  <c r="I988" i="10" s="1"/>
  <c r="I33" i="2"/>
  <c r="G296" i="4"/>
  <c r="G295" i="4" s="1"/>
  <c r="G1333" i="4"/>
  <c r="H293" i="3"/>
  <c r="G893" i="4"/>
  <c r="H467" i="3"/>
  <c r="F33" i="2"/>
  <c r="F32" i="2" s="1"/>
  <c r="G537" i="4"/>
  <c r="G536" i="4" s="1"/>
  <c r="G1314" i="4" s="1"/>
  <c r="G1326" i="4"/>
  <c r="G767" i="3"/>
  <c r="G995" i="10"/>
  <c r="G1009" i="10" s="1"/>
  <c r="G507" i="10"/>
  <c r="G506" i="10" s="1"/>
  <c r="J705" i="5"/>
  <c r="G978" i="10"/>
  <c r="I21" i="2"/>
  <c r="I20" i="2" s="1"/>
  <c r="K222" i="3"/>
  <c r="F970" i="3"/>
  <c r="D48" i="2"/>
  <c r="D46" i="2" s="1"/>
  <c r="I989" i="10" s="1"/>
  <c r="I467" i="3"/>
  <c r="F767" i="3"/>
  <c r="H1061" i="3" l="1"/>
  <c r="H1063" i="3" s="1"/>
  <c r="H51" i="2"/>
  <c r="I20" i="7" s="1"/>
  <c r="I21" i="7" s="1"/>
  <c r="I29" i="2"/>
  <c r="I27" i="2" s="1"/>
  <c r="I17" i="2"/>
  <c r="I11" i="2" s="1"/>
  <c r="J1061" i="3"/>
  <c r="J1063" i="3" s="1"/>
  <c r="F51" i="2"/>
  <c r="F53" i="2" s="1"/>
  <c r="G1306" i="4"/>
  <c r="G1335" i="4"/>
  <c r="G1344" i="4" s="1"/>
  <c r="G1135" i="4"/>
  <c r="G1049" i="4" s="1"/>
  <c r="G1013" i="4" s="1"/>
  <c r="G685" i="4"/>
  <c r="K467" i="3"/>
  <c r="K1061" i="3" s="1"/>
  <c r="G748" i="10"/>
  <c r="G277" i="10"/>
  <c r="L350" i="5"/>
  <c r="L705" i="5" s="1"/>
  <c r="G245" i="4"/>
  <c r="I1061" i="3"/>
  <c r="I1063" i="3" s="1"/>
  <c r="H53" i="2"/>
  <c r="F1061" i="3"/>
  <c r="G53" i="2"/>
  <c r="H20" i="7"/>
  <c r="H21" i="7" s="1"/>
  <c r="D51" i="2"/>
  <c r="I981" i="10"/>
  <c r="G498" i="10"/>
  <c r="G986" i="10"/>
  <c r="I32" i="2"/>
  <c r="G1061" i="3"/>
  <c r="G981" i="10"/>
  <c r="G27" i="10"/>
  <c r="G1297" i="4"/>
  <c r="G27" i="4"/>
  <c r="E51" i="2"/>
  <c r="G1305" i="4"/>
  <c r="G20" i="7" l="1"/>
  <c r="G21" i="7" s="1"/>
  <c r="I51" i="2"/>
  <c r="J20" i="7" s="1"/>
  <c r="J21" i="7" s="1"/>
  <c r="J15" i="7" s="1"/>
  <c r="J14" i="7" s="1"/>
  <c r="J11" i="7" s="1"/>
  <c r="G987" i="10"/>
  <c r="G220" i="10"/>
  <c r="G975" i="10" s="1"/>
  <c r="G977" i="10" s="1"/>
  <c r="G663" i="4"/>
  <c r="G1290" i="4" s="1"/>
  <c r="G1308" i="4"/>
  <c r="G1309" i="4" s="1"/>
  <c r="G1322" i="4" s="1"/>
  <c r="G991" i="10"/>
  <c r="I991" i="10"/>
  <c r="C20" i="7"/>
  <c r="D53" i="2"/>
  <c r="F20" i="7"/>
  <c r="F21" i="7" s="1"/>
  <c r="E53" i="2"/>
  <c r="J16" i="7" l="1"/>
  <c r="G1321" i="4"/>
  <c r="G1292" i="4"/>
  <c r="K1062" i="3"/>
  <c r="K1063" i="3" s="1"/>
  <c r="J51" i="2"/>
  <c r="G1323" i="4"/>
  <c r="I52" i="2"/>
  <c r="I53" i="2" s="1"/>
  <c r="E20" i="7"/>
  <c r="E21" i="7" s="1"/>
  <c r="E15" i="7" s="1"/>
  <c r="C21" i="7"/>
  <c r="C15" i="7" s="1"/>
  <c r="C14" i="7" l="1"/>
  <c r="F15" i="7"/>
  <c r="C16" i="7"/>
  <c r="F16" i="7" s="1"/>
  <c r="E14" i="7"/>
  <c r="E11" i="7" s="1"/>
  <c r="E16" i="7"/>
  <c r="F14" i="7" l="1"/>
  <c r="C11" i="7"/>
  <c r="F11" i="7" s="1"/>
</calcChain>
</file>

<file path=xl/sharedStrings.xml><?xml version="1.0" encoding="utf-8"?>
<sst xmlns="http://schemas.openxmlformats.org/spreadsheetml/2006/main" count="20545" uniqueCount="1151">
  <si>
    <t>к решению СПОГО</t>
  </si>
  <si>
    <t xml:space="preserve">ПЛАН ПОСТУПЛЕНИЯ ДОХОДОВ </t>
  </si>
  <si>
    <t>бюджета Омсукчанского городского огруга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</si>
  <si>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</si>
  <si>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</si>
  <si>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</si>
  <si>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</si>
  <si>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</si>
  <si>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</si>
  <si>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</si>
  <si>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</si>
  <si>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</si>
  <si>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</si>
  <si>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</si>
  <si>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</si>
  <si>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</si>
  <si>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</si>
  <si>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</si>
  <si>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</si>
  <si>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</si>
  <si>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</si>
  <si>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</si>
  <si>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</si>
  <si>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</si>
  <si>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</si>
  <si>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</si>
  <si>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</si>
  <si>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</si>
  <si>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</si>
  <si>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</si>
  <si>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</si>
  <si>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</si>
  <si>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</si>
  <si>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</si>
  <si>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</si>
  <si>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</si>
  <si>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</si>
  <si>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</si>
  <si>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</si>
  <si>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</si>
  <si>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</si>
  <si>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</si>
  <si>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</si>
  <si>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</si>
  <si>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</si>
  <si>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</si>
  <si>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</si>
  <si>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</si>
  <si>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</si>
  <si>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</si>
  <si>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</si>
  <si>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</si>
  <si>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</si>
  <si>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</si>
  <si>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</si>
  <si>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</si>
  <si>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</si>
  <si>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</si>
  <si>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</si>
  <si>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</si>
  <si>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</si>
  <si>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</si>
  <si>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</si>
  <si>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</si>
  <si>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</si>
  <si>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</si>
  <si>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</si>
  <si>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</si>
  <si>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</si>
  <si>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</si>
  <si>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</si>
  <si>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</si>
  <si>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</si>
  <si>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</si>
  <si>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</si>
  <si>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</si>
  <si>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</si>
  <si>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</si>
  <si>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</si>
  <si>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</si>
  <si>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</si>
  <si>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</si>
  <si>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</si>
  <si>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</si>
  <si>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</si>
  <si>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</si>
  <si>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</si>
  <si>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</si>
  <si>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</si>
  <si>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</si>
  <si>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</si>
  <si>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</si>
  <si>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</si>
  <si>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</si>
  <si>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</si>
  <si>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</si>
  <si>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</si>
  <si>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</si>
  <si>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</si>
  <si>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</si>
  <si>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</si>
  <si>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</si>
  <si>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</si>
  <si>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</si>
  <si>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</si>
  <si>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</si>
  <si>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</si>
  <si>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</si>
  <si>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</si>
  <si>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</si>
  <si>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</si>
  <si>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</si>
  <si>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</si>
  <si>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</si>
  <si>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</si>
  <si>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</si>
  <si>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</si>
  <si>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</si>
  <si>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</si>
  <si>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</si>
  <si>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</si>
  <si>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</si>
  <si>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</si>
  <si>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</si>
  <si>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</si>
  <si>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</si>
  <si>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</si>
  <si>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</si>
  <si>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</si>
  <si>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</si>
  <si>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</si>
  <si>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</si>
  <si>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</si>
  <si>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</si>
  <si>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</si>
  <si>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</si>
  <si>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</si>
  <si>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</si>
  <si>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</si>
  <si>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</si>
  <si>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</si>
  <si>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</si>
  <si>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</si>
  <si>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</si>
  <si>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</si>
  <si>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</si>
  <si>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</si>
  <si>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</si>
  <si>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</si>
  <si>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</si>
  <si>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</si>
  <si>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</si>
  <si>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</si>
  <si>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</si>
  <si>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</si>
  <si>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</si>
  <si>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</si>
  <si>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</si>
  <si>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</si>
  <si>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</si>
  <si>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</si>
  <si>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</si>
  <si>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</si>
  <si>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</si>
  <si>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</si>
  <si>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</si>
  <si>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</si>
  <si>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</si>
  <si>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</si>
  <si>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</si>
  <si>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</si>
  <si>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</si>
  <si>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</si>
  <si>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</si>
  <si>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</si>
  <si>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</si>
  <si>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</si>
  <si>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</si>
  <si>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</si>
  <si>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</si>
  <si>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</si>
  <si>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</si>
  <si>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</si>
  <si>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</si>
  <si>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</si>
  <si>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</si>
  <si>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</si>
  <si>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</si>
  <si>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</si>
  <si>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</si>
  <si>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</si>
  <si>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</si>
  <si>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</si>
  <si>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</si>
  <si>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</si>
  <si>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</si>
  <si>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</si>
  <si>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</si>
  <si>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</si>
  <si>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</si>
  <si>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</si>
  <si>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</si>
  <si>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</si>
  <si>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</si>
  <si>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</si>
  <si>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</si>
  <si>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</si>
  <si>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</si>
  <si>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</si>
  <si>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</si>
  <si>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</si>
  <si>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</si>
  <si>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</si>
  <si>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</si>
  <si>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</si>
  <si>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</si>
  <si>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</si>
  <si>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</si>
  <si>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</si>
  <si>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</si>
  <si>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</si>
  <si>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</si>
  <si>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</si>
  <si>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</si>
  <si>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</si>
  <si>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</si>
  <si>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</si>
  <si>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</si>
  <si>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</si>
  <si>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</si>
  <si>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</si>
  <si>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</si>
  <si>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</si>
  <si>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</si>
  <si>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</si>
  <si>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</si>
  <si>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</si>
  <si>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</si>
  <si>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</si>
  <si>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</si>
  <si>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</si>
  <si>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</si>
  <si>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</si>
  <si>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</si>
  <si>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</si>
  <si>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</si>
  <si>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</si>
  <si>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</si>
  <si>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</si>
  <si>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</si>
  <si>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</si>
  <si>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</si>
  <si>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</si>
  <si>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</si>
  <si>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</si>
  <si>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</si>
  <si>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</si>
  <si>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</si>
  <si>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</si>
  <si>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</si>
  <si>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</si>
  <si>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</si>
  <si>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</si>
  <si>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</si>
  <si>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</si>
  <si>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</si>
  <si>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</si>
  <si>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</si>
  <si>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</si>
  <si>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</si>
  <si>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</si>
  <si>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</si>
  <si>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</si>
  <si>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</si>
  <si>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</si>
  <si>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</si>
  <si>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</si>
  <si>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</si>
  <si>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</si>
  <si>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</si>
  <si>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</si>
  <si>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</si>
  <si>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</si>
  <si>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</si>
  <si>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</si>
  <si>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</si>
  <si>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</si>
  <si>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</si>
  <si>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</si>
  <si>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</si>
  <si>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</si>
  <si>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</si>
  <si>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</si>
  <si>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</si>
  <si>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</si>
  <si>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</si>
  <si>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</si>
  <si>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</si>
  <si>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</si>
  <si>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</si>
  <si>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</si>
  <si>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</si>
  <si>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</si>
  <si>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</si>
  <si>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</si>
  <si>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</si>
  <si>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</si>
  <si>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</si>
  <si>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</si>
  <si>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</si>
  <si>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</si>
  <si>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</si>
  <si>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</si>
  <si>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</si>
  <si>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</si>
  <si>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</si>
  <si>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</si>
  <si>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</si>
  <si>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</si>
  <si>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</si>
  <si>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</si>
  <si>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</si>
  <si>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</si>
  <si>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</si>
  <si>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</si>
  <si>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</si>
  <si>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</si>
  <si>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</si>
  <si>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</si>
  <si>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</si>
  <si>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</si>
  <si>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</si>
  <si>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</si>
  <si>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</si>
  <si>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</si>
  <si>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</si>
  <si>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</si>
  <si>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</si>
  <si>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</si>
  <si>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</si>
  <si>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</si>
  <si>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</si>
  <si>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</si>
  <si>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</si>
  <si>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</si>
  <si>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</si>
  <si>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</si>
  <si>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</si>
  <si>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</si>
  <si>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</si>
  <si>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</si>
  <si>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</si>
  <si>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</si>
  <si>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</si>
  <si>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</si>
  <si>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</si>
  <si>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</si>
  <si>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</si>
  <si>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</si>
  <si>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</si>
  <si>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</si>
  <si>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</si>
  <si>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</si>
  <si>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</si>
  <si>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</si>
  <si>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</si>
  <si>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</si>
  <si>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</si>
  <si>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</si>
  <si>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</si>
  <si>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</si>
  <si>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</si>
  <si>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</si>
  <si>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</si>
  <si>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</si>
  <si>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</si>
  <si>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</si>
  <si>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</si>
  <si>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</si>
  <si>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</si>
  <si>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</si>
  <si>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</si>
  <si>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</si>
  <si>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</si>
  <si>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</si>
  <si>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</si>
  <si>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</si>
  <si>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</si>
  <si>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</si>
  <si>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</si>
  <si>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</si>
  <si>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</si>
  <si>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</si>
  <si>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</si>
  <si>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</si>
  <si>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</si>
  <si>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</si>
  <si>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</si>
  <si>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</si>
  <si>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</si>
  <si>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</si>
  <si>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</si>
  <si>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</si>
  <si>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</si>
  <si>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</si>
  <si>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</si>
  <si>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</si>
  <si>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</si>
  <si>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</si>
  <si>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</si>
  <si>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</si>
  <si>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</si>
  <si>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</si>
  <si>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</si>
  <si>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</si>
  <si>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</si>
  <si>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</si>
  <si>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</si>
  <si>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</si>
  <si>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</si>
  <si>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</si>
  <si>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</si>
  <si>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</si>
  <si>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</si>
  <si>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</si>
  <si>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</si>
  <si>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</si>
  <si>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</si>
  <si>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</si>
  <si>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</si>
  <si>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</si>
  <si>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</si>
  <si>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</si>
  <si>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</si>
  <si>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</si>
  <si>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</si>
  <si>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</si>
  <si>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</si>
  <si>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</si>
  <si>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</si>
  <si>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</si>
  <si>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</si>
  <si>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</si>
  <si>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</si>
  <si>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</si>
  <si>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</si>
  <si>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</si>
  <si>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</si>
  <si>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</si>
  <si>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</si>
  <si>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</si>
  <si>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</si>
  <si>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</si>
  <si>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</si>
  <si>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</si>
  <si>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</si>
  <si>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</si>
  <si>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</si>
  <si>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</si>
  <si>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</si>
  <si>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</si>
  <si>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</si>
  <si>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</si>
  <si>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</si>
  <si>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</si>
  <si>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</si>
  <si>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</si>
  <si>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</si>
  <si>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</si>
  <si>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</si>
  <si>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</si>
  <si>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</si>
  <si>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</si>
  <si>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</si>
  <si>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</si>
  <si>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</si>
  <si>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</si>
  <si>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</si>
  <si>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</si>
  <si>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</si>
  <si>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</si>
  <si>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</si>
  <si>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</si>
  <si>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</si>
  <si>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</si>
  <si>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</si>
  <si>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</si>
  <si>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</si>
  <si>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</si>
  <si>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</si>
  <si>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</si>
  <si>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</si>
  <si>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</si>
  <si>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</si>
  <si>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</si>
  <si>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</si>
  <si>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</si>
  <si>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</si>
  <si>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</si>
  <si>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</si>
  <si>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</si>
  <si>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</si>
  <si>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</si>
  <si>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</si>
  <si>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</si>
  <si>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</si>
  <si>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</si>
  <si>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</si>
  <si>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</si>
  <si>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</si>
  <si>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</si>
  <si>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</si>
  <si>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</si>
  <si>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</si>
  <si>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</si>
  <si>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</si>
  <si>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</si>
  <si>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</si>
  <si>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</si>
  <si>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</si>
  <si>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</si>
  <si>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</si>
  <si>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</si>
  <si>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</si>
  <si>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</si>
  <si>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</si>
  <si>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</si>
  <si>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</si>
  <si>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</si>
  <si>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</si>
  <si>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</si>
  <si>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</si>
  <si>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</si>
  <si>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</si>
  <si>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</si>
  <si>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</si>
  <si>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</si>
  <si>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</si>
  <si>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</si>
  <si>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</si>
  <si>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</si>
  <si>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</si>
  <si>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</si>
  <si>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</si>
  <si>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</si>
  <si>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</si>
  <si>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</si>
  <si>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</si>
  <si>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</si>
  <si>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</si>
  <si>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</si>
  <si>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</si>
  <si>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</si>
  <si>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</si>
  <si>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</si>
  <si>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</si>
  <si>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</si>
  <si>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</si>
  <si>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</si>
  <si>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</si>
  <si>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</si>
  <si>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</si>
  <si>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</si>
  <si>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</si>
  <si>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</si>
  <si>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</si>
  <si>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</si>
  <si>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</si>
  <si>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</si>
  <si>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</si>
  <si>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</si>
  <si>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</si>
  <si>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</si>
  <si>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</si>
  <si>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</si>
  <si>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</si>
  <si>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</si>
  <si>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</si>
  <si>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</si>
  <si>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</si>
  <si>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</si>
  <si>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</si>
  <si>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</si>
  <si>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</si>
  <si>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</si>
  <si>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</si>
  <si>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</si>
  <si>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</si>
  <si>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</si>
  <si>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</si>
  <si>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</si>
  <si>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</si>
  <si>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</si>
  <si>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</si>
  <si>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</si>
  <si>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</si>
  <si>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</si>
  <si>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</si>
  <si>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</si>
  <si>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</si>
  <si>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</si>
  <si>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</si>
  <si>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</si>
  <si>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</si>
  <si>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</si>
  <si>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</si>
  <si>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</si>
  <si>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</si>
  <si>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</si>
  <si>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</si>
  <si>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</si>
  <si>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</si>
  <si>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</si>
  <si>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</si>
  <si>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</si>
  <si>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</si>
  <si>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</si>
  <si>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</si>
  <si>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</si>
  <si>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</si>
  <si>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</si>
  <si>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</si>
  <si>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</si>
  <si>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</si>
  <si>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</si>
  <si>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</si>
  <si>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</si>
  <si>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</si>
  <si>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</si>
  <si>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</si>
  <si>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</si>
  <si>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</si>
  <si>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</si>
  <si>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</si>
  <si>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</si>
  <si>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</si>
  <si>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</si>
  <si>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</si>
  <si>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</si>
  <si>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</si>
  <si>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</si>
  <si>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</si>
  <si>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</si>
  <si>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</si>
  <si>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</si>
  <si>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</si>
  <si>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</si>
  <si>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</si>
  <si>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</si>
  <si>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</si>
  <si>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</si>
  <si>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</si>
  <si>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</si>
  <si>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</si>
  <si>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</si>
  <si>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</si>
  <si>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</si>
  <si>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</si>
  <si>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</si>
  <si>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</si>
  <si>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</si>
  <si>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</si>
  <si>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</si>
  <si>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</si>
  <si>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</si>
  <si>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58 1 2007</t>
  </si>
  <si>
    <t>Целевые субсидии на проведение ремонта недвижимого имущества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</si>
  <si>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</si>
  <si>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</si>
  <si>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</si>
  <si>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</si>
  <si>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</si>
  <si>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</si>
  <si>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</si>
  <si>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</si>
  <si>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</si>
  <si>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</si>
  <si>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</si>
  <si>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</si>
  <si>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</si>
  <si>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</si>
  <si>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</si>
  <si>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</si>
  <si>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</si>
  <si>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</si>
  <si>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</si>
  <si>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</si>
  <si>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</si>
  <si>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</si>
  <si>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</si>
  <si>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</si>
  <si>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</si>
  <si>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</si>
  <si>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</si>
  <si>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</si>
  <si>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</si>
  <si>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</si>
  <si>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</si>
  <si>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</si>
  <si>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</si>
  <si>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</si>
  <si>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</si>
  <si>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</si>
  <si>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</si>
  <si>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</si>
  <si>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</si>
  <si>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</si>
  <si>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</si>
  <si>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</si>
  <si>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</si>
  <si>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</si>
  <si>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</si>
  <si>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</si>
  <si>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</si>
  <si>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</si>
  <si>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</si>
  <si>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</si>
  <si>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</si>
  <si>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</si>
  <si>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</si>
  <si>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</si>
  <si>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</si>
  <si>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</si>
  <si>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</si>
  <si>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</si>
  <si>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</si>
  <si>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</si>
  <si>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</si>
  <si>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</si>
  <si>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</si>
  <si>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</si>
  <si>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</si>
  <si>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</si>
  <si>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</si>
  <si>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</si>
  <si>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</si>
  <si>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</si>
  <si>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 xml:space="preserve">Распределение расходов 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</si>
  <si>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</si>
  <si>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</si>
  <si>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</si>
  <si>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</si>
  <si>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</si>
  <si>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</si>
  <si>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</si>
  <si>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</si>
  <si>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</si>
  <si>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</si>
  <si>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</si>
  <si>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</si>
  <si>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</si>
  <si>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</si>
  <si>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</si>
  <si>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</si>
  <si>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</si>
  <si>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</si>
  <si>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</si>
  <si>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</si>
  <si>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</si>
  <si>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</si>
  <si>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</si>
  <si>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</si>
  <si>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</si>
  <si>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</si>
  <si>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</si>
  <si>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</si>
  <si>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</si>
  <si>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</si>
  <si>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</si>
  <si>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</si>
  <si>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</si>
  <si>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</si>
  <si>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</si>
  <si>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</si>
  <si>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</si>
  <si>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</si>
  <si>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</si>
  <si>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</si>
  <si>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</si>
  <si>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</si>
  <si>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</si>
  <si>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</si>
  <si>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</si>
  <si>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</si>
  <si>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</si>
  <si>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</si>
  <si>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</si>
  <si>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</si>
  <si>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</si>
  <si>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</si>
  <si>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</si>
  <si>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</si>
  <si>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</si>
  <si>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</si>
  <si>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</si>
  <si>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</si>
  <si>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</si>
  <si>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</si>
  <si>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</si>
  <si>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</si>
  <si>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</si>
  <si>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</si>
  <si>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</si>
  <si>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</si>
  <si>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</si>
  <si>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</si>
  <si>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</si>
  <si>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</si>
  <si>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</si>
  <si>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</si>
  <si>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</si>
  <si>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</si>
  <si>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</si>
  <si>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</si>
  <si>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</si>
  <si>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</si>
  <si>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</si>
  <si>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</si>
  <si>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</si>
  <si>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</si>
  <si>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</si>
  <si>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</si>
  <si>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</si>
  <si>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</si>
  <si>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</si>
  <si>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</si>
  <si>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</si>
  <si>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</si>
  <si>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</si>
  <si>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</si>
  <si>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</si>
  <si>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</si>
  <si>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</si>
  <si>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</si>
  <si>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</si>
  <si>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</si>
  <si>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</si>
  <si>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</si>
  <si>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</si>
  <si>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</si>
  <si>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</si>
  <si>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</si>
  <si>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</si>
  <si>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</si>
  <si>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</si>
  <si>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</si>
  <si>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</si>
  <si>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</si>
  <si>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</si>
  <si>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</si>
  <si>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</si>
  <si>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</si>
  <si>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</si>
  <si>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</si>
  <si>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</si>
  <si>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</si>
  <si>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</si>
  <si>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</si>
  <si>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</si>
  <si>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</si>
  <si>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</si>
  <si>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</si>
  <si>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</si>
  <si>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>1 12 01020 01 0000 120</t>
  </si>
  <si>
    <t>Плата за выбросы загрязняющих веществ в атмосферный воздух передвижными объектами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</si>
  <si>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</si>
  <si>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</si>
  <si>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</si>
  <si>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</si>
  <si>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</si>
  <si>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</si>
  <si>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</si>
  <si>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</si>
  <si>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</si>
  <si>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</si>
  <si>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</si>
  <si>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</si>
  <si>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</si>
  <si>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</si>
  <si>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</si>
  <si>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</si>
  <si>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</si>
  <si>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</si>
  <si>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</si>
  <si>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</si>
  <si>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</si>
  <si>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</si>
  <si>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</si>
  <si>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</si>
  <si>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</si>
  <si>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</si>
  <si>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</si>
  <si>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</si>
  <si>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</si>
  <si>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</si>
  <si>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</si>
  <si>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</si>
  <si>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</si>
  <si>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</si>
  <si>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</si>
  <si>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</si>
  <si>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</si>
  <si>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</si>
  <si>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</si>
  <si>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</si>
  <si>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</si>
  <si>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</si>
  <si>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</si>
  <si>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</si>
  <si>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</si>
  <si>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</si>
  <si>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</si>
  <si>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</si>
  <si>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</si>
  <si>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</si>
  <si>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</si>
  <si>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</si>
  <si>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</si>
  <si>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</si>
  <si>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</si>
  <si>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</si>
  <si>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</si>
  <si>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</si>
  <si>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</si>
  <si>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</si>
  <si>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</si>
  <si>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</si>
  <si>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</si>
  <si>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</si>
  <si>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</si>
  <si>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</si>
  <si>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</si>
  <si>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</si>
  <si>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</si>
  <si>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68 1 00 01210</t>
  </si>
  <si>
    <t>68 3 00 01670</t>
  </si>
  <si>
    <t xml:space="preserve">68 3 00 01670 </t>
  </si>
  <si>
    <t>Ожидаемое исполнение за 2018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</si>
  <si>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</si>
  <si>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</si>
  <si>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</si>
  <si>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</si>
  <si>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</si>
  <si>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</si>
  <si>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</si>
  <si>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</si>
  <si>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</si>
  <si>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</si>
  <si>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</si>
  <si>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</si>
  <si>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</si>
  <si>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</si>
  <si>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</si>
  <si>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</si>
  <si>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</si>
  <si>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</si>
  <si>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</si>
  <si>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</si>
  <si>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</si>
  <si>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</si>
  <si>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</si>
  <si>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</si>
  <si>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</si>
  <si>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</si>
  <si>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</si>
  <si>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</si>
  <si>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</si>
  <si>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</si>
  <si>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</si>
  <si>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</si>
  <si>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</si>
  <si>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</si>
  <si>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</si>
  <si>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</si>
  <si>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</si>
  <si>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</si>
  <si>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</si>
  <si>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</si>
  <si>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</si>
  <si>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</si>
  <si>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</si>
  <si>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</si>
  <si>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Субсидия бюджетам городских округов на поддержку отрасли культуры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</si>
  <si>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</si>
  <si>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</si>
  <si>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</si>
  <si>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</si>
  <si>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</si>
  <si>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</si>
  <si>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68 1 00 01050</t>
  </si>
  <si>
    <t>Выплата стипендии обучающимся казенных учреждений</t>
  </si>
  <si>
    <t>58 3 00 01710</t>
  </si>
  <si>
    <t xml:space="preserve">Обеспечение деятельности казенных  учреждений </t>
  </si>
  <si>
    <t>58 3 00 40000</t>
  </si>
  <si>
    <t>58 2 00 40000</t>
  </si>
  <si>
    <t>Мероприятия по энергосбережению и проведению энергетической эффективности</t>
  </si>
  <si>
    <t>59 0 00 01720</t>
  </si>
  <si>
    <t>51 2 00 L4970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</si>
  <si>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</si>
  <si>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</si>
  <si>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План на 2019 год</t>
  </si>
  <si>
    <t>на 2019 год</t>
  </si>
  <si>
    <t xml:space="preserve">План на 2019год </t>
  </si>
  <si>
    <t xml:space="preserve"> классификации расходов бюджетов Российской Федерации на  2019 год</t>
  </si>
  <si>
    <t>Распределение ассигнований из бюджета Омсукчанского городского округа на 2019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</si>
  <si>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План на 2019 год </t>
  </si>
  <si>
    <t xml:space="preserve">Ведомственная  структура расходов бюджета Омсукчанского городского округа на 2019 год </t>
  </si>
  <si>
    <t>Приложение № 7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</si>
  <si>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2019 год</t>
  </si>
  <si>
    <t>Распределения ассигнований, направляемых на исполнение публичных нормативных обязательств из бюджета Омсукчанского городского округа, на 2019 год</t>
  </si>
  <si>
    <t>бюджета Омсукчанского городского округа  на 2019 год</t>
  </si>
  <si>
    <t>Решение Собрания представителей Омсукчанского городского округа от 24.11.2016 года №65 "Об утверждении порядка  назначения и выплаты стипендии главы Омсукчанского городского округа лучшим учащимся образовательных организаций дополнительного образования Омсукчанского городского округа"</t>
  </si>
  <si>
    <t>57 1 00 14010</t>
  </si>
  <si>
    <t>57 1 00 14020</t>
  </si>
  <si>
    <t>57 1 00 14030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</si>
  <si>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</si>
  <si>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</si>
  <si>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(МБУ "Спортивная школа п.Омсукчан")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</si>
  <si>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</si>
  <si>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</si>
  <si>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</si>
  <si>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</si>
  <si>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</si>
  <si>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</si>
  <si>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</si>
  <si>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</si>
  <si>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68 2 00 L5550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</si>
  <si>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</si>
  <si>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</si>
  <si>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</si>
  <si>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</si>
  <si>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</si>
  <si>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</si>
  <si>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</si>
  <si>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</si>
  <si>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</si>
  <si>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</si>
  <si>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</si>
  <si>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</si>
  <si>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</si>
  <si>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</si>
  <si>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</si>
  <si>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58 3 00 01720</t>
  </si>
  <si>
    <t>Проведение казенными учреждениями  мероприятий в области культуры и искусства</t>
  </si>
  <si>
    <t>58 1 00 01720</t>
  </si>
  <si>
    <t>67 0 00 00000</t>
  </si>
  <si>
    <t>69 0 00 00000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</si>
  <si>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</si>
  <si>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</si>
  <si>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67 0 00 01560</t>
  </si>
  <si>
    <t>69 0 00 01170</t>
  </si>
  <si>
    <t>65 0 00 L5550</t>
  </si>
  <si>
    <t>51 1 00 01730</t>
  </si>
  <si>
    <t>Организация трудоустройства несовершеннолетних граждан в казенных учреждениях</t>
  </si>
  <si>
    <t>Специальные расходы</t>
  </si>
  <si>
    <t>880</t>
  </si>
  <si>
    <t>340</t>
  </si>
  <si>
    <t>Стипендии</t>
  </si>
  <si>
    <t>Комплектование библиотечных фондов казенными учреждениями</t>
  </si>
  <si>
    <t>58 2 00 01740</t>
  </si>
  <si>
    <t>Мероприятия по профилактике правонарушений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</si>
  <si>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</si>
  <si>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Формирование и увеличение уставного фонда муниципальных унитарных предприятий</t>
  </si>
  <si>
    <t>68 3 00 01750</t>
  </si>
  <si>
    <t>66 0 00 L5110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</si>
  <si>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</si>
  <si>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</si>
  <si>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</si>
  <si>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 xml:space="preserve">Субсидии бюджетам городских округов на проведение комплексных кадастровых работ в рамках реализации подпрограммы "Совершенствование системы управления в сфере имущественно-земельных отношений Магаданской области" на 2019-2024 годы" государственной программы Магаданской области "Управление государственным имуществом Магаданской области" на 2019-2024 годы"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</si>
  <si>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</si>
  <si>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Расходы за счет средств внебюджетного фонда социально-экономического развития Магаданской области</t>
  </si>
  <si>
    <t>68 5 00 00000</t>
  </si>
  <si>
    <t>Мероприятия по модернизации и реконструкции объектов инженерной и коммунальной инфраструктуры</t>
  </si>
  <si>
    <t>68 5 00 01670</t>
  </si>
  <si>
    <t xml:space="preserve">68 5 00 01670 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</si>
  <si>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</si>
  <si>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52 3 00 20170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</si>
  <si>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</si>
  <si>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</si>
  <si>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57 1 00 20060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</si>
  <si>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</si>
  <si>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</si>
  <si>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>68 5 00 01680</t>
  </si>
  <si>
    <t>68 5 00 01700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</si>
  <si>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</si>
  <si>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Реконструкция инженерных сетей в пос.Дукат и технологическое присоединение к сетям строящейся угольной котельной</t>
  </si>
  <si>
    <t xml:space="preserve">68 5 00 01700 </t>
  </si>
  <si>
    <t>Приложение № 2</t>
  </si>
  <si>
    <t>Содержание и обслуживание казны муниципального образования</t>
  </si>
  <si>
    <t>68 3 00 01760</t>
  </si>
  <si>
    <t>(-185,4)</t>
  </si>
  <si>
    <t>(+185,4)</t>
  </si>
  <si>
    <t>(+87,3)</t>
  </si>
  <si>
    <t>(+91,6)</t>
  </si>
  <si>
    <t>(-46)</t>
  </si>
  <si>
    <t>(+75)</t>
  </si>
  <si>
    <t>(-53,7)</t>
  </si>
  <si>
    <t>(+53,7)</t>
  </si>
  <si>
    <t>(+11)</t>
  </si>
  <si>
    <t>(+4)</t>
  </si>
  <si>
    <t>(-303,8)</t>
  </si>
  <si>
    <t>(+303,8)</t>
  </si>
  <si>
    <t>(-1013,6т.р.)</t>
  </si>
  <si>
    <t>(+141,6)</t>
  </si>
  <si>
    <t>(+368,2)</t>
  </si>
  <si>
    <t>(+589,5)</t>
  </si>
  <si>
    <t>(+0,9)</t>
  </si>
  <si>
    <t>(-71,9)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</si>
  <si>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«Формирование современной городской среды Магаданской области» на 2018-2024 годы» </t>
  </si>
  <si>
    <t>(+92)</t>
  </si>
  <si>
    <t>(+539,9)</t>
  </si>
  <si>
    <t>(-98,4)</t>
  </si>
  <si>
    <t>(+98,4)</t>
  </si>
  <si>
    <t>(+300)</t>
  </si>
  <si>
    <t>(-141,6)(-300)</t>
  </si>
  <si>
    <t>(-441,6)</t>
  </si>
  <si>
    <t>(+1573)</t>
  </si>
  <si>
    <t>(-29)(-15)(+227,3)</t>
  </si>
  <si>
    <t>(+227,3)</t>
  </si>
  <si>
    <t>(+480,6)(+801,2)</t>
  </si>
  <si>
    <t>должно быть 715443,34</t>
  </si>
  <si>
    <t>(+106,9)</t>
  </si>
  <si>
    <t>(-106,9)</t>
  </si>
  <si>
    <t>(+1013,6)(+220)</t>
  </si>
  <si>
    <t>(+1233,6)</t>
  </si>
  <si>
    <t>(-1013,6)(-220)</t>
  </si>
  <si>
    <t>2 07 04050 04 0000 150</t>
  </si>
  <si>
    <t>(+237,5)(+100)</t>
  </si>
  <si>
    <t>(-46)(+300)</t>
  </si>
  <si>
    <t>(-91,6)(-44)(-300)</t>
  </si>
  <si>
    <t>(-435,6)</t>
  </si>
  <si>
    <t>(-7,5)</t>
  </si>
  <si>
    <t>(+7,5)</t>
  </si>
  <si>
    <t>(-237,5)(-539,9)(-92)(-100)</t>
  </si>
  <si>
    <t>(-969,4)</t>
  </si>
  <si>
    <t>(+337,5)</t>
  </si>
  <si>
    <t>65 0 F2 55550</t>
  </si>
  <si>
    <t>от 09.07.2019г. № 20</t>
  </si>
  <si>
    <t xml:space="preserve">                                                                                                           от 09.07.2019г. № 20</t>
  </si>
  <si>
    <t xml:space="preserve">                                                                                                        к решению СПОГО</t>
  </si>
  <si>
    <t xml:space="preserve">                                                                                                   Приложение № 1</t>
  </si>
  <si>
    <t xml:space="preserve">                  к решению СПОГО</t>
  </si>
  <si>
    <t xml:space="preserve">                  Приложение № 3</t>
  </si>
  <si>
    <t xml:space="preserve">    Приложение № 4</t>
  </si>
  <si>
    <t xml:space="preserve">        к решению СПОГО</t>
  </si>
  <si>
    <t xml:space="preserve">      от 09.07.2019г. № 20</t>
  </si>
  <si>
    <t xml:space="preserve">                                                                     к решению СПОГО</t>
  </si>
  <si>
    <t xml:space="preserve">                                                               Приложение № 6</t>
  </si>
  <si>
    <t xml:space="preserve">                                                                     от 09.07.2019г. № 20</t>
  </si>
  <si>
    <t xml:space="preserve">                 от 09.07.2019г. № 20</t>
  </si>
  <si>
    <t xml:space="preserve">           от 09.07.2019г.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</si>
</sst>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4">
    <xf numFmtId="0" fontId="0" fillId="0" borderId="0"/>
    <xf numFmtId="0" fontId="11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11" fillId="0" borderId="0" xfId="0" applyFont="1"/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horizontal="center"/>
    </xf>
    <xf numFmtId="0" fontId="11" fillId="0" borderId="0" xfId="1" applyFill="1"/>
    <xf numFmtId="0" fontId="10" fillId="0" borderId="0" xfId="1" applyFont="1" applyFill="1"/>
    <xf numFmtId="4" fontId="15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1" fontId="10" fillId="0" borderId="0" xfId="1" applyNumberFormat="1" applyFont="1" applyFill="1"/>
    <xf numFmtId="2" fontId="10" fillId="0" borderId="0" xfId="1" applyNumberFormat="1" applyFont="1" applyFill="1"/>
    <xf numFmtId="0" fontId="11" fillId="0" borderId="0" xfId="0" applyFont="1" applyFill="1"/>
    <xf numFmtId="0" fontId="3" fillId="0" borderId="0" xfId="1" applyFont="1" applyFill="1"/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65" fontId="4" fillId="0" borderId="2" xfId="2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/>
    <xf numFmtId="0" fontId="18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/>
    <xf numFmtId="0" fontId="4" fillId="0" borderId="2" xfId="0" applyFont="1" applyBorder="1"/>
    <xf numFmtId="0" fontId="4" fillId="0" borderId="0" xfId="0" applyFont="1"/>
    <xf numFmtId="0" fontId="19" fillId="0" borderId="2" xfId="0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0" fillId="0" borderId="2" xfId="0" applyFont="1" applyBorder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5" fontId="1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0" fillId="0" borderId="0" xfId="1" applyNumberFormat="1" applyFont="1" applyFill="1"/>
    <xf numFmtId="2" fontId="16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4" fillId="0" borderId="2" xfId="1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1" fillId="0" borderId="0" xfId="0" applyFont="1" applyFill="1" applyBorder="1"/>
    <xf numFmtId="165" fontId="0" fillId="0" borderId="0" xfId="0" applyNumberFormat="1" applyFill="1"/>
    <xf numFmtId="0" fontId="23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1" fillId="5" borderId="0" xfId="0" applyFont="1" applyFill="1" applyBorder="1"/>
    <xf numFmtId="0" fontId="27" fillId="5" borderId="0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9" fillId="0" borderId="3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/>
    </xf>
    <xf numFmtId="165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8" fillId="0" borderId="0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5" fontId="30" fillId="0" borderId="0" xfId="0" applyNumberFormat="1" applyFont="1" applyFill="1"/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49" fontId="32" fillId="0" borderId="2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2" xfId="1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1" fontId="32" fillId="0" borderId="2" xfId="1" applyNumberFormat="1" applyFont="1" applyFill="1" applyBorder="1" applyAlignment="1">
      <alignment vertical="center" wrapText="1"/>
    </xf>
    <xf numFmtId="4" fontId="10" fillId="0" borderId="0" xfId="1" applyNumberFormat="1" applyFont="1" applyFill="1"/>
    <xf numFmtId="0" fontId="3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165" fontId="34" fillId="0" borderId="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 wrapText="1"/>
    </xf>
    <xf numFmtId="165" fontId="35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5" fontId="3" fillId="0" borderId="15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" fontId="3" fillId="0" borderId="2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4" fontId="0" fillId="0" borderId="0" xfId="0" applyNumberFormat="1" applyFill="1"/>
    <xf numFmtId="165" fontId="3" fillId="0" borderId="15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vertical="top" wrapText="1"/>
    </xf>
    <xf numFmtId="0" fontId="39" fillId="0" borderId="0" xfId="0" applyFont="1"/>
    <xf numFmtId="165" fontId="33" fillId="0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0" fontId="11" fillId="0" borderId="0" xfId="1" applyNumberFormat="1" applyFill="1"/>
    <xf numFmtId="49" fontId="3" fillId="0" borderId="2" xfId="1" applyNumberFormat="1" applyFont="1" applyFill="1" applyBorder="1" applyAlignment="1">
      <alignment horizontal="left" vertical="center" wrapText="1"/>
    </xf>
    <xf numFmtId="0" fontId="39" fillId="0" borderId="0" xfId="0" applyNumberFormat="1" applyFont="1" applyFill="1"/>
    <xf numFmtId="165" fontId="39" fillId="0" borderId="0" xfId="0" applyNumberFormat="1" applyFont="1" applyFill="1"/>
    <xf numFmtId="165" fontId="15" fillId="0" borderId="2" xfId="1" applyNumberFormat="1" applyFont="1" applyFill="1" applyBorder="1" applyAlignment="1">
      <alignment horizontal="center" vertical="center"/>
    </xf>
    <xf numFmtId="0" fontId="40" fillId="0" borderId="0" xfId="0" applyNumberFormat="1" applyFont="1" applyFill="1"/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0" fillId="2" borderId="0" xfId="0" applyFill="1"/>
    <xf numFmtId="165" fontId="3" fillId="0" borderId="15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165" fontId="0" fillId="0" borderId="0" xfId="0" applyNumberFormat="1" applyFont="1" applyFill="1"/>
    <xf numFmtId="0" fontId="12" fillId="0" borderId="2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65" fontId="1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42" fillId="0" borderId="0" xfId="0" applyFont="1"/>
    <xf numFmtId="165" fontId="6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5" fontId="3" fillId="0" borderId="15" xfId="1" applyNumberFormat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 wrapText="1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/>
    <xf numFmtId="0" fontId="0" fillId="0" borderId="0" xfId="0" applyFill="1" applyBorder="1" applyAlignment="1">
      <alignment horizontal="left"/>
    </xf>
    <xf numFmtId="49" fontId="21" fillId="0" borderId="15" xfId="1" applyNumberFormat="1" applyFont="1" applyFill="1" applyBorder="1" applyAlignment="1">
      <alignment horizontal="left" vertical="center"/>
    </xf>
    <xf numFmtId="49" fontId="21" fillId="0" borderId="0" xfId="1" applyNumberFormat="1" applyFont="1" applyFill="1" applyBorder="1" applyAlignment="1">
      <alignment horizontal="center" vertical="center"/>
    </xf>
    <xf numFmtId="49" fontId="21" fillId="0" borderId="16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165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3" fillId="0" borderId="2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9" fillId="0" borderId="0" xfId="0" applyFont="1" applyFill="1"/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3" fillId="1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17" xfId="0" applyFill="1" applyBorder="1"/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7" xfId="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/>
    </xf>
    <xf numFmtId="49" fontId="21" fillId="0" borderId="0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49" fontId="21" fillId="0" borderId="9" xfId="1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49" fontId="21" fillId="2" borderId="2" xfId="1" applyNumberFormat="1" applyFont="1" applyFill="1" applyBorder="1" applyAlignment="1">
      <alignment horizontal="center" vertical="center"/>
    </xf>
    <xf numFmtId="49" fontId="21" fillId="7" borderId="2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4" fillId="0" borderId="3" xfId="0" applyFont="1" applyBorder="1" applyAlignment="1">
      <alignment horizontal="right" wrapText="1"/>
    </xf>
    <xf numFmtId="0" fontId="44" fillId="0" borderId="13" xfId="0" applyFont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left" vertical="center"/>
    </xf>
    <xf numFmtId="49" fontId="21" fillId="0" borderId="15" xfId="1" applyNumberFormat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5" fillId="0" borderId="0" xfId="0" applyFont="1" applyAlignment="1"/>
    <xf numFmtId="0" fontId="0" fillId="0" borderId="0" xfId="0" applyAlignment="1"/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8"/>
  <sheetViews>
    <sheetView tabSelected="1" view="pageBreakPreview" topLeftCell="A149" zoomScale="90" zoomScaleNormal="95" zoomScaleSheetLayoutView="90" workbookViewId="0">
      <selection activeCell="I139" sqref="I139"/>
    </sheetView>
  </sheetViews>
  <sheetFormatPr defaultRowHeight="15" x14ac:dyDescent="0.25"/>
  <cols>
    <col min="1" max="1" width="25.140625" style="154" customWidth="1"/>
    <col min="2" max="2" width="77.5703125" style="154" customWidth="1"/>
    <col min="3" max="8" width="15.42578125" style="154" hidden="1" customWidth="1"/>
    <col min="9" max="9" width="15.28515625" style="154" customWidth="1"/>
    <col min="10" max="10" width="18.85546875" style="154" customWidth="1"/>
    <col min="11" max="11" width="12.5703125" style="154" customWidth="1"/>
    <col min="12" max="12" width="11.85546875" style="154" customWidth="1"/>
    <col min="13" max="13" width="12.5703125" style="154" customWidth="1"/>
    <col min="14" max="14" width="11.85546875" style="154" customWidth="1"/>
    <col min="15" max="15" width="15" style="154" customWidth="1"/>
    <col min="16" max="16" width="15.85546875" style="154" customWidth="1"/>
    <col min="17" max="17" width="9.140625" style="154"/>
    <col min="18" max="18" width="17" style="154" customWidth="1"/>
    <col min="19" max="16384" width="9.140625" style="154"/>
  </cols>
  <sheetData>
    <row r="1" spans="1:16" ht="18.75" x14ac:dyDescent="0.3">
      <c r="B1" s="393" t="s">
        <v>1140</v>
      </c>
      <c r="C1" s="393"/>
      <c r="D1" s="393"/>
      <c r="E1" s="393"/>
      <c r="F1" s="393"/>
      <c r="G1" s="393"/>
      <c r="H1" s="393"/>
      <c r="I1" s="393"/>
    </row>
    <row r="2" spans="1:16" ht="18.75" x14ac:dyDescent="0.3">
      <c r="B2" s="393" t="s">
        <v>1139</v>
      </c>
      <c r="C2" s="393"/>
      <c r="D2" s="393"/>
      <c r="E2" s="393"/>
      <c r="F2" s="393"/>
      <c r="G2" s="393"/>
      <c r="H2" s="393"/>
      <c r="I2" s="393"/>
    </row>
    <row r="3" spans="1:16" ht="18.75" customHeight="1" x14ac:dyDescent="0.3">
      <c r="B3" s="392" t="s">
        <v>1138</v>
      </c>
      <c r="C3" s="391"/>
      <c r="D3" s="391"/>
      <c r="E3" s="391"/>
      <c r="F3" s="391"/>
      <c r="G3" s="391"/>
      <c r="H3" s="391"/>
      <c r="I3" s="391"/>
    </row>
    <row r="4" spans="1:16" ht="15.75" x14ac:dyDescent="0.25">
      <c r="B4" s="156"/>
      <c r="C4" s="156"/>
      <c r="D4" s="156"/>
      <c r="E4" s="156"/>
      <c r="F4" s="156"/>
      <c r="G4" s="156"/>
      <c r="H4" s="156"/>
      <c r="I4" s="156"/>
    </row>
    <row r="5" spans="1:16" ht="15.75" x14ac:dyDescent="0.25">
      <c r="A5" s="359" t="s">
        <v>1</v>
      </c>
      <c r="B5" s="359"/>
      <c r="C5" s="359"/>
      <c r="D5" s="359"/>
      <c r="E5" s="359"/>
      <c r="F5" s="359"/>
      <c r="G5" s="359"/>
      <c r="H5" s="359"/>
      <c r="I5" s="359"/>
    </row>
    <row r="6" spans="1:16" ht="15.75" x14ac:dyDescent="0.25">
      <c r="A6" s="359" t="s">
        <v>2</v>
      </c>
      <c r="B6" s="359"/>
      <c r="C6" s="359"/>
      <c r="D6" s="359"/>
      <c r="E6" s="359"/>
      <c r="F6" s="359"/>
      <c r="G6" s="359"/>
      <c r="H6" s="359"/>
      <c r="I6" s="359"/>
    </row>
    <row r="7" spans="1:16" ht="15.75" x14ac:dyDescent="0.25">
      <c r="A7" s="359" t="s">
        <v>1001</v>
      </c>
      <c r="B7" s="359"/>
      <c r="C7" s="359"/>
      <c r="D7" s="359"/>
      <c r="E7" s="359"/>
      <c r="F7" s="359"/>
      <c r="G7" s="359"/>
      <c r="H7" s="359"/>
      <c r="I7" s="359"/>
    </row>
    <row r="8" spans="1:16" ht="15.75" x14ac:dyDescent="0.25">
      <c r="A8" s="157"/>
      <c r="B8" s="157"/>
      <c r="C8" s="226"/>
      <c r="D8" s="226"/>
      <c r="E8" s="226"/>
      <c r="F8" s="226"/>
      <c r="G8" s="226"/>
      <c r="H8" s="226"/>
      <c r="I8" s="155" t="s">
        <v>763</v>
      </c>
    </row>
    <row r="9" spans="1:16" ht="47.25" x14ac:dyDescent="0.25">
      <c r="A9" s="158" t="s">
        <v>4</v>
      </c>
      <c r="B9" s="159" t="s">
        <v>5</v>
      </c>
      <c r="C9" s="227" t="s">
        <v>6</v>
      </c>
      <c r="D9" s="227" t="s">
        <v>862</v>
      </c>
      <c r="E9" s="227" t="s">
        <v>841</v>
      </c>
      <c r="F9" s="227" t="s">
        <v>861</v>
      </c>
      <c r="G9" s="227" t="s">
        <v>858</v>
      </c>
      <c r="H9" s="227" t="s">
        <v>859</v>
      </c>
      <c r="I9" s="327" t="s">
        <v>1000</v>
      </c>
    </row>
    <row r="10" spans="1:16" ht="15.75" x14ac:dyDescent="0.25">
      <c r="A10" s="158">
        <v>1</v>
      </c>
      <c r="B10" s="159">
        <v>2</v>
      </c>
      <c r="C10" s="159">
        <v>3</v>
      </c>
      <c r="D10" s="159">
        <v>4</v>
      </c>
      <c r="E10" s="159">
        <v>5</v>
      </c>
      <c r="F10" s="159">
        <v>6</v>
      </c>
      <c r="G10" s="159">
        <v>7</v>
      </c>
      <c r="H10" s="159">
        <v>8</v>
      </c>
      <c r="I10" s="327">
        <v>3</v>
      </c>
    </row>
    <row r="11" spans="1:16" ht="18.75" x14ac:dyDescent="0.25">
      <c r="A11" s="160" t="s">
        <v>7</v>
      </c>
      <c r="B11" s="161" t="s">
        <v>8</v>
      </c>
      <c r="C11" s="240">
        <f>C12+C18+C24+C33+C39+C45+C51+C58+C63+C68+C42+C85</f>
        <v>272834.3</v>
      </c>
      <c r="D11" s="240">
        <f t="shared" ref="D11:I11" si="0">D12+D18+D24+D33+D39+D45+D51+D58+D63+D68+D42+D85</f>
        <v>208905.14299999998</v>
      </c>
      <c r="E11" s="240">
        <f t="shared" si="0"/>
        <v>264415.23333333334</v>
      </c>
      <c r="F11" s="240">
        <f t="shared" si="0"/>
        <v>294509.2</v>
      </c>
      <c r="G11" s="240">
        <f t="shared" si="0"/>
        <v>307411.89999999997</v>
      </c>
      <c r="H11" s="240">
        <f t="shared" si="0"/>
        <v>320557.25</v>
      </c>
      <c r="I11" s="240">
        <f t="shared" si="0"/>
        <v>294682.69000000006</v>
      </c>
      <c r="K11" s="139"/>
      <c r="M11" s="139"/>
      <c r="P11" s="139"/>
    </row>
    <row r="12" spans="1:16" ht="18.75" x14ac:dyDescent="0.25">
      <c r="A12" s="162" t="s">
        <v>9</v>
      </c>
      <c r="B12" s="161" t="s">
        <v>10</v>
      </c>
      <c r="C12" s="240">
        <f t="shared" ref="C12:I12" si="1">C13</f>
        <v>207151</v>
      </c>
      <c r="D12" s="240">
        <f t="shared" si="1"/>
        <v>150019.49999999997</v>
      </c>
      <c r="E12" s="240">
        <f t="shared" si="1"/>
        <v>200105.63333333333</v>
      </c>
      <c r="F12" s="240">
        <f t="shared" si="1"/>
        <v>231677</v>
      </c>
      <c r="G12" s="240">
        <f t="shared" si="1"/>
        <v>243260.4</v>
      </c>
      <c r="H12" s="240">
        <f t="shared" si="1"/>
        <v>255423.75</v>
      </c>
      <c r="I12" s="240">
        <f t="shared" si="1"/>
        <v>219098.30000000002</v>
      </c>
      <c r="J12" s="139"/>
      <c r="L12" s="139"/>
      <c r="M12" s="139"/>
      <c r="N12" s="139"/>
      <c r="O12" s="139"/>
      <c r="P12" s="139"/>
    </row>
    <row r="13" spans="1:16" ht="18.75" x14ac:dyDescent="0.25">
      <c r="A13" s="163" t="s">
        <v>11</v>
      </c>
      <c r="B13" s="164" t="s">
        <v>12</v>
      </c>
      <c r="C13" s="240">
        <f t="shared" ref="C13:I13" si="2">SUM(C14:C17)</f>
        <v>207151</v>
      </c>
      <c r="D13" s="240">
        <f t="shared" si="2"/>
        <v>150019.49999999997</v>
      </c>
      <c r="E13" s="240">
        <f t="shared" si="2"/>
        <v>200105.63333333333</v>
      </c>
      <c r="F13" s="240">
        <f t="shared" si="2"/>
        <v>231677</v>
      </c>
      <c r="G13" s="240">
        <f t="shared" si="2"/>
        <v>243260.4</v>
      </c>
      <c r="H13" s="240">
        <f t="shared" si="2"/>
        <v>255423.75</v>
      </c>
      <c r="I13" s="240">
        <f t="shared" si="2"/>
        <v>219098.30000000002</v>
      </c>
      <c r="J13" s="139"/>
      <c r="L13" s="139"/>
      <c r="M13" s="139"/>
      <c r="N13" s="139"/>
      <c r="O13" s="139"/>
      <c r="P13" s="139"/>
    </row>
    <row r="14" spans="1:16" ht="63" x14ac:dyDescent="0.25">
      <c r="A14" s="295" t="s">
        <v>13</v>
      </c>
      <c r="B14" s="165" t="s">
        <v>14</v>
      </c>
      <c r="C14" s="241">
        <f>216801-10000</f>
        <v>206801</v>
      </c>
      <c r="D14" s="241">
        <v>149524.9</v>
      </c>
      <c r="E14" s="241">
        <f>D14/9*12</f>
        <v>199366.53333333333</v>
      </c>
      <c r="F14" s="241">
        <v>231300</v>
      </c>
      <c r="G14" s="241">
        <f>F14*1.05</f>
        <v>242865</v>
      </c>
      <c r="H14" s="241">
        <f>G14*1.05</f>
        <v>255008.25</v>
      </c>
      <c r="I14" s="241">
        <f>216613+780.5+480.6+801.2</f>
        <v>218675.30000000002</v>
      </c>
      <c r="J14" s="340" t="s">
        <v>1119</v>
      </c>
    </row>
    <row r="15" spans="1:16" ht="94.5" x14ac:dyDescent="0.25">
      <c r="A15" s="295" t="s">
        <v>15</v>
      </c>
      <c r="B15" s="166" t="s">
        <v>16</v>
      </c>
      <c r="C15" s="241">
        <v>2</v>
      </c>
      <c r="D15" s="241">
        <v>0.3</v>
      </c>
      <c r="E15" s="241">
        <v>0.5</v>
      </c>
      <c r="F15" s="241">
        <v>2</v>
      </c>
      <c r="G15" s="241">
        <v>2</v>
      </c>
      <c r="H15" s="241">
        <v>2</v>
      </c>
      <c r="I15" s="241">
        <v>3</v>
      </c>
    </row>
    <row r="16" spans="1:16" ht="36.75" customHeight="1" x14ac:dyDescent="0.25">
      <c r="A16" s="295" t="s">
        <v>17</v>
      </c>
      <c r="B16" s="166" t="s">
        <v>18</v>
      </c>
      <c r="C16" s="241">
        <v>337</v>
      </c>
      <c r="D16" s="241">
        <v>494.3</v>
      </c>
      <c r="E16" s="241">
        <v>738.6</v>
      </c>
      <c r="F16" s="241">
        <v>369</v>
      </c>
      <c r="G16" s="241">
        <v>387.4</v>
      </c>
      <c r="H16" s="241">
        <v>407</v>
      </c>
      <c r="I16" s="241">
        <v>412</v>
      </c>
    </row>
    <row r="17" spans="1:12" ht="78.75" x14ac:dyDescent="0.25">
      <c r="A17" s="295" t="s">
        <v>19</v>
      </c>
      <c r="B17" s="166" t="s">
        <v>20</v>
      </c>
      <c r="C17" s="241">
        <v>11</v>
      </c>
      <c r="D17" s="241">
        <v>0</v>
      </c>
      <c r="E17" s="241">
        <v>0</v>
      </c>
      <c r="F17" s="241">
        <v>6</v>
      </c>
      <c r="G17" s="241">
        <v>6</v>
      </c>
      <c r="H17" s="241">
        <v>6.5</v>
      </c>
      <c r="I17" s="241">
        <v>8</v>
      </c>
    </row>
    <row r="18" spans="1:12" ht="31.5" x14ac:dyDescent="0.25">
      <c r="A18" s="167" t="s">
        <v>21</v>
      </c>
      <c r="B18" s="168" t="s">
        <v>22</v>
      </c>
      <c r="C18" s="240">
        <f t="shared" ref="C18:I18" si="3">C19</f>
        <v>3358</v>
      </c>
      <c r="D18" s="240">
        <f t="shared" si="3"/>
        <v>2843.5889999999999</v>
      </c>
      <c r="E18" s="240">
        <f t="shared" si="3"/>
        <v>3120</v>
      </c>
      <c r="F18" s="240">
        <f t="shared" si="3"/>
        <v>3510</v>
      </c>
      <c r="G18" s="240">
        <f t="shared" si="3"/>
        <v>3951.3</v>
      </c>
      <c r="H18" s="240">
        <f t="shared" si="3"/>
        <v>3951.3</v>
      </c>
      <c r="I18" s="240">
        <f t="shared" si="3"/>
        <v>4766.5899999999992</v>
      </c>
    </row>
    <row r="19" spans="1:12" ht="31.5" x14ac:dyDescent="0.25">
      <c r="A19" s="236" t="s">
        <v>23</v>
      </c>
      <c r="B19" s="237" t="s">
        <v>24</v>
      </c>
      <c r="C19" s="240">
        <f>SUM(C20:C23)</f>
        <v>3358</v>
      </c>
      <c r="D19" s="240">
        <f t="shared" ref="D19:I19" si="4">SUM(D20:D23)</f>
        <v>2843.5889999999999</v>
      </c>
      <c r="E19" s="240">
        <f t="shared" si="4"/>
        <v>3120</v>
      </c>
      <c r="F19" s="240">
        <f t="shared" si="4"/>
        <v>3510</v>
      </c>
      <c r="G19" s="240">
        <f t="shared" si="4"/>
        <v>3951.3</v>
      </c>
      <c r="H19" s="240">
        <f t="shared" si="4"/>
        <v>3951.3</v>
      </c>
      <c r="I19" s="240">
        <f t="shared" si="4"/>
        <v>4766.5899999999992</v>
      </c>
    </row>
    <row r="20" spans="1:12" ht="63" x14ac:dyDescent="0.25">
      <c r="A20" s="169" t="s">
        <v>25</v>
      </c>
      <c r="B20" s="166" t="s">
        <v>26</v>
      </c>
      <c r="C20" s="241">
        <v>1191.5</v>
      </c>
      <c r="D20" s="241">
        <v>1149.8</v>
      </c>
      <c r="E20" s="241">
        <v>1191.5</v>
      </c>
      <c r="F20" s="241">
        <v>1138.3</v>
      </c>
      <c r="G20" s="241">
        <v>1277.2</v>
      </c>
      <c r="H20" s="241">
        <v>1277.2</v>
      </c>
      <c r="I20" s="241">
        <f>1348.6+94.6+589.5</f>
        <v>2032.6999999999998</v>
      </c>
      <c r="J20" s="154" t="s">
        <v>1105</v>
      </c>
    </row>
    <row r="21" spans="1:12" ht="78.75" x14ac:dyDescent="0.25">
      <c r="A21" s="296" t="s">
        <v>27</v>
      </c>
      <c r="B21" s="166" t="s">
        <v>28</v>
      </c>
      <c r="C21" s="241">
        <v>18.100000000000001</v>
      </c>
      <c r="D21" s="241">
        <v>12.244999999999999</v>
      </c>
      <c r="E21" s="241">
        <v>18.100000000000001</v>
      </c>
      <c r="F21" s="241">
        <v>10.4</v>
      </c>
      <c r="G21" s="241">
        <v>11</v>
      </c>
      <c r="H21" s="241">
        <v>11</v>
      </c>
      <c r="I21" s="241">
        <f>9.7+0.4+0.89</f>
        <v>10.99</v>
      </c>
      <c r="J21" s="154" t="s">
        <v>1106</v>
      </c>
    </row>
    <row r="22" spans="1:12" ht="63" x14ac:dyDescent="0.25">
      <c r="A22" s="296" t="s">
        <v>29</v>
      </c>
      <c r="B22" s="166" t="s">
        <v>30</v>
      </c>
      <c r="C22" s="242">
        <v>2148.4</v>
      </c>
      <c r="D22" s="242">
        <v>1919.5</v>
      </c>
      <c r="E22" s="242">
        <v>2148.4</v>
      </c>
      <c r="F22" s="242">
        <v>2361.3000000000002</v>
      </c>
      <c r="G22" s="242">
        <v>2663.1</v>
      </c>
      <c r="H22" s="242">
        <v>2663.1</v>
      </c>
      <c r="I22" s="242">
        <f>2487.2+307.6-71.9</f>
        <v>2722.8999999999996</v>
      </c>
      <c r="J22" s="154" t="s">
        <v>1107</v>
      </c>
    </row>
    <row r="23" spans="1:12" ht="63" hidden="1" x14ac:dyDescent="0.25">
      <c r="A23" s="6" t="s">
        <v>867</v>
      </c>
      <c r="B23" s="275" t="s">
        <v>868</v>
      </c>
      <c r="C23" s="241">
        <v>0</v>
      </c>
      <c r="D23" s="241">
        <v>-237.95599999999999</v>
      </c>
      <c r="E23" s="241">
        <v>-238</v>
      </c>
      <c r="F23" s="241">
        <v>0</v>
      </c>
      <c r="G23" s="241">
        <v>0</v>
      </c>
      <c r="H23" s="241">
        <v>0</v>
      </c>
      <c r="I23" s="241">
        <v>0</v>
      </c>
    </row>
    <row r="24" spans="1:12" ht="18.75" x14ac:dyDescent="0.25">
      <c r="A24" s="163" t="s">
        <v>31</v>
      </c>
      <c r="B24" s="164" t="s">
        <v>32</v>
      </c>
      <c r="C24" s="240">
        <f t="shared" ref="C24:I24" si="5">SUM(C25+C29+C32)</f>
        <v>20489.8</v>
      </c>
      <c r="D24" s="240">
        <f t="shared" si="5"/>
        <v>14361.39</v>
      </c>
      <c r="E24" s="240">
        <f t="shared" si="5"/>
        <v>20474.900000000001</v>
      </c>
      <c r="F24" s="240">
        <f t="shared" si="5"/>
        <v>21474</v>
      </c>
      <c r="G24" s="240">
        <f t="shared" si="5"/>
        <v>21923</v>
      </c>
      <c r="H24" s="240">
        <f t="shared" si="5"/>
        <v>22493</v>
      </c>
      <c r="I24" s="240">
        <f t="shared" si="5"/>
        <v>24339</v>
      </c>
      <c r="L24" s="305"/>
    </row>
    <row r="25" spans="1:12" ht="31.5" x14ac:dyDescent="0.25">
      <c r="A25" s="160" t="s">
        <v>33</v>
      </c>
      <c r="B25" s="164" t="s">
        <v>34</v>
      </c>
      <c r="C25" s="240">
        <f t="shared" ref="C25:I25" si="6">SUM(C26:C28)</f>
        <v>10695.8</v>
      </c>
      <c r="D25" s="240">
        <f t="shared" si="6"/>
        <v>7511.09</v>
      </c>
      <c r="E25" s="240">
        <f t="shared" si="6"/>
        <v>10695.9</v>
      </c>
      <c r="F25" s="240">
        <f t="shared" si="6"/>
        <v>11370</v>
      </c>
      <c r="G25" s="240">
        <f t="shared" si="6"/>
        <v>11813</v>
      </c>
      <c r="H25" s="240">
        <f t="shared" si="6"/>
        <v>12333</v>
      </c>
      <c r="I25" s="240">
        <f t="shared" si="6"/>
        <v>13909</v>
      </c>
    </row>
    <row r="26" spans="1:12" ht="31.5" x14ac:dyDescent="0.25">
      <c r="A26" s="158" t="s">
        <v>35</v>
      </c>
      <c r="B26" s="170" t="s">
        <v>36</v>
      </c>
      <c r="C26" s="241">
        <f>10695.8/2</f>
        <v>5347.9</v>
      </c>
      <c r="D26" s="241">
        <f>5410.4</f>
        <v>5410.4</v>
      </c>
      <c r="E26" s="241">
        <f>10695.8/2</f>
        <v>5347.9</v>
      </c>
      <c r="F26" s="241">
        <v>5685</v>
      </c>
      <c r="G26" s="243">
        <v>5906.5</v>
      </c>
      <c r="H26" s="243">
        <v>6166.5</v>
      </c>
      <c r="I26" s="241">
        <f>13909/2</f>
        <v>6954.5</v>
      </c>
    </row>
    <row r="27" spans="1:12" ht="78.75" hidden="1" x14ac:dyDescent="0.25">
      <c r="A27" s="158" t="s">
        <v>869</v>
      </c>
      <c r="B27" s="170" t="s">
        <v>870</v>
      </c>
      <c r="C27" s="241">
        <v>0</v>
      </c>
      <c r="D27" s="244">
        <v>0.09</v>
      </c>
      <c r="E27" s="241">
        <v>0.1</v>
      </c>
      <c r="F27" s="241">
        <v>0</v>
      </c>
      <c r="G27" s="243">
        <v>0</v>
      </c>
      <c r="H27" s="243">
        <v>0</v>
      </c>
      <c r="I27" s="241">
        <v>0</v>
      </c>
    </row>
    <row r="28" spans="1:12" ht="63" x14ac:dyDescent="0.25">
      <c r="A28" s="158" t="s">
        <v>37</v>
      </c>
      <c r="B28" s="170" t="s">
        <v>38</v>
      </c>
      <c r="C28" s="241">
        <f>10695.8/2</f>
        <v>5347.9</v>
      </c>
      <c r="D28" s="241">
        <v>2100.6</v>
      </c>
      <c r="E28" s="241">
        <f>10695.8/2</f>
        <v>5347.9</v>
      </c>
      <c r="F28" s="241">
        <v>5685</v>
      </c>
      <c r="G28" s="243">
        <v>5906.5</v>
      </c>
      <c r="H28" s="243">
        <v>6166.5</v>
      </c>
      <c r="I28" s="241">
        <v>6954.5</v>
      </c>
    </row>
    <row r="29" spans="1:12" ht="18.75" x14ac:dyDescent="0.25">
      <c r="A29" s="160" t="s">
        <v>39</v>
      </c>
      <c r="B29" s="164" t="s">
        <v>40</v>
      </c>
      <c r="C29" s="240">
        <f>SUM(C30:C31)</f>
        <v>9639</v>
      </c>
      <c r="D29" s="240">
        <f t="shared" ref="D29:I29" si="7">SUM(D30:D31)</f>
        <v>6707.8</v>
      </c>
      <c r="E29" s="240">
        <f t="shared" si="7"/>
        <v>9624</v>
      </c>
      <c r="F29" s="240">
        <f t="shared" si="7"/>
        <v>9894</v>
      </c>
      <c r="G29" s="240">
        <f t="shared" si="7"/>
        <v>9900</v>
      </c>
      <c r="H29" s="240">
        <f t="shared" si="7"/>
        <v>9950</v>
      </c>
      <c r="I29" s="240">
        <f t="shared" si="7"/>
        <v>10141</v>
      </c>
    </row>
    <row r="30" spans="1:12" ht="18.75" x14ac:dyDescent="0.25">
      <c r="A30" s="295" t="s">
        <v>41</v>
      </c>
      <c r="B30" s="165" t="s">
        <v>40</v>
      </c>
      <c r="C30" s="241">
        <v>9639</v>
      </c>
      <c r="D30" s="241">
        <v>6722.8</v>
      </c>
      <c r="E30" s="241">
        <v>9639</v>
      </c>
      <c r="F30" s="241">
        <v>9894</v>
      </c>
      <c r="G30" s="241">
        <v>9900</v>
      </c>
      <c r="H30" s="241">
        <v>9950</v>
      </c>
      <c r="I30" s="241">
        <v>10141</v>
      </c>
    </row>
    <row r="31" spans="1:12" ht="47.25" hidden="1" x14ac:dyDescent="0.25">
      <c r="A31" s="6" t="s">
        <v>871</v>
      </c>
      <c r="B31" s="234" t="s">
        <v>872</v>
      </c>
      <c r="C31" s="241">
        <v>0</v>
      </c>
      <c r="D31" s="241">
        <v>-15</v>
      </c>
      <c r="E31" s="241">
        <v>-15</v>
      </c>
      <c r="F31" s="241">
        <v>0</v>
      </c>
      <c r="G31" s="241">
        <v>0</v>
      </c>
      <c r="H31" s="241">
        <v>0</v>
      </c>
      <c r="I31" s="241">
        <v>0</v>
      </c>
    </row>
    <row r="32" spans="1:12" ht="31.5" x14ac:dyDescent="0.25">
      <c r="A32" s="160" t="s">
        <v>42</v>
      </c>
      <c r="B32" s="171" t="s">
        <v>43</v>
      </c>
      <c r="C32" s="240">
        <v>155</v>
      </c>
      <c r="D32" s="240">
        <v>142.5</v>
      </c>
      <c r="E32" s="240">
        <v>155</v>
      </c>
      <c r="F32" s="240">
        <v>210</v>
      </c>
      <c r="G32" s="240">
        <v>210</v>
      </c>
      <c r="H32" s="240">
        <v>210</v>
      </c>
      <c r="I32" s="240">
        <v>289</v>
      </c>
    </row>
    <row r="33" spans="1:12" ht="18.75" x14ac:dyDescent="0.25">
      <c r="A33" s="163" t="s">
        <v>44</v>
      </c>
      <c r="B33" s="164" t="s">
        <v>45</v>
      </c>
      <c r="C33" s="240">
        <f t="shared" ref="C33:I33" si="8">C34+C36</f>
        <v>383</v>
      </c>
      <c r="D33" s="240">
        <f t="shared" si="8"/>
        <v>76.900000000000006</v>
      </c>
      <c r="E33" s="240">
        <f t="shared" si="8"/>
        <v>383</v>
      </c>
      <c r="F33" s="240">
        <f t="shared" si="8"/>
        <v>974</v>
      </c>
      <c r="G33" s="240">
        <f t="shared" si="8"/>
        <v>1311</v>
      </c>
      <c r="H33" s="240">
        <f t="shared" si="8"/>
        <v>1648</v>
      </c>
      <c r="I33" s="240">
        <f t="shared" si="8"/>
        <v>683</v>
      </c>
    </row>
    <row r="34" spans="1:12" ht="18.75" x14ac:dyDescent="0.25">
      <c r="A34" s="163" t="s">
        <v>46</v>
      </c>
      <c r="B34" s="164" t="s">
        <v>47</v>
      </c>
      <c r="C34" s="240">
        <f t="shared" ref="C34:I34" si="9">C35</f>
        <v>71</v>
      </c>
      <c r="D34" s="240">
        <f t="shared" si="9"/>
        <v>48</v>
      </c>
      <c r="E34" s="240">
        <f t="shared" si="9"/>
        <v>71</v>
      </c>
      <c r="F34" s="240">
        <f t="shared" si="9"/>
        <v>652</v>
      </c>
      <c r="G34" s="240">
        <f t="shared" si="9"/>
        <v>978</v>
      </c>
      <c r="H34" s="240">
        <f t="shared" si="9"/>
        <v>1304</v>
      </c>
      <c r="I34" s="240">
        <f t="shared" si="9"/>
        <v>350</v>
      </c>
    </row>
    <row r="35" spans="1:12" ht="38.25" customHeight="1" x14ac:dyDescent="0.25">
      <c r="A35" s="295" t="s">
        <v>48</v>
      </c>
      <c r="B35" s="170" t="s">
        <v>49</v>
      </c>
      <c r="C35" s="241">
        <v>71</v>
      </c>
      <c r="D35" s="241">
        <v>48</v>
      </c>
      <c r="E35" s="241">
        <v>71</v>
      </c>
      <c r="F35" s="241">
        <v>652</v>
      </c>
      <c r="G35" s="243">
        <v>978</v>
      </c>
      <c r="H35" s="243">
        <v>1304</v>
      </c>
      <c r="I35" s="241">
        <v>350</v>
      </c>
    </row>
    <row r="36" spans="1:12" ht="18.75" x14ac:dyDescent="0.25">
      <c r="A36" s="163" t="s">
        <v>50</v>
      </c>
      <c r="B36" s="164" t="s">
        <v>51</v>
      </c>
      <c r="C36" s="240">
        <f t="shared" ref="C36:I36" si="10">C38+C37</f>
        <v>312</v>
      </c>
      <c r="D36" s="240">
        <f t="shared" si="10"/>
        <v>28.900000000000002</v>
      </c>
      <c r="E36" s="240">
        <f t="shared" si="10"/>
        <v>312</v>
      </c>
      <c r="F36" s="240">
        <f t="shared" si="10"/>
        <v>322</v>
      </c>
      <c r="G36" s="240">
        <f t="shared" si="10"/>
        <v>333</v>
      </c>
      <c r="H36" s="240">
        <f t="shared" si="10"/>
        <v>344</v>
      </c>
      <c r="I36" s="240">
        <f t="shared" si="10"/>
        <v>333</v>
      </c>
    </row>
    <row r="37" spans="1:12" ht="31.5" x14ac:dyDescent="0.25">
      <c r="A37" s="295" t="s">
        <v>52</v>
      </c>
      <c r="B37" s="170" t="s">
        <v>53</v>
      </c>
      <c r="C37" s="241">
        <v>167</v>
      </c>
      <c r="D37" s="241">
        <v>39.700000000000003</v>
      </c>
      <c r="E37" s="241">
        <v>167</v>
      </c>
      <c r="F37" s="241">
        <v>172</v>
      </c>
      <c r="G37" s="241">
        <v>173</v>
      </c>
      <c r="H37" s="241">
        <v>174</v>
      </c>
      <c r="I37" s="241">
        <v>173</v>
      </c>
    </row>
    <row r="38" spans="1:12" ht="31.5" x14ac:dyDescent="0.25">
      <c r="A38" s="295" t="s">
        <v>54</v>
      </c>
      <c r="B38" s="170" t="s">
        <v>55</v>
      </c>
      <c r="C38" s="241">
        <v>145</v>
      </c>
      <c r="D38" s="241">
        <v>-10.8</v>
      </c>
      <c r="E38" s="241">
        <v>145</v>
      </c>
      <c r="F38" s="241">
        <v>150</v>
      </c>
      <c r="G38" s="241">
        <v>160</v>
      </c>
      <c r="H38" s="241">
        <v>170</v>
      </c>
      <c r="I38" s="241">
        <v>160</v>
      </c>
    </row>
    <row r="39" spans="1:12" ht="18.75" x14ac:dyDescent="0.25">
      <c r="A39" s="163" t="s">
        <v>56</v>
      </c>
      <c r="B39" s="164" t="s">
        <v>57</v>
      </c>
      <c r="C39" s="240">
        <f t="shared" ref="C39:F40" si="11">C40</f>
        <v>2294</v>
      </c>
      <c r="D39" s="240">
        <f>D40</f>
        <v>933.3</v>
      </c>
      <c r="E39" s="240">
        <f t="shared" si="11"/>
        <v>1346.7</v>
      </c>
      <c r="F39" s="240">
        <f t="shared" si="11"/>
        <v>2088</v>
      </c>
      <c r="G39" s="240">
        <f t="shared" ref="G39:I40" si="12">G40</f>
        <v>2100</v>
      </c>
      <c r="H39" s="240">
        <f t="shared" si="12"/>
        <v>2150</v>
      </c>
      <c r="I39" s="240">
        <f t="shared" si="12"/>
        <v>1192</v>
      </c>
    </row>
    <row r="40" spans="1:12" ht="31.5" x14ac:dyDescent="0.25">
      <c r="A40" s="163" t="s">
        <v>58</v>
      </c>
      <c r="B40" s="164" t="s">
        <v>59</v>
      </c>
      <c r="C40" s="240">
        <f t="shared" si="11"/>
        <v>2294</v>
      </c>
      <c r="D40" s="240">
        <f>D41</f>
        <v>933.3</v>
      </c>
      <c r="E40" s="240">
        <f t="shared" si="11"/>
        <v>1346.7</v>
      </c>
      <c r="F40" s="240">
        <f t="shared" si="11"/>
        <v>2088</v>
      </c>
      <c r="G40" s="240">
        <f t="shared" si="12"/>
        <v>2100</v>
      </c>
      <c r="H40" s="240">
        <f t="shared" si="12"/>
        <v>2150</v>
      </c>
      <c r="I40" s="240">
        <f t="shared" si="12"/>
        <v>1192</v>
      </c>
    </row>
    <row r="41" spans="1:12" ht="47.25" x14ac:dyDescent="0.25">
      <c r="A41" s="295" t="s">
        <v>60</v>
      </c>
      <c r="B41" s="165" t="s">
        <v>61</v>
      </c>
      <c r="C41" s="241">
        <v>2294</v>
      </c>
      <c r="D41" s="241">
        <v>933.3</v>
      </c>
      <c r="E41" s="241">
        <v>1346.7</v>
      </c>
      <c r="F41" s="241">
        <v>2088</v>
      </c>
      <c r="G41" s="243">
        <v>2100</v>
      </c>
      <c r="H41" s="243">
        <v>2150</v>
      </c>
      <c r="I41" s="241">
        <v>1192</v>
      </c>
    </row>
    <row r="42" spans="1:12" ht="31.5" hidden="1" x14ac:dyDescent="0.25">
      <c r="A42" s="298" t="s">
        <v>873</v>
      </c>
      <c r="B42" s="235" t="s">
        <v>874</v>
      </c>
      <c r="C42" s="240">
        <v>0</v>
      </c>
      <c r="D42" s="240">
        <f t="shared" ref="D42:I42" si="13">SUM(D43:D44)</f>
        <v>7.1</v>
      </c>
      <c r="E42" s="240">
        <f t="shared" si="13"/>
        <v>7.1</v>
      </c>
      <c r="F42" s="240">
        <f t="shared" si="13"/>
        <v>0</v>
      </c>
      <c r="G42" s="240">
        <f t="shared" si="13"/>
        <v>0</v>
      </c>
      <c r="H42" s="240">
        <f t="shared" si="13"/>
        <v>0</v>
      </c>
      <c r="I42" s="240">
        <f t="shared" si="13"/>
        <v>0</v>
      </c>
    </row>
    <row r="43" spans="1:12" ht="63" hidden="1" x14ac:dyDescent="0.25">
      <c r="A43" s="6" t="s">
        <v>875</v>
      </c>
      <c r="B43" s="228" t="s">
        <v>876</v>
      </c>
      <c r="C43" s="241">
        <v>0</v>
      </c>
      <c r="D43" s="241">
        <v>7.5</v>
      </c>
      <c r="E43" s="241">
        <v>7.5</v>
      </c>
      <c r="F43" s="241">
        <v>0</v>
      </c>
      <c r="G43" s="243">
        <v>0</v>
      </c>
      <c r="H43" s="243">
        <v>0</v>
      </c>
      <c r="I43" s="241">
        <v>0</v>
      </c>
    </row>
    <row r="44" spans="1:12" ht="63" hidden="1" x14ac:dyDescent="0.25">
      <c r="A44" s="2" t="s">
        <v>877</v>
      </c>
      <c r="B44" s="228" t="s">
        <v>878</v>
      </c>
      <c r="C44" s="241">
        <v>0</v>
      </c>
      <c r="D44" s="241">
        <v>-0.4</v>
      </c>
      <c r="E44" s="241">
        <v>-0.4</v>
      </c>
      <c r="F44" s="241">
        <v>0</v>
      </c>
      <c r="G44" s="243">
        <v>0</v>
      </c>
      <c r="H44" s="243">
        <v>0</v>
      </c>
      <c r="I44" s="241">
        <v>0</v>
      </c>
    </row>
    <row r="45" spans="1:12" ht="31.5" x14ac:dyDescent="0.25">
      <c r="A45" s="163" t="s">
        <v>62</v>
      </c>
      <c r="B45" s="172" t="s">
        <v>63</v>
      </c>
      <c r="C45" s="240">
        <f t="shared" ref="C45:I45" si="14">C46</f>
        <v>30200</v>
      </c>
      <c r="D45" s="240">
        <f t="shared" si="14"/>
        <v>30394</v>
      </c>
      <c r="E45" s="240">
        <f t="shared" si="14"/>
        <v>30200</v>
      </c>
      <c r="F45" s="240">
        <f t="shared" si="14"/>
        <v>30200</v>
      </c>
      <c r="G45" s="240">
        <f t="shared" si="14"/>
        <v>30200</v>
      </c>
      <c r="H45" s="240">
        <f t="shared" si="14"/>
        <v>30200</v>
      </c>
      <c r="I45" s="240">
        <f t="shared" si="14"/>
        <v>40000</v>
      </c>
      <c r="L45" s="139"/>
    </row>
    <row r="46" spans="1:12" ht="78.75" x14ac:dyDescent="0.25">
      <c r="A46" s="163" t="s">
        <v>64</v>
      </c>
      <c r="B46" s="172" t="s">
        <v>65</v>
      </c>
      <c r="C46" s="240">
        <f t="shared" ref="C46:I46" si="15">C47+C49</f>
        <v>30200</v>
      </c>
      <c r="D46" s="240">
        <f t="shared" si="15"/>
        <v>30394</v>
      </c>
      <c r="E46" s="240">
        <f t="shared" si="15"/>
        <v>30200</v>
      </c>
      <c r="F46" s="240">
        <f t="shared" si="15"/>
        <v>30200</v>
      </c>
      <c r="G46" s="240">
        <f t="shared" si="15"/>
        <v>30200</v>
      </c>
      <c r="H46" s="240">
        <f t="shared" si="15"/>
        <v>30200</v>
      </c>
      <c r="I46" s="240">
        <f t="shared" si="15"/>
        <v>40000</v>
      </c>
    </row>
    <row r="47" spans="1:12" ht="63" x14ac:dyDescent="0.25">
      <c r="A47" s="163" t="s">
        <v>66</v>
      </c>
      <c r="B47" s="164" t="s">
        <v>67</v>
      </c>
      <c r="C47" s="240">
        <f t="shared" ref="C47:I47" si="16">C48</f>
        <v>26900</v>
      </c>
      <c r="D47" s="240">
        <f t="shared" si="16"/>
        <v>27515.9</v>
      </c>
      <c r="E47" s="240">
        <f t="shared" si="16"/>
        <v>26900</v>
      </c>
      <c r="F47" s="240">
        <f t="shared" si="16"/>
        <v>26900</v>
      </c>
      <c r="G47" s="240">
        <f t="shared" si="16"/>
        <v>26900</v>
      </c>
      <c r="H47" s="240">
        <f t="shared" si="16"/>
        <v>26900</v>
      </c>
      <c r="I47" s="240">
        <f t="shared" si="16"/>
        <v>36000</v>
      </c>
    </row>
    <row r="48" spans="1:12" ht="63" x14ac:dyDescent="0.25">
      <c r="A48" s="295" t="s">
        <v>68</v>
      </c>
      <c r="B48" s="170" t="s">
        <v>69</v>
      </c>
      <c r="C48" s="241">
        <v>26900</v>
      </c>
      <c r="D48" s="241">
        <v>27515.9</v>
      </c>
      <c r="E48" s="241">
        <v>26900</v>
      </c>
      <c r="F48" s="241">
        <v>26900</v>
      </c>
      <c r="G48" s="243">
        <v>26900</v>
      </c>
      <c r="H48" s="243">
        <v>26900</v>
      </c>
      <c r="I48" s="241">
        <v>36000</v>
      </c>
    </row>
    <row r="49" spans="1:10" ht="31.5" x14ac:dyDescent="0.25">
      <c r="A49" s="163" t="s">
        <v>70</v>
      </c>
      <c r="B49" s="164" t="s">
        <v>71</v>
      </c>
      <c r="C49" s="240">
        <f t="shared" ref="C49:I49" si="17">C50</f>
        <v>3300</v>
      </c>
      <c r="D49" s="240">
        <f t="shared" si="17"/>
        <v>2878.1</v>
      </c>
      <c r="E49" s="240">
        <f t="shared" si="17"/>
        <v>3300</v>
      </c>
      <c r="F49" s="240">
        <f t="shared" si="17"/>
        <v>3300</v>
      </c>
      <c r="G49" s="240">
        <f t="shared" si="17"/>
        <v>3300</v>
      </c>
      <c r="H49" s="240">
        <f t="shared" si="17"/>
        <v>3300</v>
      </c>
      <c r="I49" s="240">
        <f t="shared" si="17"/>
        <v>4000</v>
      </c>
    </row>
    <row r="50" spans="1:10" ht="31.5" x14ac:dyDescent="0.25">
      <c r="A50" s="295" t="s">
        <v>72</v>
      </c>
      <c r="B50" s="170" t="s">
        <v>73</v>
      </c>
      <c r="C50" s="241">
        <v>3300</v>
      </c>
      <c r="D50" s="241">
        <v>2878.1</v>
      </c>
      <c r="E50" s="241">
        <v>3300</v>
      </c>
      <c r="F50" s="241">
        <v>3300</v>
      </c>
      <c r="G50" s="243">
        <v>3300</v>
      </c>
      <c r="H50" s="243">
        <v>3300</v>
      </c>
      <c r="I50" s="241">
        <v>4000</v>
      </c>
    </row>
    <row r="51" spans="1:10" ht="18.75" x14ac:dyDescent="0.25">
      <c r="A51" s="163" t="s">
        <v>74</v>
      </c>
      <c r="B51" s="172" t="s">
        <v>75</v>
      </c>
      <c r="C51" s="240">
        <f t="shared" ref="C51:I51" si="18">SUM(C52)</f>
        <v>5112.9999999999991</v>
      </c>
      <c r="D51" s="240">
        <f t="shared" si="18"/>
        <v>5343</v>
      </c>
      <c r="E51" s="240">
        <f t="shared" si="18"/>
        <v>2061</v>
      </c>
      <c r="F51" s="240">
        <f t="shared" si="18"/>
        <v>2023.1999999999998</v>
      </c>
      <c r="G51" s="240">
        <f t="shared" si="18"/>
        <v>2023.1999999999998</v>
      </c>
      <c r="H51" s="240">
        <f t="shared" si="18"/>
        <v>2023.1999999999998</v>
      </c>
      <c r="I51" s="240">
        <f t="shared" si="18"/>
        <v>2023.4</v>
      </c>
    </row>
    <row r="52" spans="1:10" ht="18.75" x14ac:dyDescent="0.25">
      <c r="A52" s="163" t="s">
        <v>76</v>
      </c>
      <c r="B52" s="172" t="s">
        <v>77</v>
      </c>
      <c r="C52" s="240">
        <f t="shared" ref="C52:H52" si="19">SUM(C53:C56)</f>
        <v>5112.9999999999991</v>
      </c>
      <c r="D52" s="240">
        <f t="shared" si="19"/>
        <v>5343</v>
      </c>
      <c r="E52" s="240">
        <f t="shared" si="19"/>
        <v>2061</v>
      </c>
      <c r="F52" s="240">
        <f t="shared" si="19"/>
        <v>2023.1999999999998</v>
      </c>
      <c r="G52" s="240">
        <f t="shared" si="19"/>
        <v>2023.1999999999998</v>
      </c>
      <c r="H52" s="240">
        <f t="shared" si="19"/>
        <v>2023.1999999999998</v>
      </c>
      <c r="I52" s="240">
        <f>SUM(I53:I57)</f>
        <v>2023.4</v>
      </c>
    </row>
    <row r="53" spans="1:10" ht="31.5" x14ac:dyDescent="0.25">
      <c r="A53" s="295" t="s">
        <v>78</v>
      </c>
      <c r="B53" s="165" t="s">
        <v>79</v>
      </c>
      <c r="C53" s="241">
        <v>386.3</v>
      </c>
      <c r="D53" s="241">
        <v>86.1</v>
      </c>
      <c r="E53" s="241">
        <v>129.1</v>
      </c>
      <c r="F53" s="241">
        <v>102.9</v>
      </c>
      <c r="G53" s="241">
        <v>102.9</v>
      </c>
      <c r="H53" s="241">
        <v>102.9</v>
      </c>
      <c r="I53" s="241">
        <v>425.2</v>
      </c>
      <c r="J53" s="309"/>
    </row>
    <row r="54" spans="1:10" ht="31.5" hidden="1" x14ac:dyDescent="0.25">
      <c r="A54" s="295" t="s">
        <v>863</v>
      </c>
      <c r="B54" s="228" t="s">
        <v>864</v>
      </c>
      <c r="C54" s="241">
        <v>0</v>
      </c>
      <c r="D54" s="241">
        <v>0.5</v>
      </c>
      <c r="E54" s="241">
        <v>2.2000000000000002</v>
      </c>
      <c r="F54" s="241">
        <v>0</v>
      </c>
      <c r="G54" s="241">
        <v>0</v>
      </c>
      <c r="H54" s="241">
        <v>0</v>
      </c>
      <c r="I54" s="241">
        <v>0</v>
      </c>
      <c r="J54" s="309"/>
    </row>
    <row r="55" spans="1:10" ht="18.75" x14ac:dyDescent="0.25">
      <c r="A55" s="295" t="s">
        <v>80</v>
      </c>
      <c r="B55" s="165" t="s">
        <v>81</v>
      </c>
      <c r="C55" s="241">
        <v>10.4</v>
      </c>
      <c r="D55" s="241">
        <v>55.6</v>
      </c>
      <c r="E55" s="241">
        <v>83.5</v>
      </c>
      <c r="F55" s="241">
        <v>0.2</v>
      </c>
      <c r="G55" s="241">
        <v>0.2</v>
      </c>
      <c r="H55" s="241">
        <v>0.2</v>
      </c>
      <c r="I55" s="241">
        <v>233.7</v>
      </c>
      <c r="J55" s="309"/>
    </row>
    <row r="56" spans="1:10" ht="18.75" x14ac:dyDescent="0.25">
      <c r="A56" s="295" t="s">
        <v>976</v>
      </c>
      <c r="B56" s="165" t="s">
        <v>977</v>
      </c>
      <c r="C56" s="241">
        <f>6725.4-2009.1</f>
        <v>4716.2999999999993</v>
      </c>
      <c r="D56" s="241">
        <v>5200.8</v>
      </c>
      <c r="E56" s="241">
        <v>1846.2</v>
      </c>
      <c r="F56" s="241">
        <v>1920.1</v>
      </c>
      <c r="G56" s="241">
        <v>1920.1</v>
      </c>
      <c r="H56" s="241">
        <v>1920.1</v>
      </c>
      <c r="I56" s="241">
        <v>1329.9</v>
      </c>
      <c r="J56" s="310"/>
    </row>
    <row r="57" spans="1:10" ht="18.75" x14ac:dyDescent="0.25">
      <c r="A57" s="295" t="s">
        <v>978</v>
      </c>
      <c r="B57" s="165" t="s">
        <v>979</v>
      </c>
      <c r="C57" s="241"/>
      <c r="D57" s="241"/>
      <c r="E57" s="241"/>
      <c r="F57" s="241"/>
      <c r="G57" s="241"/>
      <c r="H57" s="241"/>
      <c r="I57" s="241">
        <v>34.6</v>
      </c>
      <c r="J57" s="309"/>
    </row>
    <row r="58" spans="1:10" ht="31.5" x14ac:dyDescent="0.25">
      <c r="A58" s="163" t="s">
        <v>82</v>
      </c>
      <c r="B58" s="172" t="s">
        <v>83</v>
      </c>
      <c r="C58" s="240">
        <f>C60+C61</f>
        <v>320</v>
      </c>
      <c r="D58" s="240">
        <f t="shared" ref="D58:I58" si="20">D60+D61</f>
        <v>2360.1999999999998</v>
      </c>
      <c r="E58" s="240">
        <f t="shared" si="20"/>
        <v>2412.9</v>
      </c>
      <c r="F58" s="240">
        <f t="shared" si="20"/>
        <v>320</v>
      </c>
      <c r="G58" s="240">
        <f t="shared" si="20"/>
        <v>340</v>
      </c>
      <c r="H58" s="240">
        <f t="shared" si="20"/>
        <v>360</v>
      </c>
      <c r="I58" s="240">
        <f t="shared" si="20"/>
        <v>707.4</v>
      </c>
      <c r="J58" s="309"/>
    </row>
    <row r="59" spans="1:10" ht="18.75" x14ac:dyDescent="0.25">
      <c r="A59" s="163" t="s">
        <v>84</v>
      </c>
      <c r="B59" s="172" t="s">
        <v>85</v>
      </c>
      <c r="C59" s="240">
        <f>C60+C62</f>
        <v>320</v>
      </c>
      <c r="D59" s="240">
        <f>D60</f>
        <v>172.6</v>
      </c>
      <c r="E59" s="240">
        <f>E60+E62</f>
        <v>2412.9</v>
      </c>
      <c r="F59" s="240">
        <f>F60+F62</f>
        <v>320</v>
      </c>
      <c r="G59" s="240">
        <f>G60+G62</f>
        <v>340</v>
      </c>
      <c r="H59" s="240">
        <f>H60+H62</f>
        <v>360</v>
      </c>
      <c r="I59" s="240">
        <f>I60</f>
        <v>707.4</v>
      </c>
    </row>
    <row r="60" spans="1:10" ht="31.5" x14ac:dyDescent="0.25">
      <c r="A60" s="295" t="s">
        <v>86</v>
      </c>
      <c r="B60" s="165" t="s">
        <v>87</v>
      </c>
      <c r="C60" s="241">
        <v>320</v>
      </c>
      <c r="D60" s="241">
        <v>172.6</v>
      </c>
      <c r="E60" s="241">
        <v>212.9</v>
      </c>
      <c r="F60" s="241">
        <v>320</v>
      </c>
      <c r="G60" s="243">
        <v>340</v>
      </c>
      <c r="H60" s="243">
        <v>360</v>
      </c>
      <c r="I60" s="241">
        <f>300+407.4</f>
        <v>707.4</v>
      </c>
      <c r="J60" s="331"/>
    </row>
    <row r="61" spans="1:10" ht="18.75" x14ac:dyDescent="0.25">
      <c r="A61" s="298" t="s">
        <v>879</v>
      </c>
      <c r="B61" s="235" t="s">
        <v>880</v>
      </c>
      <c r="C61" s="240">
        <f>C62</f>
        <v>0</v>
      </c>
      <c r="D61" s="240">
        <f t="shared" ref="D61:I61" si="21">SUM(D62)</f>
        <v>2187.6</v>
      </c>
      <c r="E61" s="240">
        <f t="shared" si="21"/>
        <v>2200</v>
      </c>
      <c r="F61" s="240">
        <f t="shared" si="21"/>
        <v>0</v>
      </c>
      <c r="G61" s="240">
        <f t="shared" si="21"/>
        <v>0</v>
      </c>
      <c r="H61" s="240">
        <f t="shared" si="21"/>
        <v>0</v>
      </c>
      <c r="I61" s="240">
        <f t="shared" si="21"/>
        <v>0</v>
      </c>
    </row>
    <row r="62" spans="1:10" ht="18.75" x14ac:dyDescent="0.25">
      <c r="A62" s="229" t="s">
        <v>866</v>
      </c>
      <c r="B62" s="47" t="s">
        <v>865</v>
      </c>
      <c r="C62" s="241">
        <v>0</v>
      </c>
      <c r="D62" s="241">
        <v>2187.6</v>
      </c>
      <c r="E62" s="241">
        <v>2200</v>
      </c>
      <c r="F62" s="241">
        <v>0</v>
      </c>
      <c r="G62" s="245">
        <v>0</v>
      </c>
      <c r="H62" s="245">
        <v>0</v>
      </c>
      <c r="I62" s="241">
        <v>0</v>
      </c>
    </row>
    <row r="63" spans="1:10" ht="31.5" x14ac:dyDescent="0.25">
      <c r="A63" s="163" t="s">
        <v>88</v>
      </c>
      <c r="B63" s="172" t="s">
        <v>89</v>
      </c>
      <c r="C63" s="240">
        <f t="shared" ref="C63:I63" si="22">SUM(C64+C66)</f>
        <v>650</v>
      </c>
      <c r="D63" s="240">
        <f t="shared" si="22"/>
        <v>145.6</v>
      </c>
      <c r="E63" s="240">
        <f t="shared" si="22"/>
        <v>754.5</v>
      </c>
      <c r="F63" s="240">
        <f t="shared" si="22"/>
        <v>250</v>
      </c>
      <c r="G63" s="240">
        <f t="shared" si="22"/>
        <v>250</v>
      </c>
      <c r="H63" s="240">
        <f t="shared" si="22"/>
        <v>250</v>
      </c>
      <c r="I63" s="240">
        <f t="shared" si="22"/>
        <v>236</v>
      </c>
    </row>
    <row r="64" spans="1:10" ht="78.75" x14ac:dyDescent="0.25">
      <c r="A64" s="163" t="s">
        <v>90</v>
      </c>
      <c r="B64" s="172" t="s">
        <v>91</v>
      </c>
      <c r="C64" s="240">
        <f t="shared" ref="C64:I64" si="23">C65</f>
        <v>500</v>
      </c>
      <c r="D64" s="240">
        <f t="shared" si="23"/>
        <v>141.1</v>
      </c>
      <c r="E64" s="240">
        <f t="shared" si="23"/>
        <v>750</v>
      </c>
      <c r="F64" s="240">
        <f t="shared" si="23"/>
        <v>235</v>
      </c>
      <c r="G64" s="240">
        <f t="shared" si="23"/>
        <v>235</v>
      </c>
      <c r="H64" s="240">
        <f t="shared" si="23"/>
        <v>235</v>
      </c>
      <c r="I64" s="240">
        <f t="shared" si="23"/>
        <v>235</v>
      </c>
    </row>
    <row r="65" spans="1:9" ht="78.75" x14ac:dyDescent="0.25">
      <c r="A65" s="295" t="s">
        <v>92</v>
      </c>
      <c r="B65" s="165" t="s">
        <v>764</v>
      </c>
      <c r="C65" s="241">
        <v>500</v>
      </c>
      <c r="D65" s="241">
        <v>141.1</v>
      </c>
      <c r="E65" s="241">
        <v>750</v>
      </c>
      <c r="F65" s="241">
        <v>235</v>
      </c>
      <c r="G65" s="243">
        <v>235</v>
      </c>
      <c r="H65" s="243">
        <v>235</v>
      </c>
      <c r="I65" s="241">
        <v>235</v>
      </c>
    </row>
    <row r="66" spans="1:9" ht="31.5" x14ac:dyDescent="0.25">
      <c r="A66" s="163" t="s">
        <v>93</v>
      </c>
      <c r="B66" s="172" t="s">
        <v>94</v>
      </c>
      <c r="C66" s="240">
        <f t="shared" ref="C66:I66" si="24">SUM(C67)</f>
        <v>150</v>
      </c>
      <c r="D66" s="240">
        <f t="shared" si="24"/>
        <v>4.5</v>
      </c>
      <c r="E66" s="240">
        <f t="shared" si="24"/>
        <v>4.5</v>
      </c>
      <c r="F66" s="240">
        <f t="shared" si="24"/>
        <v>15</v>
      </c>
      <c r="G66" s="240">
        <f t="shared" si="24"/>
        <v>15</v>
      </c>
      <c r="H66" s="240">
        <f t="shared" si="24"/>
        <v>15</v>
      </c>
      <c r="I66" s="240">
        <f t="shared" si="24"/>
        <v>1</v>
      </c>
    </row>
    <row r="67" spans="1:9" ht="47.25" x14ac:dyDescent="0.25">
      <c r="A67" s="295" t="s">
        <v>95</v>
      </c>
      <c r="B67" s="165" t="s">
        <v>96</v>
      </c>
      <c r="C67" s="241">
        <v>150</v>
      </c>
      <c r="D67" s="241">
        <v>4.5</v>
      </c>
      <c r="E67" s="241">
        <v>4.5</v>
      </c>
      <c r="F67" s="241">
        <v>15</v>
      </c>
      <c r="G67" s="243">
        <v>15</v>
      </c>
      <c r="H67" s="243">
        <v>15</v>
      </c>
      <c r="I67" s="241">
        <v>1</v>
      </c>
    </row>
    <row r="68" spans="1:9" ht="18.75" x14ac:dyDescent="0.25">
      <c r="A68" s="163" t="s">
        <v>97</v>
      </c>
      <c r="B68" s="172" t="s">
        <v>98</v>
      </c>
      <c r="C68" s="240">
        <f>C69+C74+C84+C82+C80+C72+C77</f>
        <v>2875.5</v>
      </c>
      <c r="D68" s="240">
        <f>D69+D74+D77+D84+D82+D80+D78+D72+D73</f>
        <v>1693.8000000000002</v>
      </c>
      <c r="E68" s="240">
        <f>E69+E74+E84+E82+E80+E72+E77</f>
        <v>3190.1</v>
      </c>
      <c r="F68" s="240">
        <f>F69+F74+F77+F84+F82+F80+F72+F78</f>
        <v>1993</v>
      </c>
      <c r="G68" s="240">
        <f>G69+G74+G77+G84+G82+G80+G72+G78</f>
        <v>2053</v>
      </c>
      <c r="H68" s="240">
        <f>H69+H74+H77+H84+H82+H80+H72+H78</f>
        <v>2058</v>
      </c>
      <c r="I68" s="240">
        <f>I69+I74+I77+I84+I82+I80+I72+I78</f>
        <v>1137</v>
      </c>
    </row>
    <row r="69" spans="1:9" ht="31.5" x14ac:dyDescent="0.25">
      <c r="A69" s="163" t="s">
        <v>99</v>
      </c>
      <c r="B69" s="172" t="s">
        <v>100</v>
      </c>
      <c r="C69" s="240">
        <f t="shared" ref="C69:I69" si="25">C70+C71</f>
        <v>28</v>
      </c>
      <c r="D69" s="240">
        <f t="shared" si="25"/>
        <v>62.8</v>
      </c>
      <c r="E69" s="240">
        <f t="shared" si="25"/>
        <v>65.399999999999991</v>
      </c>
      <c r="F69" s="240">
        <f t="shared" si="25"/>
        <v>27.5</v>
      </c>
      <c r="G69" s="240">
        <f t="shared" si="25"/>
        <v>27.5</v>
      </c>
      <c r="H69" s="240">
        <f t="shared" si="25"/>
        <v>27.5</v>
      </c>
      <c r="I69" s="240">
        <f t="shared" si="25"/>
        <v>25.9</v>
      </c>
    </row>
    <row r="70" spans="1:9" ht="63" x14ac:dyDescent="0.25">
      <c r="A70" s="295" t="s">
        <v>101</v>
      </c>
      <c r="B70" s="165" t="s">
        <v>102</v>
      </c>
      <c r="C70" s="241">
        <v>24.4</v>
      </c>
      <c r="D70" s="241">
        <v>61.8</v>
      </c>
      <c r="E70" s="241">
        <v>61.8</v>
      </c>
      <c r="F70" s="241">
        <v>25.2</v>
      </c>
      <c r="G70" s="243">
        <v>25.2</v>
      </c>
      <c r="H70" s="243">
        <v>25.2</v>
      </c>
      <c r="I70" s="241">
        <v>23.7</v>
      </c>
    </row>
    <row r="71" spans="1:9" ht="47.25" x14ac:dyDescent="0.25">
      <c r="A71" s="295" t="s">
        <v>103</v>
      </c>
      <c r="B71" s="165" t="s">
        <v>765</v>
      </c>
      <c r="C71" s="241">
        <v>3.6</v>
      </c>
      <c r="D71" s="241">
        <v>1</v>
      </c>
      <c r="E71" s="241">
        <v>3.6</v>
      </c>
      <c r="F71" s="241">
        <v>2.2999999999999998</v>
      </c>
      <c r="G71" s="243">
        <v>2.2999999999999998</v>
      </c>
      <c r="H71" s="243">
        <v>2.2999999999999998</v>
      </c>
      <c r="I71" s="241">
        <v>2.2000000000000002</v>
      </c>
    </row>
    <row r="72" spans="1:9" ht="63" x14ac:dyDescent="0.25">
      <c r="A72" s="298" t="s">
        <v>883</v>
      </c>
      <c r="B72" s="235" t="s">
        <v>884</v>
      </c>
      <c r="C72" s="246">
        <f>C73</f>
        <v>0</v>
      </c>
      <c r="D72" s="240">
        <v>50</v>
      </c>
      <c r="E72" s="246">
        <v>50</v>
      </c>
      <c r="F72" s="240">
        <v>127.5</v>
      </c>
      <c r="G72" s="240">
        <v>127.5</v>
      </c>
      <c r="H72" s="240">
        <v>127.5</v>
      </c>
      <c r="I72" s="240">
        <v>120.1</v>
      </c>
    </row>
    <row r="73" spans="1:9" ht="47.25" hidden="1" x14ac:dyDescent="0.25">
      <c r="A73" s="298" t="s">
        <v>881</v>
      </c>
      <c r="B73" s="235" t="s">
        <v>882</v>
      </c>
      <c r="C73" s="246">
        <v>0</v>
      </c>
      <c r="D73" s="240">
        <v>358.7</v>
      </c>
      <c r="E73" s="246">
        <v>358.7</v>
      </c>
      <c r="F73" s="240">
        <v>0</v>
      </c>
      <c r="G73" s="246">
        <v>0</v>
      </c>
      <c r="H73" s="246">
        <v>0</v>
      </c>
      <c r="I73" s="240">
        <v>0</v>
      </c>
    </row>
    <row r="74" spans="1:9" ht="94.5" x14ac:dyDescent="0.25">
      <c r="A74" s="163" t="s">
        <v>104</v>
      </c>
      <c r="B74" s="172" t="s">
        <v>105</v>
      </c>
      <c r="C74" s="240">
        <f t="shared" ref="C74:I74" si="26">C75+C76</f>
        <v>80</v>
      </c>
      <c r="D74" s="240">
        <f t="shared" si="26"/>
        <v>5</v>
      </c>
      <c r="E74" s="240">
        <f t="shared" si="26"/>
        <v>80</v>
      </c>
      <c r="F74" s="240">
        <f t="shared" si="26"/>
        <v>45</v>
      </c>
      <c r="G74" s="240">
        <f t="shared" si="26"/>
        <v>55</v>
      </c>
      <c r="H74" s="240">
        <f t="shared" si="26"/>
        <v>60</v>
      </c>
      <c r="I74" s="240">
        <f t="shared" si="26"/>
        <v>50</v>
      </c>
    </row>
    <row r="75" spans="1:9" ht="31.5" x14ac:dyDescent="0.25">
      <c r="A75" s="295" t="s">
        <v>106</v>
      </c>
      <c r="B75" s="165" t="s">
        <v>107</v>
      </c>
      <c r="C75" s="241">
        <v>50</v>
      </c>
      <c r="D75" s="241">
        <v>0</v>
      </c>
      <c r="E75" s="241">
        <v>50</v>
      </c>
      <c r="F75" s="241">
        <v>10</v>
      </c>
      <c r="G75" s="243">
        <v>15</v>
      </c>
      <c r="H75" s="243">
        <v>10</v>
      </c>
      <c r="I75" s="241">
        <v>10</v>
      </c>
    </row>
    <row r="76" spans="1:9" ht="18.75" x14ac:dyDescent="0.25">
      <c r="A76" s="295" t="s">
        <v>108</v>
      </c>
      <c r="B76" s="165" t="s">
        <v>109</v>
      </c>
      <c r="C76" s="241">
        <v>30</v>
      </c>
      <c r="D76" s="241">
        <v>5</v>
      </c>
      <c r="E76" s="241">
        <v>30</v>
      </c>
      <c r="F76" s="241">
        <v>35</v>
      </c>
      <c r="G76" s="243">
        <v>40</v>
      </c>
      <c r="H76" s="243">
        <v>50</v>
      </c>
      <c r="I76" s="241">
        <v>40</v>
      </c>
    </row>
    <row r="77" spans="1:9" ht="47.25" x14ac:dyDescent="0.25">
      <c r="A77" s="163" t="s">
        <v>110</v>
      </c>
      <c r="B77" s="172" t="s">
        <v>111</v>
      </c>
      <c r="C77" s="247">
        <v>2000</v>
      </c>
      <c r="D77" s="240">
        <v>484.8</v>
      </c>
      <c r="E77" s="247">
        <v>2000</v>
      </c>
      <c r="F77" s="240">
        <v>1200</v>
      </c>
      <c r="G77" s="240">
        <v>1200</v>
      </c>
      <c r="H77" s="240">
        <v>1200</v>
      </c>
      <c r="I77" s="240">
        <v>600</v>
      </c>
    </row>
    <row r="78" spans="1:9" ht="63" hidden="1" x14ac:dyDescent="0.25">
      <c r="A78" s="9" t="s">
        <v>885</v>
      </c>
      <c r="B78" s="235" t="s">
        <v>886</v>
      </c>
      <c r="C78" s="247">
        <f>C79</f>
        <v>0</v>
      </c>
      <c r="D78" s="240">
        <f>SUM(D79)</f>
        <v>15</v>
      </c>
      <c r="E78" s="247">
        <f>E79</f>
        <v>15</v>
      </c>
      <c r="F78" s="240">
        <f>F79</f>
        <v>50</v>
      </c>
      <c r="G78" s="240">
        <f>G79</f>
        <v>50</v>
      </c>
      <c r="H78" s="240">
        <f>H79</f>
        <v>50</v>
      </c>
      <c r="I78" s="240">
        <f>I79</f>
        <v>0</v>
      </c>
    </row>
    <row r="79" spans="1:9" ht="63" hidden="1" x14ac:dyDescent="0.25">
      <c r="A79" s="10" t="s">
        <v>887</v>
      </c>
      <c r="B79" s="228" t="s">
        <v>888</v>
      </c>
      <c r="C79" s="248">
        <v>0</v>
      </c>
      <c r="D79" s="241">
        <v>15</v>
      </c>
      <c r="E79" s="248">
        <v>15</v>
      </c>
      <c r="F79" s="241">
        <v>50</v>
      </c>
      <c r="G79" s="249">
        <v>50</v>
      </c>
      <c r="H79" s="249">
        <v>50</v>
      </c>
      <c r="I79" s="241">
        <v>0</v>
      </c>
    </row>
    <row r="80" spans="1:9" ht="31.5" x14ac:dyDescent="0.25">
      <c r="A80" s="163" t="s">
        <v>112</v>
      </c>
      <c r="B80" s="172" t="s">
        <v>113</v>
      </c>
      <c r="C80" s="240">
        <f t="shared" ref="C80:I80" si="27">C81</f>
        <v>5</v>
      </c>
      <c r="D80" s="240">
        <f t="shared" si="27"/>
        <v>232.2</v>
      </c>
      <c r="E80" s="240">
        <f t="shared" si="27"/>
        <v>232.2</v>
      </c>
      <c r="F80" s="240">
        <f t="shared" si="27"/>
        <v>5</v>
      </c>
      <c r="G80" s="240">
        <f t="shared" si="27"/>
        <v>5</v>
      </c>
      <c r="H80" s="240">
        <f t="shared" si="27"/>
        <v>5</v>
      </c>
      <c r="I80" s="240">
        <f t="shared" si="27"/>
        <v>5</v>
      </c>
    </row>
    <row r="81" spans="1:16" ht="31.5" x14ac:dyDescent="0.25">
      <c r="A81" s="295" t="s">
        <v>114</v>
      </c>
      <c r="B81" s="165" t="s">
        <v>115</v>
      </c>
      <c r="C81" s="241">
        <v>5</v>
      </c>
      <c r="D81" s="241">
        <v>232.2</v>
      </c>
      <c r="E81" s="241">
        <v>232.2</v>
      </c>
      <c r="F81" s="241">
        <v>5</v>
      </c>
      <c r="G81" s="243">
        <v>5</v>
      </c>
      <c r="H81" s="243">
        <v>5</v>
      </c>
      <c r="I81" s="241">
        <v>5</v>
      </c>
    </row>
    <row r="82" spans="1:16" ht="63" x14ac:dyDescent="0.25">
      <c r="A82" s="163" t="s">
        <v>116</v>
      </c>
      <c r="B82" s="172" t="s">
        <v>117</v>
      </c>
      <c r="C82" s="240">
        <v>215</v>
      </c>
      <c r="D82" s="240">
        <v>14</v>
      </c>
      <c r="E82" s="240">
        <v>215</v>
      </c>
      <c r="F82" s="240">
        <v>207</v>
      </c>
      <c r="G82" s="240">
        <v>207</v>
      </c>
      <c r="H82" s="240">
        <v>207</v>
      </c>
      <c r="I82" s="240">
        <v>23</v>
      </c>
    </row>
    <row r="83" spans="1:16" ht="31.5" x14ac:dyDescent="0.25">
      <c r="A83" s="163" t="s">
        <v>118</v>
      </c>
      <c r="B83" s="172" t="s">
        <v>119</v>
      </c>
      <c r="C83" s="240">
        <f t="shared" ref="C83:I83" si="28">C84</f>
        <v>547.5</v>
      </c>
      <c r="D83" s="240">
        <f t="shared" si="28"/>
        <v>471.3</v>
      </c>
      <c r="E83" s="240">
        <f t="shared" si="28"/>
        <v>547.5</v>
      </c>
      <c r="F83" s="240">
        <f t="shared" si="28"/>
        <v>331</v>
      </c>
      <c r="G83" s="240">
        <f t="shared" si="28"/>
        <v>381</v>
      </c>
      <c r="H83" s="240">
        <f t="shared" si="28"/>
        <v>381</v>
      </c>
      <c r="I83" s="240">
        <f t="shared" si="28"/>
        <v>313</v>
      </c>
    </row>
    <row r="84" spans="1:16" ht="31.5" x14ac:dyDescent="0.25">
      <c r="A84" s="295" t="s">
        <v>120</v>
      </c>
      <c r="B84" s="165" t="s">
        <v>121</v>
      </c>
      <c r="C84" s="241">
        <v>547.5</v>
      </c>
      <c r="D84" s="241">
        <v>471.3</v>
      </c>
      <c r="E84" s="241">
        <v>547.5</v>
      </c>
      <c r="F84" s="241">
        <v>331</v>
      </c>
      <c r="G84" s="243">
        <v>381</v>
      </c>
      <c r="H84" s="243">
        <v>381</v>
      </c>
      <c r="I84" s="241">
        <v>313</v>
      </c>
    </row>
    <row r="85" spans="1:16" ht="18.75" x14ac:dyDescent="0.25">
      <c r="A85" s="3" t="s">
        <v>889</v>
      </c>
      <c r="B85" s="235" t="s">
        <v>890</v>
      </c>
      <c r="C85" s="241">
        <v>0</v>
      </c>
      <c r="D85" s="240">
        <f t="shared" ref="D85:I85" si="29">SUM(D88+D86)</f>
        <v>726.76400000000001</v>
      </c>
      <c r="E85" s="240">
        <f t="shared" si="29"/>
        <v>359.4</v>
      </c>
      <c r="F85" s="240">
        <f t="shared" si="29"/>
        <v>0</v>
      </c>
      <c r="G85" s="240">
        <f t="shared" si="29"/>
        <v>0</v>
      </c>
      <c r="H85" s="240">
        <f t="shared" si="29"/>
        <v>0</v>
      </c>
      <c r="I85" s="240">
        <f t="shared" si="29"/>
        <v>500</v>
      </c>
    </row>
    <row r="86" spans="1:16" ht="18.75" hidden="1" x14ac:dyDescent="0.25">
      <c r="A86" s="2" t="s">
        <v>891</v>
      </c>
      <c r="B86" s="235" t="s">
        <v>892</v>
      </c>
      <c r="C86" s="241">
        <v>0</v>
      </c>
      <c r="D86" s="240">
        <f t="shared" ref="D86:I86" si="30">SUM(D87)</f>
        <v>367.375</v>
      </c>
      <c r="E86" s="240">
        <f t="shared" si="30"/>
        <v>0</v>
      </c>
      <c r="F86" s="240">
        <f t="shared" si="30"/>
        <v>0</v>
      </c>
      <c r="G86" s="240">
        <f t="shared" si="30"/>
        <v>0</v>
      </c>
      <c r="H86" s="240">
        <f t="shared" si="30"/>
        <v>0</v>
      </c>
      <c r="I86" s="240">
        <f t="shared" si="30"/>
        <v>0</v>
      </c>
    </row>
    <row r="87" spans="1:16" ht="18.75" hidden="1" x14ac:dyDescent="0.25">
      <c r="A87" s="2" t="s">
        <v>893</v>
      </c>
      <c r="B87" s="228" t="s">
        <v>894</v>
      </c>
      <c r="C87" s="241">
        <v>0</v>
      </c>
      <c r="D87" s="241">
        <v>367.375</v>
      </c>
      <c r="E87" s="241">
        <v>0</v>
      </c>
      <c r="F87" s="241">
        <v>0</v>
      </c>
      <c r="G87" s="243">
        <v>0</v>
      </c>
      <c r="H87" s="243">
        <v>0</v>
      </c>
      <c r="I87" s="241">
        <v>0</v>
      </c>
    </row>
    <row r="88" spans="1:16" ht="18.75" x14ac:dyDescent="0.25">
      <c r="A88" s="3" t="s">
        <v>895</v>
      </c>
      <c r="B88" s="235" t="s">
        <v>896</v>
      </c>
      <c r="C88" s="241">
        <v>0</v>
      </c>
      <c r="D88" s="240">
        <f t="shared" ref="D88:I88" si="31">SUM(D89)</f>
        <v>359.38900000000001</v>
      </c>
      <c r="E88" s="240">
        <f t="shared" si="31"/>
        <v>359.4</v>
      </c>
      <c r="F88" s="240">
        <f t="shared" si="31"/>
        <v>0</v>
      </c>
      <c r="G88" s="240">
        <f t="shared" si="31"/>
        <v>0</v>
      </c>
      <c r="H88" s="240">
        <f t="shared" si="31"/>
        <v>0</v>
      </c>
      <c r="I88" s="240">
        <f t="shared" si="31"/>
        <v>500</v>
      </c>
    </row>
    <row r="89" spans="1:16" ht="18.75" x14ac:dyDescent="0.25">
      <c r="A89" s="2" t="s">
        <v>897</v>
      </c>
      <c r="B89" s="228" t="s">
        <v>898</v>
      </c>
      <c r="C89" s="241">
        <v>0</v>
      </c>
      <c r="D89" s="241">
        <v>359.38900000000001</v>
      </c>
      <c r="E89" s="241">
        <v>359.4</v>
      </c>
      <c r="F89" s="241">
        <v>0</v>
      </c>
      <c r="G89" s="243">
        <v>0</v>
      </c>
      <c r="H89" s="243">
        <v>0</v>
      </c>
      <c r="I89" s="241">
        <v>500</v>
      </c>
    </row>
    <row r="90" spans="1:16" ht="18.75" x14ac:dyDescent="0.25">
      <c r="A90" s="163" t="s">
        <v>122</v>
      </c>
      <c r="B90" s="164" t="s">
        <v>123</v>
      </c>
      <c r="C90" s="240" t="e">
        <f>C91</f>
        <v>#REF!</v>
      </c>
      <c r="D90" s="240" t="e">
        <f>D91+D150</f>
        <v>#REF!</v>
      </c>
      <c r="E90" s="240" t="e">
        <f>E91</f>
        <v>#REF!</v>
      </c>
      <c r="F90" s="240" t="e">
        <f>F91</f>
        <v>#REF!</v>
      </c>
      <c r="G90" s="240" t="e">
        <f>G91</f>
        <v>#REF!</v>
      </c>
      <c r="H90" s="240" t="e">
        <f>H91</f>
        <v>#REF!</v>
      </c>
      <c r="I90" s="240">
        <f>SUM(I91+I150)</f>
        <v>420760.64999999997</v>
      </c>
      <c r="J90" s="175"/>
      <c r="K90" s="139"/>
      <c r="L90" s="139"/>
      <c r="N90" s="285"/>
      <c r="P90" s="139"/>
    </row>
    <row r="91" spans="1:16" ht="31.5" x14ac:dyDescent="0.25">
      <c r="A91" s="163" t="s">
        <v>124</v>
      </c>
      <c r="B91" s="164" t="s">
        <v>125</v>
      </c>
      <c r="C91" s="240" t="e">
        <f t="shared" ref="C91:H91" si="32">C92+C97+C124+C145</f>
        <v>#REF!</v>
      </c>
      <c r="D91" s="240" t="e">
        <f t="shared" si="32"/>
        <v>#REF!</v>
      </c>
      <c r="E91" s="240" t="e">
        <f t="shared" si="32"/>
        <v>#REF!</v>
      </c>
      <c r="F91" s="240" t="e">
        <f t="shared" si="32"/>
        <v>#REF!</v>
      </c>
      <c r="G91" s="240" t="e">
        <f t="shared" si="32"/>
        <v>#REF!</v>
      </c>
      <c r="H91" s="240" t="e">
        <f t="shared" si="32"/>
        <v>#REF!</v>
      </c>
      <c r="I91" s="240">
        <f>SUM(I92+I97+I124+I145)</f>
        <v>345047.31999999995</v>
      </c>
      <c r="J91" s="301"/>
      <c r="N91" s="285"/>
      <c r="O91" s="139"/>
    </row>
    <row r="92" spans="1:16" ht="18.75" x14ac:dyDescent="0.25">
      <c r="A92" s="163" t="s">
        <v>1038</v>
      </c>
      <c r="B92" s="173" t="s">
        <v>126</v>
      </c>
      <c r="C92" s="240">
        <f t="shared" ref="C92:H92" si="33">C93</f>
        <v>105360</v>
      </c>
      <c r="D92" s="240">
        <f t="shared" si="33"/>
        <v>79011</v>
      </c>
      <c r="E92" s="240">
        <f t="shared" si="33"/>
        <v>105360</v>
      </c>
      <c r="F92" s="240">
        <f t="shared" si="33"/>
        <v>115839.7</v>
      </c>
      <c r="G92" s="240">
        <f t="shared" si="33"/>
        <v>105360</v>
      </c>
      <c r="H92" s="240">
        <f t="shared" si="33"/>
        <v>105360</v>
      </c>
      <c r="I92" s="240">
        <f>I93+I96</f>
        <v>135023</v>
      </c>
    </row>
    <row r="93" spans="1:16" ht="31.5" x14ac:dyDescent="0.25">
      <c r="A93" s="163" t="s">
        <v>1037</v>
      </c>
      <c r="B93" s="164" t="s">
        <v>127</v>
      </c>
      <c r="C93" s="240">
        <f t="shared" ref="C93:I93" si="34">SUM(C94+C95)</f>
        <v>105360</v>
      </c>
      <c r="D93" s="240">
        <f t="shared" si="34"/>
        <v>79011</v>
      </c>
      <c r="E93" s="240">
        <f t="shared" si="34"/>
        <v>105360</v>
      </c>
      <c r="F93" s="240">
        <f t="shared" si="34"/>
        <v>115839.7</v>
      </c>
      <c r="G93" s="240">
        <f t="shared" si="34"/>
        <v>105360</v>
      </c>
      <c r="H93" s="240">
        <f t="shared" si="34"/>
        <v>105360</v>
      </c>
      <c r="I93" s="240">
        <f t="shared" si="34"/>
        <v>135023</v>
      </c>
      <c r="L93" s="139"/>
    </row>
    <row r="94" spans="1:16" ht="94.5" x14ac:dyDescent="0.25">
      <c r="A94" s="158" t="s">
        <v>1037</v>
      </c>
      <c r="B94" s="170" t="s">
        <v>128</v>
      </c>
      <c r="C94" s="241">
        <v>104300</v>
      </c>
      <c r="D94" s="241">
        <v>78219</v>
      </c>
      <c r="E94" s="241">
        <v>104300</v>
      </c>
      <c r="F94" s="241">
        <f>104300+28315-2567.5-18351+5224.9+38-9780.7+7561+40</f>
        <v>114779.7</v>
      </c>
      <c r="G94" s="241">
        <v>104300</v>
      </c>
      <c r="H94" s="241">
        <v>104300</v>
      </c>
      <c r="I94" s="241">
        <v>134322</v>
      </c>
    </row>
    <row r="95" spans="1:16" ht="94.5" x14ac:dyDescent="0.25">
      <c r="A95" s="158" t="s">
        <v>1037</v>
      </c>
      <c r="B95" s="170" t="s">
        <v>129</v>
      </c>
      <c r="C95" s="241">
        <v>1060</v>
      </c>
      <c r="D95" s="241">
        <v>792</v>
      </c>
      <c r="E95" s="241">
        <v>1060</v>
      </c>
      <c r="F95" s="241">
        <v>1060</v>
      </c>
      <c r="G95" s="241">
        <v>1060</v>
      </c>
      <c r="H95" s="241">
        <v>1060</v>
      </c>
      <c r="I95" s="241">
        <v>701</v>
      </c>
    </row>
    <row r="96" spans="1:16" s="282" customFormat="1" ht="31.5" hidden="1" x14ac:dyDescent="0.25">
      <c r="A96" s="160" t="s">
        <v>987</v>
      </c>
      <c r="B96" s="164" t="s">
        <v>988</v>
      </c>
      <c r="C96" s="240">
        <v>105360</v>
      </c>
      <c r="D96" s="240">
        <v>79011</v>
      </c>
      <c r="E96" s="240">
        <v>105360</v>
      </c>
      <c r="F96" s="240">
        <v>115839.7</v>
      </c>
      <c r="G96" s="240">
        <v>105360</v>
      </c>
      <c r="H96" s="240">
        <v>105360</v>
      </c>
      <c r="I96" s="240">
        <v>0</v>
      </c>
      <c r="J96" s="290"/>
    </row>
    <row r="97" spans="1:18" ht="30" customHeight="1" x14ac:dyDescent="0.25">
      <c r="A97" s="163" t="s">
        <v>1036</v>
      </c>
      <c r="B97" s="164" t="s">
        <v>130</v>
      </c>
      <c r="C97" s="240" t="e">
        <f t="shared" ref="C97:H97" si="35">C98+C100+C104+C106</f>
        <v>#REF!</v>
      </c>
      <c r="D97" s="240" t="e">
        <f t="shared" si="35"/>
        <v>#REF!</v>
      </c>
      <c r="E97" s="240" t="e">
        <f t="shared" si="35"/>
        <v>#REF!</v>
      </c>
      <c r="F97" s="240" t="e">
        <f t="shared" si="35"/>
        <v>#REF!</v>
      </c>
      <c r="G97" s="240" t="e">
        <f t="shared" si="35"/>
        <v>#REF!</v>
      </c>
      <c r="H97" s="240" t="e">
        <f t="shared" si="35"/>
        <v>#REF!</v>
      </c>
      <c r="I97" s="240">
        <f>I98+I104+I100+I106+I102</f>
        <v>20187.620000000003</v>
      </c>
      <c r="J97" s="139"/>
      <c r="K97" s="139"/>
      <c r="L97" s="139"/>
      <c r="M97" s="139"/>
      <c r="N97" s="285"/>
      <c r="O97" s="139"/>
    </row>
    <row r="98" spans="1:18" ht="31.5" x14ac:dyDescent="0.25">
      <c r="A98" s="174" t="s">
        <v>964</v>
      </c>
      <c r="B98" s="164" t="s">
        <v>972</v>
      </c>
      <c r="C98" s="240">
        <f t="shared" ref="C98:I98" si="36">SUM(C99)</f>
        <v>319</v>
      </c>
      <c r="D98" s="240">
        <f t="shared" si="36"/>
        <v>319</v>
      </c>
      <c r="E98" s="240">
        <f t="shared" si="36"/>
        <v>319</v>
      </c>
      <c r="F98" s="240">
        <f t="shared" si="36"/>
        <v>0</v>
      </c>
      <c r="G98" s="240">
        <f t="shared" si="36"/>
        <v>0</v>
      </c>
      <c r="H98" s="240">
        <f t="shared" si="36"/>
        <v>0</v>
      </c>
      <c r="I98" s="240">
        <f t="shared" si="36"/>
        <v>284.7</v>
      </c>
      <c r="M98" s="175"/>
    </row>
    <row r="99" spans="1:18" s="175" customFormat="1" ht="110.25" x14ac:dyDescent="0.25">
      <c r="A99" s="296" t="s">
        <v>964</v>
      </c>
      <c r="B99" s="170" t="s">
        <v>951</v>
      </c>
      <c r="C99" s="241">
        <v>319</v>
      </c>
      <c r="D99" s="241">
        <v>319</v>
      </c>
      <c r="E99" s="241">
        <v>319</v>
      </c>
      <c r="F99" s="241">
        <v>0</v>
      </c>
      <c r="G99" s="241">
        <v>0</v>
      </c>
      <c r="H99" s="241">
        <v>0</v>
      </c>
      <c r="I99" s="241">
        <v>284.7</v>
      </c>
      <c r="J99" s="329"/>
    </row>
    <row r="100" spans="1:18" ht="31.5" hidden="1" x14ac:dyDescent="0.25">
      <c r="A100" s="174" t="s">
        <v>766</v>
      </c>
      <c r="B100" s="164" t="s">
        <v>982</v>
      </c>
      <c r="C100" s="240">
        <f t="shared" ref="C100:I100" si="37">SUM(C101)</f>
        <v>3.5</v>
      </c>
      <c r="D100" s="240">
        <f t="shared" si="37"/>
        <v>3.5</v>
      </c>
      <c r="E100" s="240">
        <f t="shared" si="37"/>
        <v>3.5</v>
      </c>
      <c r="F100" s="240">
        <f t="shared" si="37"/>
        <v>0</v>
      </c>
      <c r="G100" s="240">
        <f t="shared" si="37"/>
        <v>0</v>
      </c>
      <c r="H100" s="240">
        <f t="shared" si="37"/>
        <v>0</v>
      </c>
      <c r="I100" s="240">
        <f t="shared" si="37"/>
        <v>0</v>
      </c>
      <c r="J100" s="175"/>
    </row>
    <row r="101" spans="1:18" s="175" customFormat="1" ht="78.75" hidden="1" x14ac:dyDescent="0.25">
      <c r="A101" s="296" t="s">
        <v>766</v>
      </c>
      <c r="B101" s="170" t="s">
        <v>947</v>
      </c>
      <c r="C101" s="241">
        <v>3.5</v>
      </c>
      <c r="D101" s="241">
        <v>3.5</v>
      </c>
      <c r="E101" s="241">
        <v>3.5</v>
      </c>
      <c r="F101" s="241">
        <v>0</v>
      </c>
      <c r="G101" s="241">
        <v>0</v>
      </c>
      <c r="H101" s="241">
        <v>0</v>
      </c>
      <c r="I101" s="241">
        <v>0</v>
      </c>
    </row>
    <row r="102" spans="1:18" s="175" customFormat="1" ht="39.75" customHeight="1" x14ac:dyDescent="0.25">
      <c r="A102" s="174" t="s">
        <v>1066</v>
      </c>
      <c r="B102" s="173" t="s">
        <v>1067</v>
      </c>
      <c r="C102" s="241"/>
      <c r="D102" s="241"/>
      <c r="E102" s="241"/>
      <c r="F102" s="241"/>
      <c r="G102" s="241"/>
      <c r="H102" s="241"/>
      <c r="I102" s="240">
        <f>I103</f>
        <v>4483.8</v>
      </c>
    </row>
    <row r="103" spans="1:18" s="175" customFormat="1" ht="90" customHeight="1" x14ac:dyDescent="0.25">
      <c r="A103" s="328" t="s">
        <v>1066</v>
      </c>
      <c r="B103" s="170" t="s">
        <v>1068</v>
      </c>
      <c r="C103" s="241"/>
      <c r="D103" s="241"/>
      <c r="E103" s="241"/>
      <c r="F103" s="241"/>
      <c r="G103" s="241"/>
      <c r="H103" s="241"/>
      <c r="I103" s="241">
        <v>4483.8</v>
      </c>
      <c r="J103" s="329"/>
    </row>
    <row r="104" spans="1:18" ht="47.25" x14ac:dyDescent="0.25">
      <c r="A104" s="174" t="s">
        <v>1035</v>
      </c>
      <c r="B104" s="164" t="s">
        <v>767</v>
      </c>
      <c r="C104" s="240">
        <f t="shared" ref="C104:I104" si="38">SUM(C105)</f>
        <v>1406.9</v>
      </c>
      <c r="D104" s="240">
        <f t="shared" si="38"/>
        <v>1406.9</v>
      </c>
      <c r="E104" s="240">
        <f t="shared" si="38"/>
        <v>1406.9</v>
      </c>
      <c r="F104" s="240">
        <f t="shared" si="38"/>
        <v>0</v>
      </c>
      <c r="G104" s="240">
        <f t="shared" si="38"/>
        <v>0</v>
      </c>
      <c r="H104" s="240">
        <f t="shared" si="38"/>
        <v>0</v>
      </c>
      <c r="I104" s="240">
        <f t="shared" si="38"/>
        <v>2114.52</v>
      </c>
      <c r="J104" s="139"/>
      <c r="M104" s="175"/>
    </row>
    <row r="105" spans="1:18" s="175" customFormat="1" ht="93" customHeight="1" x14ac:dyDescent="0.25">
      <c r="A105" s="296" t="s">
        <v>1035</v>
      </c>
      <c r="B105" s="170" t="s">
        <v>1108</v>
      </c>
      <c r="C105" s="241">
        <v>1406.9</v>
      </c>
      <c r="D105" s="241">
        <v>1406.9</v>
      </c>
      <c r="E105" s="241">
        <v>1406.9</v>
      </c>
      <c r="F105" s="241">
        <v>0</v>
      </c>
      <c r="G105" s="241">
        <v>0</v>
      </c>
      <c r="H105" s="241">
        <v>0</v>
      </c>
      <c r="I105" s="241">
        <f>2114.52</f>
        <v>2114.52</v>
      </c>
      <c r="J105" s="329"/>
    </row>
    <row r="106" spans="1:18" s="282" customFormat="1" ht="18.75" x14ac:dyDescent="0.25">
      <c r="A106" s="360" t="s">
        <v>1034</v>
      </c>
      <c r="B106" s="164" t="s">
        <v>131</v>
      </c>
      <c r="C106" s="240" t="e">
        <f>SUM(C108+C109+C110+C111+C114+C115+#REF!+C116+#REF!+#REF!+#REF!+C117+#REF!+#REF!+#REF!+#REF!+#REF!+#REF!)</f>
        <v>#REF!</v>
      </c>
      <c r="D106" s="240" t="e">
        <f>SUM(D108+D109+D110+D111+D114+D115+#REF!+D116+#REF!+#REF!+#REF!+D117+#REF!+#REF!+#REF!+#REF!+#REF!+#REF!)</f>
        <v>#REF!</v>
      </c>
      <c r="E106" s="240" t="e">
        <f>SUM(E108+E109+E110+E111+E114+E115+#REF!+E116+#REF!+#REF!+#REF!+E117+#REF!+#REF!+#REF!+#REF!+#REF!+#REF!)</f>
        <v>#REF!</v>
      </c>
      <c r="F106" s="240" t="e">
        <f>SUM(F108+F109+F110+F111+F114+F115+#REF!+F116+#REF!+#REF!+#REF!+F117+#REF!+#REF!+#REF!+#REF!+#REF!+#REF!)</f>
        <v>#REF!</v>
      </c>
      <c r="G106" s="240" t="e">
        <f>SUM(G108+G109+G110+G111+G114+G115+#REF!+G116+#REF!+#REF!+#REF!+G117+#REF!+#REF!+#REF!+#REF!+#REF!+#REF!)</f>
        <v>#REF!</v>
      </c>
      <c r="H106" s="240" t="e">
        <f>SUM(H108+H109+H110+H111+H114+H115+#REF!+H116+#REF!+#REF!+#REF!+H117+#REF!+#REF!+#REF!+#REF!+#REF!+#REF!)</f>
        <v>#REF!</v>
      </c>
      <c r="I106" s="289">
        <f>SUM(I108+I109+I110+I111+I114+I115+I116+I117+I118+I119+I120+I121+I122+I123)</f>
        <v>13304.600000000002</v>
      </c>
      <c r="M106" s="285"/>
      <c r="O106" s="283"/>
    </row>
    <row r="107" spans="1:18" ht="18.75" x14ac:dyDescent="0.25">
      <c r="A107" s="361"/>
      <c r="B107" s="170" t="s">
        <v>132</v>
      </c>
      <c r="C107" s="241"/>
      <c r="D107" s="241"/>
      <c r="E107" s="241"/>
      <c r="F107" s="241"/>
      <c r="G107" s="241"/>
      <c r="H107" s="241"/>
      <c r="I107" s="241"/>
    </row>
    <row r="108" spans="1:18" ht="126.75" customHeight="1" x14ac:dyDescent="0.25">
      <c r="A108" s="361"/>
      <c r="B108" s="170" t="s">
        <v>1020</v>
      </c>
      <c r="C108" s="241">
        <v>18292</v>
      </c>
      <c r="D108" s="241">
        <v>13716</v>
      </c>
      <c r="E108" s="241">
        <v>18292</v>
      </c>
      <c r="F108" s="241">
        <v>18292</v>
      </c>
      <c r="G108" s="241">
        <v>18292</v>
      </c>
      <c r="H108" s="241">
        <v>18292</v>
      </c>
      <c r="I108" s="241">
        <v>7332</v>
      </c>
    </row>
    <row r="109" spans="1:18" ht="63" x14ac:dyDescent="0.25">
      <c r="A109" s="361"/>
      <c r="B109" s="165" t="s">
        <v>1021</v>
      </c>
      <c r="C109" s="241">
        <v>177.3</v>
      </c>
      <c r="D109" s="241">
        <v>0</v>
      </c>
      <c r="E109" s="241">
        <v>177.3</v>
      </c>
      <c r="F109" s="241">
        <v>177.3</v>
      </c>
      <c r="G109" s="241">
        <v>177.3</v>
      </c>
      <c r="H109" s="241">
        <v>177.3</v>
      </c>
      <c r="I109" s="241">
        <v>69.099999999999994</v>
      </c>
    </row>
    <row r="110" spans="1:18" ht="80.25" customHeight="1" x14ac:dyDescent="0.25">
      <c r="A110" s="361"/>
      <c r="B110" s="176" t="s">
        <v>777</v>
      </c>
      <c r="C110" s="250">
        <v>1303.8</v>
      </c>
      <c r="D110" s="250">
        <v>1303.8</v>
      </c>
      <c r="E110" s="250">
        <v>1303.8</v>
      </c>
      <c r="F110" s="250">
        <v>1303.8</v>
      </c>
      <c r="G110" s="250">
        <v>1303.8</v>
      </c>
      <c r="H110" s="250">
        <v>1303.8</v>
      </c>
      <c r="I110" s="250">
        <f>2124.9+1127.4</f>
        <v>3252.3</v>
      </c>
      <c r="J110" s="331"/>
      <c r="O110" s="139"/>
    </row>
    <row r="111" spans="1:18" ht="63" x14ac:dyDescent="0.25">
      <c r="A111" s="361"/>
      <c r="B111" s="177" t="s">
        <v>1022</v>
      </c>
      <c r="C111" s="251">
        <f t="shared" ref="C111:I111" si="39">SUM(C112:C113)</f>
        <v>40</v>
      </c>
      <c r="D111" s="251">
        <f t="shared" si="39"/>
        <v>20</v>
      </c>
      <c r="E111" s="251">
        <f t="shared" si="39"/>
        <v>72</v>
      </c>
      <c r="F111" s="251">
        <f t="shared" si="39"/>
        <v>72</v>
      </c>
      <c r="G111" s="251">
        <f t="shared" si="39"/>
        <v>72</v>
      </c>
      <c r="H111" s="251">
        <f t="shared" si="39"/>
        <v>72</v>
      </c>
      <c r="I111" s="251">
        <f t="shared" si="39"/>
        <v>65</v>
      </c>
      <c r="M111" s="178"/>
    </row>
    <row r="112" spans="1:18" s="178" customFormat="1" ht="94.5" customHeight="1" x14ac:dyDescent="0.25">
      <c r="A112" s="361"/>
      <c r="B112" s="363" t="s">
        <v>1019</v>
      </c>
      <c r="C112" s="364"/>
      <c r="D112" s="252">
        <v>0</v>
      </c>
      <c r="E112" s="252">
        <v>32</v>
      </c>
      <c r="F112" s="252">
        <v>32</v>
      </c>
      <c r="G112" s="252">
        <v>32</v>
      </c>
      <c r="H112" s="252">
        <v>32</v>
      </c>
      <c r="I112" s="252">
        <v>40</v>
      </c>
      <c r="R112" s="154"/>
    </row>
    <row r="113" spans="1:18" s="178" customFormat="1" ht="110.25" x14ac:dyDescent="0.25">
      <c r="A113" s="361"/>
      <c r="B113" s="195" t="s">
        <v>1069</v>
      </c>
      <c r="C113" s="253">
        <v>40</v>
      </c>
      <c r="D113" s="253">
        <v>20</v>
      </c>
      <c r="E113" s="253">
        <v>40</v>
      </c>
      <c r="F113" s="253">
        <v>40</v>
      </c>
      <c r="G113" s="253">
        <v>40</v>
      </c>
      <c r="H113" s="253">
        <v>40</v>
      </c>
      <c r="I113" s="253">
        <v>25</v>
      </c>
      <c r="J113" s="330"/>
      <c r="R113" s="154"/>
    </row>
    <row r="114" spans="1:18" ht="78.75" x14ac:dyDescent="0.25">
      <c r="A114" s="361"/>
      <c r="B114" s="165" t="s">
        <v>133</v>
      </c>
      <c r="C114" s="241">
        <v>1293.5999999999999</v>
      </c>
      <c r="D114" s="241">
        <v>580</v>
      </c>
      <c r="E114" s="241">
        <v>1293.5999999999999</v>
      </c>
      <c r="F114" s="241">
        <v>1293.5999999999999</v>
      </c>
      <c r="G114" s="241">
        <v>1293.5999999999999</v>
      </c>
      <c r="H114" s="241">
        <v>1293.5999999999999</v>
      </c>
      <c r="I114" s="241">
        <f>1317.5+351.1</f>
        <v>1668.6</v>
      </c>
      <c r="J114" s="331"/>
    </row>
    <row r="115" spans="1:18" ht="78.75" x14ac:dyDescent="0.25">
      <c r="A115" s="361"/>
      <c r="B115" s="165" t="s">
        <v>1023</v>
      </c>
      <c r="C115" s="241">
        <v>450</v>
      </c>
      <c r="D115" s="241">
        <v>280</v>
      </c>
      <c r="E115" s="241">
        <v>450</v>
      </c>
      <c r="F115" s="241">
        <v>450</v>
      </c>
      <c r="G115" s="241">
        <v>450</v>
      </c>
      <c r="H115" s="241">
        <v>450</v>
      </c>
      <c r="I115" s="241">
        <v>255</v>
      </c>
    </row>
    <row r="116" spans="1:18" ht="94.5" x14ac:dyDescent="0.25">
      <c r="A116" s="361"/>
      <c r="B116" s="165" t="s">
        <v>1024</v>
      </c>
      <c r="C116" s="241">
        <v>488.7</v>
      </c>
      <c r="D116" s="241">
        <v>288.3</v>
      </c>
      <c r="E116" s="241">
        <v>488.7</v>
      </c>
      <c r="F116" s="241">
        <v>488.7</v>
      </c>
      <c r="G116" s="241">
        <v>488.7</v>
      </c>
      <c r="H116" s="241">
        <v>488.7</v>
      </c>
      <c r="I116" s="241">
        <f>488.7+8</f>
        <v>496.7</v>
      </c>
      <c r="J116" s="331"/>
    </row>
    <row r="117" spans="1:18" ht="94.5" hidden="1" x14ac:dyDescent="0.25">
      <c r="A117" s="361"/>
      <c r="B117" s="165" t="s">
        <v>929</v>
      </c>
      <c r="C117" s="241">
        <v>0.5</v>
      </c>
      <c r="D117" s="241">
        <v>0.5</v>
      </c>
      <c r="E117" s="241">
        <v>0.5</v>
      </c>
      <c r="F117" s="241">
        <v>0</v>
      </c>
      <c r="G117" s="241">
        <v>0</v>
      </c>
      <c r="H117" s="241">
        <v>0</v>
      </c>
      <c r="I117" s="241">
        <v>0</v>
      </c>
    </row>
    <row r="118" spans="1:18" ht="78.75" hidden="1" x14ac:dyDescent="0.25">
      <c r="A118" s="361"/>
      <c r="B118" s="276" t="s">
        <v>938</v>
      </c>
      <c r="C118" s="241"/>
      <c r="D118" s="241"/>
      <c r="E118" s="241"/>
      <c r="F118" s="241"/>
      <c r="G118" s="241"/>
      <c r="H118" s="241"/>
      <c r="I118" s="241">
        <v>0</v>
      </c>
    </row>
    <row r="119" spans="1:18" ht="94.5" hidden="1" x14ac:dyDescent="0.25">
      <c r="A119" s="361"/>
      <c r="B119" s="276" t="s">
        <v>942</v>
      </c>
      <c r="C119" s="241"/>
      <c r="D119" s="241"/>
      <c r="E119" s="241"/>
      <c r="F119" s="241"/>
      <c r="G119" s="241"/>
      <c r="H119" s="241"/>
      <c r="I119" s="241">
        <v>0</v>
      </c>
    </row>
    <row r="120" spans="1:18" s="280" customFormat="1" ht="47.25" hidden="1" x14ac:dyDescent="0.2">
      <c r="A120" s="361"/>
      <c r="B120" s="276" t="s">
        <v>950</v>
      </c>
      <c r="C120" s="284">
        <v>0</v>
      </c>
      <c r="D120" s="284">
        <v>0</v>
      </c>
      <c r="E120" s="284">
        <v>0</v>
      </c>
      <c r="F120" s="284">
        <f>SUM(E120-D120)</f>
        <v>0</v>
      </c>
      <c r="G120" s="284">
        <f>SUM(F120-E120)</f>
        <v>0</v>
      </c>
      <c r="H120" s="284">
        <f>SUM(G120-F120)</f>
        <v>0</v>
      </c>
      <c r="I120" s="284">
        <v>0</v>
      </c>
    </row>
    <row r="121" spans="1:18" s="280" customFormat="1" ht="78.75" hidden="1" x14ac:dyDescent="0.2">
      <c r="A121" s="361"/>
      <c r="B121" s="276" t="s">
        <v>980</v>
      </c>
      <c r="C121" s="284"/>
      <c r="D121" s="284"/>
      <c r="E121" s="284"/>
      <c r="F121" s="284"/>
      <c r="G121" s="284"/>
      <c r="H121" s="284"/>
      <c r="I121" s="284">
        <v>0</v>
      </c>
    </row>
    <row r="122" spans="1:18" s="280" customFormat="1" ht="142.5" customHeight="1" x14ac:dyDescent="0.2">
      <c r="A122" s="361"/>
      <c r="B122" s="276" t="s">
        <v>981</v>
      </c>
      <c r="C122" s="284"/>
      <c r="D122" s="284"/>
      <c r="E122" s="284"/>
      <c r="F122" s="284"/>
      <c r="G122" s="284"/>
      <c r="H122" s="284"/>
      <c r="I122" s="284">
        <v>165.9</v>
      </c>
    </row>
    <row r="123" spans="1:18" s="280" customFormat="1" ht="31.5" hidden="1" x14ac:dyDescent="0.2">
      <c r="A123" s="362"/>
      <c r="B123" s="276" t="s">
        <v>983</v>
      </c>
      <c r="C123" s="284"/>
      <c r="D123" s="284"/>
      <c r="E123" s="284"/>
      <c r="F123" s="284"/>
      <c r="G123" s="284"/>
      <c r="H123" s="284"/>
      <c r="I123" s="284">
        <v>0</v>
      </c>
    </row>
    <row r="124" spans="1:18" ht="18.75" x14ac:dyDescent="0.25">
      <c r="A124" s="163" t="s">
        <v>1033</v>
      </c>
      <c r="B124" s="172" t="s">
        <v>134</v>
      </c>
      <c r="C124" s="240">
        <f t="shared" ref="C124:H124" si="40">C143+C125</f>
        <v>153786.49999999997</v>
      </c>
      <c r="D124" s="240">
        <f t="shared" si="40"/>
        <v>126329.75700000001</v>
      </c>
      <c r="E124" s="240">
        <f t="shared" si="40"/>
        <v>153786.49999999997</v>
      </c>
      <c r="F124" s="240">
        <f t="shared" si="40"/>
        <v>151654.49999999997</v>
      </c>
      <c r="G124" s="240">
        <f t="shared" si="40"/>
        <v>151654.49999999997</v>
      </c>
      <c r="H124" s="240">
        <f t="shared" si="40"/>
        <v>151654.49999999997</v>
      </c>
      <c r="I124" s="240">
        <f>I143+I125+I141</f>
        <v>178510.09999999998</v>
      </c>
      <c r="L124" s="139"/>
    </row>
    <row r="125" spans="1:18" ht="31.5" x14ac:dyDescent="0.25">
      <c r="A125" s="163" t="s">
        <v>1032</v>
      </c>
      <c r="B125" s="172" t="s">
        <v>135</v>
      </c>
      <c r="C125" s="240">
        <f t="shared" ref="C125:I125" si="41">C126</f>
        <v>153084.69999999998</v>
      </c>
      <c r="D125" s="240">
        <f t="shared" si="41"/>
        <v>125634.50700000001</v>
      </c>
      <c r="E125" s="240">
        <f t="shared" si="41"/>
        <v>153084.69999999998</v>
      </c>
      <c r="F125" s="240">
        <f t="shared" si="41"/>
        <v>150952.69999999998</v>
      </c>
      <c r="G125" s="240">
        <f t="shared" si="41"/>
        <v>150952.69999999998</v>
      </c>
      <c r="H125" s="240">
        <f t="shared" si="41"/>
        <v>150952.69999999998</v>
      </c>
      <c r="I125" s="240">
        <f t="shared" si="41"/>
        <v>177794.19999999998</v>
      </c>
    </row>
    <row r="126" spans="1:18" ht="31.5" x14ac:dyDescent="0.25">
      <c r="A126" s="360" t="s">
        <v>1031</v>
      </c>
      <c r="B126" s="165" t="s">
        <v>136</v>
      </c>
      <c r="C126" s="241">
        <f t="shared" ref="C126:I126" si="42">SUM(C128+C129+C130+C131+C132+C133+C134+C137+C138+C139+C140)</f>
        <v>153084.69999999998</v>
      </c>
      <c r="D126" s="241">
        <f t="shared" si="42"/>
        <v>125634.50700000001</v>
      </c>
      <c r="E126" s="241">
        <f t="shared" si="42"/>
        <v>153084.69999999998</v>
      </c>
      <c r="F126" s="241">
        <f t="shared" si="42"/>
        <v>150952.69999999998</v>
      </c>
      <c r="G126" s="241">
        <f t="shared" si="42"/>
        <v>150952.69999999998</v>
      </c>
      <c r="H126" s="241">
        <f t="shared" si="42"/>
        <v>150952.69999999998</v>
      </c>
      <c r="I126" s="241">
        <f t="shared" si="42"/>
        <v>177794.19999999998</v>
      </c>
    </row>
    <row r="127" spans="1:18" ht="18.75" x14ac:dyDescent="0.25">
      <c r="A127" s="361"/>
      <c r="B127" s="165" t="s">
        <v>137</v>
      </c>
      <c r="C127" s="241"/>
      <c r="D127" s="241"/>
      <c r="E127" s="241"/>
      <c r="F127" s="241"/>
      <c r="G127" s="241"/>
      <c r="H127" s="241"/>
      <c r="I127" s="241"/>
    </row>
    <row r="128" spans="1:18" ht="110.25" x14ac:dyDescent="0.25">
      <c r="A128" s="361"/>
      <c r="B128" s="176" t="s">
        <v>778</v>
      </c>
      <c r="C128" s="251">
        <v>79753.600000000006</v>
      </c>
      <c r="D128" s="251">
        <v>66712.5</v>
      </c>
      <c r="E128" s="251">
        <v>79753.600000000006</v>
      </c>
      <c r="F128" s="251">
        <v>79753.600000000006</v>
      </c>
      <c r="G128" s="251">
        <v>79753.600000000006</v>
      </c>
      <c r="H128" s="251">
        <v>79753.600000000006</v>
      </c>
      <c r="I128" s="251">
        <f>92921.9-359.1</f>
        <v>92562.799999999988</v>
      </c>
      <c r="J128" s="331"/>
    </row>
    <row r="129" spans="1:10" ht="78.75" x14ac:dyDescent="0.25">
      <c r="A129" s="361"/>
      <c r="B129" s="165" t="s">
        <v>138</v>
      </c>
      <c r="C129" s="241">
        <f>58518.6-2198.6</f>
        <v>56320</v>
      </c>
      <c r="D129" s="241">
        <v>46863</v>
      </c>
      <c r="E129" s="241">
        <f>58518.6-2198.6</f>
        <v>56320</v>
      </c>
      <c r="F129" s="241">
        <f>58518.6-2198.6</f>
        <v>56320</v>
      </c>
      <c r="G129" s="241">
        <f>58518.6-2198.6</f>
        <v>56320</v>
      </c>
      <c r="H129" s="241">
        <f>58518.6-2198.6</f>
        <v>56320</v>
      </c>
      <c r="I129" s="241">
        <v>70227.100000000006</v>
      </c>
    </row>
    <row r="130" spans="1:10" ht="110.25" x14ac:dyDescent="0.25">
      <c r="A130" s="361"/>
      <c r="B130" s="165" t="s">
        <v>768</v>
      </c>
      <c r="C130" s="241">
        <v>4932.5</v>
      </c>
      <c r="D130" s="241">
        <v>3043.0569999999998</v>
      </c>
      <c r="E130" s="241">
        <v>4932.5</v>
      </c>
      <c r="F130" s="241">
        <v>4932.5</v>
      </c>
      <c r="G130" s="241">
        <v>4932.5</v>
      </c>
      <c r="H130" s="241">
        <v>4932.5</v>
      </c>
      <c r="I130" s="241">
        <v>5112</v>
      </c>
    </row>
    <row r="131" spans="1:10" ht="110.25" x14ac:dyDescent="0.25">
      <c r="A131" s="361"/>
      <c r="B131" s="165" t="s">
        <v>769</v>
      </c>
      <c r="C131" s="241">
        <v>1507.8</v>
      </c>
      <c r="D131" s="241">
        <v>1075.0999999999999</v>
      </c>
      <c r="E131" s="241">
        <v>1507.8</v>
      </c>
      <c r="F131" s="241">
        <v>1507.8</v>
      </c>
      <c r="G131" s="241">
        <v>1507.8</v>
      </c>
      <c r="H131" s="241">
        <v>1507.8</v>
      </c>
      <c r="I131" s="241">
        <f>1477.3-386</f>
        <v>1091.3</v>
      </c>
      <c r="J131" s="331"/>
    </row>
    <row r="132" spans="1:10" ht="110.25" x14ac:dyDescent="0.25">
      <c r="A132" s="361"/>
      <c r="B132" s="165" t="s">
        <v>139</v>
      </c>
      <c r="C132" s="241">
        <v>1752.9</v>
      </c>
      <c r="D132" s="241">
        <v>1279.5</v>
      </c>
      <c r="E132" s="241">
        <v>1752.9</v>
      </c>
      <c r="F132" s="241">
        <v>1752.9</v>
      </c>
      <c r="G132" s="241">
        <v>1752.9</v>
      </c>
      <c r="H132" s="241">
        <v>1752.9</v>
      </c>
      <c r="I132" s="241">
        <v>1333.1</v>
      </c>
    </row>
    <row r="133" spans="1:10" ht="110.25" x14ac:dyDescent="0.25">
      <c r="A133" s="361"/>
      <c r="B133" s="165" t="s">
        <v>140</v>
      </c>
      <c r="C133" s="241">
        <v>1281.4000000000001</v>
      </c>
      <c r="D133" s="241">
        <v>838.6</v>
      </c>
      <c r="E133" s="241">
        <v>1281.4000000000001</v>
      </c>
      <c r="F133" s="241">
        <v>1281.4000000000001</v>
      </c>
      <c r="G133" s="241">
        <v>1281.4000000000001</v>
      </c>
      <c r="H133" s="241">
        <v>1281.4000000000001</v>
      </c>
      <c r="I133" s="241">
        <f>1326.4-425.1</f>
        <v>901.30000000000007</v>
      </c>
    </row>
    <row r="134" spans="1:10" ht="47.25" x14ac:dyDescent="0.25">
      <c r="A134" s="361"/>
      <c r="B134" s="165" t="s">
        <v>141</v>
      </c>
      <c r="C134" s="241">
        <f t="shared" ref="C134:I134" si="43">SUM(C135:C136)</f>
        <v>3148.5</v>
      </c>
      <c r="D134" s="241">
        <f t="shared" si="43"/>
        <v>2267.6</v>
      </c>
      <c r="E134" s="241">
        <f t="shared" si="43"/>
        <v>3148.5</v>
      </c>
      <c r="F134" s="241">
        <f t="shared" si="43"/>
        <v>3148.5</v>
      </c>
      <c r="G134" s="241">
        <f t="shared" si="43"/>
        <v>3148.5</v>
      </c>
      <c r="H134" s="241">
        <f t="shared" si="43"/>
        <v>3148.5</v>
      </c>
      <c r="I134" s="241">
        <f t="shared" si="43"/>
        <v>3263.9</v>
      </c>
    </row>
    <row r="135" spans="1:10" ht="31.5" x14ac:dyDescent="0.25">
      <c r="A135" s="361"/>
      <c r="B135" s="179" t="s">
        <v>770</v>
      </c>
      <c r="C135" s="253">
        <v>2510</v>
      </c>
      <c r="D135" s="253">
        <v>1832.3</v>
      </c>
      <c r="E135" s="253">
        <v>2510</v>
      </c>
      <c r="F135" s="253">
        <v>2510</v>
      </c>
      <c r="G135" s="253">
        <v>2510</v>
      </c>
      <c r="H135" s="253">
        <v>2510</v>
      </c>
      <c r="I135" s="253">
        <v>2545.3000000000002</v>
      </c>
    </row>
    <row r="136" spans="1:10" ht="31.5" x14ac:dyDescent="0.25">
      <c r="A136" s="361"/>
      <c r="B136" s="179" t="s">
        <v>771</v>
      </c>
      <c r="C136" s="253">
        <v>638.5</v>
      </c>
      <c r="D136" s="253">
        <v>435.3</v>
      </c>
      <c r="E136" s="253">
        <v>638.5</v>
      </c>
      <c r="F136" s="253">
        <v>638.5</v>
      </c>
      <c r="G136" s="253">
        <v>638.5</v>
      </c>
      <c r="H136" s="253">
        <v>638.5</v>
      </c>
      <c r="I136" s="253">
        <v>718.6</v>
      </c>
    </row>
    <row r="137" spans="1:10" ht="126" x14ac:dyDescent="0.25">
      <c r="A137" s="361"/>
      <c r="B137" s="165" t="s">
        <v>1025</v>
      </c>
      <c r="C137" s="241">
        <v>263.3</v>
      </c>
      <c r="D137" s="241">
        <v>123.8</v>
      </c>
      <c r="E137" s="241">
        <v>263.3</v>
      </c>
      <c r="F137" s="241">
        <v>263.3</v>
      </c>
      <c r="G137" s="241">
        <v>263.3</v>
      </c>
      <c r="H137" s="241">
        <v>263.3</v>
      </c>
      <c r="I137" s="241">
        <v>273.7</v>
      </c>
    </row>
    <row r="138" spans="1:10" ht="126" x14ac:dyDescent="0.25">
      <c r="A138" s="361"/>
      <c r="B138" s="165" t="s">
        <v>142</v>
      </c>
      <c r="C138" s="241">
        <v>886.5</v>
      </c>
      <c r="D138" s="241">
        <v>623.20000000000005</v>
      </c>
      <c r="E138" s="241">
        <v>886.5</v>
      </c>
      <c r="F138" s="241">
        <v>886.5</v>
      </c>
      <c r="G138" s="241">
        <v>886.5</v>
      </c>
      <c r="H138" s="241">
        <v>886.5</v>
      </c>
      <c r="I138" s="241">
        <v>946.8</v>
      </c>
    </row>
    <row r="139" spans="1:10" ht="47.25" x14ac:dyDescent="0.25">
      <c r="A139" s="361"/>
      <c r="B139" s="165" t="s">
        <v>143</v>
      </c>
      <c r="C139" s="241">
        <v>1106.2</v>
      </c>
      <c r="D139" s="241">
        <v>676.15</v>
      </c>
      <c r="E139" s="241">
        <v>1106.2</v>
      </c>
      <c r="F139" s="241">
        <v>1106.2</v>
      </c>
      <c r="G139" s="241">
        <v>1106.2</v>
      </c>
      <c r="H139" s="241">
        <v>1106.2</v>
      </c>
      <c r="I139" s="241">
        <v>1106.2</v>
      </c>
    </row>
    <row r="140" spans="1:10" ht="32.25" customHeight="1" x14ac:dyDescent="0.25">
      <c r="A140" s="362"/>
      <c r="B140" s="165" t="s">
        <v>772</v>
      </c>
      <c r="C140" s="241">
        <v>2132</v>
      </c>
      <c r="D140" s="241">
        <v>2132</v>
      </c>
      <c r="E140" s="241">
        <v>2132</v>
      </c>
      <c r="F140" s="241">
        <v>0</v>
      </c>
      <c r="G140" s="241">
        <v>0</v>
      </c>
      <c r="H140" s="241">
        <v>0</v>
      </c>
      <c r="I140" s="241">
        <v>976</v>
      </c>
    </row>
    <row r="141" spans="1:10" ht="32.25" hidden="1" customHeight="1" x14ac:dyDescent="0.25">
      <c r="A141" s="180" t="s">
        <v>918</v>
      </c>
      <c r="B141" s="172" t="s">
        <v>919</v>
      </c>
      <c r="C141" s="240"/>
      <c r="D141" s="240"/>
      <c r="E141" s="240"/>
      <c r="F141" s="240"/>
      <c r="G141" s="240"/>
      <c r="H141" s="240"/>
      <c r="I141" s="240">
        <f>I142</f>
        <v>0</v>
      </c>
    </row>
    <row r="142" spans="1:10" ht="32.25" hidden="1" customHeight="1" x14ac:dyDescent="0.25">
      <c r="A142" s="297" t="s">
        <v>916</v>
      </c>
      <c r="B142" s="165" t="s">
        <v>917</v>
      </c>
      <c r="C142" s="241"/>
      <c r="D142" s="241"/>
      <c r="E142" s="241"/>
      <c r="F142" s="241"/>
      <c r="G142" s="241"/>
      <c r="H142" s="241"/>
      <c r="I142" s="241">
        <v>0</v>
      </c>
    </row>
    <row r="143" spans="1:10" ht="31.5" x14ac:dyDescent="0.25">
      <c r="A143" s="163" t="s">
        <v>1030</v>
      </c>
      <c r="B143" s="172" t="s">
        <v>144</v>
      </c>
      <c r="C143" s="240">
        <f t="shared" ref="C143:I143" si="44">C144</f>
        <v>701.8</v>
      </c>
      <c r="D143" s="240">
        <f t="shared" si="44"/>
        <v>695.25</v>
      </c>
      <c r="E143" s="240">
        <f t="shared" si="44"/>
        <v>701.8</v>
      </c>
      <c r="F143" s="240">
        <f t="shared" si="44"/>
        <v>701.8</v>
      </c>
      <c r="G143" s="240">
        <f t="shared" si="44"/>
        <v>701.8</v>
      </c>
      <c r="H143" s="240">
        <f t="shared" si="44"/>
        <v>701.8</v>
      </c>
      <c r="I143" s="240">
        <f t="shared" si="44"/>
        <v>715.9</v>
      </c>
    </row>
    <row r="144" spans="1:10" ht="31.5" x14ac:dyDescent="0.25">
      <c r="A144" s="295" t="s">
        <v>1029</v>
      </c>
      <c r="B144" s="165" t="s">
        <v>145</v>
      </c>
      <c r="C144" s="241">
        <v>701.8</v>
      </c>
      <c r="D144" s="241">
        <v>695.25</v>
      </c>
      <c r="E144" s="241">
        <v>701.8</v>
      </c>
      <c r="F144" s="241">
        <v>701.8</v>
      </c>
      <c r="G144" s="241">
        <v>701.8</v>
      </c>
      <c r="H144" s="241">
        <v>701.8</v>
      </c>
      <c r="I144" s="241">
        <v>715.9</v>
      </c>
    </row>
    <row r="145" spans="1:18" ht="18.75" x14ac:dyDescent="0.25">
      <c r="A145" s="163" t="s">
        <v>1028</v>
      </c>
      <c r="B145" s="172" t="s">
        <v>146</v>
      </c>
      <c r="C145" s="240" t="e">
        <f>SUM(#REF!+C146)</f>
        <v>#REF!</v>
      </c>
      <c r="D145" s="240" t="e">
        <f>SUM(#REF!+D146)</f>
        <v>#REF!</v>
      </c>
      <c r="E145" s="240" t="e">
        <f>SUM(#REF!+E146)</f>
        <v>#REF!</v>
      </c>
      <c r="F145" s="240" t="e">
        <f>SUM(#REF!+F146)</f>
        <v>#REF!</v>
      </c>
      <c r="G145" s="240" t="e">
        <f>SUM(#REF!+G146)</f>
        <v>#REF!</v>
      </c>
      <c r="H145" s="240" t="e">
        <f>SUM(#REF!+H146)</f>
        <v>#REF!</v>
      </c>
      <c r="I145" s="240">
        <f>SUM(I146)</f>
        <v>11326.6</v>
      </c>
    </row>
    <row r="146" spans="1:18" ht="18.75" x14ac:dyDescent="0.25">
      <c r="A146" s="163" t="s">
        <v>1027</v>
      </c>
      <c r="B146" s="172" t="s">
        <v>147</v>
      </c>
      <c r="C146" s="240">
        <f t="shared" ref="C146:H146" si="45">SUM(C147:C148)</f>
        <v>10920.8</v>
      </c>
      <c r="D146" s="240">
        <f t="shared" si="45"/>
        <v>7284.7</v>
      </c>
      <c r="E146" s="240">
        <f t="shared" si="45"/>
        <v>10920.8</v>
      </c>
      <c r="F146" s="240">
        <f t="shared" si="45"/>
        <v>10920.8</v>
      </c>
      <c r="G146" s="240">
        <f t="shared" si="45"/>
        <v>10920.8</v>
      </c>
      <c r="H146" s="240">
        <f t="shared" si="45"/>
        <v>10920.8</v>
      </c>
      <c r="I146" s="240">
        <f>SUM(I147:I149)</f>
        <v>11326.6</v>
      </c>
    </row>
    <row r="147" spans="1:18" ht="110.25" x14ac:dyDescent="0.25">
      <c r="A147" s="360" t="s">
        <v>1039</v>
      </c>
      <c r="B147" s="181" t="s">
        <v>944</v>
      </c>
      <c r="C147" s="254">
        <v>9227.5</v>
      </c>
      <c r="D147" s="254">
        <v>6274.7</v>
      </c>
      <c r="E147" s="254">
        <v>9227.5</v>
      </c>
      <c r="F147" s="254">
        <v>9227.5</v>
      </c>
      <c r="G147" s="254">
        <v>9227.5</v>
      </c>
      <c r="H147" s="254">
        <v>9227.5</v>
      </c>
      <c r="I147" s="254">
        <f>9652.9-813.5</f>
        <v>8839.4</v>
      </c>
      <c r="J147" s="331"/>
    </row>
    <row r="148" spans="1:18" ht="126" x14ac:dyDescent="0.25">
      <c r="A148" s="361"/>
      <c r="B148" s="181" t="s">
        <v>945</v>
      </c>
      <c r="C148" s="254">
        <v>1693.3</v>
      </c>
      <c r="D148" s="254">
        <v>1010</v>
      </c>
      <c r="E148" s="254">
        <v>1693.3</v>
      </c>
      <c r="F148" s="254">
        <v>1693.3</v>
      </c>
      <c r="G148" s="254">
        <v>1693.3</v>
      </c>
      <c r="H148" s="254">
        <v>1693.3</v>
      </c>
      <c r="I148" s="254">
        <v>1673.7</v>
      </c>
    </row>
    <row r="149" spans="1:18" ht="110.25" x14ac:dyDescent="0.25">
      <c r="A149" s="362"/>
      <c r="B149" s="181" t="s">
        <v>1077</v>
      </c>
      <c r="C149" s="254"/>
      <c r="D149" s="254"/>
      <c r="E149" s="254"/>
      <c r="F149" s="254"/>
      <c r="G149" s="254"/>
      <c r="H149" s="254"/>
      <c r="I149" s="254">
        <v>813.5</v>
      </c>
      <c r="J149" s="331"/>
    </row>
    <row r="150" spans="1:18" ht="18.75" x14ac:dyDescent="0.25">
      <c r="A150" s="20" t="s">
        <v>930</v>
      </c>
      <c r="B150" s="277" t="s">
        <v>931</v>
      </c>
      <c r="C150" s="278">
        <v>0</v>
      </c>
      <c r="D150" s="278">
        <f>SUM(D154)</f>
        <v>-1324.9</v>
      </c>
      <c r="E150" s="278">
        <f>SUM(E154)</f>
        <v>-1324.9</v>
      </c>
      <c r="F150" s="278">
        <f>SUM(F154)</f>
        <v>0</v>
      </c>
      <c r="G150" s="278">
        <f>SUM(G154)</f>
        <v>0</v>
      </c>
      <c r="H150" s="278">
        <f>SUM(H154)</f>
        <v>0</v>
      </c>
      <c r="I150" s="278">
        <f>SUM(I151)</f>
        <v>75713.33</v>
      </c>
    </row>
    <row r="151" spans="1:18" ht="18.75" x14ac:dyDescent="0.25">
      <c r="A151" s="20" t="s">
        <v>932</v>
      </c>
      <c r="B151" s="277" t="s">
        <v>933</v>
      </c>
      <c r="C151" s="278"/>
      <c r="D151" s="278"/>
      <c r="E151" s="278"/>
      <c r="F151" s="278"/>
      <c r="G151" s="278"/>
      <c r="H151" s="278"/>
      <c r="I151" s="278">
        <f>SUM(I152)</f>
        <v>75713.33</v>
      </c>
    </row>
    <row r="152" spans="1:18" ht="18.75" x14ac:dyDescent="0.25">
      <c r="A152" s="356" t="s">
        <v>1126</v>
      </c>
      <c r="B152" s="281" t="s">
        <v>933</v>
      </c>
      <c r="C152" s="278"/>
      <c r="D152" s="278"/>
      <c r="E152" s="278"/>
      <c r="F152" s="278"/>
      <c r="G152" s="278"/>
      <c r="H152" s="278"/>
      <c r="I152" s="278">
        <f>SUM(I154:I157)</f>
        <v>75713.33</v>
      </c>
    </row>
    <row r="153" spans="1:18" ht="18.75" x14ac:dyDescent="0.25">
      <c r="A153" s="357"/>
      <c r="B153" s="281" t="s">
        <v>132</v>
      </c>
      <c r="C153" s="278"/>
      <c r="D153" s="278"/>
      <c r="E153" s="278"/>
      <c r="F153" s="278"/>
      <c r="G153" s="278"/>
      <c r="H153" s="278"/>
      <c r="I153" s="278"/>
    </row>
    <row r="154" spans="1:18" ht="94.5" x14ac:dyDescent="0.25">
      <c r="A154" s="357"/>
      <c r="B154" s="279" t="s">
        <v>1080</v>
      </c>
      <c r="C154" s="254">
        <v>0</v>
      </c>
      <c r="D154" s="254">
        <v>-1324.9</v>
      </c>
      <c r="E154" s="254">
        <v>-1324.9</v>
      </c>
      <c r="F154" s="254">
        <v>0</v>
      </c>
      <c r="G154" s="254">
        <v>0</v>
      </c>
      <c r="H154" s="254">
        <v>0</v>
      </c>
      <c r="I154" s="254">
        <v>20500</v>
      </c>
    </row>
    <row r="155" spans="1:18" ht="78.75" x14ac:dyDescent="0.25">
      <c r="A155" s="357"/>
      <c r="B155" s="279" t="s">
        <v>1081</v>
      </c>
      <c r="C155" s="254"/>
      <c r="D155" s="254"/>
      <c r="E155" s="254"/>
      <c r="F155" s="254"/>
      <c r="G155" s="254"/>
      <c r="H155" s="254"/>
      <c r="I155" s="254">
        <v>55213.33</v>
      </c>
    </row>
    <row r="156" spans="1:18" ht="63" hidden="1" x14ac:dyDescent="0.25">
      <c r="A156" s="357"/>
      <c r="B156" s="279" t="s">
        <v>961</v>
      </c>
      <c r="C156" s="254">
        <v>0</v>
      </c>
      <c r="D156" s="254">
        <v>-1324.9</v>
      </c>
      <c r="E156" s="254">
        <v>-1324.9</v>
      </c>
      <c r="F156" s="254">
        <v>0</v>
      </c>
      <c r="G156" s="254">
        <v>0</v>
      </c>
      <c r="H156" s="254">
        <v>0</v>
      </c>
      <c r="I156" s="254">
        <v>0</v>
      </c>
    </row>
    <row r="157" spans="1:18" ht="78.75" hidden="1" x14ac:dyDescent="0.25">
      <c r="A157" s="358"/>
      <c r="B157" s="279" t="s">
        <v>960</v>
      </c>
      <c r="C157" s="254">
        <v>0</v>
      </c>
      <c r="D157" s="254">
        <v>-1324.9</v>
      </c>
      <c r="E157" s="254">
        <v>-1324.9</v>
      </c>
      <c r="F157" s="254">
        <v>0</v>
      </c>
      <c r="G157" s="254">
        <v>0</v>
      </c>
      <c r="H157" s="254">
        <v>0</v>
      </c>
      <c r="I157" s="254">
        <v>0</v>
      </c>
    </row>
    <row r="158" spans="1:18" ht="18.75" x14ac:dyDescent="0.25">
      <c r="A158" s="295"/>
      <c r="B158" s="269" t="s">
        <v>148</v>
      </c>
      <c r="C158" s="240" t="e">
        <f t="shared" ref="C158:H158" si="46">SUM(C90+C11+C150)</f>
        <v>#REF!</v>
      </c>
      <c r="D158" s="240" t="e">
        <f t="shared" si="46"/>
        <v>#REF!</v>
      </c>
      <c r="E158" s="240" t="e">
        <f t="shared" si="46"/>
        <v>#REF!</v>
      </c>
      <c r="F158" s="240" t="e">
        <f t="shared" si="46"/>
        <v>#REF!</v>
      </c>
      <c r="G158" s="240" t="e">
        <f t="shared" si="46"/>
        <v>#REF!</v>
      </c>
      <c r="H158" s="240" t="e">
        <f t="shared" si="46"/>
        <v>#REF!</v>
      </c>
      <c r="I158" s="240">
        <f>SUM(I11+I90)</f>
        <v>715443.34000000008</v>
      </c>
      <c r="J158" s="175"/>
      <c r="K158" s="154" t="s">
        <v>1120</v>
      </c>
      <c r="M158" s="285"/>
      <c r="N158" s="139"/>
      <c r="R158" s="139"/>
    </row>
  </sheetData>
  <mergeCells count="11">
    <mergeCell ref="B3:I3"/>
    <mergeCell ref="B2:I2"/>
    <mergeCell ref="B1:I1"/>
    <mergeCell ref="A152:A157"/>
    <mergeCell ref="A5:I5"/>
    <mergeCell ref="A6:I6"/>
    <mergeCell ref="A7:I7"/>
    <mergeCell ref="A126:A140"/>
    <mergeCell ref="A106:A123"/>
    <mergeCell ref="B112:C112"/>
    <mergeCell ref="A147:A149"/>
  </mergeCells>
  <pageMargins left="0.39370078740157483" right="0.39370078740157483" top="1.1811023622047245" bottom="0.39370078740157483" header="0.39370078740157483" footer="0.39370078740157483"/>
  <pageSetup paperSize="9" scale="69" fitToHeight="6" orientation="portrait" r:id="rId1"/>
  <ignoredErrors>
    <ignoredError sqref="I4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topLeftCell="A11" zoomScaleNormal="100" zoomScaleSheetLayoutView="100" workbookViewId="0">
      <selection activeCell="I28" sqref="I28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</cols>
  <sheetData>
    <row r="1" spans="1:10" ht="18.75" x14ac:dyDescent="0.3">
      <c r="A1" s="12"/>
      <c r="B1" s="375" t="s">
        <v>1087</v>
      </c>
      <c r="C1" s="375"/>
      <c r="D1" s="375"/>
      <c r="E1" s="375"/>
      <c r="F1" s="375"/>
      <c r="G1" s="375"/>
      <c r="H1" s="375"/>
      <c r="I1" s="375"/>
    </row>
    <row r="2" spans="1:10" ht="18.75" x14ac:dyDescent="0.3">
      <c r="A2" s="12"/>
      <c r="B2" s="375" t="s">
        <v>0</v>
      </c>
      <c r="C2" s="375"/>
      <c r="D2" s="375"/>
      <c r="E2" s="375"/>
      <c r="F2" s="375"/>
      <c r="G2" s="375"/>
      <c r="H2" s="375"/>
      <c r="I2" s="375"/>
    </row>
    <row r="3" spans="1:10" s="332" customFormat="1" ht="18.75" customHeight="1" x14ac:dyDescent="0.3">
      <c r="A3" s="12"/>
      <c r="B3" s="394" t="s">
        <v>1137</v>
      </c>
      <c r="C3" s="395"/>
      <c r="D3" s="395"/>
      <c r="E3" s="395"/>
      <c r="F3" s="395"/>
      <c r="G3" s="395"/>
      <c r="H3" s="395"/>
      <c r="I3" s="395"/>
    </row>
    <row r="4" spans="1:10" ht="18.75" x14ac:dyDescent="0.3">
      <c r="A4" s="12"/>
      <c r="B4" s="182"/>
      <c r="C4" s="12"/>
      <c r="I4" s="272"/>
    </row>
    <row r="5" spans="1:10" ht="16.5" x14ac:dyDescent="0.25">
      <c r="A5" s="367" t="s">
        <v>737</v>
      </c>
      <c r="B5" s="367"/>
      <c r="C5" s="367"/>
      <c r="D5" s="367"/>
      <c r="E5" s="367"/>
      <c r="F5" s="367"/>
      <c r="G5" s="367"/>
      <c r="H5" s="367"/>
      <c r="I5" s="367"/>
    </row>
    <row r="6" spans="1:10" ht="16.5" x14ac:dyDescent="0.25">
      <c r="A6" s="367" t="s">
        <v>738</v>
      </c>
      <c r="B6" s="367"/>
      <c r="C6" s="367"/>
      <c r="D6" s="367"/>
      <c r="E6" s="367"/>
      <c r="F6" s="367"/>
      <c r="G6" s="367"/>
      <c r="H6" s="367"/>
      <c r="I6" s="367"/>
    </row>
    <row r="7" spans="1:10" ht="16.5" x14ac:dyDescent="0.25">
      <c r="A7" s="367" t="s">
        <v>1003</v>
      </c>
      <c r="B7" s="367"/>
      <c r="C7" s="367"/>
      <c r="D7" s="367"/>
      <c r="E7" s="367"/>
      <c r="F7" s="367"/>
      <c r="G7" s="367"/>
      <c r="H7" s="367"/>
      <c r="I7" s="367"/>
    </row>
    <row r="8" spans="1:10" ht="15.75" x14ac:dyDescent="0.25">
      <c r="A8" s="365"/>
      <c r="B8" s="366"/>
      <c r="C8" s="366"/>
      <c r="D8" s="366"/>
    </row>
    <row r="9" spans="1:10" ht="15.75" x14ac:dyDescent="0.25">
      <c r="B9" s="111"/>
      <c r="C9" s="111"/>
      <c r="D9" s="112" t="s">
        <v>3</v>
      </c>
      <c r="I9" s="260" t="s">
        <v>3</v>
      </c>
    </row>
    <row r="10" spans="1:10" ht="66" customHeight="1" x14ac:dyDescent="0.25">
      <c r="A10" s="113" t="s">
        <v>739</v>
      </c>
      <c r="B10" s="113" t="s">
        <v>740</v>
      </c>
      <c r="C10" s="113" t="s">
        <v>741</v>
      </c>
      <c r="D10" s="77" t="s">
        <v>6</v>
      </c>
      <c r="E10" s="225" t="s">
        <v>857</v>
      </c>
      <c r="F10" s="238" t="s">
        <v>861</v>
      </c>
      <c r="G10" s="225" t="s">
        <v>858</v>
      </c>
      <c r="H10" s="225" t="s">
        <v>859</v>
      </c>
      <c r="I10" s="225" t="s">
        <v>1002</v>
      </c>
    </row>
    <row r="11" spans="1:10" ht="15.75" x14ac:dyDescent="0.25">
      <c r="A11" s="49" t="s">
        <v>158</v>
      </c>
      <c r="B11" s="25" t="s">
        <v>159</v>
      </c>
      <c r="C11" s="114"/>
      <c r="D11" s="115" t="e">
        <f t="shared" ref="D11:I11" si="0">D12+D13+D14+D15+D17</f>
        <v>#REF!</v>
      </c>
      <c r="E11" s="115" t="e">
        <f t="shared" si="0"/>
        <v>#REF!</v>
      </c>
      <c r="F11" s="115" t="e">
        <f t="shared" si="0"/>
        <v>#REF!</v>
      </c>
      <c r="G11" s="115" t="e">
        <f t="shared" si="0"/>
        <v>#REF!</v>
      </c>
      <c r="H11" s="115" t="e">
        <f t="shared" si="0"/>
        <v>#REF!</v>
      </c>
      <c r="I11" s="115">
        <f t="shared" si="0"/>
        <v>155567.09999999998</v>
      </c>
    </row>
    <row r="12" spans="1:10" ht="31.5" x14ac:dyDescent="0.25">
      <c r="A12" s="33" t="s">
        <v>617</v>
      </c>
      <c r="B12" s="21" t="s">
        <v>159</v>
      </c>
      <c r="C12" s="21" t="s">
        <v>254</v>
      </c>
      <c r="D12" s="28" t="e">
        <f>'ПРил.№3 Рд,пр, ЦС,ВР'!F11</f>
        <v>#REF!</v>
      </c>
      <c r="E12" s="28" t="e">
        <f>'ПРил.№3 Рд,пр, ЦС,ВР'!G11</f>
        <v>#REF!</v>
      </c>
      <c r="F12" s="28" t="e">
        <f>'ПРил.№3 Рд,пр, ЦС,ВР'!H11</f>
        <v>#REF!</v>
      </c>
      <c r="G12" s="28" t="e">
        <f>'ПРил.№3 Рд,пр, ЦС,ВР'!I11</f>
        <v>#REF!</v>
      </c>
      <c r="H12" s="28" t="e">
        <f>'ПРил.№3 Рд,пр, ЦС,ВР'!J11</f>
        <v>#REF!</v>
      </c>
      <c r="I12" s="28">
        <f>'ПРил.№3 Рд,пр, ЦС,ВР'!K11</f>
        <v>4330.8</v>
      </c>
      <c r="J12" s="23"/>
    </row>
    <row r="13" spans="1:10" ht="47.25" x14ac:dyDescent="0.25">
      <c r="A13" s="33" t="s">
        <v>620</v>
      </c>
      <c r="B13" s="21" t="s">
        <v>159</v>
      </c>
      <c r="C13" s="21" t="s">
        <v>256</v>
      </c>
      <c r="D13" s="28" t="e">
        <f>'ПРил.№3 Рд,пр, ЦС,ВР'!F19</f>
        <v>#REF!</v>
      </c>
      <c r="E13" s="28" t="e">
        <f>'ПРил.№3 Рд,пр, ЦС,ВР'!G19</f>
        <v>#REF!</v>
      </c>
      <c r="F13" s="28" t="e">
        <f>'ПРил.№3 Рд,пр, ЦС,ВР'!H19</f>
        <v>#REF!</v>
      </c>
      <c r="G13" s="28" t="e">
        <f>'ПРил.№3 Рд,пр, ЦС,ВР'!I19</f>
        <v>#REF!</v>
      </c>
      <c r="H13" s="28" t="e">
        <f>'ПРил.№3 Рд,пр, ЦС,ВР'!J19</f>
        <v>#REF!</v>
      </c>
      <c r="I13" s="28">
        <f>'ПРил.№3 Рд,пр, ЦС,ВР'!K19</f>
        <v>1116</v>
      </c>
    </row>
    <row r="14" spans="1:10" ht="47.25" x14ac:dyDescent="0.25">
      <c r="A14" s="26" t="s">
        <v>190</v>
      </c>
      <c r="B14" s="21" t="s">
        <v>159</v>
      </c>
      <c r="C14" s="21" t="s">
        <v>191</v>
      </c>
      <c r="D14" s="28" t="e">
        <f>'ПРил.№3 Рд,пр, ЦС,ВР'!F29</f>
        <v>#REF!</v>
      </c>
      <c r="E14" s="28" t="e">
        <f>'ПРил.№3 Рд,пр, ЦС,ВР'!G29</f>
        <v>#REF!</v>
      </c>
      <c r="F14" s="28" t="e">
        <f>'ПРил.№3 Рд,пр, ЦС,ВР'!H29</f>
        <v>#REF!</v>
      </c>
      <c r="G14" s="28" t="e">
        <f>'ПРил.№3 Рд,пр, ЦС,ВР'!I29</f>
        <v>#REF!</v>
      </c>
      <c r="H14" s="28" t="e">
        <f>'ПРил.№3 Рд,пр, ЦС,ВР'!J29</f>
        <v>#REF!</v>
      </c>
      <c r="I14" s="28">
        <f>'ПРил.№3 Рд,пр, ЦС,ВР'!K29</f>
        <v>63586.69999999999</v>
      </c>
    </row>
    <row r="15" spans="1:10" ht="31.5" x14ac:dyDescent="0.25">
      <c r="A15" s="26" t="s">
        <v>160</v>
      </c>
      <c r="B15" s="21" t="s">
        <v>159</v>
      </c>
      <c r="C15" s="21" t="s">
        <v>161</v>
      </c>
      <c r="D15" s="28" t="e">
        <f>'ПРил.№3 Рд,пр, ЦС,ВР'!F59</f>
        <v>#REF!</v>
      </c>
      <c r="E15" s="28" t="e">
        <f>'ПРил.№3 Рд,пр, ЦС,ВР'!G59</f>
        <v>#REF!</v>
      </c>
      <c r="F15" s="28" t="e">
        <f>'ПРил.№3 Рд,пр, ЦС,ВР'!H59</f>
        <v>#REF!</v>
      </c>
      <c r="G15" s="28" t="e">
        <f>'ПРил.№3 Рд,пр, ЦС,ВР'!I59</f>
        <v>#REF!</v>
      </c>
      <c r="H15" s="28" t="e">
        <f>'ПРил.№3 Рд,пр, ЦС,ВР'!J59</f>
        <v>#REF!</v>
      </c>
      <c r="I15" s="28">
        <f>'ПРил.№3 Рд,пр, ЦС,ВР'!K59</f>
        <v>19264.8</v>
      </c>
    </row>
    <row r="16" spans="1:10" ht="15.75" hidden="1" x14ac:dyDescent="0.25">
      <c r="A16" s="26" t="s">
        <v>742</v>
      </c>
      <c r="B16" s="21" t="s">
        <v>159</v>
      </c>
      <c r="C16" s="21" t="s">
        <v>533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10" ht="15.75" x14ac:dyDescent="0.25">
      <c r="A17" s="116" t="s">
        <v>180</v>
      </c>
      <c r="B17" s="21" t="s">
        <v>159</v>
      </c>
      <c r="C17" s="21" t="s">
        <v>181</v>
      </c>
      <c r="D17" s="28" t="e">
        <f>'ПРил.№3 Рд,пр, ЦС,ВР'!F77</f>
        <v>#REF!</v>
      </c>
      <c r="E17" s="28" t="e">
        <f>'ПРил.№3 Рд,пр, ЦС,ВР'!G77</f>
        <v>#REF!</v>
      </c>
      <c r="F17" s="28" t="e">
        <f>'ПРил.№3 Рд,пр, ЦС,ВР'!H77</f>
        <v>#REF!</v>
      </c>
      <c r="G17" s="28" t="e">
        <f>'ПРил.№3 Рд,пр, ЦС,ВР'!I77</f>
        <v>#REF!</v>
      </c>
      <c r="H17" s="28" t="e">
        <f>'ПРил.№3 Рд,пр, ЦС,ВР'!J77</f>
        <v>#REF!</v>
      </c>
      <c r="I17" s="28">
        <f>'ПРил.№3 Рд,пр, ЦС,ВР'!K77</f>
        <v>67268.800000000003</v>
      </c>
    </row>
    <row r="18" spans="1:10" ht="15.75" hidden="1" x14ac:dyDescent="0.25">
      <c r="A18" s="20" t="s">
        <v>253</v>
      </c>
      <c r="B18" s="25" t="s">
        <v>254</v>
      </c>
      <c r="C18" s="21"/>
      <c r="D18" s="46" t="e">
        <f t="shared" ref="D18:I18" si="1">D19</f>
        <v>#REF!</v>
      </c>
      <c r="E18" s="46" t="e">
        <f t="shared" si="1"/>
        <v>#REF!</v>
      </c>
      <c r="F18" s="46" t="e">
        <f t="shared" si="1"/>
        <v>#REF!</v>
      </c>
      <c r="G18" s="46" t="e">
        <f t="shared" si="1"/>
        <v>#REF!</v>
      </c>
      <c r="H18" s="46" t="e">
        <f t="shared" si="1"/>
        <v>#REF!</v>
      </c>
      <c r="I18" s="46">
        <f t="shared" si="1"/>
        <v>0</v>
      </c>
    </row>
    <row r="19" spans="1:10" ht="15.75" hidden="1" x14ac:dyDescent="0.25">
      <c r="A19" s="26" t="s">
        <v>259</v>
      </c>
      <c r="B19" s="21" t="s">
        <v>254</v>
      </c>
      <c r="C19" s="21" t="s">
        <v>260</v>
      </c>
      <c r="D19" s="28" t="e">
        <f>'ПРил.№3 Рд,пр, ЦС,ВР'!F212</f>
        <v>#REF!</v>
      </c>
      <c r="E19" s="28" t="e">
        <f>'ПРил.№3 Рд,пр, ЦС,ВР'!G212</f>
        <v>#REF!</v>
      </c>
      <c r="F19" s="28" t="e">
        <f>'ПРил.№3 Рд,пр, ЦС,ВР'!H212</f>
        <v>#REF!</v>
      </c>
      <c r="G19" s="28" t="e">
        <f>'ПРил.№3 Рд,пр, ЦС,ВР'!I212</f>
        <v>#REF!</v>
      </c>
      <c r="H19" s="28" t="e">
        <f>'ПРил.№3 Рд,пр, ЦС,ВР'!J212</f>
        <v>#REF!</v>
      </c>
      <c r="I19" s="28">
        <f>'ПРил.№3 Рд,пр, ЦС,ВР'!K212</f>
        <v>0</v>
      </c>
    </row>
    <row r="20" spans="1:10" ht="18" customHeight="1" x14ac:dyDescent="0.25">
      <c r="A20" s="36" t="s">
        <v>263</v>
      </c>
      <c r="B20" s="25" t="s">
        <v>256</v>
      </c>
      <c r="C20" s="25"/>
      <c r="D20" s="46" t="e">
        <f t="shared" ref="D20:I20" si="2">D21</f>
        <v>#REF!</v>
      </c>
      <c r="E20" s="46" t="e">
        <f t="shared" si="2"/>
        <v>#REF!</v>
      </c>
      <c r="F20" s="46" t="e">
        <f t="shared" si="2"/>
        <v>#REF!</v>
      </c>
      <c r="G20" s="46" t="e">
        <f t="shared" si="2"/>
        <v>#REF!</v>
      </c>
      <c r="H20" s="46" t="e">
        <f t="shared" si="2"/>
        <v>#REF!</v>
      </c>
      <c r="I20" s="46">
        <f t="shared" si="2"/>
        <v>8633.1</v>
      </c>
    </row>
    <row r="21" spans="1:10" ht="31.5" x14ac:dyDescent="0.25">
      <c r="A21" s="33" t="s">
        <v>264</v>
      </c>
      <c r="B21" s="21" t="s">
        <v>256</v>
      </c>
      <c r="C21" s="21" t="s">
        <v>260</v>
      </c>
      <c r="D21" s="28" t="e">
        <f>'ПРил.№3 Рд,пр, ЦС,ВР'!F223</f>
        <v>#REF!</v>
      </c>
      <c r="E21" s="28" t="e">
        <f>'ПРил.№3 Рд,пр, ЦС,ВР'!G223</f>
        <v>#REF!</v>
      </c>
      <c r="F21" s="28" t="e">
        <f>'ПРил.№3 Рд,пр, ЦС,ВР'!H223</f>
        <v>#REF!</v>
      </c>
      <c r="G21" s="28" t="e">
        <f>'ПРил.№3 Рд,пр, ЦС,ВР'!I223</f>
        <v>#REF!</v>
      </c>
      <c r="H21" s="28" t="e">
        <f>'ПРил.№3 Рд,пр, ЦС,ВР'!J223</f>
        <v>#REF!</v>
      </c>
      <c r="I21" s="28">
        <f>'ПРил.№3 Рд,пр, ЦС,ВР'!K223</f>
        <v>8633.1</v>
      </c>
    </row>
    <row r="22" spans="1:10" ht="15.75" x14ac:dyDescent="0.25">
      <c r="A22" s="49" t="s">
        <v>273</v>
      </c>
      <c r="B22" s="25" t="s">
        <v>191</v>
      </c>
      <c r="C22" s="25"/>
      <c r="D22" s="46" t="e">
        <f t="shared" ref="D22:I22" si="3">D23+D24+D25+D26</f>
        <v>#REF!</v>
      </c>
      <c r="E22" s="46" t="e">
        <f t="shared" si="3"/>
        <v>#REF!</v>
      </c>
      <c r="F22" s="46" t="e">
        <f t="shared" si="3"/>
        <v>#REF!</v>
      </c>
      <c r="G22" s="46" t="e">
        <f t="shared" si="3"/>
        <v>#REF!</v>
      </c>
      <c r="H22" s="46" t="e">
        <f t="shared" si="3"/>
        <v>#REF!</v>
      </c>
      <c r="I22" s="46">
        <f t="shared" si="3"/>
        <v>10461.5</v>
      </c>
    </row>
    <row r="23" spans="1:10" ht="15.75" x14ac:dyDescent="0.25">
      <c r="A23" s="117" t="s">
        <v>274</v>
      </c>
      <c r="B23" s="21" t="s">
        <v>191</v>
      </c>
      <c r="C23" s="21" t="s">
        <v>275</v>
      </c>
      <c r="D23" s="28" t="e">
        <f>'ПРил.№3 Рд,пр, ЦС,ВР'!F241</f>
        <v>#REF!</v>
      </c>
      <c r="E23" s="28" t="e">
        <f>'ПРил.№3 Рд,пр, ЦС,ВР'!G241</f>
        <v>#REF!</v>
      </c>
      <c r="F23" s="28" t="e">
        <f>'ПРил.№3 Рд,пр, ЦС,ВР'!H241</f>
        <v>#REF!</v>
      </c>
      <c r="G23" s="28" t="e">
        <f>'ПРил.№3 Рд,пр, ЦС,ВР'!I241</f>
        <v>#REF!</v>
      </c>
      <c r="H23" s="28" t="e">
        <f>'ПРил.№3 Рд,пр, ЦС,ВР'!J241</f>
        <v>#REF!</v>
      </c>
      <c r="I23" s="28">
        <f>'ПРил.№3 Рд,пр, ЦС,ВР'!K241</f>
        <v>355</v>
      </c>
    </row>
    <row r="24" spans="1:10" ht="15.75" x14ac:dyDescent="0.25">
      <c r="A24" s="116" t="s">
        <v>547</v>
      </c>
      <c r="B24" s="21" t="s">
        <v>191</v>
      </c>
      <c r="C24" s="21" t="s">
        <v>340</v>
      </c>
      <c r="D24" s="28" t="e">
        <f>'ПРил.№3 Рд,пр, ЦС,ВР'!F257</f>
        <v>#REF!</v>
      </c>
      <c r="E24" s="28" t="e">
        <f>'ПРил.№3 Рд,пр, ЦС,ВР'!G257</f>
        <v>#REF!</v>
      </c>
      <c r="F24" s="28" t="e">
        <f>'ПРил.№3 Рд,пр, ЦС,ВР'!H257</f>
        <v>#REF!</v>
      </c>
      <c r="G24" s="28" t="e">
        <f>'ПРил.№3 Рд,пр, ЦС,ВР'!I257</f>
        <v>#REF!</v>
      </c>
      <c r="H24" s="28" t="e">
        <f>'ПРил.№3 Рд,пр, ЦС,ВР'!J257</f>
        <v>#REF!</v>
      </c>
      <c r="I24" s="28">
        <f>'ПРил.№3 Рд,пр, ЦС,ВР'!K257</f>
        <v>3258.3</v>
      </c>
    </row>
    <row r="25" spans="1:10" ht="15.75" x14ac:dyDescent="0.25">
      <c r="A25" s="116" t="s">
        <v>550</v>
      </c>
      <c r="B25" s="21" t="s">
        <v>191</v>
      </c>
      <c r="C25" s="21" t="s">
        <v>260</v>
      </c>
      <c r="D25" s="28" t="e">
        <f>'ПРил.№3 Рд,пр, ЦС,ВР'!F263</f>
        <v>#REF!</v>
      </c>
      <c r="E25" s="28" t="e">
        <f>'ПРил.№3 Рд,пр, ЦС,ВР'!G263</f>
        <v>#REF!</v>
      </c>
      <c r="F25" s="28" t="e">
        <f>'ПРил.№3 Рд,пр, ЦС,ВР'!H263</f>
        <v>#REF!</v>
      </c>
      <c r="G25" s="28" t="e">
        <f>'ПРил.№3 Рд,пр, ЦС,ВР'!I263</f>
        <v>#REF!</v>
      </c>
      <c r="H25" s="28" t="e">
        <f>'ПРил.№3 Рд,пр, ЦС,ВР'!J263</f>
        <v>#REF!</v>
      </c>
      <c r="I25" s="28">
        <f>'ПРил.№3 Рд,пр, ЦС,ВР'!K263</f>
        <v>5926.9</v>
      </c>
    </row>
    <row r="26" spans="1:10" ht="15.75" x14ac:dyDescent="0.25">
      <c r="A26" s="118" t="s">
        <v>278</v>
      </c>
      <c r="B26" s="21" t="s">
        <v>191</v>
      </c>
      <c r="C26" s="21" t="s">
        <v>279</v>
      </c>
      <c r="D26" s="28" t="e">
        <f>'ПРил.№3 Рд,пр, ЦС,ВР'!F270</f>
        <v>#REF!</v>
      </c>
      <c r="E26" s="28" t="e">
        <f>'ПРил.№3 Рд,пр, ЦС,ВР'!G270</f>
        <v>#REF!</v>
      </c>
      <c r="F26" s="28" t="e">
        <f>'ПРил.№3 Рд,пр, ЦС,ВР'!H270</f>
        <v>#REF!</v>
      </c>
      <c r="G26" s="28" t="e">
        <f>'ПРил.№3 Рд,пр, ЦС,ВР'!I270</f>
        <v>#REF!</v>
      </c>
      <c r="H26" s="28" t="e">
        <f>'ПРил.№3 Рд,пр, ЦС,ВР'!J270</f>
        <v>#REF!</v>
      </c>
      <c r="I26" s="28">
        <f>'ПРил.№3 Рд,пр, ЦС,ВР'!K270</f>
        <v>921.3</v>
      </c>
    </row>
    <row r="27" spans="1:10" ht="15.75" x14ac:dyDescent="0.25">
      <c r="A27" s="49" t="s">
        <v>432</v>
      </c>
      <c r="B27" s="25" t="s">
        <v>275</v>
      </c>
      <c r="C27" s="25"/>
      <c r="D27" s="46" t="e">
        <f t="shared" ref="D27:I27" si="4">SUM(D28:D31)</f>
        <v>#REF!</v>
      </c>
      <c r="E27" s="46" t="e">
        <f t="shared" si="4"/>
        <v>#REF!</v>
      </c>
      <c r="F27" s="46" t="e">
        <f t="shared" si="4"/>
        <v>#REF!</v>
      </c>
      <c r="G27" s="46" t="e">
        <f t="shared" si="4"/>
        <v>#REF!</v>
      </c>
      <c r="H27" s="46" t="e">
        <f t="shared" si="4"/>
        <v>#REF!</v>
      </c>
      <c r="I27" s="46">
        <f t="shared" si="4"/>
        <v>134730.72</v>
      </c>
    </row>
    <row r="28" spans="1:10" ht="15.75" x14ac:dyDescent="0.25">
      <c r="A28" s="117" t="s">
        <v>433</v>
      </c>
      <c r="B28" s="21" t="s">
        <v>275</v>
      </c>
      <c r="C28" s="21" t="s">
        <v>159</v>
      </c>
      <c r="D28" s="28" t="e">
        <f>'ПРил.№3 Рд,пр, ЦС,ВР'!F294</f>
        <v>#REF!</v>
      </c>
      <c r="E28" s="28" t="e">
        <f>'ПРил.№3 Рд,пр, ЦС,ВР'!G294</f>
        <v>#REF!</v>
      </c>
      <c r="F28" s="28" t="e">
        <f>'ПРил.№3 Рд,пр, ЦС,ВР'!H294</f>
        <v>#REF!</v>
      </c>
      <c r="G28" s="28" t="e">
        <f>'ПРил.№3 Рд,пр, ЦС,ВР'!I294</f>
        <v>#REF!</v>
      </c>
      <c r="H28" s="28" t="e">
        <f>'ПРил.№3 Рд,пр, ЦС,ВР'!J294</f>
        <v>#REF!</v>
      </c>
      <c r="I28" s="28">
        <f>'ПРил.№3 Рд,пр, ЦС,ВР'!K294</f>
        <v>7279.5</v>
      </c>
      <c r="J28" s="23"/>
    </row>
    <row r="29" spans="1:10" ht="15.75" x14ac:dyDescent="0.25">
      <c r="A29" s="117" t="s">
        <v>559</v>
      </c>
      <c r="B29" s="21" t="s">
        <v>275</v>
      </c>
      <c r="C29" s="21" t="s">
        <v>254</v>
      </c>
      <c r="D29" s="28" t="e">
        <f>'ПРил.№3 Рд,пр, ЦС,ВР'!F313</f>
        <v>#REF!</v>
      </c>
      <c r="E29" s="28" t="e">
        <f>'ПРил.№3 Рд,пр, ЦС,ВР'!G313</f>
        <v>#REF!</v>
      </c>
      <c r="F29" s="28" t="e">
        <f>'ПРил.№3 Рд,пр, ЦС,ВР'!H313</f>
        <v>#REF!</v>
      </c>
      <c r="G29" s="28" t="e">
        <f>'ПРил.№3 Рд,пр, ЦС,ВР'!I313</f>
        <v>#REF!</v>
      </c>
      <c r="H29" s="28" t="e">
        <f>'ПРил.№3 Рд,пр, ЦС,ВР'!J313</f>
        <v>#REF!</v>
      </c>
      <c r="I29" s="28">
        <f>'ПРил.№3 Рд,пр, ЦС,ВР'!K313</f>
        <v>91382.03</v>
      </c>
    </row>
    <row r="30" spans="1:10" ht="15.75" x14ac:dyDescent="0.25">
      <c r="A30" s="116" t="s">
        <v>583</v>
      </c>
      <c r="B30" s="21" t="s">
        <v>275</v>
      </c>
      <c r="C30" s="21" t="s">
        <v>256</v>
      </c>
      <c r="D30" s="28" t="e">
        <f>'ПРил.№3 Рд,пр, ЦС,ВР'!F383</f>
        <v>#REF!</v>
      </c>
      <c r="E30" s="28" t="e">
        <f>'ПРил.№3 Рд,пр, ЦС,ВР'!G383</f>
        <v>#REF!</v>
      </c>
      <c r="F30" s="28" t="e">
        <f>'ПРил.№3 Рд,пр, ЦС,ВР'!H383</f>
        <v>#REF!</v>
      </c>
      <c r="G30" s="28" t="e">
        <f>'ПРил.№3 Рд,пр, ЦС,ВР'!I383</f>
        <v>#REF!</v>
      </c>
      <c r="H30" s="28" t="e">
        <f>'ПРил.№3 Рд,пр, ЦС,ВР'!J383</f>
        <v>#REF!</v>
      </c>
      <c r="I30" s="28">
        <f>'ПРил.№3 Рд,пр, ЦС,ВР'!K383</f>
        <v>7181.8899999999994</v>
      </c>
    </row>
    <row r="31" spans="1:10" ht="15.75" x14ac:dyDescent="0.25">
      <c r="A31" s="26" t="s">
        <v>611</v>
      </c>
      <c r="B31" s="21" t="s">
        <v>275</v>
      </c>
      <c r="C31" s="21" t="s">
        <v>275</v>
      </c>
      <c r="D31" s="28" t="e">
        <f>'ПРил.№3 Рд,пр, ЦС,ВР'!F445</f>
        <v>#REF!</v>
      </c>
      <c r="E31" s="28" t="e">
        <f>'ПРил.№3 Рд,пр, ЦС,ВР'!G445</f>
        <v>#REF!</v>
      </c>
      <c r="F31" s="28" t="e">
        <f>'ПРил.№3 Рд,пр, ЦС,ВР'!H445</f>
        <v>#REF!</v>
      </c>
      <c r="G31" s="28" t="e">
        <f>'ПРил.№3 Рд,пр, ЦС,ВР'!I445</f>
        <v>#REF!</v>
      </c>
      <c r="H31" s="28" t="e">
        <f>'ПРил.№3 Рд,пр, ЦС,ВР'!J445</f>
        <v>#REF!</v>
      </c>
      <c r="I31" s="28">
        <f>'ПРил.№3 Рд,пр, ЦС,ВР'!K445</f>
        <v>28887.300000000003</v>
      </c>
    </row>
    <row r="32" spans="1:10" ht="15.75" x14ac:dyDescent="0.25">
      <c r="A32" s="49" t="s">
        <v>304</v>
      </c>
      <c r="B32" s="25" t="s">
        <v>305</v>
      </c>
      <c r="C32" s="25"/>
      <c r="D32" s="46" t="e">
        <f t="shared" ref="D32:I32" si="5">SUM(D33:D37)</f>
        <v>#REF!</v>
      </c>
      <c r="E32" s="46" t="e">
        <f t="shared" si="5"/>
        <v>#REF!</v>
      </c>
      <c r="F32" s="46" t="e">
        <f t="shared" si="5"/>
        <v>#REF!</v>
      </c>
      <c r="G32" s="46" t="e">
        <f t="shared" si="5"/>
        <v>#REF!</v>
      </c>
      <c r="H32" s="46" t="e">
        <f t="shared" si="5"/>
        <v>#REF!</v>
      </c>
      <c r="I32" s="46">
        <f t="shared" si="5"/>
        <v>317918.79999999993</v>
      </c>
    </row>
    <row r="33" spans="1:9" ht="15.75" x14ac:dyDescent="0.25">
      <c r="A33" s="116" t="s">
        <v>446</v>
      </c>
      <c r="B33" s="21" t="s">
        <v>305</v>
      </c>
      <c r="C33" s="21" t="s">
        <v>159</v>
      </c>
      <c r="D33" s="28" t="e">
        <f>'ПРил.№3 Рд,пр, ЦС,ВР'!F468</f>
        <v>#REF!</v>
      </c>
      <c r="E33" s="28" t="e">
        <f>'ПРил.№3 Рд,пр, ЦС,ВР'!G468</f>
        <v>#REF!</v>
      </c>
      <c r="F33" s="28" t="e">
        <f>'ПРил.№3 Рд,пр, ЦС,ВР'!H468</f>
        <v>#REF!</v>
      </c>
      <c r="G33" s="28" t="e">
        <f>'ПРил.№3 Рд,пр, ЦС,ВР'!I468</f>
        <v>#REF!</v>
      </c>
      <c r="H33" s="28" t="e">
        <f>'ПРил.№3 Рд,пр, ЦС,ВР'!J468</f>
        <v>#REF!</v>
      </c>
      <c r="I33" s="28">
        <f>'ПРил.№3 Рд,пр, ЦС,ВР'!K468</f>
        <v>98625.7</v>
      </c>
    </row>
    <row r="34" spans="1:9" ht="15.75" x14ac:dyDescent="0.25">
      <c r="A34" s="116" t="s">
        <v>467</v>
      </c>
      <c r="B34" s="21" t="s">
        <v>305</v>
      </c>
      <c r="C34" s="21" t="s">
        <v>254</v>
      </c>
      <c r="D34" s="28" t="e">
        <f>'ПРил.№3 Рд,пр, ЦС,ВР'!F527</f>
        <v>#REF!</v>
      </c>
      <c r="E34" s="28" t="e">
        <f>'ПРил.№3 Рд,пр, ЦС,ВР'!G527</f>
        <v>#REF!</v>
      </c>
      <c r="F34" s="28" t="e">
        <f>'ПРил.№3 Рд,пр, ЦС,ВР'!H527</f>
        <v>#REF!</v>
      </c>
      <c r="G34" s="28" t="e">
        <f>'ПРил.№3 Рд,пр, ЦС,ВР'!I527</f>
        <v>#REF!</v>
      </c>
      <c r="H34" s="28" t="e">
        <f>'ПРил.№3 Рд,пр, ЦС,ВР'!J527</f>
        <v>#REF!</v>
      </c>
      <c r="I34" s="28">
        <f>'ПРил.№3 Рд,пр, ЦС,ВР'!K527</f>
        <v>141314.1</v>
      </c>
    </row>
    <row r="35" spans="1:9" ht="15.75" x14ac:dyDescent="0.25">
      <c r="A35" s="116" t="s">
        <v>306</v>
      </c>
      <c r="B35" s="21" t="s">
        <v>305</v>
      </c>
      <c r="C35" s="21" t="s">
        <v>256</v>
      </c>
      <c r="D35" s="28" t="e">
        <f>'ПРил.№3 Рд,пр, ЦС,ВР'!F615</f>
        <v>#REF!</v>
      </c>
      <c r="E35" s="28" t="e">
        <f>'ПРил.№3 Рд,пр, ЦС,ВР'!G615</f>
        <v>#REF!</v>
      </c>
      <c r="F35" s="28" t="e">
        <f>'ПРил.№3 Рд,пр, ЦС,ВР'!H615</f>
        <v>#REF!</v>
      </c>
      <c r="G35" s="28" t="e">
        <f>'ПРил.№3 Рд,пр, ЦС,ВР'!I615</f>
        <v>#REF!</v>
      </c>
      <c r="H35" s="28" t="e">
        <f>'ПРил.№3 Рд,пр, ЦС,ВР'!J615</f>
        <v>#REF!</v>
      </c>
      <c r="I35" s="28">
        <f>'ПРил.№3 Рд,пр, ЦС,ВР'!K615</f>
        <v>50122.899999999994</v>
      </c>
    </row>
    <row r="36" spans="1:9" ht="15.75" x14ac:dyDescent="0.25">
      <c r="A36" s="116" t="s">
        <v>508</v>
      </c>
      <c r="B36" s="21" t="s">
        <v>305</v>
      </c>
      <c r="C36" s="21" t="s">
        <v>305</v>
      </c>
      <c r="D36" s="28" t="e">
        <f>'ПРил.№3 Рд,пр, ЦС,ВР'!F712</f>
        <v>#REF!</v>
      </c>
      <c r="E36" s="28" t="e">
        <f>'ПРил.№3 Рд,пр, ЦС,ВР'!G712</f>
        <v>#REF!</v>
      </c>
      <c r="F36" s="28" t="e">
        <f>'ПРил.№3 Рд,пр, ЦС,ВР'!H712</f>
        <v>#REF!</v>
      </c>
      <c r="G36" s="28" t="e">
        <f>'ПРил.№3 Рд,пр, ЦС,ВР'!I712</f>
        <v>#REF!</v>
      </c>
      <c r="H36" s="28" t="e">
        <f>'ПРил.№3 Рд,пр, ЦС,ВР'!J712</f>
        <v>#REF!</v>
      </c>
      <c r="I36" s="28">
        <f>'ПРил.№3 Рд,пр, ЦС,ВР'!K712</f>
        <v>7836.3</v>
      </c>
    </row>
    <row r="37" spans="1:9" ht="15.75" x14ac:dyDescent="0.25">
      <c r="A37" s="116" t="s">
        <v>336</v>
      </c>
      <c r="B37" s="21" t="s">
        <v>305</v>
      </c>
      <c r="C37" s="21" t="s">
        <v>260</v>
      </c>
      <c r="D37" s="28" t="e">
        <f>'ПРил.№3 Рд,пр, ЦС,ВР'!F735</f>
        <v>#REF!</v>
      </c>
      <c r="E37" s="28" t="e">
        <f>'ПРил.№3 Рд,пр, ЦС,ВР'!G735</f>
        <v>#REF!</v>
      </c>
      <c r="F37" s="28" t="e">
        <f>'ПРил.№3 Рд,пр, ЦС,ВР'!H735</f>
        <v>#REF!</v>
      </c>
      <c r="G37" s="28" t="e">
        <f>'ПРил.№3 Рд,пр, ЦС,ВР'!I735</f>
        <v>#REF!</v>
      </c>
      <c r="H37" s="28" t="e">
        <f>'ПРил.№3 Рд,пр, ЦС,ВР'!J735</f>
        <v>#REF!</v>
      </c>
      <c r="I37" s="28">
        <f>'ПРил.№3 Рд,пр, ЦС,ВР'!K735</f>
        <v>20019.8</v>
      </c>
    </row>
    <row r="38" spans="1:9" ht="15.75" x14ac:dyDescent="0.25">
      <c r="A38" s="119" t="s">
        <v>339</v>
      </c>
      <c r="B38" s="25" t="s">
        <v>340</v>
      </c>
      <c r="C38" s="21"/>
      <c r="D38" s="46" t="e">
        <f t="shared" ref="D38:I38" si="6">D39+D40</f>
        <v>#REF!</v>
      </c>
      <c r="E38" s="46" t="e">
        <f t="shared" si="6"/>
        <v>#REF!</v>
      </c>
      <c r="F38" s="46" t="e">
        <f t="shared" si="6"/>
        <v>#REF!</v>
      </c>
      <c r="G38" s="46" t="e">
        <f t="shared" si="6"/>
        <v>#REF!</v>
      </c>
      <c r="H38" s="46" t="e">
        <f t="shared" si="6"/>
        <v>#REF!</v>
      </c>
      <c r="I38" s="46">
        <f t="shared" si="6"/>
        <v>66866.100000000006</v>
      </c>
    </row>
    <row r="39" spans="1:9" ht="15.75" x14ac:dyDescent="0.25">
      <c r="A39" s="118" t="s">
        <v>341</v>
      </c>
      <c r="B39" s="21" t="s">
        <v>340</v>
      </c>
      <c r="C39" s="21" t="s">
        <v>159</v>
      </c>
      <c r="D39" s="28" t="e">
        <f>'ПРил.№3 Рд,пр, ЦС,ВР'!F768</f>
        <v>#REF!</v>
      </c>
      <c r="E39" s="28" t="e">
        <f>'ПРил.№3 Рд,пр, ЦС,ВР'!G768</f>
        <v>#REF!</v>
      </c>
      <c r="F39" s="28" t="e">
        <f>'ПРил.№3 Рд,пр, ЦС,ВР'!H768</f>
        <v>#REF!</v>
      </c>
      <c r="G39" s="28" t="e">
        <f>'ПРил.№3 Рд,пр, ЦС,ВР'!I768</f>
        <v>#REF!</v>
      </c>
      <c r="H39" s="28" t="e">
        <f>'ПРил.№3 Рд,пр, ЦС,ВР'!J768</f>
        <v>#REF!</v>
      </c>
      <c r="I39" s="28">
        <f>'ПРил.№3 Рд,пр, ЦС,ВР'!K768</f>
        <v>48003</v>
      </c>
    </row>
    <row r="40" spans="1:9" ht="15.75" x14ac:dyDescent="0.25">
      <c r="A40" s="118" t="s">
        <v>374</v>
      </c>
      <c r="B40" s="21" t="s">
        <v>340</v>
      </c>
      <c r="C40" s="21" t="s">
        <v>191</v>
      </c>
      <c r="D40" s="28" t="e">
        <f>'ПРил.№3 Рд,пр, ЦС,ВР'!F826</f>
        <v>#REF!</v>
      </c>
      <c r="E40" s="28" t="e">
        <f>'ПРил.№3 Рд,пр, ЦС,ВР'!G826</f>
        <v>#REF!</v>
      </c>
      <c r="F40" s="28" t="e">
        <f>'ПРил.№3 Рд,пр, ЦС,ВР'!H826</f>
        <v>#REF!</v>
      </c>
      <c r="G40" s="28" t="e">
        <f>'ПРил.№3 Рд,пр, ЦС,ВР'!I826</f>
        <v>#REF!</v>
      </c>
      <c r="H40" s="28" t="e">
        <f>'ПРил.№3 Рд,пр, ЦС,ВР'!J826</f>
        <v>#REF!</v>
      </c>
      <c r="I40" s="28">
        <f>'ПРил.№3 Рд,пр, ЦС,ВР'!K826</f>
        <v>18863.099999999999</v>
      </c>
    </row>
    <row r="41" spans="1:9" ht="15.75" x14ac:dyDescent="0.25">
      <c r="A41" s="49" t="s">
        <v>284</v>
      </c>
      <c r="B41" s="25" t="s">
        <v>285</v>
      </c>
      <c r="C41" s="25"/>
      <c r="D41" s="46" t="e">
        <f t="shared" ref="D41:I41" si="7">D42+D43+D44+D45</f>
        <v>#REF!</v>
      </c>
      <c r="E41" s="46" t="e">
        <f t="shared" si="7"/>
        <v>#REF!</v>
      </c>
      <c r="F41" s="46" t="e">
        <f t="shared" si="7"/>
        <v>#REF!</v>
      </c>
      <c r="G41" s="46" t="e">
        <f t="shared" si="7"/>
        <v>#REF!</v>
      </c>
      <c r="H41" s="46" t="e">
        <f t="shared" si="7"/>
        <v>#REF!</v>
      </c>
      <c r="I41" s="46">
        <f t="shared" si="7"/>
        <v>14804.4</v>
      </c>
    </row>
    <row r="42" spans="1:9" ht="15.75" x14ac:dyDescent="0.25">
      <c r="A42" s="116" t="s">
        <v>286</v>
      </c>
      <c r="B42" s="21" t="s">
        <v>285</v>
      </c>
      <c r="C42" s="21" t="s">
        <v>159</v>
      </c>
      <c r="D42" s="28" t="e">
        <f>'ПРил.№3 Рд,пр, ЦС,ВР'!F862</f>
        <v>#REF!</v>
      </c>
      <c r="E42" s="28" t="e">
        <f>'ПРил.№3 Рд,пр, ЦС,ВР'!G862</f>
        <v>#REF!</v>
      </c>
      <c r="F42" s="28" t="e">
        <f>'ПРил.№3 Рд,пр, ЦС,ВР'!H862</f>
        <v>#REF!</v>
      </c>
      <c r="G42" s="28" t="e">
        <f>'ПРил.№3 Рд,пр, ЦС,ВР'!I862</f>
        <v>#REF!</v>
      </c>
      <c r="H42" s="28" t="e">
        <f>'ПРил.№3 Рд,пр, ЦС,ВР'!J862</f>
        <v>#REF!</v>
      </c>
      <c r="I42" s="28">
        <f>'ПРил.№3 Рд,пр, ЦС,ВР'!K862</f>
        <v>9066.4</v>
      </c>
    </row>
    <row r="43" spans="1:9" ht="15.75" x14ac:dyDescent="0.25">
      <c r="A43" s="26" t="s">
        <v>293</v>
      </c>
      <c r="B43" s="21" t="s">
        <v>285</v>
      </c>
      <c r="C43" s="21" t="s">
        <v>256</v>
      </c>
      <c r="D43" s="28" t="e">
        <f>'ПРил.№3 Рд,пр, ЦС,ВР'!F868</f>
        <v>#REF!</v>
      </c>
      <c r="E43" s="28" t="e">
        <f>'ПРил.№3 Рд,пр, ЦС,ВР'!G868</f>
        <v>#REF!</v>
      </c>
      <c r="F43" s="28" t="e">
        <f>'ПРил.№3 Рд,пр, ЦС,ВР'!H868</f>
        <v>#REF!</v>
      </c>
      <c r="G43" s="28" t="e">
        <f>'ПРил.№3 Рд,пр, ЦС,ВР'!I868</f>
        <v>#REF!</v>
      </c>
      <c r="H43" s="28" t="e">
        <f>'ПРил.№3 Рд,пр, ЦС,ВР'!J868</f>
        <v>#REF!</v>
      </c>
      <c r="I43" s="28">
        <f>'ПРил.№3 Рд,пр, ЦС,ВР'!K868</f>
        <v>2387</v>
      </c>
    </row>
    <row r="44" spans="1:9" ht="15.75" hidden="1" x14ac:dyDescent="0.25">
      <c r="A44" s="118" t="s">
        <v>442</v>
      </c>
      <c r="B44" s="21" t="s">
        <v>285</v>
      </c>
      <c r="C44" s="21" t="s">
        <v>191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f>'ПРил.№3 Рд,пр, ЦС,ВР'!K946</f>
        <v>0</v>
      </c>
    </row>
    <row r="45" spans="1:9" ht="15.75" x14ac:dyDescent="0.25">
      <c r="A45" s="26" t="s">
        <v>299</v>
      </c>
      <c r="B45" s="21" t="s">
        <v>285</v>
      </c>
      <c r="C45" s="21" t="s">
        <v>161</v>
      </c>
      <c r="D45" s="28" t="e">
        <f>'ПРил.№3 Рд,пр, ЦС,ВР'!F954</f>
        <v>#REF!</v>
      </c>
      <c r="E45" s="28" t="e">
        <f>'ПРил.№3 Рд,пр, ЦС,ВР'!G954</f>
        <v>#REF!</v>
      </c>
      <c r="F45" s="28" t="e">
        <f>'ПРил.№3 Рд,пр, ЦС,ВР'!H954</f>
        <v>#REF!</v>
      </c>
      <c r="G45" s="28" t="e">
        <f>'ПРил.№3 Рд,пр, ЦС,ВР'!I954</f>
        <v>#REF!</v>
      </c>
      <c r="H45" s="28" t="e">
        <f>'ПРил.№3 Рд,пр, ЦС,ВР'!J954</f>
        <v>#REF!</v>
      </c>
      <c r="I45" s="28">
        <f>'ПРил.№3 Рд,пр, ЦС,ВР'!K954</f>
        <v>3351</v>
      </c>
    </row>
    <row r="46" spans="1:9" ht="15.75" x14ac:dyDescent="0.25">
      <c r="A46" s="119" t="s">
        <v>532</v>
      </c>
      <c r="B46" s="25" t="s">
        <v>533</v>
      </c>
      <c r="C46" s="21"/>
      <c r="D46" s="46" t="e">
        <f t="shared" ref="D46:I46" si="8">D47+D48</f>
        <v>#REF!</v>
      </c>
      <c r="E46" s="46" t="e">
        <f t="shared" si="8"/>
        <v>#REF!</v>
      </c>
      <c r="F46" s="46" t="e">
        <f t="shared" si="8"/>
        <v>#REF!</v>
      </c>
      <c r="G46" s="46" t="e">
        <f t="shared" si="8"/>
        <v>#REF!</v>
      </c>
      <c r="H46" s="46" t="e">
        <f t="shared" si="8"/>
        <v>#REF!</v>
      </c>
      <c r="I46" s="46">
        <f t="shared" si="8"/>
        <v>58883.3</v>
      </c>
    </row>
    <row r="47" spans="1:9" ht="15.75" x14ac:dyDescent="0.25">
      <c r="A47" s="118" t="s">
        <v>534</v>
      </c>
      <c r="B47" s="21" t="s">
        <v>533</v>
      </c>
      <c r="C47" s="21" t="s">
        <v>159</v>
      </c>
      <c r="D47" s="28" t="e">
        <f>'ПРил.№3 Рд,пр, ЦС,ВР'!F971</f>
        <v>#REF!</v>
      </c>
      <c r="E47" s="28" t="e">
        <f>'ПРил.№3 Рд,пр, ЦС,ВР'!G971</f>
        <v>#REF!</v>
      </c>
      <c r="F47" s="28" t="e">
        <f>'ПРил.№3 Рд,пр, ЦС,ВР'!H971</f>
        <v>#REF!</v>
      </c>
      <c r="G47" s="28" t="e">
        <f>'ПРил.№3 Рд,пр, ЦС,ВР'!I971</f>
        <v>#REF!</v>
      </c>
      <c r="H47" s="28" t="e">
        <f>'ПРил.№3 Рд,пр, ЦС,ВР'!J971</f>
        <v>#REF!</v>
      </c>
      <c r="I47" s="28">
        <f>'ПРил.№3 Рд,пр, ЦС,ВР'!K971</f>
        <v>46657.7</v>
      </c>
    </row>
    <row r="48" spans="1:9" ht="15.75" x14ac:dyDescent="0.25">
      <c r="A48" s="118" t="s">
        <v>542</v>
      </c>
      <c r="B48" s="21" t="s">
        <v>533</v>
      </c>
      <c r="C48" s="21" t="s">
        <v>275</v>
      </c>
      <c r="D48" s="28" t="e">
        <f>'ПРил.№3 Рд,пр, ЦС,ВР'!F1023</f>
        <v>#REF!</v>
      </c>
      <c r="E48" s="28" t="e">
        <f>'ПРил.№3 Рд,пр, ЦС,ВР'!G1023</f>
        <v>#REF!</v>
      </c>
      <c r="F48" s="28" t="e">
        <f>'ПРил.№3 Рд,пр, ЦС,ВР'!H1023</f>
        <v>#REF!</v>
      </c>
      <c r="G48" s="28" t="e">
        <f>'ПРил.№3 Рд,пр, ЦС,ВР'!I1023</f>
        <v>#REF!</v>
      </c>
      <c r="H48" s="28" t="e">
        <f>'ПРил.№3 Рд,пр, ЦС,ВР'!J1023</f>
        <v>#REF!</v>
      </c>
      <c r="I48" s="28">
        <f>'ПРил.№3 Рд,пр, ЦС,ВР'!K1023</f>
        <v>12225.600000000002</v>
      </c>
    </row>
    <row r="49" spans="1:10" ht="15.75" x14ac:dyDescent="0.25">
      <c r="A49" s="20" t="s">
        <v>624</v>
      </c>
      <c r="B49" s="25" t="s">
        <v>279</v>
      </c>
      <c r="C49" s="21"/>
      <c r="D49" s="46" t="e">
        <f t="shared" ref="D49:I49" si="9">D50</f>
        <v>#REF!</v>
      </c>
      <c r="E49" s="46" t="e">
        <f t="shared" si="9"/>
        <v>#REF!</v>
      </c>
      <c r="F49" s="46" t="e">
        <f t="shared" si="9"/>
        <v>#REF!</v>
      </c>
      <c r="G49" s="46" t="e">
        <f t="shared" si="9"/>
        <v>#REF!</v>
      </c>
      <c r="H49" s="46" t="e">
        <f t="shared" si="9"/>
        <v>#REF!</v>
      </c>
      <c r="I49" s="46">
        <f t="shared" si="9"/>
        <v>7450.9000000000005</v>
      </c>
    </row>
    <row r="50" spans="1:10" ht="15.75" x14ac:dyDescent="0.25">
      <c r="A50" s="33" t="s">
        <v>625</v>
      </c>
      <c r="B50" s="21" t="s">
        <v>279</v>
      </c>
      <c r="C50" s="21" t="s">
        <v>254</v>
      </c>
      <c r="D50" s="28" t="e">
        <f>'ПРил.№3 Рд,пр, ЦС,ВР'!F1047</f>
        <v>#REF!</v>
      </c>
      <c r="E50" s="28" t="e">
        <f>'ПРил.№3 Рд,пр, ЦС,ВР'!G1047</f>
        <v>#REF!</v>
      </c>
      <c r="F50" s="28" t="e">
        <f>'ПРил.№3 Рд,пр, ЦС,ВР'!H1047</f>
        <v>#REF!</v>
      </c>
      <c r="G50" s="28" t="e">
        <f>'ПРил.№3 Рд,пр, ЦС,ВР'!I1047</f>
        <v>#REF!</v>
      </c>
      <c r="H50" s="28" t="e">
        <f>'ПРил.№3 Рд,пр, ЦС,ВР'!J1047</f>
        <v>#REF!</v>
      </c>
      <c r="I50" s="28">
        <f>'ПРил.№3 Рд,пр, ЦС,ВР'!K1047</f>
        <v>7450.9000000000005</v>
      </c>
    </row>
    <row r="51" spans="1:10" ht="15.75" x14ac:dyDescent="0.25">
      <c r="A51" s="114" t="s">
        <v>743</v>
      </c>
      <c r="B51" s="25"/>
      <c r="C51" s="25"/>
      <c r="D51" s="46" t="e">
        <f t="shared" ref="D51:I51" si="10">D11+D20+D22+D27+D32+D38+D41+D46+D49+D18</f>
        <v>#REF!</v>
      </c>
      <c r="E51" s="46" t="e">
        <f t="shared" si="10"/>
        <v>#REF!</v>
      </c>
      <c r="F51" s="46" t="e">
        <f t="shared" si="10"/>
        <v>#REF!</v>
      </c>
      <c r="G51" s="46" t="e">
        <f t="shared" si="10"/>
        <v>#REF!</v>
      </c>
      <c r="H51" s="46" t="e">
        <f t="shared" si="10"/>
        <v>#REF!</v>
      </c>
      <c r="I51" s="46">
        <f t="shared" si="10"/>
        <v>775315.92</v>
      </c>
      <c r="J51" s="23">
        <f>I51-'Прил.№4 ведомств.'!G1290</f>
        <v>0</v>
      </c>
    </row>
    <row r="52" spans="1:10" hidden="1" x14ac:dyDescent="0.25">
      <c r="D52" t="e">
        <f>'Прил.№4 ведомств.'!#REF!</f>
        <v>#REF!</v>
      </c>
      <c r="E52" t="e">
        <f>'Прил.№4 ведомств.'!#REF!</f>
        <v>#REF!</v>
      </c>
      <c r="F52" t="e">
        <f>'Прил.№4 ведомств.'!#REF!</f>
        <v>#REF!</v>
      </c>
      <c r="G52" t="e">
        <f>'Прил.№4 ведомств.'!#REF!</f>
        <v>#REF!</v>
      </c>
      <c r="H52" t="e">
        <f>'Прил.№4 ведомств.'!#REF!</f>
        <v>#REF!</v>
      </c>
      <c r="I52">
        <f>'Прил.№4 ведомств.'!G1290</f>
        <v>775315.92</v>
      </c>
    </row>
    <row r="53" spans="1:10" hidden="1" x14ac:dyDescent="0.25">
      <c r="D53" s="23" t="e">
        <f t="shared" ref="D53:I53" si="11">D52-D51</f>
        <v>#REF!</v>
      </c>
      <c r="E53" s="23" t="e">
        <f t="shared" si="11"/>
        <v>#REF!</v>
      </c>
      <c r="F53" s="23" t="e">
        <f t="shared" si="11"/>
        <v>#REF!</v>
      </c>
      <c r="G53" s="23" t="e">
        <f t="shared" si="11"/>
        <v>#REF!</v>
      </c>
      <c r="H53" s="23" t="e">
        <f t="shared" si="11"/>
        <v>#REF!</v>
      </c>
      <c r="I53" s="23">
        <f t="shared" si="11"/>
        <v>0</v>
      </c>
    </row>
    <row r="55" spans="1:10" x14ac:dyDescent="0.25">
      <c r="I55" s="23"/>
    </row>
  </sheetData>
  <mergeCells count="7">
    <mergeCell ref="B1:I1"/>
    <mergeCell ref="B2:I2"/>
    <mergeCell ref="A8:D8"/>
    <mergeCell ref="A5:I5"/>
    <mergeCell ref="A6:I6"/>
    <mergeCell ref="A7:I7"/>
    <mergeCell ref="B3:I3"/>
  </mergeCells>
  <pageMargins left="0.39370078740157483" right="0.39370078740157483" top="1.1811023622047245" bottom="0.39370078740157483" header="0.39370078740157483" footer="0.39370078740157483"/>
  <pageSetup paperSize="9" scale="82" orientation="portrait" r:id="rId1"/>
  <rowBreaks count="1" manualBreakCount="1">
    <brk id="5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5"/>
  <sheetViews>
    <sheetView view="pageBreakPreview" zoomScale="70" zoomScaleNormal="100" zoomScaleSheetLayoutView="70" workbookViewId="0">
      <selection activeCell="A5" sqref="A5:K5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1" width="14.28515625" customWidth="1"/>
  </cols>
  <sheetData>
    <row r="1" spans="1:13" ht="18.75" x14ac:dyDescent="0.3">
      <c r="A1" s="58"/>
      <c r="B1" s="29"/>
      <c r="C1" s="29"/>
      <c r="D1" s="396" t="s">
        <v>1142</v>
      </c>
      <c r="E1" s="396"/>
      <c r="F1" s="396"/>
      <c r="G1" s="396"/>
      <c r="H1" s="396"/>
      <c r="I1" s="396"/>
      <c r="J1" s="396"/>
      <c r="K1" s="396"/>
    </row>
    <row r="2" spans="1:13" ht="18.75" x14ac:dyDescent="0.3">
      <c r="A2" s="58"/>
      <c r="B2" s="29"/>
      <c r="C2" s="29"/>
      <c r="D2" s="375" t="s">
        <v>1141</v>
      </c>
      <c r="E2" s="375"/>
      <c r="F2" s="375"/>
      <c r="G2" s="375"/>
      <c r="H2" s="375"/>
      <c r="I2" s="375"/>
      <c r="J2" s="375"/>
      <c r="K2" s="375"/>
    </row>
    <row r="3" spans="1:13" ht="18.75" customHeight="1" x14ac:dyDescent="0.3">
      <c r="A3" s="58"/>
      <c r="B3" s="29"/>
      <c r="C3" s="29"/>
      <c r="D3" s="401" t="s">
        <v>1149</v>
      </c>
      <c r="E3" s="402"/>
      <c r="F3" s="402"/>
      <c r="G3" s="402"/>
      <c r="H3" s="402"/>
      <c r="I3" s="402"/>
      <c r="J3" s="402"/>
      <c r="K3" s="402"/>
    </row>
    <row r="4" spans="1:13" x14ac:dyDescent="0.25">
      <c r="A4" s="58"/>
      <c r="B4" s="29"/>
      <c r="C4" s="29"/>
      <c r="D4" s="29"/>
      <c r="E4" s="29"/>
      <c r="F4" s="58"/>
    </row>
    <row r="5" spans="1:13" ht="63.75" customHeight="1" x14ac:dyDescent="0.25">
      <c r="A5" s="370" t="s">
        <v>1004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3" ht="15.75" x14ac:dyDescent="0.25">
      <c r="A6" s="58"/>
      <c r="B6" s="29"/>
      <c r="C6" s="29"/>
      <c r="D6" s="29"/>
      <c r="E6" s="29"/>
      <c r="F6" s="60" t="s">
        <v>3</v>
      </c>
      <c r="K6" s="260" t="s">
        <v>3</v>
      </c>
    </row>
    <row r="7" spans="1:13" ht="30" customHeight="1" x14ac:dyDescent="0.25">
      <c r="A7" s="371" t="s">
        <v>634</v>
      </c>
      <c r="B7" s="373" t="s">
        <v>153</v>
      </c>
      <c r="C7" s="373" t="s">
        <v>154</v>
      </c>
      <c r="D7" s="373" t="s">
        <v>155</v>
      </c>
      <c r="E7" s="373" t="s">
        <v>156</v>
      </c>
      <c r="F7" s="368" t="s">
        <v>6</v>
      </c>
      <c r="G7" s="368" t="s">
        <v>857</v>
      </c>
      <c r="H7" s="368" t="s">
        <v>861</v>
      </c>
      <c r="I7" s="368" t="s">
        <v>858</v>
      </c>
      <c r="J7" s="368" t="s">
        <v>859</v>
      </c>
      <c r="K7" s="368" t="s">
        <v>1005</v>
      </c>
    </row>
    <row r="8" spans="1:13" ht="36" customHeight="1" x14ac:dyDescent="0.25">
      <c r="A8" s="372"/>
      <c r="B8" s="374"/>
      <c r="C8" s="374"/>
      <c r="D8" s="374"/>
      <c r="E8" s="374"/>
      <c r="F8" s="369"/>
      <c r="G8" s="369"/>
      <c r="H8" s="369"/>
      <c r="I8" s="369"/>
      <c r="J8" s="369"/>
      <c r="K8" s="369"/>
    </row>
    <row r="9" spans="1:13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1">
        <v>6</v>
      </c>
      <c r="G9" s="61">
        <v>7</v>
      </c>
      <c r="H9" s="61">
        <v>6</v>
      </c>
      <c r="I9" s="61">
        <v>9</v>
      </c>
      <c r="J9" s="61">
        <v>10</v>
      </c>
      <c r="K9" s="61">
        <v>6</v>
      </c>
    </row>
    <row r="10" spans="1:13" ht="15.75" x14ac:dyDescent="0.25">
      <c r="A10" s="43" t="s">
        <v>158</v>
      </c>
      <c r="B10" s="8" t="s">
        <v>159</v>
      </c>
      <c r="C10" s="8"/>
      <c r="D10" s="8"/>
      <c r="E10" s="8"/>
      <c r="F10" s="4" t="e">
        <f t="shared" ref="F10:K10" si="0">F11+F19+F29+F59+F77</f>
        <v>#REF!</v>
      </c>
      <c r="G10" s="4" t="e">
        <f t="shared" si="0"/>
        <v>#REF!</v>
      </c>
      <c r="H10" s="4" t="e">
        <f t="shared" si="0"/>
        <v>#REF!</v>
      </c>
      <c r="I10" s="4" t="e">
        <f t="shared" si="0"/>
        <v>#REF!</v>
      </c>
      <c r="J10" s="4" t="e">
        <f t="shared" si="0"/>
        <v>#REF!</v>
      </c>
      <c r="K10" s="4">
        <f t="shared" si="0"/>
        <v>155567.09999999998</v>
      </c>
      <c r="L10" s="23"/>
      <c r="M10" s="23"/>
    </row>
    <row r="11" spans="1:13" ht="47.25" x14ac:dyDescent="0.25">
      <c r="A11" s="43" t="s">
        <v>617</v>
      </c>
      <c r="B11" s="8" t="s">
        <v>159</v>
      </c>
      <c r="C11" s="8" t="s">
        <v>254</v>
      </c>
      <c r="D11" s="8"/>
      <c r="E11" s="8"/>
      <c r="F11" s="4" t="e">
        <f>F12</f>
        <v>#REF!</v>
      </c>
      <c r="G11" s="4" t="e">
        <f t="shared" ref="G11:K13" si="1">G12</f>
        <v>#REF!</v>
      </c>
      <c r="H11" s="4" t="e">
        <f t="shared" si="1"/>
        <v>#REF!</v>
      </c>
      <c r="I11" s="4" t="e">
        <f t="shared" si="1"/>
        <v>#REF!</v>
      </c>
      <c r="J11" s="4" t="e">
        <f t="shared" si="1"/>
        <v>#REF!</v>
      </c>
      <c r="K11" s="4">
        <f t="shared" si="1"/>
        <v>4330.8</v>
      </c>
    </row>
    <row r="12" spans="1:13" ht="15.75" x14ac:dyDescent="0.25">
      <c r="A12" s="31" t="s">
        <v>162</v>
      </c>
      <c r="B12" s="42" t="s">
        <v>159</v>
      </c>
      <c r="C12" s="42" t="s">
        <v>254</v>
      </c>
      <c r="D12" s="42" t="s">
        <v>163</v>
      </c>
      <c r="E12" s="42"/>
      <c r="F12" s="7" t="e">
        <f>F13</f>
        <v>#REF!</v>
      </c>
      <c r="G12" s="7" t="e">
        <f t="shared" si="1"/>
        <v>#REF!</v>
      </c>
      <c r="H12" s="7" t="e">
        <f t="shared" si="1"/>
        <v>#REF!</v>
      </c>
      <c r="I12" s="7" t="e">
        <f t="shared" si="1"/>
        <v>#REF!</v>
      </c>
      <c r="J12" s="7" t="e">
        <f t="shared" si="1"/>
        <v>#REF!</v>
      </c>
      <c r="K12" s="7">
        <f t="shared" si="1"/>
        <v>4330.8</v>
      </c>
    </row>
    <row r="13" spans="1:13" ht="31.5" x14ac:dyDescent="0.25">
      <c r="A13" s="31" t="s">
        <v>164</v>
      </c>
      <c r="B13" s="42" t="s">
        <v>159</v>
      </c>
      <c r="C13" s="42" t="s">
        <v>254</v>
      </c>
      <c r="D13" s="42" t="s">
        <v>165</v>
      </c>
      <c r="E13" s="42"/>
      <c r="F13" s="7" t="e">
        <f>F14</f>
        <v>#REF!</v>
      </c>
      <c r="G13" s="7" t="e">
        <f t="shared" si="1"/>
        <v>#REF!</v>
      </c>
      <c r="H13" s="7" t="e">
        <f t="shared" si="1"/>
        <v>#REF!</v>
      </c>
      <c r="I13" s="7" t="e">
        <f t="shared" si="1"/>
        <v>#REF!</v>
      </c>
      <c r="J13" s="7" t="e">
        <f t="shared" si="1"/>
        <v>#REF!</v>
      </c>
      <c r="K13" s="7">
        <f t="shared" si="1"/>
        <v>4330.8</v>
      </c>
    </row>
    <row r="14" spans="1:13" ht="31.5" x14ac:dyDescent="0.25">
      <c r="A14" s="31" t="s">
        <v>618</v>
      </c>
      <c r="B14" s="42" t="s">
        <v>159</v>
      </c>
      <c r="C14" s="42" t="s">
        <v>254</v>
      </c>
      <c r="D14" s="42" t="s">
        <v>619</v>
      </c>
      <c r="E14" s="42"/>
      <c r="F14" s="7" t="e">
        <f t="shared" ref="F14:K14" si="2">F15+F17</f>
        <v>#REF!</v>
      </c>
      <c r="G14" s="7" t="e">
        <f t="shared" si="2"/>
        <v>#REF!</v>
      </c>
      <c r="H14" s="7" t="e">
        <f t="shared" si="2"/>
        <v>#REF!</v>
      </c>
      <c r="I14" s="7" t="e">
        <f t="shared" si="2"/>
        <v>#REF!</v>
      </c>
      <c r="J14" s="7" t="e">
        <f t="shared" si="2"/>
        <v>#REF!</v>
      </c>
      <c r="K14" s="7">
        <f t="shared" si="2"/>
        <v>4330.8</v>
      </c>
    </row>
    <row r="15" spans="1:13" ht="78.75" x14ac:dyDescent="0.25">
      <c r="A15" s="31" t="s">
        <v>168</v>
      </c>
      <c r="B15" s="42" t="s">
        <v>159</v>
      </c>
      <c r="C15" s="42" t="s">
        <v>254</v>
      </c>
      <c r="D15" s="42" t="s">
        <v>619</v>
      </c>
      <c r="E15" s="42" t="s">
        <v>169</v>
      </c>
      <c r="F15" s="62" t="e">
        <f t="shared" ref="F15:K15" si="3">F16</f>
        <v>#REF!</v>
      </c>
      <c r="G15" s="62" t="e">
        <f t="shared" si="3"/>
        <v>#REF!</v>
      </c>
      <c r="H15" s="62" t="e">
        <f t="shared" si="3"/>
        <v>#REF!</v>
      </c>
      <c r="I15" s="62" t="e">
        <f t="shared" si="3"/>
        <v>#REF!</v>
      </c>
      <c r="J15" s="62" t="e">
        <f t="shared" si="3"/>
        <v>#REF!</v>
      </c>
      <c r="K15" s="62">
        <f t="shared" si="3"/>
        <v>4309.8</v>
      </c>
    </row>
    <row r="16" spans="1:13" ht="31.5" x14ac:dyDescent="0.25">
      <c r="A16" s="31" t="s">
        <v>170</v>
      </c>
      <c r="B16" s="42" t="s">
        <v>159</v>
      </c>
      <c r="C16" s="42" t="s">
        <v>254</v>
      </c>
      <c r="D16" s="42" t="s">
        <v>619</v>
      </c>
      <c r="E16" s="42" t="s">
        <v>171</v>
      </c>
      <c r="F16" s="62" t="e">
        <f>'Прил.№4 ведомств.'!#REF!</f>
        <v>#REF!</v>
      </c>
      <c r="G16" s="62" t="e">
        <f>'Прил.№4 ведомств.'!#REF!</f>
        <v>#REF!</v>
      </c>
      <c r="H16" s="62" t="e">
        <f>'Прил.№4 ведомств.'!#REF!</f>
        <v>#REF!</v>
      </c>
      <c r="I16" s="62" t="e">
        <f>'Прил.№4 ведомств.'!#REF!</f>
        <v>#REF!</v>
      </c>
      <c r="J16" s="62" t="e">
        <f>'Прил.№4 ведомств.'!#REF!</f>
        <v>#REF!</v>
      </c>
      <c r="K16" s="62">
        <f>'Прил.№4 ведомств.'!G1237</f>
        <v>4309.8</v>
      </c>
    </row>
    <row r="17" spans="1:11" ht="31.5" x14ac:dyDescent="0.25">
      <c r="A17" s="31" t="s">
        <v>172</v>
      </c>
      <c r="B17" s="42" t="s">
        <v>159</v>
      </c>
      <c r="C17" s="42" t="s">
        <v>254</v>
      </c>
      <c r="D17" s="42" t="s">
        <v>619</v>
      </c>
      <c r="E17" s="42" t="s">
        <v>173</v>
      </c>
      <c r="F17" s="30" t="e">
        <f t="shared" ref="F17:K17" si="4">F18</f>
        <v>#REF!</v>
      </c>
      <c r="G17" s="30" t="e">
        <f t="shared" si="4"/>
        <v>#REF!</v>
      </c>
      <c r="H17" s="30" t="e">
        <f t="shared" si="4"/>
        <v>#REF!</v>
      </c>
      <c r="I17" s="30" t="e">
        <f t="shared" si="4"/>
        <v>#REF!</v>
      </c>
      <c r="J17" s="30" t="e">
        <f t="shared" si="4"/>
        <v>#REF!</v>
      </c>
      <c r="K17" s="30">
        <f t="shared" si="4"/>
        <v>21</v>
      </c>
    </row>
    <row r="18" spans="1:11" ht="47.25" x14ac:dyDescent="0.25">
      <c r="A18" s="31" t="s">
        <v>174</v>
      </c>
      <c r="B18" s="42" t="s">
        <v>159</v>
      </c>
      <c r="C18" s="42" t="s">
        <v>254</v>
      </c>
      <c r="D18" s="42" t="s">
        <v>619</v>
      </c>
      <c r="E18" s="42" t="s">
        <v>175</v>
      </c>
      <c r="F18" s="30" t="e">
        <f>'Прил.№4 ведомств.'!#REF!</f>
        <v>#REF!</v>
      </c>
      <c r="G18" s="30" t="e">
        <f>'Прил.№4 ведомств.'!#REF!</f>
        <v>#REF!</v>
      </c>
      <c r="H18" s="30" t="e">
        <f>'Прил.№4 ведомств.'!#REF!</f>
        <v>#REF!</v>
      </c>
      <c r="I18" s="30" t="e">
        <f>'Прил.№4 ведомств.'!#REF!</f>
        <v>#REF!</v>
      </c>
      <c r="J18" s="30" t="e">
        <f>'Прил.№4 ведомств.'!#REF!</f>
        <v>#REF!</v>
      </c>
      <c r="K18" s="30">
        <f>'Прил.№4 ведомств.'!G1239</f>
        <v>21</v>
      </c>
    </row>
    <row r="19" spans="1:11" ht="63" x14ac:dyDescent="0.25">
      <c r="A19" s="43" t="s">
        <v>620</v>
      </c>
      <c r="B19" s="8" t="s">
        <v>159</v>
      </c>
      <c r="C19" s="8" t="s">
        <v>256</v>
      </c>
      <c r="D19" s="8"/>
      <c r="E19" s="8"/>
      <c r="F19" s="4" t="e">
        <f>F20</f>
        <v>#REF!</v>
      </c>
      <c r="G19" s="4" t="e">
        <f t="shared" ref="G19:K21" si="5">G20</f>
        <v>#REF!</v>
      </c>
      <c r="H19" s="4" t="e">
        <f t="shared" si="5"/>
        <v>#REF!</v>
      </c>
      <c r="I19" s="4" t="e">
        <f t="shared" si="5"/>
        <v>#REF!</v>
      </c>
      <c r="J19" s="4" t="e">
        <f t="shared" si="5"/>
        <v>#REF!</v>
      </c>
      <c r="K19" s="4">
        <f t="shared" si="5"/>
        <v>1116</v>
      </c>
    </row>
    <row r="20" spans="1:11" ht="15.75" x14ac:dyDescent="0.25">
      <c r="A20" s="31" t="s">
        <v>162</v>
      </c>
      <c r="B20" s="42" t="s">
        <v>159</v>
      </c>
      <c r="C20" s="42" t="s">
        <v>256</v>
      </c>
      <c r="D20" s="42" t="s">
        <v>163</v>
      </c>
      <c r="E20" s="8"/>
      <c r="F20" s="7" t="e">
        <f>F21</f>
        <v>#REF!</v>
      </c>
      <c r="G20" s="7" t="e">
        <f t="shared" si="5"/>
        <v>#REF!</v>
      </c>
      <c r="H20" s="7" t="e">
        <f t="shared" si="5"/>
        <v>#REF!</v>
      </c>
      <c r="I20" s="7" t="e">
        <f t="shared" si="5"/>
        <v>#REF!</v>
      </c>
      <c r="J20" s="7" t="e">
        <f t="shared" si="5"/>
        <v>#REF!</v>
      </c>
      <c r="K20" s="7">
        <f t="shared" si="5"/>
        <v>1116</v>
      </c>
    </row>
    <row r="21" spans="1:11" ht="31.5" x14ac:dyDescent="0.25">
      <c r="A21" s="31" t="s">
        <v>164</v>
      </c>
      <c r="B21" s="42" t="s">
        <v>159</v>
      </c>
      <c r="C21" s="42" t="s">
        <v>256</v>
      </c>
      <c r="D21" s="42" t="s">
        <v>165</v>
      </c>
      <c r="E21" s="8"/>
      <c r="F21" s="7" t="e">
        <f>F22</f>
        <v>#REF!</v>
      </c>
      <c r="G21" s="7" t="e">
        <f t="shared" si="5"/>
        <v>#REF!</v>
      </c>
      <c r="H21" s="7" t="e">
        <f t="shared" si="5"/>
        <v>#REF!</v>
      </c>
      <c r="I21" s="7" t="e">
        <f t="shared" si="5"/>
        <v>#REF!</v>
      </c>
      <c r="J21" s="7" t="e">
        <f t="shared" si="5"/>
        <v>#REF!</v>
      </c>
      <c r="K21" s="7">
        <f t="shared" si="5"/>
        <v>1116</v>
      </c>
    </row>
    <row r="22" spans="1:11" ht="47.25" x14ac:dyDescent="0.25">
      <c r="A22" s="31" t="s">
        <v>621</v>
      </c>
      <c r="B22" s="42" t="s">
        <v>159</v>
      </c>
      <c r="C22" s="42" t="s">
        <v>256</v>
      </c>
      <c r="D22" s="42" t="s">
        <v>622</v>
      </c>
      <c r="E22" s="42"/>
      <c r="F22" s="7" t="e">
        <f t="shared" ref="F22:K22" si="6">F23+F25</f>
        <v>#REF!</v>
      </c>
      <c r="G22" s="7" t="e">
        <f t="shared" si="6"/>
        <v>#REF!</v>
      </c>
      <c r="H22" s="7" t="e">
        <f t="shared" si="6"/>
        <v>#REF!</v>
      </c>
      <c r="I22" s="7" t="e">
        <f t="shared" si="6"/>
        <v>#REF!</v>
      </c>
      <c r="J22" s="7" t="e">
        <f t="shared" si="6"/>
        <v>#REF!</v>
      </c>
      <c r="K22" s="7">
        <f t="shared" si="6"/>
        <v>1116</v>
      </c>
    </row>
    <row r="23" spans="1:11" ht="78.75" x14ac:dyDescent="0.25">
      <c r="A23" s="31" t="s">
        <v>168</v>
      </c>
      <c r="B23" s="42" t="s">
        <v>159</v>
      </c>
      <c r="C23" s="42" t="s">
        <v>256</v>
      </c>
      <c r="D23" s="42" t="s">
        <v>622</v>
      </c>
      <c r="E23" s="42" t="s">
        <v>169</v>
      </c>
      <c r="F23" s="62" t="e">
        <f t="shared" ref="F23:K23" si="7">F24</f>
        <v>#REF!</v>
      </c>
      <c r="G23" s="62" t="e">
        <f t="shared" si="7"/>
        <v>#REF!</v>
      </c>
      <c r="H23" s="62" t="e">
        <f t="shared" si="7"/>
        <v>#REF!</v>
      </c>
      <c r="I23" s="62" t="e">
        <f t="shared" si="7"/>
        <v>#REF!</v>
      </c>
      <c r="J23" s="62" t="e">
        <f t="shared" si="7"/>
        <v>#REF!</v>
      </c>
      <c r="K23" s="62">
        <f t="shared" si="7"/>
        <v>1023</v>
      </c>
    </row>
    <row r="24" spans="1:11" ht="31.5" x14ac:dyDescent="0.25">
      <c r="A24" s="31" t="s">
        <v>170</v>
      </c>
      <c r="B24" s="42" t="s">
        <v>159</v>
      </c>
      <c r="C24" s="42" t="s">
        <v>256</v>
      </c>
      <c r="D24" s="42" t="s">
        <v>622</v>
      </c>
      <c r="E24" s="42" t="s">
        <v>171</v>
      </c>
      <c r="F24" s="62" t="e">
        <f>'Прил.№4 ведомств.'!#REF!</f>
        <v>#REF!</v>
      </c>
      <c r="G24" s="62" t="e">
        <f>'Прил.№4 ведомств.'!#REF!</f>
        <v>#REF!</v>
      </c>
      <c r="H24" s="62" t="e">
        <f>'Прил.№4 ведомств.'!#REF!</f>
        <v>#REF!</v>
      </c>
      <c r="I24" s="62" t="e">
        <f>'Прил.№4 ведомств.'!#REF!</f>
        <v>#REF!</v>
      </c>
      <c r="J24" s="62" t="e">
        <f>'Прил.№4 ведомств.'!#REF!</f>
        <v>#REF!</v>
      </c>
      <c r="K24" s="62">
        <f>'Прил.№4 ведомств.'!G1245</f>
        <v>1023</v>
      </c>
    </row>
    <row r="25" spans="1:11" ht="31.5" x14ac:dyDescent="0.25">
      <c r="A25" s="31" t="s">
        <v>172</v>
      </c>
      <c r="B25" s="42" t="s">
        <v>159</v>
      </c>
      <c r="C25" s="42" t="s">
        <v>256</v>
      </c>
      <c r="D25" s="42" t="s">
        <v>622</v>
      </c>
      <c r="E25" s="42" t="s">
        <v>173</v>
      </c>
      <c r="F25" s="7" t="e">
        <f t="shared" ref="F25:K25" si="8">F26</f>
        <v>#REF!</v>
      </c>
      <c r="G25" s="7" t="e">
        <f t="shared" si="8"/>
        <v>#REF!</v>
      </c>
      <c r="H25" s="7" t="e">
        <f t="shared" si="8"/>
        <v>#REF!</v>
      </c>
      <c r="I25" s="7" t="e">
        <f t="shared" si="8"/>
        <v>#REF!</v>
      </c>
      <c r="J25" s="7" t="e">
        <f t="shared" si="8"/>
        <v>#REF!</v>
      </c>
      <c r="K25" s="7">
        <f t="shared" si="8"/>
        <v>93</v>
      </c>
    </row>
    <row r="26" spans="1:11" ht="47.25" x14ac:dyDescent="0.25">
      <c r="A26" s="31" t="s">
        <v>174</v>
      </c>
      <c r="B26" s="42" t="s">
        <v>159</v>
      </c>
      <c r="C26" s="42" t="s">
        <v>256</v>
      </c>
      <c r="D26" s="42" t="s">
        <v>622</v>
      </c>
      <c r="E26" s="42" t="s">
        <v>175</v>
      </c>
      <c r="F26" s="7" t="e">
        <f>'Прил.№4 ведомств.'!#REF!</f>
        <v>#REF!</v>
      </c>
      <c r="G26" s="7" t="e">
        <f>'Прил.№4 ведомств.'!#REF!</f>
        <v>#REF!</v>
      </c>
      <c r="H26" s="7" t="e">
        <f>'Прил.№4 ведомств.'!#REF!</f>
        <v>#REF!</v>
      </c>
      <c r="I26" s="7" t="e">
        <f>'Прил.№4 ведомств.'!#REF!</f>
        <v>#REF!</v>
      </c>
      <c r="J26" s="7" t="e">
        <f>'Прил.№4 ведомств.'!#REF!</f>
        <v>#REF!</v>
      </c>
      <c r="K26" s="7">
        <f>'Прил.№4 ведомств.'!G1247</f>
        <v>93</v>
      </c>
    </row>
    <row r="27" spans="1:11" ht="15.75" hidden="1" customHeight="1" x14ac:dyDescent="0.25">
      <c r="A27" s="31" t="s">
        <v>176</v>
      </c>
      <c r="B27" s="42" t="s">
        <v>159</v>
      </c>
      <c r="C27" s="42" t="s">
        <v>256</v>
      </c>
      <c r="D27" s="42" t="s">
        <v>622</v>
      </c>
      <c r="E27" s="42" t="s">
        <v>186</v>
      </c>
      <c r="F27" s="7">
        <f t="shared" ref="F27:K27" si="9">F28</f>
        <v>0</v>
      </c>
      <c r="G27" s="7">
        <f t="shared" si="9"/>
        <v>0</v>
      </c>
      <c r="H27" s="7">
        <f t="shared" si="9"/>
        <v>0</v>
      </c>
      <c r="I27" s="7">
        <f t="shared" si="9"/>
        <v>0</v>
      </c>
      <c r="J27" s="7">
        <f t="shared" si="9"/>
        <v>0</v>
      </c>
      <c r="K27" s="7">
        <f t="shared" si="9"/>
        <v>0</v>
      </c>
    </row>
    <row r="28" spans="1:11" ht="15.75" hidden="1" customHeight="1" x14ac:dyDescent="0.25">
      <c r="A28" s="31" t="s">
        <v>178</v>
      </c>
      <c r="B28" s="42" t="s">
        <v>159</v>
      </c>
      <c r="C28" s="42" t="s">
        <v>256</v>
      </c>
      <c r="D28" s="42" t="s">
        <v>622</v>
      </c>
      <c r="E28" s="42" t="s">
        <v>179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ht="70.5" customHeight="1" x14ac:dyDescent="0.25">
      <c r="A29" s="43" t="s">
        <v>190</v>
      </c>
      <c r="B29" s="8" t="s">
        <v>159</v>
      </c>
      <c r="C29" s="8" t="s">
        <v>191</v>
      </c>
      <c r="D29" s="8"/>
      <c r="E29" s="8"/>
      <c r="F29" s="4" t="e">
        <f t="shared" ref="F29:K29" si="10">F30</f>
        <v>#REF!</v>
      </c>
      <c r="G29" s="4" t="e">
        <f t="shared" si="10"/>
        <v>#REF!</v>
      </c>
      <c r="H29" s="4" t="e">
        <f t="shared" si="10"/>
        <v>#REF!</v>
      </c>
      <c r="I29" s="4" t="e">
        <f t="shared" si="10"/>
        <v>#REF!</v>
      </c>
      <c r="J29" s="4" t="e">
        <f t="shared" si="10"/>
        <v>#REF!</v>
      </c>
      <c r="K29" s="4">
        <f t="shared" si="10"/>
        <v>63586.69999999999</v>
      </c>
    </row>
    <row r="30" spans="1:11" ht="15.75" x14ac:dyDescent="0.25">
      <c r="A30" s="31" t="s">
        <v>162</v>
      </c>
      <c r="B30" s="42" t="s">
        <v>159</v>
      </c>
      <c r="C30" s="42" t="s">
        <v>191</v>
      </c>
      <c r="D30" s="42" t="s">
        <v>163</v>
      </c>
      <c r="E30" s="42"/>
      <c r="F30" s="7" t="e">
        <f t="shared" ref="F30:K30" si="11">F31+F53</f>
        <v>#REF!</v>
      </c>
      <c r="G30" s="7" t="e">
        <f t="shared" si="11"/>
        <v>#REF!</v>
      </c>
      <c r="H30" s="7" t="e">
        <f t="shared" si="11"/>
        <v>#REF!</v>
      </c>
      <c r="I30" s="7" t="e">
        <f t="shared" si="11"/>
        <v>#REF!</v>
      </c>
      <c r="J30" s="7" t="e">
        <f t="shared" si="11"/>
        <v>#REF!</v>
      </c>
      <c r="K30" s="7">
        <f t="shared" si="11"/>
        <v>63586.69999999999</v>
      </c>
    </row>
    <row r="31" spans="1:11" ht="31.5" x14ac:dyDescent="0.25">
      <c r="A31" s="31" t="s">
        <v>164</v>
      </c>
      <c r="B31" s="42" t="s">
        <v>159</v>
      </c>
      <c r="C31" s="42" t="s">
        <v>191</v>
      </c>
      <c r="D31" s="42" t="s">
        <v>165</v>
      </c>
      <c r="E31" s="42"/>
      <c r="F31" s="7" t="e">
        <f>F32+F42</f>
        <v>#REF!</v>
      </c>
      <c r="G31" s="7" t="e">
        <f>G32+G42</f>
        <v>#REF!</v>
      </c>
      <c r="H31" s="7" t="e">
        <f>H32+H42</f>
        <v>#REF!</v>
      </c>
      <c r="I31" s="7" t="e">
        <f>I32+I42</f>
        <v>#REF!</v>
      </c>
      <c r="J31" s="7" t="e">
        <f>J32+J42</f>
        <v>#REF!</v>
      </c>
      <c r="K31" s="7">
        <f>K32+K42+K48+K45</f>
        <v>63586.69999999999</v>
      </c>
    </row>
    <row r="32" spans="1:11" ht="47.25" x14ac:dyDescent="0.25">
      <c r="A32" s="31" t="s">
        <v>166</v>
      </c>
      <c r="B32" s="42" t="s">
        <v>159</v>
      </c>
      <c r="C32" s="42" t="s">
        <v>191</v>
      </c>
      <c r="D32" s="42" t="s">
        <v>167</v>
      </c>
      <c r="E32" s="42"/>
      <c r="F32" s="7" t="e">
        <f t="shared" ref="F32:J32" si="12">F33+F35+F39</f>
        <v>#REF!</v>
      </c>
      <c r="G32" s="7" t="e">
        <f t="shared" si="12"/>
        <v>#REF!</v>
      </c>
      <c r="H32" s="7" t="e">
        <f t="shared" si="12"/>
        <v>#REF!</v>
      </c>
      <c r="I32" s="7" t="e">
        <f t="shared" si="12"/>
        <v>#REF!</v>
      </c>
      <c r="J32" s="7" t="e">
        <f t="shared" si="12"/>
        <v>#REF!</v>
      </c>
      <c r="K32" s="7">
        <f>K33+K35+K39+K37</f>
        <v>54536.599999999984</v>
      </c>
    </row>
    <row r="33" spans="1:11" ht="78.75" x14ac:dyDescent="0.25">
      <c r="A33" s="31" t="s">
        <v>168</v>
      </c>
      <c r="B33" s="42" t="s">
        <v>159</v>
      </c>
      <c r="C33" s="42" t="s">
        <v>191</v>
      </c>
      <c r="D33" s="42" t="s">
        <v>167</v>
      </c>
      <c r="E33" s="42" t="s">
        <v>169</v>
      </c>
      <c r="F33" s="62" t="e">
        <f t="shared" ref="F33:K33" si="13">F34</f>
        <v>#REF!</v>
      </c>
      <c r="G33" s="62" t="e">
        <f t="shared" si="13"/>
        <v>#REF!</v>
      </c>
      <c r="H33" s="62" t="e">
        <f t="shared" si="13"/>
        <v>#REF!</v>
      </c>
      <c r="I33" s="62" t="e">
        <f t="shared" si="13"/>
        <v>#REF!</v>
      </c>
      <c r="J33" s="62" t="e">
        <f t="shared" si="13"/>
        <v>#REF!</v>
      </c>
      <c r="K33" s="62">
        <f t="shared" si="13"/>
        <v>46718.999999999985</v>
      </c>
    </row>
    <row r="34" spans="1:11" ht="31.5" x14ac:dyDescent="0.25">
      <c r="A34" s="31" t="s">
        <v>170</v>
      </c>
      <c r="B34" s="42" t="s">
        <v>159</v>
      </c>
      <c r="C34" s="42" t="s">
        <v>191</v>
      </c>
      <c r="D34" s="42" t="s">
        <v>167</v>
      </c>
      <c r="E34" s="42" t="s">
        <v>171</v>
      </c>
      <c r="F34" s="62" t="e">
        <f>'Прил.№4 ведомств.'!#REF!+'Прил.№4 ведомств.'!#REF!</f>
        <v>#REF!</v>
      </c>
      <c r="G34" s="62" t="e">
        <f>'Прил.№4 ведомств.'!#REF!+'Прил.№4 ведомств.'!#REF!</f>
        <v>#REF!</v>
      </c>
      <c r="H34" s="62" t="e">
        <f>'Прил.№4 ведомств.'!#REF!+'Прил.№4 ведомств.'!#REF!</f>
        <v>#REF!</v>
      </c>
      <c r="I34" s="62" t="e">
        <f>'Прил.№4 ведомств.'!#REF!+'Прил.№4 ведомств.'!#REF!</f>
        <v>#REF!</v>
      </c>
      <c r="J34" s="62" t="e">
        <f>'Прил.№4 ведомств.'!#REF!+'Прил.№4 ведомств.'!#REF!</f>
        <v>#REF!</v>
      </c>
      <c r="K34" s="62">
        <f>'Прил.№4 ведомств.'!G617+'Прил.№4 ведомств.'!G34</f>
        <v>46718.999999999985</v>
      </c>
    </row>
    <row r="35" spans="1:11" ht="31.5" x14ac:dyDescent="0.25">
      <c r="A35" s="31" t="s">
        <v>172</v>
      </c>
      <c r="B35" s="42" t="s">
        <v>159</v>
      </c>
      <c r="C35" s="42" t="s">
        <v>191</v>
      </c>
      <c r="D35" s="42" t="s">
        <v>167</v>
      </c>
      <c r="E35" s="42" t="s">
        <v>173</v>
      </c>
      <c r="F35" s="7" t="e">
        <f t="shared" ref="F35:K35" si="14">F36</f>
        <v>#REF!</v>
      </c>
      <c r="G35" s="7" t="e">
        <f t="shared" si="14"/>
        <v>#REF!</v>
      </c>
      <c r="H35" s="7" t="e">
        <f t="shared" si="14"/>
        <v>#REF!</v>
      </c>
      <c r="I35" s="7" t="e">
        <f t="shared" si="14"/>
        <v>#REF!</v>
      </c>
      <c r="J35" s="7" t="e">
        <f t="shared" si="14"/>
        <v>#REF!</v>
      </c>
      <c r="K35" s="7">
        <f t="shared" si="14"/>
        <v>7311</v>
      </c>
    </row>
    <row r="36" spans="1:11" ht="47.25" x14ac:dyDescent="0.25">
      <c r="A36" s="31" t="s">
        <v>174</v>
      </c>
      <c r="B36" s="42" t="s">
        <v>159</v>
      </c>
      <c r="C36" s="42" t="s">
        <v>191</v>
      </c>
      <c r="D36" s="42" t="s">
        <v>167</v>
      </c>
      <c r="E36" s="42" t="s">
        <v>175</v>
      </c>
      <c r="F36" s="7" t="e">
        <f>'Прил.№4 ведомств.'!#REF!+'Прил.№4 ведомств.'!#REF!</f>
        <v>#REF!</v>
      </c>
      <c r="G36" s="7" t="e">
        <f>'Прил.№4 ведомств.'!#REF!+'Прил.№4 ведомств.'!#REF!</f>
        <v>#REF!</v>
      </c>
      <c r="H36" s="7" t="e">
        <f>'Прил.№4 ведомств.'!#REF!+'Прил.№4 ведомств.'!#REF!</f>
        <v>#REF!</v>
      </c>
      <c r="I36" s="7" t="e">
        <f>'Прил.№4 ведомств.'!#REF!+'Прил.№4 ведомств.'!#REF!</f>
        <v>#REF!</v>
      </c>
      <c r="J36" s="7" t="e">
        <f>'Прил.№4 ведомств.'!#REF!+'Прил.№4 ведомств.'!#REF!</f>
        <v>#REF!</v>
      </c>
      <c r="K36" s="7">
        <f>'Прил.№4 ведомств.'!G36+'Прил.№4 ведомств.'!G619</f>
        <v>7311</v>
      </c>
    </row>
    <row r="37" spans="1:11" s="332" customFormat="1" ht="31.5" x14ac:dyDescent="0.25">
      <c r="A37" s="26" t="s">
        <v>289</v>
      </c>
      <c r="B37" s="42" t="s">
        <v>159</v>
      </c>
      <c r="C37" s="42" t="s">
        <v>191</v>
      </c>
      <c r="D37" s="42" t="s">
        <v>167</v>
      </c>
      <c r="E37" s="42" t="s">
        <v>290</v>
      </c>
      <c r="F37" s="7"/>
      <c r="G37" s="7"/>
      <c r="H37" s="7"/>
      <c r="I37" s="7"/>
      <c r="J37" s="7"/>
      <c r="K37" s="7">
        <f>K38</f>
        <v>300</v>
      </c>
    </row>
    <row r="38" spans="1:11" s="332" customFormat="1" ht="31.5" x14ac:dyDescent="0.25">
      <c r="A38" s="26" t="s">
        <v>291</v>
      </c>
      <c r="B38" s="42" t="s">
        <v>159</v>
      </c>
      <c r="C38" s="42" t="s">
        <v>191</v>
      </c>
      <c r="D38" s="42" t="s">
        <v>167</v>
      </c>
      <c r="E38" s="42" t="s">
        <v>292</v>
      </c>
      <c r="F38" s="7"/>
      <c r="G38" s="7"/>
      <c r="H38" s="7"/>
      <c r="I38" s="7"/>
      <c r="J38" s="7"/>
      <c r="K38" s="7">
        <f>'Прил.№4 ведомств.'!G38</f>
        <v>300</v>
      </c>
    </row>
    <row r="39" spans="1:11" ht="15.75" x14ac:dyDescent="0.25">
      <c r="A39" s="31" t="s">
        <v>176</v>
      </c>
      <c r="B39" s="42" t="s">
        <v>159</v>
      </c>
      <c r="C39" s="42" t="s">
        <v>191</v>
      </c>
      <c r="D39" s="42" t="s">
        <v>167</v>
      </c>
      <c r="E39" s="42" t="s">
        <v>186</v>
      </c>
      <c r="F39" s="7" t="e">
        <f t="shared" ref="F39:K39" si="15">F40</f>
        <v>#REF!</v>
      </c>
      <c r="G39" s="7" t="e">
        <f t="shared" si="15"/>
        <v>#REF!</v>
      </c>
      <c r="H39" s="7" t="e">
        <f t="shared" si="15"/>
        <v>#REF!</v>
      </c>
      <c r="I39" s="7" t="e">
        <f t="shared" si="15"/>
        <v>#REF!</v>
      </c>
      <c r="J39" s="7" t="e">
        <f t="shared" si="15"/>
        <v>#REF!</v>
      </c>
      <c r="K39" s="7">
        <f t="shared" si="15"/>
        <v>206.60000000000002</v>
      </c>
    </row>
    <row r="40" spans="1:11" ht="15.75" x14ac:dyDescent="0.25">
      <c r="A40" s="31" t="s">
        <v>610</v>
      </c>
      <c r="B40" s="42" t="s">
        <v>159</v>
      </c>
      <c r="C40" s="42" t="s">
        <v>191</v>
      </c>
      <c r="D40" s="42" t="s">
        <v>167</v>
      </c>
      <c r="E40" s="42" t="s">
        <v>179</v>
      </c>
      <c r="F40" s="7" t="e">
        <f>'Прил.№4 ведомств.'!#REF!+'Прил.№4 ведомств.'!#REF!</f>
        <v>#REF!</v>
      </c>
      <c r="G40" s="7" t="e">
        <f>'Прил.№4 ведомств.'!#REF!+'Прил.№4 ведомств.'!#REF!</f>
        <v>#REF!</v>
      </c>
      <c r="H40" s="7" t="e">
        <f>'Прил.№4 ведомств.'!#REF!+'Прил.№4 ведомств.'!#REF!</f>
        <v>#REF!</v>
      </c>
      <c r="I40" s="7" t="e">
        <f>'Прил.№4 ведомств.'!#REF!+'Прил.№4 ведомств.'!#REF!</f>
        <v>#REF!</v>
      </c>
      <c r="J40" s="7" t="e">
        <f>'Прил.№4 ведомств.'!#REF!+'Прил.№4 ведомств.'!#REF!</f>
        <v>#REF!</v>
      </c>
      <c r="K40" s="7">
        <f>'Прил.№4 ведомств.'!G621+'Прил.№4 ведомств.'!G40</f>
        <v>206.60000000000002</v>
      </c>
    </row>
    <row r="41" spans="1:11" ht="31.5" x14ac:dyDescent="0.25">
      <c r="A41" s="26" t="s">
        <v>635</v>
      </c>
      <c r="B41" s="42" t="s">
        <v>159</v>
      </c>
      <c r="C41" s="42" t="s">
        <v>191</v>
      </c>
      <c r="D41" s="42" t="s">
        <v>193</v>
      </c>
      <c r="E41" s="42"/>
      <c r="F41" s="7" t="e">
        <f>F42</f>
        <v>#REF!</v>
      </c>
      <c r="G41" s="7" t="e">
        <f t="shared" ref="G41:K43" si="16">G42</f>
        <v>#REF!</v>
      </c>
      <c r="H41" s="7" t="e">
        <f t="shared" si="16"/>
        <v>#REF!</v>
      </c>
      <c r="I41" s="7" t="e">
        <f t="shared" si="16"/>
        <v>#REF!</v>
      </c>
      <c r="J41" s="7" t="e">
        <f t="shared" si="16"/>
        <v>#REF!</v>
      </c>
      <c r="K41" s="7">
        <f t="shared" si="16"/>
        <v>3727.9</v>
      </c>
    </row>
    <row r="42" spans="1:11" ht="31.5" x14ac:dyDescent="0.25">
      <c r="A42" s="31" t="s">
        <v>192</v>
      </c>
      <c r="B42" s="42" t="s">
        <v>159</v>
      </c>
      <c r="C42" s="42" t="s">
        <v>191</v>
      </c>
      <c r="D42" s="42" t="s">
        <v>193</v>
      </c>
      <c r="E42" s="42"/>
      <c r="F42" s="7" t="e">
        <f>F43</f>
        <v>#REF!</v>
      </c>
      <c r="G42" s="7" t="e">
        <f t="shared" si="16"/>
        <v>#REF!</v>
      </c>
      <c r="H42" s="7" t="e">
        <f t="shared" si="16"/>
        <v>#REF!</v>
      </c>
      <c r="I42" s="7" t="e">
        <f t="shared" si="16"/>
        <v>#REF!</v>
      </c>
      <c r="J42" s="7" t="e">
        <f t="shared" si="16"/>
        <v>#REF!</v>
      </c>
      <c r="K42" s="7">
        <f t="shared" si="16"/>
        <v>3727.9</v>
      </c>
    </row>
    <row r="43" spans="1:11" ht="78.75" x14ac:dyDescent="0.25">
      <c r="A43" s="31" t="s">
        <v>168</v>
      </c>
      <c r="B43" s="42" t="s">
        <v>159</v>
      </c>
      <c r="C43" s="42" t="s">
        <v>191</v>
      </c>
      <c r="D43" s="42" t="s">
        <v>193</v>
      </c>
      <c r="E43" s="42" t="s">
        <v>169</v>
      </c>
      <c r="F43" s="62" t="e">
        <f>F44</f>
        <v>#REF!</v>
      </c>
      <c r="G43" s="62" t="e">
        <f t="shared" si="16"/>
        <v>#REF!</v>
      </c>
      <c r="H43" s="62" t="e">
        <f t="shared" si="16"/>
        <v>#REF!</v>
      </c>
      <c r="I43" s="62" t="e">
        <f t="shared" si="16"/>
        <v>#REF!</v>
      </c>
      <c r="J43" s="62" t="e">
        <f t="shared" si="16"/>
        <v>#REF!</v>
      </c>
      <c r="K43" s="62">
        <f t="shared" si="16"/>
        <v>3727.9</v>
      </c>
    </row>
    <row r="44" spans="1:11" ht="31.5" x14ac:dyDescent="0.25">
      <c r="A44" s="31" t="s">
        <v>170</v>
      </c>
      <c r="B44" s="42" t="s">
        <v>159</v>
      </c>
      <c r="C44" s="42" t="s">
        <v>191</v>
      </c>
      <c r="D44" s="42" t="s">
        <v>193</v>
      </c>
      <c r="E44" s="42" t="s">
        <v>171</v>
      </c>
      <c r="F44" s="62" t="e">
        <f>'Прил.№4 ведомств.'!#REF!</f>
        <v>#REF!</v>
      </c>
      <c r="G44" s="62" t="e">
        <f>'Прил.№4 ведомств.'!#REF!</f>
        <v>#REF!</v>
      </c>
      <c r="H44" s="62" t="e">
        <f>'Прил.№4 ведомств.'!#REF!</f>
        <v>#REF!</v>
      </c>
      <c r="I44" s="62" t="e">
        <f>'Прил.№4 ведомств.'!#REF!</f>
        <v>#REF!</v>
      </c>
      <c r="J44" s="62" t="e">
        <f>'Прил.№4 ведомств.'!#REF!</f>
        <v>#REF!</v>
      </c>
      <c r="K44" s="62">
        <f>'Прил.№4 ведомств.'!G43</f>
        <v>3727.9</v>
      </c>
    </row>
    <row r="45" spans="1:11" ht="31.5" x14ac:dyDescent="0.25">
      <c r="A45" s="26" t="s">
        <v>194</v>
      </c>
      <c r="B45" s="21" t="s">
        <v>159</v>
      </c>
      <c r="C45" s="21" t="s">
        <v>191</v>
      </c>
      <c r="D45" s="21" t="s">
        <v>989</v>
      </c>
      <c r="E45" s="21"/>
      <c r="F45" s="28">
        <f>F46</f>
        <v>2553.5</v>
      </c>
      <c r="G45" s="62"/>
      <c r="H45" s="62"/>
      <c r="I45" s="62"/>
      <c r="J45" s="62"/>
      <c r="K45" s="62">
        <f>K46</f>
        <v>2437.8000000000002</v>
      </c>
    </row>
    <row r="46" spans="1:11" ht="78.75" x14ac:dyDescent="0.25">
      <c r="A46" s="26" t="s">
        <v>168</v>
      </c>
      <c r="B46" s="21" t="s">
        <v>159</v>
      </c>
      <c r="C46" s="21" t="s">
        <v>191</v>
      </c>
      <c r="D46" s="21" t="s">
        <v>989</v>
      </c>
      <c r="E46" s="21" t="s">
        <v>169</v>
      </c>
      <c r="F46" s="28">
        <f>F47</f>
        <v>2553.5</v>
      </c>
      <c r="G46" s="62"/>
      <c r="H46" s="62"/>
      <c r="I46" s="62"/>
      <c r="J46" s="62"/>
      <c r="K46" s="62">
        <f>K47</f>
        <v>2437.8000000000002</v>
      </c>
    </row>
    <row r="47" spans="1:11" ht="31.5" x14ac:dyDescent="0.25">
      <c r="A47" s="26" t="s">
        <v>170</v>
      </c>
      <c r="B47" s="21" t="s">
        <v>159</v>
      </c>
      <c r="C47" s="21" t="s">
        <v>191</v>
      </c>
      <c r="D47" s="21" t="s">
        <v>989</v>
      </c>
      <c r="E47" s="21" t="s">
        <v>171</v>
      </c>
      <c r="F47" s="28">
        <v>2553.5</v>
      </c>
      <c r="G47" s="62"/>
      <c r="H47" s="62"/>
      <c r="I47" s="62"/>
      <c r="J47" s="62"/>
      <c r="K47" s="62">
        <f>'Прил.№4 ведомств.'!G46</f>
        <v>2437.8000000000002</v>
      </c>
    </row>
    <row r="48" spans="1:11" ht="47.25" x14ac:dyDescent="0.25">
      <c r="A48" s="31" t="s">
        <v>251</v>
      </c>
      <c r="B48" s="42" t="s">
        <v>159</v>
      </c>
      <c r="C48" s="42" t="s">
        <v>191</v>
      </c>
      <c r="D48" s="42" t="s">
        <v>934</v>
      </c>
      <c r="E48" s="42"/>
      <c r="F48" s="62"/>
      <c r="G48" s="62"/>
      <c r="H48" s="62"/>
      <c r="I48" s="62"/>
      <c r="J48" s="62"/>
      <c r="K48" s="62">
        <f>K49+K51</f>
        <v>2884.3999999999996</v>
      </c>
    </row>
    <row r="49" spans="1:11" ht="78.75" x14ac:dyDescent="0.25">
      <c r="A49" s="31" t="s">
        <v>168</v>
      </c>
      <c r="B49" s="42" t="s">
        <v>159</v>
      </c>
      <c r="C49" s="42" t="s">
        <v>191</v>
      </c>
      <c r="D49" s="42" t="s">
        <v>934</v>
      </c>
      <c r="E49" s="42" t="s">
        <v>169</v>
      </c>
      <c r="F49" s="62"/>
      <c r="G49" s="62"/>
      <c r="H49" s="62"/>
      <c r="I49" s="62"/>
      <c r="J49" s="62"/>
      <c r="K49" s="62">
        <f>K50</f>
        <v>2269.3999999999996</v>
      </c>
    </row>
    <row r="50" spans="1:11" ht="31.5" x14ac:dyDescent="0.25">
      <c r="A50" s="31" t="s">
        <v>170</v>
      </c>
      <c r="B50" s="42" t="s">
        <v>159</v>
      </c>
      <c r="C50" s="42" t="s">
        <v>191</v>
      </c>
      <c r="D50" s="42" t="s">
        <v>934</v>
      </c>
      <c r="E50" s="42" t="s">
        <v>171</v>
      </c>
      <c r="F50" s="62"/>
      <c r="G50" s="62"/>
      <c r="H50" s="62"/>
      <c r="I50" s="62"/>
      <c r="J50" s="62"/>
      <c r="K50" s="62">
        <f>'Прил.№4 ведомств.'!G49</f>
        <v>2269.3999999999996</v>
      </c>
    </row>
    <row r="51" spans="1:11" ht="31.5" x14ac:dyDescent="0.25">
      <c r="A51" s="31" t="s">
        <v>172</v>
      </c>
      <c r="B51" s="42" t="s">
        <v>159</v>
      </c>
      <c r="C51" s="42" t="s">
        <v>191</v>
      </c>
      <c r="D51" s="42" t="s">
        <v>934</v>
      </c>
      <c r="E51" s="42" t="s">
        <v>173</v>
      </c>
      <c r="F51" s="62"/>
      <c r="G51" s="62"/>
      <c r="H51" s="62"/>
      <c r="I51" s="62"/>
      <c r="J51" s="62"/>
      <c r="K51" s="62">
        <f>K52</f>
        <v>615</v>
      </c>
    </row>
    <row r="52" spans="1:11" ht="48" customHeight="1" x14ac:dyDescent="0.25">
      <c r="A52" s="31" t="s">
        <v>174</v>
      </c>
      <c r="B52" s="42" t="s">
        <v>159</v>
      </c>
      <c r="C52" s="42" t="s">
        <v>191</v>
      </c>
      <c r="D52" s="42" t="s">
        <v>934</v>
      </c>
      <c r="E52" s="42" t="s">
        <v>175</v>
      </c>
      <c r="F52" s="62"/>
      <c r="G52" s="62"/>
      <c r="H52" s="62"/>
      <c r="I52" s="62"/>
      <c r="J52" s="62"/>
      <c r="K52" s="62">
        <f>'Прил.№4 ведомств.'!G51</f>
        <v>615</v>
      </c>
    </row>
    <row r="53" spans="1:11" ht="15.75" hidden="1" x14ac:dyDescent="0.25">
      <c r="A53" s="26" t="s">
        <v>182</v>
      </c>
      <c r="B53" s="21" t="s">
        <v>159</v>
      </c>
      <c r="C53" s="21" t="s">
        <v>191</v>
      </c>
      <c r="D53" s="21" t="s">
        <v>183</v>
      </c>
      <c r="E53" s="21"/>
      <c r="F53" s="30" t="e">
        <f t="shared" ref="F53:K53" si="17">F54</f>
        <v>#REF!</v>
      </c>
      <c r="G53" s="30" t="e">
        <f t="shared" si="17"/>
        <v>#REF!</v>
      </c>
      <c r="H53" s="30" t="e">
        <f t="shared" si="17"/>
        <v>#REF!</v>
      </c>
      <c r="I53" s="30" t="e">
        <f t="shared" si="17"/>
        <v>#REF!</v>
      </c>
      <c r="J53" s="30" t="e">
        <f t="shared" si="17"/>
        <v>#REF!</v>
      </c>
      <c r="K53" s="30">
        <f t="shared" si="17"/>
        <v>0</v>
      </c>
    </row>
    <row r="54" spans="1:11" ht="36.75" hidden="1" customHeight="1" x14ac:dyDescent="0.25">
      <c r="A54" s="26" t="s">
        <v>194</v>
      </c>
      <c r="B54" s="21" t="s">
        <v>159</v>
      </c>
      <c r="C54" s="21" t="s">
        <v>191</v>
      </c>
      <c r="D54" s="21" t="s">
        <v>195</v>
      </c>
      <c r="E54" s="21"/>
      <c r="F54" s="27" t="e">
        <f t="shared" ref="F54:K54" si="18">F55+F57</f>
        <v>#REF!</v>
      </c>
      <c r="G54" s="27" t="e">
        <f t="shared" si="18"/>
        <v>#REF!</v>
      </c>
      <c r="H54" s="27" t="e">
        <f t="shared" si="18"/>
        <v>#REF!</v>
      </c>
      <c r="I54" s="27" t="e">
        <f t="shared" si="18"/>
        <v>#REF!</v>
      </c>
      <c r="J54" s="27" t="e">
        <f t="shared" si="18"/>
        <v>#REF!</v>
      </c>
      <c r="K54" s="27">
        <f t="shared" si="18"/>
        <v>0</v>
      </c>
    </row>
    <row r="55" spans="1:11" ht="84" hidden="1" customHeight="1" x14ac:dyDescent="0.25">
      <c r="A55" s="26" t="s">
        <v>168</v>
      </c>
      <c r="B55" s="21" t="s">
        <v>159</v>
      </c>
      <c r="C55" s="21" t="s">
        <v>191</v>
      </c>
      <c r="D55" s="21" t="s">
        <v>195</v>
      </c>
      <c r="E55" s="21" t="s">
        <v>169</v>
      </c>
      <c r="F55" s="27" t="e">
        <f t="shared" ref="F55:K55" si="19">F56</f>
        <v>#REF!</v>
      </c>
      <c r="G55" s="27" t="e">
        <f t="shared" si="19"/>
        <v>#REF!</v>
      </c>
      <c r="H55" s="27" t="e">
        <f t="shared" si="19"/>
        <v>#REF!</v>
      </c>
      <c r="I55" s="27" t="e">
        <f t="shared" si="19"/>
        <v>#REF!</v>
      </c>
      <c r="J55" s="27" t="e">
        <f t="shared" si="19"/>
        <v>#REF!</v>
      </c>
      <c r="K55" s="27">
        <f t="shared" si="19"/>
        <v>0</v>
      </c>
    </row>
    <row r="56" spans="1:11" ht="31.5" hidden="1" x14ac:dyDescent="0.25">
      <c r="A56" s="26" t="s">
        <v>170</v>
      </c>
      <c r="B56" s="21" t="s">
        <v>159</v>
      </c>
      <c r="C56" s="21" t="s">
        <v>191</v>
      </c>
      <c r="D56" s="21" t="s">
        <v>195</v>
      </c>
      <c r="E56" s="21" t="s">
        <v>171</v>
      </c>
      <c r="F56" s="28" t="e">
        <f>'Прил.№4 ведомств.'!#REF!</f>
        <v>#REF!</v>
      </c>
      <c r="G56" s="28" t="e">
        <f>'Прил.№4 ведомств.'!#REF!</f>
        <v>#REF!</v>
      </c>
      <c r="H56" s="28" t="e">
        <f>'Прил.№4 ведомств.'!#REF!</f>
        <v>#REF!</v>
      </c>
      <c r="I56" s="28" t="e">
        <f>'Прил.№4 ведомств.'!#REF!</f>
        <v>#REF!</v>
      </c>
      <c r="J56" s="28" t="e">
        <f>'Прил.№4 ведомств.'!#REF!</f>
        <v>#REF!</v>
      </c>
      <c r="K56" s="28">
        <f>'Прил.№4 ведомств.'!G55</f>
        <v>0</v>
      </c>
    </row>
    <row r="57" spans="1:11" ht="31.5" hidden="1" x14ac:dyDescent="0.25">
      <c r="A57" s="26" t="s">
        <v>172</v>
      </c>
      <c r="B57" s="21" t="s">
        <v>159</v>
      </c>
      <c r="C57" s="21" t="s">
        <v>191</v>
      </c>
      <c r="D57" s="21" t="s">
        <v>195</v>
      </c>
      <c r="E57" s="21" t="s">
        <v>173</v>
      </c>
      <c r="F57" s="27" t="e">
        <f t="shared" ref="F57:K57" si="20">F58</f>
        <v>#REF!</v>
      </c>
      <c r="G57" s="27" t="e">
        <f t="shared" si="20"/>
        <v>#REF!</v>
      </c>
      <c r="H57" s="27" t="e">
        <f t="shared" si="20"/>
        <v>#REF!</v>
      </c>
      <c r="I57" s="27" t="e">
        <f t="shared" si="20"/>
        <v>#REF!</v>
      </c>
      <c r="J57" s="27" t="e">
        <f t="shared" si="20"/>
        <v>#REF!</v>
      </c>
      <c r="K57" s="27">
        <f t="shared" si="20"/>
        <v>0</v>
      </c>
    </row>
    <row r="58" spans="1:11" ht="47.25" hidden="1" x14ac:dyDescent="0.25">
      <c r="A58" s="26" t="s">
        <v>174</v>
      </c>
      <c r="B58" s="21" t="s">
        <v>159</v>
      </c>
      <c r="C58" s="21" t="s">
        <v>191</v>
      </c>
      <c r="D58" s="21" t="s">
        <v>195</v>
      </c>
      <c r="E58" s="21" t="s">
        <v>175</v>
      </c>
      <c r="F58" s="28" t="e">
        <f>'Прил.№4 ведомств.'!#REF!</f>
        <v>#REF!</v>
      </c>
      <c r="G58" s="28" t="e">
        <f>'Прил.№4 ведомств.'!#REF!</f>
        <v>#REF!</v>
      </c>
      <c r="H58" s="28" t="e">
        <f>'Прил.№4 ведомств.'!#REF!</f>
        <v>#REF!</v>
      </c>
      <c r="I58" s="28" t="e">
        <f>'Прил.№4 ведомств.'!#REF!</f>
        <v>#REF!</v>
      </c>
      <c r="J58" s="28" t="e">
        <f>'Прил.№4 ведомств.'!#REF!</f>
        <v>#REF!</v>
      </c>
      <c r="K58" s="28">
        <f>'Прил.№4 ведомств.'!G57</f>
        <v>0</v>
      </c>
    </row>
    <row r="59" spans="1:11" ht="47.25" x14ac:dyDescent="0.25">
      <c r="A59" s="43" t="s">
        <v>160</v>
      </c>
      <c r="B59" s="8" t="s">
        <v>159</v>
      </c>
      <c r="C59" s="8" t="s">
        <v>161</v>
      </c>
      <c r="D59" s="8"/>
      <c r="E59" s="8"/>
      <c r="F59" s="4" t="e">
        <f>F60</f>
        <v>#REF!</v>
      </c>
      <c r="G59" s="4" t="e">
        <f t="shared" ref="G59:K61" si="21">G60</f>
        <v>#REF!</v>
      </c>
      <c r="H59" s="4" t="e">
        <f t="shared" si="21"/>
        <v>#REF!</v>
      </c>
      <c r="I59" s="4" t="e">
        <f t="shared" si="21"/>
        <v>#REF!</v>
      </c>
      <c r="J59" s="4" t="e">
        <f t="shared" si="21"/>
        <v>#REF!</v>
      </c>
      <c r="K59" s="4">
        <f t="shared" si="21"/>
        <v>19264.8</v>
      </c>
    </row>
    <row r="60" spans="1:11" ht="15.75" x14ac:dyDescent="0.25">
      <c r="A60" s="31" t="s">
        <v>162</v>
      </c>
      <c r="B60" s="42" t="s">
        <v>159</v>
      </c>
      <c r="C60" s="42" t="s">
        <v>161</v>
      </c>
      <c r="D60" s="42" t="s">
        <v>163</v>
      </c>
      <c r="E60" s="42"/>
      <c r="F60" s="7" t="e">
        <f>F61</f>
        <v>#REF!</v>
      </c>
      <c r="G60" s="7" t="e">
        <f t="shared" si="21"/>
        <v>#REF!</v>
      </c>
      <c r="H60" s="7" t="e">
        <f t="shared" si="21"/>
        <v>#REF!</v>
      </c>
      <c r="I60" s="7" t="e">
        <f t="shared" si="21"/>
        <v>#REF!</v>
      </c>
      <c r="J60" s="7" t="e">
        <f t="shared" si="21"/>
        <v>#REF!</v>
      </c>
      <c r="K60" s="7">
        <f t="shared" si="21"/>
        <v>19264.8</v>
      </c>
    </row>
    <row r="61" spans="1:11" ht="31.5" x14ac:dyDescent="0.25">
      <c r="A61" s="31" t="s">
        <v>164</v>
      </c>
      <c r="B61" s="42" t="s">
        <v>159</v>
      </c>
      <c r="C61" s="42" t="s">
        <v>161</v>
      </c>
      <c r="D61" s="42" t="s">
        <v>165</v>
      </c>
      <c r="E61" s="42"/>
      <c r="F61" s="7" t="e">
        <f>F62</f>
        <v>#REF!</v>
      </c>
      <c r="G61" s="7" t="e">
        <f t="shared" si="21"/>
        <v>#REF!</v>
      </c>
      <c r="H61" s="7" t="e">
        <f t="shared" si="21"/>
        <v>#REF!</v>
      </c>
      <c r="I61" s="7" t="e">
        <f t="shared" si="21"/>
        <v>#REF!</v>
      </c>
      <c r="J61" s="7" t="e">
        <f t="shared" si="21"/>
        <v>#REF!</v>
      </c>
      <c r="K61" s="7">
        <f t="shared" si="21"/>
        <v>19264.8</v>
      </c>
    </row>
    <row r="62" spans="1:11" ht="47.25" x14ac:dyDescent="0.25">
      <c r="A62" s="31" t="s">
        <v>166</v>
      </c>
      <c r="B62" s="42" t="s">
        <v>159</v>
      </c>
      <c r="C62" s="42" t="s">
        <v>161</v>
      </c>
      <c r="D62" s="42" t="s">
        <v>167</v>
      </c>
      <c r="E62" s="42"/>
      <c r="F62" s="7" t="e">
        <f t="shared" ref="F62:K62" si="22">F63+F65+F67</f>
        <v>#REF!</v>
      </c>
      <c r="G62" s="7" t="e">
        <f t="shared" si="22"/>
        <v>#REF!</v>
      </c>
      <c r="H62" s="7" t="e">
        <f t="shared" si="22"/>
        <v>#REF!</v>
      </c>
      <c r="I62" s="7" t="e">
        <f t="shared" si="22"/>
        <v>#REF!</v>
      </c>
      <c r="J62" s="7" t="e">
        <f t="shared" si="22"/>
        <v>#REF!</v>
      </c>
      <c r="K62" s="7">
        <f t="shared" si="22"/>
        <v>19264.8</v>
      </c>
    </row>
    <row r="63" spans="1:11" ht="78.75" x14ac:dyDescent="0.25">
      <c r="A63" s="31" t="s">
        <v>168</v>
      </c>
      <c r="B63" s="42" t="s">
        <v>159</v>
      </c>
      <c r="C63" s="42" t="s">
        <v>161</v>
      </c>
      <c r="D63" s="42" t="s">
        <v>167</v>
      </c>
      <c r="E63" s="42" t="s">
        <v>169</v>
      </c>
      <c r="F63" s="7" t="e">
        <f t="shared" ref="F63:K63" si="23">F64</f>
        <v>#REF!</v>
      </c>
      <c r="G63" s="7" t="e">
        <f t="shared" si="23"/>
        <v>#REF!</v>
      </c>
      <c r="H63" s="7" t="e">
        <f t="shared" si="23"/>
        <v>#REF!</v>
      </c>
      <c r="I63" s="7" t="e">
        <f t="shared" si="23"/>
        <v>#REF!</v>
      </c>
      <c r="J63" s="7" t="e">
        <f t="shared" si="23"/>
        <v>#REF!</v>
      </c>
      <c r="K63" s="7">
        <f t="shared" si="23"/>
        <v>18040.7</v>
      </c>
    </row>
    <row r="64" spans="1:11" ht="31.5" x14ac:dyDescent="0.25">
      <c r="A64" s="31" t="s">
        <v>170</v>
      </c>
      <c r="B64" s="42" t="s">
        <v>159</v>
      </c>
      <c r="C64" s="42" t="s">
        <v>161</v>
      </c>
      <c r="D64" s="42" t="s">
        <v>167</v>
      </c>
      <c r="E64" s="42" t="s">
        <v>171</v>
      </c>
      <c r="F64" s="62" t="e">
        <f>'Прил.№4 ведомств.'!#REF!+'Прил.№4 ведомств.'!#REF!+'Прил.№4 ведомств.'!#REF!</f>
        <v>#REF!</v>
      </c>
      <c r="G64" s="62" t="e">
        <f>'Прил.№4 ведомств.'!#REF!+'Прил.№4 ведомств.'!#REF!+'Прил.№4 ведомств.'!#REF!</f>
        <v>#REF!</v>
      </c>
      <c r="H64" s="62" t="e">
        <f>'Прил.№4 ведомств.'!#REF!+'Прил.№4 ведомств.'!#REF!+'Прил.№4 ведомств.'!#REF!</f>
        <v>#REF!</v>
      </c>
      <c r="I64" s="62" t="e">
        <f>'Прил.№4 ведомств.'!#REF!+'Прил.№4 ведомств.'!#REF!+'Прил.№4 ведомств.'!#REF!</f>
        <v>#REF!</v>
      </c>
      <c r="J64" s="62" t="e">
        <f>'Прил.№4 ведомств.'!#REF!+'Прил.№4 ведомств.'!#REF!+'Прил.№4 ведомств.'!#REF!</f>
        <v>#REF!</v>
      </c>
      <c r="K64" s="62">
        <f>'Прил.№4 ведомств.'!G17+'Прил.№4 ведомств.'!G63+'Прил.№4 ведомств.'!G1255</f>
        <v>18040.7</v>
      </c>
    </row>
    <row r="65" spans="1:15" ht="31.5" x14ac:dyDescent="0.25">
      <c r="A65" s="31" t="s">
        <v>172</v>
      </c>
      <c r="B65" s="42" t="s">
        <v>159</v>
      </c>
      <c r="C65" s="42" t="s">
        <v>161</v>
      </c>
      <c r="D65" s="42" t="s">
        <v>167</v>
      </c>
      <c r="E65" s="42" t="s">
        <v>173</v>
      </c>
      <c r="F65" s="7" t="e">
        <f t="shared" ref="F65:K65" si="24">F66</f>
        <v>#REF!</v>
      </c>
      <c r="G65" s="7" t="e">
        <f t="shared" si="24"/>
        <v>#REF!</v>
      </c>
      <c r="H65" s="7" t="e">
        <f t="shared" si="24"/>
        <v>#REF!</v>
      </c>
      <c r="I65" s="7" t="e">
        <f t="shared" si="24"/>
        <v>#REF!</v>
      </c>
      <c r="J65" s="7" t="e">
        <f t="shared" si="24"/>
        <v>#REF!</v>
      </c>
      <c r="K65" s="7">
        <f t="shared" si="24"/>
        <v>1196.0999999999999</v>
      </c>
    </row>
    <row r="66" spans="1:15" ht="47.25" x14ac:dyDescent="0.25">
      <c r="A66" s="31" t="s">
        <v>174</v>
      </c>
      <c r="B66" s="42" t="s">
        <v>159</v>
      </c>
      <c r="C66" s="42" t="s">
        <v>161</v>
      </c>
      <c r="D66" s="42" t="s">
        <v>167</v>
      </c>
      <c r="E66" s="42" t="s">
        <v>175</v>
      </c>
      <c r="F66" s="7" t="e">
        <f>'Прил.№4 ведомств.'!#REF!+'Прил.№4 ведомств.'!#REF!</f>
        <v>#REF!</v>
      </c>
      <c r="G66" s="7" t="e">
        <f>'Прил.№4 ведомств.'!#REF!+'Прил.№4 ведомств.'!#REF!</f>
        <v>#REF!</v>
      </c>
      <c r="H66" s="7" t="e">
        <f>'Прил.№4 ведомств.'!#REF!+'Прил.№4 ведомств.'!#REF!</f>
        <v>#REF!</v>
      </c>
      <c r="I66" s="7" t="e">
        <f>'Прил.№4 ведомств.'!#REF!+'Прил.№4 ведомств.'!#REF!</f>
        <v>#REF!</v>
      </c>
      <c r="J66" s="7" t="e">
        <f>'Прил.№4 ведомств.'!#REF!+'Прил.№4 ведомств.'!#REF!</f>
        <v>#REF!</v>
      </c>
      <c r="K66" s="7">
        <f>'Прил.№4 ведомств.'!G1257+'Прил.№4 ведомств.'!G19</f>
        <v>1196.0999999999999</v>
      </c>
    </row>
    <row r="67" spans="1:15" ht="15.75" x14ac:dyDescent="0.25">
      <c r="A67" s="31" t="s">
        <v>176</v>
      </c>
      <c r="B67" s="42" t="s">
        <v>159</v>
      </c>
      <c r="C67" s="42" t="s">
        <v>161</v>
      </c>
      <c r="D67" s="42" t="s">
        <v>167</v>
      </c>
      <c r="E67" s="42" t="s">
        <v>186</v>
      </c>
      <c r="F67" s="7" t="e">
        <f t="shared" ref="F67:K67" si="25">F68</f>
        <v>#REF!</v>
      </c>
      <c r="G67" s="7" t="e">
        <f t="shared" si="25"/>
        <v>#REF!</v>
      </c>
      <c r="H67" s="7" t="e">
        <f t="shared" si="25"/>
        <v>#REF!</v>
      </c>
      <c r="I67" s="7" t="e">
        <f t="shared" si="25"/>
        <v>#REF!</v>
      </c>
      <c r="J67" s="7" t="e">
        <f t="shared" si="25"/>
        <v>#REF!</v>
      </c>
      <c r="K67" s="7">
        <f t="shared" si="25"/>
        <v>28</v>
      </c>
    </row>
    <row r="68" spans="1:15" ht="15.75" x14ac:dyDescent="0.25">
      <c r="A68" s="31" t="s">
        <v>610</v>
      </c>
      <c r="B68" s="42" t="s">
        <v>159</v>
      </c>
      <c r="C68" s="42" t="s">
        <v>161</v>
      </c>
      <c r="D68" s="42" t="s">
        <v>167</v>
      </c>
      <c r="E68" s="42" t="s">
        <v>179</v>
      </c>
      <c r="F68" s="7" t="e">
        <f>'Прил.№4 ведомств.'!#REF!</f>
        <v>#REF!</v>
      </c>
      <c r="G68" s="7" t="e">
        <f>'Прил.№4 ведомств.'!#REF!</f>
        <v>#REF!</v>
      </c>
      <c r="H68" s="7" t="e">
        <f>'Прил.№4 ведомств.'!#REF!</f>
        <v>#REF!</v>
      </c>
      <c r="I68" s="7" t="e">
        <f>'Прил.№4 ведомств.'!#REF!</f>
        <v>#REF!</v>
      </c>
      <c r="J68" s="7" t="e">
        <f>'Прил.№4 ведомств.'!#REF!</f>
        <v>#REF!</v>
      </c>
      <c r="K68" s="7">
        <f>'Прил.№4 ведомств.'!G21</f>
        <v>28</v>
      </c>
    </row>
    <row r="69" spans="1:15" ht="31.5" hidden="1" customHeight="1" x14ac:dyDescent="0.25">
      <c r="A69" s="63" t="s">
        <v>636</v>
      </c>
      <c r="B69" s="9" t="s">
        <v>159</v>
      </c>
      <c r="C69" s="9" t="s">
        <v>305</v>
      </c>
      <c r="D69" s="9"/>
      <c r="E69" s="9"/>
      <c r="F69" s="7">
        <f t="shared" ref="F69:K73" si="26">F70</f>
        <v>0</v>
      </c>
      <c r="G69" s="7">
        <f t="shared" si="26"/>
        <v>0</v>
      </c>
      <c r="H69" s="7">
        <f t="shared" si="26"/>
        <v>0</v>
      </c>
      <c r="I69" s="7">
        <f t="shared" si="26"/>
        <v>0</v>
      </c>
      <c r="J69" s="7">
        <f t="shared" si="26"/>
        <v>0</v>
      </c>
      <c r="K69" s="7">
        <f t="shared" si="26"/>
        <v>0</v>
      </c>
    </row>
    <row r="70" spans="1:15" ht="15.75" hidden="1" customHeight="1" x14ac:dyDescent="0.25">
      <c r="A70" s="47" t="s">
        <v>162</v>
      </c>
      <c r="B70" s="10" t="s">
        <v>159</v>
      </c>
      <c r="C70" s="10" t="s">
        <v>305</v>
      </c>
      <c r="D70" s="10" t="s">
        <v>637</v>
      </c>
      <c r="E70" s="10"/>
      <c r="F70" s="7">
        <f t="shared" si="26"/>
        <v>0</v>
      </c>
      <c r="G70" s="7">
        <f t="shared" si="26"/>
        <v>0</v>
      </c>
      <c r="H70" s="7">
        <f t="shared" si="26"/>
        <v>0</v>
      </c>
      <c r="I70" s="7">
        <f t="shared" si="26"/>
        <v>0</v>
      </c>
      <c r="J70" s="7">
        <f t="shared" si="26"/>
        <v>0</v>
      </c>
      <c r="K70" s="7">
        <f t="shared" si="26"/>
        <v>0</v>
      </c>
    </row>
    <row r="71" spans="1:15" ht="15.75" hidden="1" customHeight="1" x14ac:dyDescent="0.25">
      <c r="A71" s="47" t="s">
        <v>182</v>
      </c>
      <c r="B71" s="10" t="s">
        <v>159</v>
      </c>
      <c r="C71" s="10" t="s">
        <v>305</v>
      </c>
      <c r="D71" s="10" t="s">
        <v>638</v>
      </c>
      <c r="E71" s="10"/>
      <c r="F71" s="7">
        <f t="shared" si="26"/>
        <v>0</v>
      </c>
      <c r="G71" s="7">
        <f t="shared" si="26"/>
        <v>0</v>
      </c>
      <c r="H71" s="7">
        <f t="shared" si="26"/>
        <v>0</v>
      </c>
      <c r="I71" s="7">
        <f t="shared" si="26"/>
        <v>0</v>
      </c>
      <c r="J71" s="7">
        <f t="shared" si="26"/>
        <v>0</v>
      </c>
      <c r="K71" s="7">
        <f t="shared" si="26"/>
        <v>0</v>
      </c>
    </row>
    <row r="72" spans="1:15" ht="15.75" hidden="1" customHeight="1" x14ac:dyDescent="0.25">
      <c r="A72" s="64" t="s">
        <v>639</v>
      </c>
      <c r="B72" s="10" t="s">
        <v>159</v>
      </c>
      <c r="C72" s="10" t="s">
        <v>305</v>
      </c>
      <c r="D72" s="6" t="s">
        <v>640</v>
      </c>
      <c r="E72" s="6"/>
      <c r="F72" s="7">
        <f t="shared" ref="F72:K72" si="27">F73+F75</f>
        <v>0</v>
      </c>
      <c r="G72" s="7">
        <f t="shared" si="27"/>
        <v>0</v>
      </c>
      <c r="H72" s="7">
        <f t="shared" si="27"/>
        <v>0</v>
      </c>
      <c r="I72" s="7">
        <f t="shared" si="27"/>
        <v>0</v>
      </c>
      <c r="J72" s="7">
        <f t="shared" si="27"/>
        <v>0</v>
      </c>
      <c r="K72" s="7">
        <f t="shared" si="27"/>
        <v>0</v>
      </c>
    </row>
    <row r="73" spans="1:15" ht="31.5" hidden="1" customHeight="1" x14ac:dyDescent="0.25">
      <c r="A73" s="47" t="s">
        <v>172</v>
      </c>
      <c r="B73" s="10" t="s">
        <v>159</v>
      </c>
      <c r="C73" s="10" t="s">
        <v>305</v>
      </c>
      <c r="D73" s="6" t="s">
        <v>640</v>
      </c>
      <c r="E73" s="10" t="s">
        <v>173</v>
      </c>
      <c r="F73" s="7">
        <f t="shared" si="26"/>
        <v>0</v>
      </c>
      <c r="G73" s="7">
        <f t="shared" si="26"/>
        <v>0</v>
      </c>
      <c r="H73" s="7">
        <f t="shared" si="26"/>
        <v>0</v>
      </c>
      <c r="I73" s="7">
        <f t="shared" si="26"/>
        <v>0</v>
      </c>
      <c r="J73" s="7">
        <f t="shared" si="26"/>
        <v>0</v>
      </c>
      <c r="K73" s="7">
        <f t="shared" si="26"/>
        <v>0</v>
      </c>
    </row>
    <row r="74" spans="1:15" ht="47.25" hidden="1" customHeight="1" x14ac:dyDescent="0.25">
      <c r="A74" s="47" t="s">
        <v>174</v>
      </c>
      <c r="B74" s="10" t="s">
        <v>159</v>
      </c>
      <c r="C74" s="10" t="s">
        <v>305</v>
      </c>
      <c r="D74" s="6" t="s">
        <v>640</v>
      </c>
      <c r="E74" s="10" t="s">
        <v>175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</row>
    <row r="75" spans="1:15" ht="15.75" hidden="1" customHeight="1" x14ac:dyDescent="0.25">
      <c r="A75" s="31" t="s">
        <v>176</v>
      </c>
      <c r="B75" s="10" t="s">
        <v>159</v>
      </c>
      <c r="C75" s="10" t="s">
        <v>305</v>
      </c>
      <c r="D75" s="6" t="s">
        <v>640</v>
      </c>
      <c r="E75" s="10" t="s">
        <v>186</v>
      </c>
      <c r="F75" s="7">
        <f t="shared" ref="F75:K75" si="28">F76</f>
        <v>0</v>
      </c>
      <c r="G75" s="7">
        <f t="shared" si="28"/>
        <v>0</v>
      </c>
      <c r="H75" s="7">
        <f t="shared" si="28"/>
        <v>0</v>
      </c>
      <c r="I75" s="7">
        <f t="shared" si="28"/>
        <v>0</v>
      </c>
      <c r="J75" s="7">
        <f t="shared" si="28"/>
        <v>0</v>
      </c>
      <c r="K75" s="7">
        <f t="shared" si="28"/>
        <v>0</v>
      </c>
    </row>
    <row r="76" spans="1:15" ht="15.75" hidden="1" customHeight="1" x14ac:dyDescent="0.25">
      <c r="A76" s="31" t="s">
        <v>178</v>
      </c>
      <c r="B76" s="10" t="s">
        <v>159</v>
      </c>
      <c r="C76" s="10" t="s">
        <v>305</v>
      </c>
      <c r="D76" s="6" t="s">
        <v>640</v>
      </c>
      <c r="E76" s="10" t="s">
        <v>179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</row>
    <row r="77" spans="1:15" ht="15.75" x14ac:dyDescent="0.25">
      <c r="A77" s="43" t="s">
        <v>180</v>
      </c>
      <c r="B77" s="8" t="s">
        <v>159</v>
      </c>
      <c r="C77" s="8" t="s">
        <v>181</v>
      </c>
      <c r="D77" s="8"/>
      <c r="E77" s="8"/>
      <c r="F77" s="4" t="e">
        <f>F78+F83+#REF!+F98+F145+F124+F102</f>
        <v>#REF!</v>
      </c>
      <c r="G77" s="4" t="e">
        <f>G78+G83+#REF!+G98+G145+G124+G102</f>
        <v>#REF!</v>
      </c>
      <c r="H77" s="4" t="e">
        <f>H78+H83+#REF!+H98+H145+H124+H102</f>
        <v>#REF!</v>
      </c>
      <c r="I77" s="4" t="e">
        <f>I78+I83+#REF!+I98+I145+I124+I102</f>
        <v>#REF!</v>
      </c>
      <c r="J77" s="4" t="e">
        <f>J78+J83+#REF!+J98+J145+J124+J102</f>
        <v>#REF!</v>
      </c>
      <c r="K77" s="4">
        <f>K78+K83+K98+K145+K124+K102+K137+K141+K218</f>
        <v>67268.800000000003</v>
      </c>
      <c r="M77" s="23"/>
      <c r="O77" s="23"/>
    </row>
    <row r="78" spans="1:15" ht="47.25" x14ac:dyDescent="0.25">
      <c r="A78" s="26" t="s">
        <v>384</v>
      </c>
      <c r="B78" s="42" t="s">
        <v>159</v>
      </c>
      <c r="C78" s="42" t="s">
        <v>181</v>
      </c>
      <c r="D78" s="42" t="s">
        <v>385</v>
      </c>
      <c r="E78" s="42"/>
      <c r="F78" s="7" t="e">
        <f t="shared" ref="F78:K78" si="29">F81</f>
        <v>#REF!</v>
      </c>
      <c r="G78" s="7" t="e">
        <f t="shared" si="29"/>
        <v>#REF!</v>
      </c>
      <c r="H78" s="7" t="e">
        <f t="shared" si="29"/>
        <v>#REF!</v>
      </c>
      <c r="I78" s="7" t="e">
        <f t="shared" si="29"/>
        <v>#REF!</v>
      </c>
      <c r="J78" s="7" t="e">
        <f t="shared" si="29"/>
        <v>#REF!</v>
      </c>
      <c r="K78" s="7">
        <f t="shared" si="29"/>
        <v>350</v>
      </c>
      <c r="L78" s="23"/>
    </row>
    <row r="79" spans="1:15" ht="94.5" x14ac:dyDescent="0.25">
      <c r="A79" s="31" t="s">
        <v>421</v>
      </c>
      <c r="B79" s="42" t="s">
        <v>159</v>
      </c>
      <c r="C79" s="42" t="s">
        <v>181</v>
      </c>
      <c r="D79" s="42" t="s">
        <v>422</v>
      </c>
      <c r="E79" s="42"/>
      <c r="F79" s="7"/>
      <c r="G79" s="7"/>
      <c r="H79" s="7"/>
      <c r="I79" s="7"/>
      <c r="J79" s="7"/>
      <c r="K79" s="7">
        <f>K80</f>
        <v>350</v>
      </c>
      <c r="L79" s="23"/>
    </row>
    <row r="80" spans="1:15" ht="31.5" x14ac:dyDescent="0.25">
      <c r="A80" s="31" t="s">
        <v>198</v>
      </c>
      <c r="B80" s="42" t="s">
        <v>159</v>
      </c>
      <c r="C80" s="42" t="s">
        <v>181</v>
      </c>
      <c r="D80" s="42" t="s">
        <v>423</v>
      </c>
      <c r="E80" s="42"/>
      <c r="F80" s="7" t="e">
        <f>F81</f>
        <v>#REF!</v>
      </c>
      <c r="G80" s="7" t="e">
        <f t="shared" ref="G80:K81" si="30">G81</f>
        <v>#REF!</v>
      </c>
      <c r="H80" s="7" t="e">
        <f t="shared" si="30"/>
        <v>#REF!</v>
      </c>
      <c r="I80" s="7" t="e">
        <f t="shared" si="30"/>
        <v>#REF!</v>
      </c>
      <c r="J80" s="7" t="e">
        <f t="shared" si="30"/>
        <v>#REF!</v>
      </c>
      <c r="K80" s="7">
        <f t="shared" si="30"/>
        <v>350</v>
      </c>
    </row>
    <row r="81" spans="1:15" ht="31.5" x14ac:dyDescent="0.25">
      <c r="A81" s="31" t="s">
        <v>172</v>
      </c>
      <c r="B81" s="42" t="s">
        <v>159</v>
      </c>
      <c r="C81" s="42" t="s">
        <v>181</v>
      </c>
      <c r="D81" s="42" t="s">
        <v>423</v>
      </c>
      <c r="E81" s="42" t="s">
        <v>173</v>
      </c>
      <c r="F81" s="7" t="e">
        <f>F82</f>
        <v>#REF!</v>
      </c>
      <c r="G81" s="7" t="e">
        <f t="shared" si="30"/>
        <v>#REF!</v>
      </c>
      <c r="H81" s="7" t="e">
        <f t="shared" si="30"/>
        <v>#REF!</v>
      </c>
      <c r="I81" s="7" t="e">
        <f t="shared" si="30"/>
        <v>#REF!</v>
      </c>
      <c r="J81" s="7" t="e">
        <f t="shared" si="30"/>
        <v>#REF!</v>
      </c>
      <c r="K81" s="7">
        <f t="shared" si="30"/>
        <v>350</v>
      </c>
    </row>
    <row r="82" spans="1:15" ht="47.25" x14ac:dyDescent="0.25">
      <c r="A82" s="31" t="s">
        <v>174</v>
      </c>
      <c r="B82" s="42" t="s">
        <v>159</v>
      </c>
      <c r="C82" s="42" t="s">
        <v>181</v>
      </c>
      <c r="D82" s="42" t="s">
        <v>423</v>
      </c>
      <c r="E82" s="42" t="s">
        <v>175</v>
      </c>
      <c r="F82" s="7" t="e">
        <f>'Прил.№4 ведомств.'!#REF!</f>
        <v>#REF!</v>
      </c>
      <c r="G82" s="7" t="e">
        <f>'Прил.№4 ведомств.'!#REF!</f>
        <v>#REF!</v>
      </c>
      <c r="H82" s="7" t="e">
        <f>'Прил.№4 ведомств.'!#REF!</f>
        <v>#REF!</v>
      </c>
      <c r="I82" s="7" t="e">
        <f>'Прил.№4 ведомств.'!#REF!</f>
        <v>#REF!</v>
      </c>
      <c r="J82" s="7" t="e">
        <f>'Прил.№4 ведомств.'!#REF!</f>
        <v>#REF!</v>
      </c>
      <c r="K82" s="7">
        <f>'Прил.№4 ведомств.'!G252</f>
        <v>350</v>
      </c>
    </row>
    <row r="83" spans="1:15" ht="47.25" x14ac:dyDescent="0.25">
      <c r="A83" s="31" t="s">
        <v>967</v>
      </c>
      <c r="B83" s="42" t="s">
        <v>159</v>
      </c>
      <c r="C83" s="42" t="s">
        <v>181</v>
      </c>
      <c r="D83" s="42" t="s">
        <v>203</v>
      </c>
      <c r="E83" s="42"/>
      <c r="F83" s="7" t="e">
        <f t="shared" ref="F83:K83" si="31">F84+F87+F92+F95</f>
        <v>#REF!</v>
      </c>
      <c r="G83" s="7" t="e">
        <f t="shared" si="31"/>
        <v>#REF!</v>
      </c>
      <c r="H83" s="7" t="e">
        <f t="shared" si="31"/>
        <v>#REF!</v>
      </c>
      <c r="I83" s="7" t="e">
        <f t="shared" si="31"/>
        <v>#REF!</v>
      </c>
      <c r="J83" s="7" t="e">
        <f t="shared" si="31"/>
        <v>#REF!</v>
      </c>
      <c r="K83" s="7">
        <f t="shared" si="31"/>
        <v>741</v>
      </c>
    </row>
    <row r="84" spans="1:15" ht="31.5" x14ac:dyDescent="0.25">
      <c r="A84" s="31" t="s">
        <v>204</v>
      </c>
      <c r="B84" s="42" t="s">
        <v>159</v>
      </c>
      <c r="C84" s="42" t="s">
        <v>181</v>
      </c>
      <c r="D84" s="42" t="s">
        <v>205</v>
      </c>
      <c r="E84" s="42"/>
      <c r="F84" s="7" t="e">
        <f>F85</f>
        <v>#REF!</v>
      </c>
      <c r="G84" s="7" t="e">
        <f t="shared" ref="G84:K85" si="32">G85</f>
        <v>#REF!</v>
      </c>
      <c r="H84" s="7" t="e">
        <f t="shared" si="32"/>
        <v>#REF!</v>
      </c>
      <c r="I84" s="7" t="e">
        <f t="shared" si="32"/>
        <v>#REF!</v>
      </c>
      <c r="J84" s="7" t="e">
        <f t="shared" si="32"/>
        <v>#REF!</v>
      </c>
      <c r="K84" s="7">
        <f t="shared" si="32"/>
        <v>491</v>
      </c>
      <c r="O84" s="23"/>
    </row>
    <row r="85" spans="1:15" ht="31.5" x14ac:dyDescent="0.25">
      <c r="A85" s="31" t="s">
        <v>172</v>
      </c>
      <c r="B85" s="42" t="s">
        <v>159</v>
      </c>
      <c r="C85" s="42" t="s">
        <v>181</v>
      </c>
      <c r="D85" s="42" t="s">
        <v>205</v>
      </c>
      <c r="E85" s="42" t="s">
        <v>173</v>
      </c>
      <c r="F85" s="7" t="e">
        <f>F86</f>
        <v>#REF!</v>
      </c>
      <c r="G85" s="7" t="e">
        <f t="shared" si="32"/>
        <v>#REF!</v>
      </c>
      <c r="H85" s="7" t="e">
        <f t="shared" si="32"/>
        <v>#REF!</v>
      </c>
      <c r="I85" s="7" t="e">
        <f t="shared" si="32"/>
        <v>#REF!</v>
      </c>
      <c r="J85" s="7" t="e">
        <f t="shared" si="32"/>
        <v>#REF!</v>
      </c>
      <c r="K85" s="7">
        <f t="shared" si="32"/>
        <v>491</v>
      </c>
    </row>
    <row r="86" spans="1:15" ht="47.25" x14ac:dyDescent="0.25">
      <c r="A86" s="31" t="s">
        <v>174</v>
      </c>
      <c r="B86" s="42" t="s">
        <v>159</v>
      </c>
      <c r="C86" s="42" t="s">
        <v>181</v>
      </c>
      <c r="D86" s="42" t="s">
        <v>205</v>
      </c>
      <c r="E86" s="42" t="s">
        <v>175</v>
      </c>
      <c r="F86" s="7" t="e">
        <f>'Прил.№4 ведомств.'!#REF!</f>
        <v>#REF!</v>
      </c>
      <c r="G86" s="7" t="e">
        <f>'Прил.№4 ведомств.'!#REF!</f>
        <v>#REF!</v>
      </c>
      <c r="H86" s="7" t="e">
        <f>'Прил.№4 ведомств.'!#REF!</f>
        <v>#REF!</v>
      </c>
      <c r="I86" s="7" t="e">
        <f>'Прил.№4 ведомств.'!#REF!</f>
        <v>#REF!</v>
      </c>
      <c r="J86" s="7" t="e">
        <f>'Прил.№4 ведомств.'!#REF!</f>
        <v>#REF!</v>
      </c>
      <c r="K86" s="7">
        <f>'Прил.№4 ведомств.'!G74</f>
        <v>491</v>
      </c>
    </row>
    <row r="87" spans="1:15" ht="51.75" customHeight="1" x14ac:dyDescent="0.25">
      <c r="A87" s="120" t="s">
        <v>206</v>
      </c>
      <c r="B87" s="42" t="s">
        <v>159</v>
      </c>
      <c r="C87" s="42" t="s">
        <v>181</v>
      </c>
      <c r="D87" s="42" t="s">
        <v>207</v>
      </c>
      <c r="E87" s="42"/>
      <c r="F87" s="7" t="e">
        <f t="shared" ref="F87:K87" si="33">F88+F90</f>
        <v>#REF!</v>
      </c>
      <c r="G87" s="7" t="e">
        <f t="shared" si="33"/>
        <v>#REF!</v>
      </c>
      <c r="H87" s="7" t="e">
        <f t="shared" si="33"/>
        <v>#REF!</v>
      </c>
      <c r="I87" s="7" t="e">
        <f t="shared" si="33"/>
        <v>#REF!</v>
      </c>
      <c r="J87" s="7" t="e">
        <f t="shared" si="33"/>
        <v>#REF!</v>
      </c>
      <c r="K87" s="7">
        <f t="shared" si="33"/>
        <v>249</v>
      </c>
    </row>
    <row r="88" spans="1:15" ht="78.75" x14ac:dyDescent="0.25">
      <c r="A88" s="31" t="s">
        <v>168</v>
      </c>
      <c r="B88" s="42" t="s">
        <v>159</v>
      </c>
      <c r="C88" s="42" t="s">
        <v>181</v>
      </c>
      <c r="D88" s="42" t="s">
        <v>207</v>
      </c>
      <c r="E88" s="42" t="s">
        <v>169</v>
      </c>
      <c r="F88" s="7" t="e">
        <f t="shared" ref="F88:K88" si="34">F89</f>
        <v>#REF!</v>
      </c>
      <c r="G88" s="7" t="e">
        <f t="shared" si="34"/>
        <v>#REF!</v>
      </c>
      <c r="H88" s="7" t="e">
        <f t="shared" si="34"/>
        <v>#REF!</v>
      </c>
      <c r="I88" s="7" t="e">
        <f t="shared" si="34"/>
        <v>#REF!</v>
      </c>
      <c r="J88" s="7" t="e">
        <f t="shared" si="34"/>
        <v>#REF!</v>
      </c>
      <c r="K88" s="7">
        <f t="shared" si="34"/>
        <v>159.69999999999999</v>
      </c>
    </row>
    <row r="89" spans="1:15" ht="31.5" x14ac:dyDescent="0.25">
      <c r="A89" s="31" t="s">
        <v>170</v>
      </c>
      <c r="B89" s="42" t="s">
        <v>159</v>
      </c>
      <c r="C89" s="42" t="s">
        <v>181</v>
      </c>
      <c r="D89" s="42" t="s">
        <v>207</v>
      </c>
      <c r="E89" s="42" t="s">
        <v>171</v>
      </c>
      <c r="F89" s="7" t="e">
        <f>'Прил.№4 ведомств.'!#REF!</f>
        <v>#REF!</v>
      </c>
      <c r="G89" s="7" t="e">
        <f>'Прил.№4 ведомств.'!#REF!</f>
        <v>#REF!</v>
      </c>
      <c r="H89" s="7" t="e">
        <f>'Прил.№4 ведомств.'!#REF!</f>
        <v>#REF!</v>
      </c>
      <c r="I89" s="7" t="e">
        <f>'Прил.№4 ведомств.'!#REF!</f>
        <v>#REF!</v>
      </c>
      <c r="J89" s="7" t="e">
        <f>'Прил.№4 ведомств.'!#REF!</f>
        <v>#REF!</v>
      </c>
      <c r="K89" s="7">
        <f>'Прил.№4 ведомств.'!G77</f>
        <v>159.69999999999999</v>
      </c>
    </row>
    <row r="90" spans="1:15" ht="31.5" x14ac:dyDescent="0.25">
      <c r="A90" s="26" t="s">
        <v>172</v>
      </c>
      <c r="B90" s="42" t="s">
        <v>159</v>
      </c>
      <c r="C90" s="42" t="s">
        <v>181</v>
      </c>
      <c r="D90" s="42" t="s">
        <v>207</v>
      </c>
      <c r="E90" s="42" t="s">
        <v>173</v>
      </c>
      <c r="F90" s="7" t="e">
        <f t="shared" ref="F90:K90" si="35">F91</f>
        <v>#REF!</v>
      </c>
      <c r="G90" s="7" t="e">
        <f t="shared" si="35"/>
        <v>#REF!</v>
      </c>
      <c r="H90" s="7" t="e">
        <f t="shared" si="35"/>
        <v>#REF!</v>
      </c>
      <c r="I90" s="7" t="e">
        <f t="shared" si="35"/>
        <v>#REF!</v>
      </c>
      <c r="J90" s="7" t="e">
        <f t="shared" si="35"/>
        <v>#REF!</v>
      </c>
      <c r="K90" s="7">
        <f t="shared" si="35"/>
        <v>89.300000000000011</v>
      </c>
    </row>
    <row r="91" spans="1:15" ht="47.25" x14ac:dyDescent="0.25">
      <c r="A91" s="26" t="s">
        <v>174</v>
      </c>
      <c r="B91" s="42" t="s">
        <v>159</v>
      </c>
      <c r="C91" s="42" t="s">
        <v>181</v>
      </c>
      <c r="D91" s="42" t="s">
        <v>207</v>
      </c>
      <c r="E91" s="42" t="s">
        <v>175</v>
      </c>
      <c r="F91" s="7" t="e">
        <f>'Прил.№4 ведомств.'!#REF!</f>
        <v>#REF!</v>
      </c>
      <c r="G91" s="7" t="e">
        <f>'Прил.№4 ведомств.'!#REF!</f>
        <v>#REF!</v>
      </c>
      <c r="H91" s="7" t="e">
        <f>'Прил.№4 ведомств.'!#REF!</f>
        <v>#REF!</v>
      </c>
      <c r="I91" s="7" t="e">
        <f>'Прил.№4 ведомств.'!#REF!</f>
        <v>#REF!</v>
      </c>
      <c r="J91" s="7" t="e">
        <f>'Прил.№4 ведомств.'!#REF!</f>
        <v>#REF!</v>
      </c>
      <c r="K91" s="7">
        <f>'Прил.№4 ведомств.'!G79</f>
        <v>89.300000000000011</v>
      </c>
    </row>
    <row r="92" spans="1:15" ht="50.25" customHeight="1" x14ac:dyDescent="0.25">
      <c r="A92" s="33" t="s">
        <v>760</v>
      </c>
      <c r="B92" s="42" t="s">
        <v>159</v>
      </c>
      <c r="C92" s="42" t="s">
        <v>181</v>
      </c>
      <c r="D92" s="42" t="s">
        <v>761</v>
      </c>
      <c r="E92" s="42"/>
      <c r="F92" s="7" t="e">
        <f>F93</f>
        <v>#REF!</v>
      </c>
      <c r="G92" s="7" t="e">
        <f t="shared" ref="G92:K93" si="36">G93</f>
        <v>#REF!</v>
      </c>
      <c r="H92" s="7" t="e">
        <f t="shared" si="36"/>
        <v>#REF!</v>
      </c>
      <c r="I92" s="7" t="e">
        <f t="shared" si="36"/>
        <v>#REF!</v>
      </c>
      <c r="J92" s="7" t="e">
        <f t="shared" si="36"/>
        <v>#REF!</v>
      </c>
      <c r="K92" s="7">
        <f t="shared" si="36"/>
        <v>0.5</v>
      </c>
    </row>
    <row r="93" spans="1:15" ht="31.5" x14ac:dyDescent="0.25">
      <c r="A93" s="26" t="s">
        <v>172</v>
      </c>
      <c r="B93" s="42" t="s">
        <v>159</v>
      </c>
      <c r="C93" s="42" t="s">
        <v>181</v>
      </c>
      <c r="D93" s="42" t="s">
        <v>761</v>
      </c>
      <c r="E93" s="42" t="s">
        <v>173</v>
      </c>
      <c r="F93" s="7" t="e">
        <f>F94</f>
        <v>#REF!</v>
      </c>
      <c r="G93" s="7" t="e">
        <f t="shared" si="36"/>
        <v>#REF!</v>
      </c>
      <c r="H93" s="7" t="e">
        <f t="shared" si="36"/>
        <v>#REF!</v>
      </c>
      <c r="I93" s="7" t="e">
        <f t="shared" si="36"/>
        <v>#REF!</v>
      </c>
      <c r="J93" s="7" t="e">
        <f t="shared" si="36"/>
        <v>#REF!</v>
      </c>
      <c r="K93" s="7">
        <f t="shared" si="36"/>
        <v>0.5</v>
      </c>
    </row>
    <row r="94" spans="1:15" ht="47.25" x14ac:dyDescent="0.25">
      <c r="A94" s="26" t="s">
        <v>174</v>
      </c>
      <c r="B94" s="42" t="s">
        <v>159</v>
      </c>
      <c r="C94" s="42" t="s">
        <v>181</v>
      </c>
      <c r="D94" s="42" t="s">
        <v>761</v>
      </c>
      <c r="E94" s="42" t="s">
        <v>175</v>
      </c>
      <c r="F94" s="7" t="e">
        <f>'Прил.№4 ведомств.'!#REF!</f>
        <v>#REF!</v>
      </c>
      <c r="G94" s="7" t="e">
        <f>'Прил.№4 ведомств.'!#REF!</f>
        <v>#REF!</v>
      </c>
      <c r="H94" s="7" t="e">
        <f>'Прил.№4 ведомств.'!#REF!</f>
        <v>#REF!</v>
      </c>
      <c r="I94" s="7" t="e">
        <f>'Прил.№4 ведомств.'!#REF!</f>
        <v>#REF!</v>
      </c>
      <c r="J94" s="7" t="e">
        <f>'Прил.№4 ведомств.'!#REF!</f>
        <v>#REF!</v>
      </c>
      <c r="K94" s="7">
        <f>'Прил.№4 ведомств.'!G1262</f>
        <v>0.5</v>
      </c>
    </row>
    <row r="95" spans="1:15" ht="47.25" x14ac:dyDescent="0.25">
      <c r="A95" s="35" t="s">
        <v>232</v>
      </c>
      <c r="B95" s="42" t="s">
        <v>159</v>
      </c>
      <c r="C95" s="42" t="s">
        <v>181</v>
      </c>
      <c r="D95" s="42" t="s">
        <v>747</v>
      </c>
      <c r="E95" s="42"/>
      <c r="F95" s="7" t="e">
        <f>F96</f>
        <v>#REF!</v>
      </c>
      <c r="G95" s="7" t="e">
        <f t="shared" ref="G95:K96" si="37">G96</f>
        <v>#REF!</v>
      </c>
      <c r="H95" s="7" t="e">
        <f t="shared" si="37"/>
        <v>#REF!</v>
      </c>
      <c r="I95" s="7" t="e">
        <f t="shared" si="37"/>
        <v>#REF!</v>
      </c>
      <c r="J95" s="7" t="e">
        <f t="shared" si="37"/>
        <v>#REF!</v>
      </c>
      <c r="K95" s="7">
        <f t="shared" si="37"/>
        <v>0.5</v>
      </c>
    </row>
    <row r="96" spans="1:15" ht="31.5" x14ac:dyDescent="0.25">
      <c r="A96" s="26" t="s">
        <v>172</v>
      </c>
      <c r="B96" s="42" t="s">
        <v>159</v>
      </c>
      <c r="C96" s="42" t="s">
        <v>181</v>
      </c>
      <c r="D96" s="42" t="s">
        <v>747</v>
      </c>
      <c r="E96" s="42" t="s">
        <v>173</v>
      </c>
      <c r="F96" s="7" t="e">
        <f>F97</f>
        <v>#REF!</v>
      </c>
      <c r="G96" s="7" t="e">
        <f t="shared" si="37"/>
        <v>#REF!</v>
      </c>
      <c r="H96" s="7" t="e">
        <f t="shared" si="37"/>
        <v>#REF!</v>
      </c>
      <c r="I96" s="7" t="e">
        <f t="shared" si="37"/>
        <v>#REF!</v>
      </c>
      <c r="J96" s="7" t="e">
        <f t="shared" si="37"/>
        <v>#REF!</v>
      </c>
      <c r="K96" s="7">
        <f t="shared" si="37"/>
        <v>0.5</v>
      </c>
    </row>
    <row r="97" spans="1:11" ht="47.25" x14ac:dyDescent="0.25">
      <c r="A97" s="26" t="s">
        <v>174</v>
      </c>
      <c r="B97" s="42" t="s">
        <v>159</v>
      </c>
      <c r="C97" s="42" t="s">
        <v>181</v>
      </c>
      <c r="D97" s="42" t="s">
        <v>747</v>
      </c>
      <c r="E97" s="42" t="s">
        <v>175</v>
      </c>
      <c r="F97" s="7" t="e">
        <f>'Прил.№4 ведомств.'!#REF!</f>
        <v>#REF!</v>
      </c>
      <c r="G97" s="7" t="e">
        <f>'Прил.№4 ведомств.'!#REF!</f>
        <v>#REF!</v>
      </c>
      <c r="H97" s="7" t="e">
        <f>'Прил.№4 ведомств.'!#REF!</f>
        <v>#REF!</v>
      </c>
      <c r="I97" s="7" t="e">
        <f>'Прил.№4 ведомств.'!#REF!</f>
        <v>#REF!</v>
      </c>
      <c r="J97" s="7" t="e">
        <f>'Прил.№4 ведомств.'!#REF!</f>
        <v>#REF!</v>
      </c>
      <c r="K97" s="7">
        <f>'Прил.№4 ведомств.'!G82</f>
        <v>0.5</v>
      </c>
    </row>
    <row r="98" spans="1:11" ht="47.25" hidden="1" x14ac:dyDescent="0.25">
      <c r="A98" s="33" t="s">
        <v>222</v>
      </c>
      <c r="B98" s="10" t="s">
        <v>159</v>
      </c>
      <c r="C98" s="10" t="s">
        <v>181</v>
      </c>
      <c r="D98" s="32" t="s">
        <v>223</v>
      </c>
      <c r="E98" s="34"/>
      <c r="F98" s="11" t="e">
        <f>F99</f>
        <v>#REF!</v>
      </c>
      <c r="G98" s="11" t="e">
        <f t="shared" ref="G98:K100" si="38">G99</f>
        <v>#REF!</v>
      </c>
      <c r="H98" s="11" t="e">
        <f t="shared" si="38"/>
        <v>#REF!</v>
      </c>
      <c r="I98" s="11" t="e">
        <f t="shared" si="38"/>
        <v>#REF!</v>
      </c>
      <c r="J98" s="11" t="e">
        <f t="shared" si="38"/>
        <v>#REF!</v>
      </c>
      <c r="K98" s="11">
        <f t="shared" si="38"/>
        <v>0</v>
      </c>
    </row>
    <row r="99" spans="1:11" ht="31.5" hidden="1" x14ac:dyDescent="0.25">
      <c r="A99" s="26" t="s">
        <v>198</v>
      </c>
      <c r="B99" s="10" t="s">
        <v>159</v>
      </c>
      <c r="C99" s="10" t="s">
        <v>181</v>
      </c>
      <c r="D99" s="21" t="s">
        <v>224</v>
      </c>
      <c r="E99" s="34"/>
      <c r="F99" s="11" t="e">
        <f>F100</f>
        <v>#REF!</v>
      </c>
      <c r="G99" s="11" t="e">
        <f t="shared" si="38"/>
        <v>#REF!</v>
      </c>
      <c r="H99" s="11" t="e">
        <f t="shared" si="38"/>
        <v>#REF!</v>
      </c>
      <c r="I99" s="11" t="e">
        <f t="shared" si="38"/>
        <v>#REF!</v>
      </c>
      <c r="J99" s="11" t="e">
        <f t="shared" si="38"/>
        <v>#REF!</v>
      </c>
      <c r="K99" s="11">
        <f t="shared" si="38"/>
        <v>0</v>
      </c>
    </row>
    <row r="100" spans="1:11" ht="15.75" hidden="1" x14ac:dyDescent="0.25">
      <c r="A100" s="31" t="s">
        <v>176</v>
      </c>
      <c r="B100" s="10" t="s">
        <v>159</v>
      </c>
      <c r="C100" s="10" t="s">
        <v>181</v>
      </c>
      <c r="D100" s="21" t="s">
        <v>224</v>
      </c>
      <c r="E100" s="34" t="s">
        <v>186</v>
      </c>
      <c r="F100" s="11" t="e">
        <f>F101</f>
        <v>#REF!</v>
      </c>
      <c r="G100" s="11" t="e">
        <f t="shared" si="38"/>
        <v>#REF!</v>
      </c>
      <c r="H100" s="11" t="e">
        <f t="shared" si="38"/>
        <v>#REF!</v>
      </c>
      <c r="I100" s="11" t="e">
        <f t="shared" si="38"/>
        <v>#REF!</v>
      </c>
      <c r="J100" s="11" t="e">
        <f t="shared" si="38"/>
        <v>#REF!</v>
      </c>
      <c r="K100" s="11">
        <f t="shared" si="38"/>
        <v>0</v>
      </c>
    </row>
    <row r="101" spans="1:11" ht="47.25" hidden="1" x14ac:dyDescent="0.25">
      <c r="A101" s="31" t="s">
        <v>225</v>
      </c>
      <c r="B101" s="10" t="s">
        <v>159</v>
      </c>
      <c r="C101" s="10" t="s">
        <v>181</v>
      </c>
      <c r="D101" s="21" t="s">
        <v>224</v>
      </c>
      <c r="E101" s="34" t="s">
        <v>201</v>
      </c>
      <c r="F101" s="11" t="e">
        <f>'Прил.№4 ведомств.'!#REF!</f>
        <v>#REF!</v>
      </c>
      <c r="G101" s="11" t="e">
        <f>'Прил.№4 ведомств.'!#REF!</f>
        <v>#REF!</v>
      </c>
      <c r="H101" s="11" t="e">
        <f>'Прил.№4 ведомств.'!#REF!</f>
        <v>#REF!</v>
      </c>
      <c r="I101" s="11" t="e">
        <f>'Прил.№4 ведомств.'!#REF!</f>
        <v>#REF!</v>
      </c>
      <c r="J101" s="11" t="e">
        <f>'Прил.№4 ведомств.'!#REF!</f>
        <v>#REF!</v>
      </c>
      <c r="K101" s="11">
        <f>'Прил.№4 ведомств.'!G90</f>
        <v>0</v>
      </c>
    </row>
    <row r="102" spans="1:11" ht="47.25" x14ac:dyDescent="0.25">
      <c r="A102" s="26" t="s">
        <v>375</v>
      </c>
      <c r="B102" s="21" t="s">
        <v>159</v>
      </c>
      <c r="C102" s="21" t="s">
        <v>181</v>
      </c>
      <c r="D102" s="21" t="s">
        <v>376</v>
      </c>
      <c r="E102" s="21"/>
      <c r="F102" s="11">
        <f>F103+F109+F112+F118+F121</f>
        <v>0</v>
      </c>
      <c r="G102" s="11">
        <f>G103+G109+G112+G118+G121</f>
        <v>0</v>
      </c>
      <c r="H102" s="11" t="e">
        <f>H103+H109+H112+H118+H121</f>
        <v>#REF!</v>
      </c>
      <c r="I102" s="11" t="e">
        <f>I103+I109+I112+I118+I121</f>
        <v>#REF!</v>
      </c>
      <c r="J102" s="11" t="e">
        <f>J103+J109+J112+J118+J121</f>
        <v>#REF!</v>
      </c>
      <c r="K102" s="11">
        <f>K103+K109+K112+K118+K121+K106+K115</f>
        <v>175</v>
      </c>
    </row>
    <row r="103" spans="1:11" ht="47.25" x14ac:dyDescent="0.25">
      <c r="A103" s="120" t="s">
        <v>902</v>
      </c>
      <c r="B103" s="21" t="s">
        <v>159</v>
      </c>
      <c r="C103" s="21" t="s">
        <v>181</v>
      </c>
      <c r="D103" s="21" t="s">
        <v>378</v>
      </c>
      <c r="E103" s="21"/>
      <c r="F103" s="11">
        <f t="shared" ref="F103:H104" si="39">F104</f>
        <v>0</v>
      </c>
      <c r="G103" s="11">
        <f t="shared" si="39"/>
        <v>0</v>
      </c>
      <c r="H103" s="11" t="e">
        <f t="shared" si="39"/>
        <v>#REF!</v>
      </c>
      <c r="I103" s="11" t="e">
        <f t="shared" ref="I103:K104" si="40">I104</f>
        <v>#REF!</v>
      </c>
      <c r="J103" s="11" t="e">
        <f t="shared" si="40"/>
        <v>#REF!</v>
      </c>
      <c r="K103" s="11">
        <f t="shared" si="40"/>
        <v>90</v>
      </c>
    </row>
    <row r="104" spans="1:11" ht="31.5" x14ac:dyDescent="0.25">
      <c r="A104" s="26" t="s">
        <v>172</v>
      </c>
      <c r="B104" s="21" t="s">
        <v>159</v>
      </c>
      <c r="C104" s="21" t="s">
        <v>181</v>
      </c>
      <c r="D104" s="21" t="s">
        <v>378</v>
      </c>
      <c r="E104" s="21" t="s">
        <v>173</v>
      </c>
      <c r="F104" s="11">
        <f t="shared" si="39"/>
        <v>0</v>
      </c>
      <c r="G104" s="11">
        <f t="shared" si="39"/>
        <v>0</v>
      </c>
      <c r="H104" s="11" t="e">
        <f t="shared" si="39"/>
        <v>#REF!</v>
      </c>
      <c r="I104" s="11" t="e">
        <f t="shared" si="40"/>
        <v>#REF!</v>
      </c>
      <c r="J104" s="11" t="e">
        <f t="shared" si="40"/>
        <v>#REF!</v>
      </c>
      <c r="K104" s="11">
        <f t="shared" si="40"/>
        <v>90</v>
      </c>
    </row>
    <row r="105" spans="1:11" ht="47.25" x14ac:dyDescent="0.25">
      <c r="A105" s="26" t="s">
        <v>174</v>
      </c>
      <c r="B105" s="21" t="s">
        <v>159</v>
      </c>
      <c r="C105" s="21" t="s">
        <v>181</v>
      </c>
      <c r="D105" s="21" t="s">
        <v>378</v>
      </c>
      <c r="E105" s="21" t="s">
        <v>175</v>
      </c>
      <c r="F105" s="11">
        <v>0</v>
      </c>
      <c r="G105" s="11">
        <v>0</v>
      </c>
      <c r="H105" s="11" t="e">
        <f>'Прил.№4 ведомств.'!#REF!+'Прил.№4 ведомств.'!#REF!</f>
        <v>#REF!</v>
      </c>
      <c r="I105" s="11" t="e">
        <f>'Прил.№4 ведомств.'!#REF!+'Прил.№4 ведомств.'!#REF!</f>
        <v>#REF!</v>
      </c>
      <c r="J105" s="11" t="e">
        <f>'Прил.№4 ведомств.'!#REF!+'Прил.№4 ведомств.'!#REF!</f>
        <v>#REF!</v>
      </c>
      <c r="K105" s="11">
        <f>'Прил.№4 ведомств.'!G669+'Прил.№4 ведомств.'!G256</f>
        <v>90</v>
      </c>
    </row>
    <row r="106" spans="1:11" ht="45" x14ac:dyDescent="0.25">
      <c r="A106" s="299" t="s">
        <v>998</v>
      </c>
      <c r="B106" s="21" t="s">
        <v>159</v>
      </c>
      <c r="C106" s="21" t="s">
        <v>181</v>
      </c>
      <c r="D106" s="21" t="s">
        <v>519</v>
      </c>
      <c r="E106" s="21"/>
      <c r="F106" s="11"/>
      <c r="G106" s="11"/>
      <c r="H106" s="11"/>
      <c r="I106" s="11"/>
      <c r="J106" s="11"/>
      <c r="K106" s="11">
        <f>K107</f>
        <v>20</v>
      </c>
    </row>
    <row r="107" spans="1:11" ht="31.5" x14ac:dyDescent="0.25">
      <c r="A107" s="26" t="s">
        <v>172</v>
      </c>
      <c r="B107" s="21" t="s">
        <v>159</v>
      </c>
      <c r="C107" s="21" t="s">
        <v>181</v>
      </c>
      <c r="D107" s="21" t="s">
        <v>519</v>
      </c>
      <c r="E107" s="21" t="s">
        <v>173</v>
      </c>
      <c r="F107" s="11"/>
      <c r="G107" s="11"/>
      <c r="H107" s="11"/>
      <c r="I107" s="11"/>
      <c r="J107" s="11"/>
      <c r="K107" s="11">
        <f>K108</f>
        <v>20</v>
      </c>
    </row>
    <row r="108" spans="1:11" ht="47.25" x14ac:dyDescent="0.25">
      <c r="A108" s="26" t="s">
        <v>174</v>
      </c>
      <c r="B108" s="21" t="s">
        <v>159</v>
      </c>
      <c r="C108" s="21" t="s">
        <v>181</v>
      </c>
      <c r="D108" s="21" t="s">
        <v>519</v>
      </c>
      <c r="E108" s="21" t="s">
        <v>175</v>
      </c>
      <c r="F108" s="11"/>
      <c r="G108" s="11"/>
      <c r="H108" s="11"/>
      <c r="I108" s="11"/>
      <c r="J108" s="11"/>
      <c r="K108" s="11">
        <f>'Прил.№4 ведомств.'!G672</f>
        <v>20</v>
      </c>
    </row>
    <row r="109" spans="1:11" ht="31.5" x14ac:dyDescent="0.25">
      <c r="A109" s="26" t="s">
        <v>379</v>
      </c>
      <c r="B109" s="21" t="s">
        <v>159</v>
      </c>
      <c r="C109" s="21" t="s">
        <v>181</v>
      </c>
      <c r="D109" s="21" t="s">
        <v>380</v>
      </c>
      <c r="E109" s="21"/>
      <c r="F109" s="11">
        <f t="shared" ref="F109:H110" si="41">F110</f>
        <v>0</v>
      </c>
      <c r="G109" s="11">
        <f t="shared" si="41"/>
        <v>0</v>
      </c>
      <c r="H109" s="11" t="e">
        <f t="shared" si="41"/>
        <v>#REF!</v>
      </c>
      <c r="I109" s="11" t="e">
        <f t="shared" ref="I109:K110" si="42">I110</f>
        <v>#REF!</v>
      </c>
      <c r="J109" s="11" t="e">
        <f t="shared" si="42"/>
        <v>#REF!</v>
      </c>
      <c r="K109" s="11">
        <f t="shared" si="42"/>
        <v>25</v>
      </c>
    </row>
    <row r="110" spans="1:11" ht="31.5" x14ac:dyDescent="0.25">
      <c r="A110" s="26" t="s">
        <v>172</v>
      </c>
      <c r="B110" s="21" t="s">
        <v>159</v>
      </c>
      <c r="C110" s="21" t="s">
        <v>181</v>
      </c>
      <c r="D110" s="21" t="s">
        <v>380</v>
      </c>
      <c r="E110" s="21" t="s">
        <v>173</v>
      </c>
      <c r="F110" s="11">
        <f t="shared" si="41"/>
        <v>0</v>
      </c>
      <c r="G110" s="11">
        <f t="shared" si="41"/>
        <v>0</v>
      </c>
      <c r="H110" s="11" t="e">
        <f t="shared" si="41"/>
        <v>#REF!</v>
      </c>
      <c r="I110" s="11" t="e">
        <f t="shared" si="42"/>
        <v>#REF!</v>
      </c>
      <c r="J110" s="11" t="e">
        <f t="shared" si="42"/>
        <v>#REF!</v>
      </c>
      <c r="K110" s="11">
        <f t="shared" si="42"/>
        <v>25</v>
      </c>
    </row>
    <row r="111" spans="1:11" ht="47.25" x14ac:dyDescent="0.25">
      <c r="A111" s="26" t="s">
        <v>174</v>
      </c>
      <c r="B111" s="21" t="s">
        <v>159</v>
      </c>
      <c r="C111" s="21" t="s">
        <v>181</v>
      </c>
      <c r="D111" s="21" t="s">
        <v>380</v>
      </c>
      <c r="E111" s="21" t="s">
        <v>175</v>
      </c>
      <c r="F111" s="11">
        <v>0</v>
      </c>
      <c r="G111" s="11">
        <v>0</v>
      </c>
      <c r="H111" s="11" t="e">
        <f>'Прил.№4 ведомств.'!#REF!</f>
        <v>#REF!</v>
      </c>
      <c r="I111" s="11" t="e">
        <f>'Прил.№4 ведомств.'!#REF!</f>
        <v>#REF!</v>
      </c>
      <c r="J111" s="11" t="e">
        <f>'Прил.№4 ведомств.'!#REF!</f>
        <v>#REF!</v>
      </c>
      <c r="K111" s="11">
        <f>'Прил.№4 ведомств.'!G259</f>
        <v>25</v>
      </c>
    </row>
    <row r="112" spans="1:11" ht="47.25" x14ac:dyDescent="0.25">
      <c r="A112" s="33" t="s">
        <v>903</v>
      </c>
      <c r="B112" s="21" t="s">
        <v>159</v>
      </c>
      <c r="C112" s="21" t="s">
        <v>181</v>
      </c>
      <c r="D112" s="21" t="s">
        <v>900</v>
      </c>
      <c r="E112" s="21"/>
      <c r="F112" s="11">
        <f t="shared" ref="F112:H113" si="43">F113</f>
        <v>0</v>
      </c>
      <c r="G112" s="11">
        <f t="shared" si="43"/>
        <v>0</v>
      </c>
      <c r="H112" s="11" t="e">
        <f t="shared" si="43"/>
        <v>#REF!</v>
      </c>
      <c r="I112" s="11" t="e">
        <f t="shared" ref="I112:K113" si="44">I113</f>
        <v>#REF!</v>
      </c>
      <c r="J112" s="11" t="e">
        <f t="shared" si="44"/>
        <v>#REF!</v>
      </c>
      <c r="K112" s="11">
        <f t="shared" si="44"/>
        <v>10</v>
      </c>
    </row>
    <row r="113" spans="1:11" ht="31.5" x14ac:dyDescent="0.25">
      <c r="A113" s="26" t="s">
        <v>172</v>
      </c>
      <c r="B113" s="21" t="s">
        <v>159</v>
      </c>
      <c r="C113" s="21" t="s">
        <v>181</v>
      </c>
      <c r="D113" s="21" t="s">
        <v>900</v>
      </c>
      <c r="E113" s="21" t="s">
        <v>173</v>
      </c>
      <c r="F113" s="11">
        <f t="shared" si="43"/>
        <v>0</v>
      </c>
      <c r="G113" s="11">
        <f t="shared" si="43"/>
        <v>0</v>
      </c>
      <c r="H113" s="11" t="e">
        <f t="shared" si="43"/>
        <v>#REF!</v>
      </c>
      <c r="I113" s="11" t="e">
        <f t="shared" si="44"/>
        <v>#REF!</v>
      </c>
      <c r="J113" s="11" t="e">
        <f t="shared" si="44"/>
        <v>#REF!</v>
      </c>
      <c r="K113" s="11">
        <f t="shared" si="44"/>
        <v>10</v>
      </c>
    </row>
    <row r="114" spans="1:11" ht="47.25" x14ac:dyDescent="0.25">
      <c r="A114" s="26" t="s">
        <v>174</v>
      </c>
      <c r="B114" s="21" t="s">
        <v>159</v>
      </c>
      <c r="C114" s="21" t="s">
        <v>181</v>
      </c>
      <c r="D114" s="21" t="s">
        <v>900</v>
      </c>
      <c r="E114" s="21" t="s">
        <v>175</v>
      </c>
      <c r="F114" s="11">
        <v>0</v>
      </c>
      <c r="G114" s="11">
        <v>0</v>
      </c>
      <c r="H114" s="11" t="e">
        <f>'Прил.№4 ведомств.'!#REF!</f>
        <v>#REF!</v>
      </c>
      <c r="I114" s="11" t="e">
        <f>'Прил.№4 ведомств.'!#REF!</f>
        <v>#REF!</v>
      </c>
      <c r="J114" s="11" t="e">
        <f>'Прил.№4 ведомств.'!#REF!</f>
        <v>#REF!</v>
      </c>
      <c r="K114" s="11">
        <f>'Прил.№4 ведомств.'!G262</f>
        <v>10</v>
      </c>
    </row>
    <row r="115" spans="1:11" ht="47.25" x14ac:dyDescent="0.25">
      <c r="A115" s="26" t="s">
        <v>783</v>
      </c>
      <c r="B115" s="21" t="s">
        <v>159</v>
      </c>
      <c r="C115" s="21" t="s">
        <v>181</v>
      </c>
      <c r="D115" s="21" t="s">
        <v>905</v>
      </c>
      <c r="E115" s="21"/>
      <c r="F115" s="11"/>
      <c r="G115" s="11"/>
      <c r="H115" s="11"/>
      <c r="I115" s="11"/>
      <c r="J115" s="11"/>
      <c r="K115" s="11">
        <f>K116</f>
        <v>30</v>
      </c>
    </row>
    <row r="116" spans="1:11" ht="31.5" x14ac:dyDescent="0.25">
      <c r="A116" s="26" t="s">
        <v>172</v>
      </c>
      <c r="B116" s="21" t="s">
        <v>159</v>
      </c>
      <c r="C116" s="21" t="s">
        <v>181</v>
      </c>
      <c r="D116" s="21" t="s">
        <v>905</v>
      </c>
      <c r="E116" s="21" t="s">
        <v>173</v>
      </c>
      <c r="F116" s="11"/>
      <c r="G116" s="11"/>
      <c r="H116" s="11"/>
      <c r="I116" s="11"/>
      <c r="J116" s="11"/>
      <c r="K116" s="11">
        <f>K117</f>
        <v>30</v>
      </c>
    </row>
    <row r="117" spans="1:11" ht="47.25" x14ac:dyDescent="0.25">
      <c r="A117" s="26" t="s">
        <v>174</v>
      </c>
      <c r="B117" s="21" t="s">
        <v>159</v>
      </c>
      <c r="C117" s="21" t="s">
        <v>181</v>
      </c>
      <c r="D117" s="21" t="s">
        <v>905</v>
      </c>
      <c r="E117" s="21" t="s">
        <v>175</v>
      </c>
      <c r="F117" s="11"/>
      <c r="G117" s="11"/>
      <c r="H117" s="11"/>
      <c r="I117" s="11"/>
      <c r="J117" s="11"/>
      <c r="K117" s="11">
        <f>'Прил.№4 ведомств.'!G265</f>
        <v>30</v>
      </c>
    </row>
    <row r="118" spans="1:11" ht="31.5" hidden="1" x14ac:dyDescent="0.25">
      <c r="A118" s="33" t="s">
        <v>907</v>
      </c>
      <c r="B118" s="21" t="s">
        <v>159</v>
      </c>
      <c r="C118" s="21" t="s">
        <v>181</v>
      </c>
      <c r="D118" s="21" t="s">
        <v>906</v>
      </c>
      <c r="E118" s="21"/>
      <c r="F118" s="11">
        <f t="shared" ref="F118:H119" si="45">F119</f>
        <v>0</v>
      </c>
      <c r="G118" s="11">
        <f t="shared" si="45"/>
        <v>0</v>
      </c>
      <c r="H118" s="11" t="e">
        <f t="shared" si="45"/>
        <v>#REF!</v>
      </c>
      <c r="I118" s="11" t="e">
        <f t="shared" ref="I118:K119" si="46">I119</f>
        <v>#REF!</v>
      </c>
      <c r="J118" s="11" t="e">
        <f t="shared" si="46"/>
        <v>#REF!</v>
      </c>
      <c r="K118" s="11">
        <f t="shared" si="46"/>
        <v>0</v>
      </c>
    </row>
    <row r="119" spans="1:11" ht="31.5" hidden="1" x14ac:dyDescent="0.25">
      <c r="A119" s="26" t="s">
        <v>172</v>
      </c>
      <c r="B119" s="21" t="s">
        <v>159</v>
      </c>
      <c r="C119" s="21" t="s">
        <v>181</v>
      </c>
      <c r="D119" s="21" t="s">
        <v>906</v>
      </c>
      <c r="E119" s="21" t="s">
        <v>173</v>
      </c>
      <c r="F119" s="11">
        <f t="shared" si="45"/>
        <v>0</v>
      </c>
      <c r="G119" s="11">
        <f t="shared" si="45"/>
        <v>0</v>
      </c>
      <c r="H119" s="11" t="e">
        <f t="shared" si="45"/>
        <v>#REF!</v>
      </c>
      <c r="I119" s="11" t="e">
        <f t="shared" si="46"/>
        <v>#REF!</v>
      </c>
      <c r="J119" s="11" t="e">
        <f t="shared" si="46"/>
        <v>#REF!</v>
      </c>
      <c r="K119" s="11">
        <f t="shared" si="46"/>
        <v>0</v>
      </c>
    </row>
    <row r="120" spans="1:11" ht="47.25" hidden="1" x14ac:dyDescent="0.25">
      <c r="A120" s="26" t="s">
        <v>174</v>
      </c>
      <c r="B120" s="21" t="s">
        <v>159</v>
      </c>
      <c r="C120" s="21" t="s">
        <v>181</v>
      </c>
      <c r="D120" s="21" t="s">
        <v>906</v>
      </c>
      <c r="E120" s="21" t="s">
        <v>175</v>
      </c>
      <c r="F120" s="11">
        <v>0</v>
      </c>
      <c r="G120" s="11">
        <v>0</v>
      </c>
      <c r="H120" s="11" t="e">
        <f>'Прил.№4 ведомств.'!#REF!</f>
        <v>#REF!</v>
      </c>
      <c r="I120" s="11" t="e">
        <f>'Прил.№4 ведомств.'!#REF!</f>
        <v>#REF!</v>
      </c>
      <c r="J120" s="11" t="e">
        <f>'Прил.№4 ведомств.'!#REF!</f>
        <v>#REF!</v>
      </c>
      <c r="K120" s="11">
        <f>'Прил.№4 ведомств.'!G675</f>
        <v>0</v>
      </c>
    </row>
    <row r="121" spans="1:11" ht="31.5" hidden="1" x14ac:dyDescent="0.25">
      <c r="A121" s="33" t="s">
        <v>904</v>
      </c>
      <c r="B121" s="21" t="s">
        <v>159</v>
      </c>
      <c r="C121" s="21" t="s">
        <v>181</v>
      </c>
      <c r="D121" s="21" t="s">
        <v>901</v>
      </c>
      <c r="E121" s="21"/>
      <c r="F121" s="11">
        <f t="shared" ref="F121:H122" si="47">F122</f>
        <v>0</v>
      </c>
      <c r="G121" s="11">
        <f t="shared" si="47"/>
        <v>0</v>
      </c>
      <c r="H121" s="11" t="e">
        <f t="shared" si="47"/>
        <v>#REF!</v>
      </c>
      <c r="I121" s="11" t="e">
        <f t="shared" ref="I121:K122" si="48">I122</f>
        <v>#REF!</v>
      </c>
      <c r="J121" s="11" t="e">
        <f t="shared" si="48"/>
        <v>#REF!</v>
      </c>
      <c r="K121" s="11">
        <f t="shared" si="48"/>
        <v>0</v>
      </c>
    </row>
    <row r="122" spans="1:11" ht="31.5" hidden="1" x14ac:dyDescent="0.25">
      <c r="A122" s="26" t="s">
        <v>172</v>
      </c>
      <c r="B122" s="21" t="s">
        <v>159</v>
      </c>
      <c r="C122" s="21" t="s">
        <v>181</v>
      </c>
      <c r="D122" s="21" t="s">
        <v>901</v>
      </c>
      <c r="E122" s="21" t="s">
        <v>173</v>
      </c>
      <c r="F122" s="11">
        <f t="shared" si="47"/>
        <v>0</v>
      </c>
      <c r="G122" s="11">
        <f t="shared" si="47"/>
        <v>0</v>
      </c>
      <c r="H122" s="11" t="e">
        <f t="shared" si="47"/>
        <v>#REF!</v>
      </c>
      <c r="I122" s="11" t="e">
        <f t="shared" si="48"/>
        <v>#REF!</v>
      </c>
      <c r="J122" s="11" t="e">
        <f t="shared" si="48"/>
        <v>#REF!</v>
      </c>
      <c r="K122" s="11">
        <f t="shared" si="48"/>
        <v>0</v>
      </c>
    </row>
    <row r="123" spans="1:11" ht="47.25" hidden="1" x14ac:dyDescent="0.25">
      <c r="A123" s="26" t="s">
        <v>174</v>
      </c>
      <c r="B123" s="21" t="s">
        <v>159</v>
      </c>
      <c r="C123" s="21" t="s">
        <v>181</v>
      </c>
      <c r="D123" s="21" t="s">
        <v>901</v>
      </c>
      <c r="E123" s="21" t="s">
        <v>175</v>
      </c>
      <c r="F123" s="11">
        <v>0</v>
      </c>
      <c r="G123" s="11">
        <v>0</v>
      </c>
      <c r="H123" s="11" t="e">
        <f>'Прил.№4 ведомств.'!#REF!</f>
        <v>#REF!</v>
      </c>
      <c r="I123" s="11" t="e">
        <f>'Прил.№4 ведомств.'!#REF!</f>
        <v>#REF!</v>
      </c>
      <c r="J123" s="11" t="e">
        <f>'Прил.№4 ведомств.'!#REF!</f>
        <v>#REF!</v>
      </c>
      <c r="K123" s="11">
        <f>'Прил.№4 ведомств.'!G268</f>
        <v>0</v>
      </c>
    </row>
    <row r="124" spans="1:11" ht="63" x14ac:dyDescent="0.25">
      <c r="A124" s="31" t="s">
        <v>782</v>
      </c>
      <c r="B124" s="10" t="s">
        <v>159</v>
      </c>
      <c r="C124" s="10" t="s">
        <v>181</v>
      </c>
      <c r="D124" s="21" t="s">
        <v>780</v>
      </c>
      <c r="E124" s="34"/>
      <c r="F124" s="11" t="e">
        <f>F125</f>
        <v>#REF!</v>
      </c>
      <c r="G124" s="11" t="e">
        <f t="shared" ref="G124:K126" si="49">G125</f>
        <v>#REF!</v>
      </c>
      <c r="H124" s="11" t="e">
        <f t="shared" si="49"/>
        <v>#REF!</v>
      </c>
      <c r="I124" s="11" t="e">
        <f t="shared" si="49"/>
        <v>#REF!</v>
      </c>
      <c r="J124" s="11" t="e">
        <f t="shared" si="49"/>
        <v>#REF!</v>
      </c>
      <c r="K124" s="11">
        <f>K125+K128+K131+K134</f>
        <v>45</v>
      </c>
    </row>
    <row r="125" spans="1:11" ht="47.25" x14ac:dyDescent="0.25">
      <c r="A125" s="264" t="s">
        <v>911</v>
      </c>
      <c r="B125" s="10" t="s">
        <v>159</v>
      </c>
      <c r="C125" s="10" t="s">
        <v>181</v>
      </c>
      <c r="D125" s="21" t="s">
        <v>910</v>
      </c>
      <c r="E125" s="34"/>
      <c r="F125" s="11" t="e">
        <f>F126</f>
        <v>#REF!</v>
      </c>
      <c r="G125" s="11" t="e">
        <f t="shared" si="49"/>
        <v>#REF!</v>
      </c>
      <c r="H125" s="11" t="e">
        <f t="shared" si="49"/>
        <v>#REF!</v>
      </c>
      <c r="I125" s="11" t="e">
        <f t="shared" si="49"/>
        <v>#REF!</v>
      </c>
      <c r="J125" s="11" t="e">
        <f t="shared" si="49"/>
        <v>#REF!</v>
      </c>
      <c r="K125" s="11">
        <f t="shared" si="49"/>
        <v>30</v>
      </c>
    </row>
    <row r="126" spans="1:11" ht="31.5" x14ac:dyDescent="0.25">
      <c r="A126" s="26" t="s">
        <v>172</v>
      </c>
      <c r="B126" s="10" t="s">
        <v>159</v>
      </c>
      <c r="C126" s="10" t="s">
        <v>181</v>
      </c>
      <c r="D126" s="21" t="s">
        <v>910</v>
      </c>
      <c r="E126" s="34" t="s">
        <v>173</v>
      </c>
      <c r="F126" s="11" t="e">
        <f>F127</f>
        <v>#REF!</v>
      </c>
      <c r="G126" s="11" t="e">
        <f t="shared" si="49"/>
        <v>#REF!</v>
      </c>
      <c r="H126" s="11" t="e">
        <f t="shared" si="49"/>
        <v>#REF!</v>
      </c>
      <c r="I126" s="11" t="e">
        <f t="shared" si="49"/>
        <v>#REF!</v>
      </c>
      <c r="J126" s="11" t="e">
        <f t="shared" si="49"/>
        <v>#REF!</v>
      </c>
      <c r="K126" s="11">
        <f t="shared" si="49"/>
        <v>30</v>
      </c>
    </row>
    <row r="127" spans="1:11" ht="47.25" x14ac:dyDescent="0.25">
      <c r="A127" s="26" t="s">
        <v>174</v>
      </c>
      <c r="B127" s="10" t="s">
        <v>159</v>
      </c>
      <c r="C127" s="10" t="s">
        <v>181</v>
      </c>
      <c r="D127" s="21" t="s">
        <v>910</v>
      </c>
      <c r="E127" s="34" t="s">
        <v>175</v>
      </c>
      <c r="F127" s="11" t="e">
        <f>'Прил.№4 ведомств.'!#REF!</f>
        <v>#REF!</v>
      </c>
      <c r="G127" s="11" t="e">
        <f>'Прил.№4 ведомств.'!#REF!</f>
        <v>#REF!</v>
      </c>
      <c r="H127" s="11" t="e">
        <f>'Прил.№4 ведомств.'!#REF!</f>
        <v>#REF!</v>
      </c>
      <c r="I127" s="11" t="e">
        <f>'Прил.№4 ведомств.'!#REF!</f>
        <v>#REF!</v>
      </c>
      <c r="J127" s="11" t="e">
        <f>'Прил.№4 ведомств.'!#REF!</f>
        <v>#REF!</v>
      </c>
      <c r="K127" s="11">
        <f>'Прил.№4 ведомств.'!G94+'Прил.№4 ведомств.'!G281</f>
        <v>30</v>
      </c>
    </row>
    <row r="128" spans="1:11" ht="31.5" hidden="1" x14ac:dyDescent="0.25">
      <c r="A128" s="264" t="s">
        <v>914</v>
      </c>
      <c r="B128" s="21" t="s">
        <v>159</v>
      </c>
      <c r="C128" s="21" t="s">
        <v>181</v>
      </c>
      <c r="D128" s="21" t="s">
        <v>915</v>
      </c>
      <c r="E128" s="34"/>
      <c r="F128" s="11"/>
      <c r="G128" s="11"/>
      <c r="H128" s="11"/>
      <c r="I128" s="11"/>
      <c r="J128" s="11"/>
      <c r="K128" s="11">
        <f>K129</f>
        <v>0</v>
      </c>
    </row>
    <row r="129" spans="1:11" ht="31.5" hidden="1" x14ac:dyDescent="0.25">
      <c r="A129" s="26" t="s">
        <v>172</v>
      </c>
      <c r="B129" s="21" t="s">
        <v>159</v>
      </c>
      <c r="C129" s="21" t="s">
        <v>181</v>
      </c>
      <c r="D129" s="21" t="s">
        <v>915</v>
      </c>
      <c r="E129" s="34" t="s">
        <v>173</v>
      </c>
      <c r="F129" s="11"/>
      <c r="G129" s="11"/>
      <c r="H129" s="11"/>
      <c r="I129" s="11"/>
      <c r="J129" s="11"/>
      <c r="K129" s="11">
        <f>K130</f>
        <v>0</v>
      </c>
    </row>
    <row r="130" spans="1:11" ht="47.25" hidden="1" x14ac:dyDescent="0.25">
      <c r="A130" s="26" t="s">
        <v>174</v>
      </c>
      <c r="B130" s="21" t="s">
        <v>159</v>
      </c>
      <c r="C130" s="21" t="s">
        <v>181</v>
      </c>
      <c r="D130" s="21" t="s">
        <v>915</v>
      </c>
      <c r="E130" s="34" t="s">
        <v>175</v>
      </c>
      <c r="F130" s="11"/>
      <c r="G130" s="11"/>
      <c r="H130" s="11"/>
      <c r="I130" s="11"/>
      <c r="J130" s="11"/>
      <c r="K130" s="11">
        <f>'Прил.№4 ведомств.'!G1274</f>
        <v>0</v>
      </c>
    </row>
    <row r="131" spans="1:11" ht="33.75" customHeight="1" x14ac:dyDescent="0.25">
      <c r="A131" s="265" t="s">
        <v>913</v>
      </c>
      <c r="B131" s="21" t="s">
        <v>159</v>
      </c>
      <c r="C131" s="21" t="s">
        <v>181</v>
      </c>
      <c r="D131" s="21" t="s">
        <v>912</v>
      </c>
      <c r="E131" s="34"/>
      <c r="F131" s="11" t="e">
        <f>F132</f>
        <v>#REF!</v>
      </c>
      <c r="G131" s="11" t="e">
        <f t="shared" ref="G131:K132" si="50">G132</f>
        <v>#REF!</v>
      </c>
      <c r="H131" s="11" t="e">
        <f t="shared" si="50"/>
        <v>#REF!</v>
      </c>
      <c r="I131" s="11" t="e">
        <f t="shared" si="50"/>
        <v>#REF!</v>
      </c>
      <c r="J131" s="11" t="e">
        <f t="shared" si="50"/>
        <v>#REF!</v>
      </c>
      <c r="K131" s="11">
        <f t="shared" si="50"/>
        <v>15</v>
      </c>
    </row>
    <row r="132" spans="1:11" ht="31.5" customHeight="1" x14ac:dyDescent="0.25">
      <c r="A132" s="26" t="s">
        <v>172</v>
      </c>
      <c r="B132" s="21" t="s">
        <v>159</v>
      </c>
      <c r="C132" s="21" t="s">
        <v>181</v>
      </c>
      <c r="D132" s="21" t="s">
        <v>912</v>
      </c>
      <c r="E132" s="34" t="s">
        <v>173</v>
      </c>
      <c r="F132" s="11" t="e">
        <f>F133</f>
        <v>#REF!</v>
      </c>
      <c r="G132" s="11" t="e">
        <f t="shared" si="50"/>
        <v>#REF!</v>
      </c>
      <c r="H132" s="11" t="e">
        <f t="shared" si="50"/>
        <v>#REF!</v>
      </c>
      <c r="I132" s="11" t="e">
        <f t="shared" si="50"/>
        <v>#REF!</v>
      </c>
      <c r="J132" s="11" t="e">
        <f t="shared" si="50"/>
        <v>#REF!</v>
      </c>
      <c r="K132" s="11">
        <f t="shared" si="50"/>
        <v>15</v>
      </c>
    </row>
    <row r="133" spans="1:11" ht="47.25" customHeight="1" x14ac:dyDescent="0.25">
      <c r="A133" s="26" t="s">
        <v>174</v>
      </c>
      <c r="B133" s="21" t="s">
        <v>159</v>
      </c>
      <c r="C133" s="21" t="s">
        <v>181</v>
      </c>
      <c r="D133" s="21" t="s">
        <v>912</v>
      </c>
      <c r="E133" s="34" t="s">
        <v>175</v>
      </c>
      <c r="F133" s="11" t="e">
        <f>'Прил.№4 ведомств.'!#REF!</f>
        <v>#REF!</v>
      </c>
      <c r="G133" s="11" t="e">
        <f>'Прил.№4 ведомств.'!#REF!</f>
        <v>#REF!</v>
      </c>
      <c r="H133" s="11" t="e">
        <f>'Прил.№4 ведомств.'!#REF!</f>
        <v>#REF!</v>
      </c>
      <c r="I133" s="11" t="e">
        <f>'Прил.№4 ведомств.'!#REF!</f>
        <v>#REF!</v>
      </c>
      <c r="J133" s="11" t="e">
        <f>'Прил.№4 ведомств.'!#REF!</f>
        <v>#REF!</v>
      </c>
      <c r="K133" s="11">
        <f>'Прил.№4 ведомств.'!G100</f>
        <v>15</v>
      </c>
    </row>
    <row r="134" spans="1:11" ht="47.25" hidden="1" x14ac:dyDescent="0.25">
      <c r="A134" s="26" t="s">
        <v>922</v>
      </c>
      <c r="B134" s="21" t="s">
        <v>159</v>
      </c>
      <c r="C134" s="21" t="s">
        <v>181</v>
      </c>
      <c r="D134" s="21" t="s">
        <v>923</v>
      </c>
      <c r="E134" s="34"/>
      <c r="F134" s="11"/>
      <c r="G134" s="11"/>
      <c r="H134" s="11"/>
      <c r="I134" s="11"/>
      <c r="J134" s="11"/>
      <c r="K134" s="11">
        <f>K135</f>
        <v>0</v>
      </c>
    </row>
    <row r="135" spans="1:11" ht="47.25" hidden="1" x14ac:dyDescent="0.25">
      <c r="A135" s="109" t="s">
        <v>313</v>
      </c>
      <c r="B135" s="21" t="s">
        <v>159</v>
      </c>
      <c r="C135" s="21" t="s">
        <v>181</v>
      </c>
      <c r="D135" s="21" t="s">
        <v>923</v>
      </c>
      <c r="E135" s="34" t="s">
        <v>314</v>
      </c>
      <c r="F135" s="11"/>
      <c r="G135" s="11"/>
      <c r="H135" s="11"/>
      <c r="I135" s="11"/>
      <c r="J135" s="11"/>
      <c r="K135" s="11">
        <f>K136</f>
        <v>0</v>
      </c>
    </row>
    <row r="136" spans="1:11" ht="15.75" hidden="1" x14ac:dyDescent="0.25">
      <c r="A136" s="208" t="s">
        <v>315</v>
      </c>
      <c r="B136" s="21" t="s">
        <v>159</v>
      </c>
      <c r="C136" s="21" t="s">
        <v>181</v>
      </c>
      <c r="D136" s="21" t="s">
        <v>923</v>
      </c>
      <c r="E136" s="34" t="s">
        <v>316</v>
      </c>
      <c r="F136" s="11"/>
      <c r="G136" s="11"/>
      <c r="H136" s="11"/>
      <c r="I136" s="11"/>
      <c r="J136" s="11"/>
      <c r="K136" s="11">
        <f>'Прил.№4 ведомств.'!G284+'Прил.№4 ведомств.'!G684+'Прил.№4 ведомств.'!G899</f>
        <v>0</v>
      </c>
    </row>
    <row r="137" spans="1:11" ht="63" x14ac:dyDescent="0.25">
      <c r="A137" s="208" t="s">
        <v>924</v>
      </c>
      <c r="B137" s="21" t="s">
        <v>159</v>
      </c>
      <c r="C137" s="21" t="s">
        <v>181</v>
      </c>
      <c r="D137" s="21" t="s">
        <v>928</v>
      </c>
      <c r="E137" s="34"/>
      <c r="F137" s="11"/>
      <c r="G137" s="11"/>
      <c r="H137" s="11"/>
      <c r="I137" s="11"/>
      <c r="J137" s="11"/>
      <c r="K137" s="11">
        <f>K138</f>
        <v>4932.3</v>
      </c>
    </row>
    <row r="138" spans="1:11" ht="31.5" x14ac:dyDescent="0.25">
      <c r="A138" s="208" t="s">
        <v>954</v>
      </c>
      <c r="B138" s="21" t="s">
        <v>159</v>
      </c>
      <c r="C138" s="21" t="s">
        <v>181</v>
      </c>
      <c r="D138" s="21" t="s">
        <v>1064</v>
      </c>
      <c r="E138" s="34"/>
      <c r="F138" s="11"/>
      <c r="G138" s="11"/>
      <c r="H138" s="11"/>
      <c r="I138" s="11"/>
      <c r="J138" s="11"/>
      <c r="K138" s="11">
        <f>K139</f>
        <v>4932.3</v>
      </c>
    </row>
    <row r="139" spans="1:11" ht="31.5" x14ac:dyDescent="0.25">
      <c r="A139" s="208" t="s">
        <v>172</v>
      </c>
      <c r="B139" s="21" t="s">
        <v>159</v>
      </c>
      <c r="C139" s="21" t="s">
        <v>181</v>
      </c>
      <c r="D139" s="21" t="s">
        <v>1064</v>
      </c>
      <c r="E139" s="34" t="s">
        <v>173</v>
      </c>
      <c r="F139" s="11"/>
      <c r="G139" s="11"/>
      <c r="H139" s="11"/>
      <c r="I139" s="11"/>
      <c r="J139" s="11"/>
      <c r="K139" s="11">
        <f>K140</f>
        <v>4932.3</v>
      </c>
    </row>
    <row r="140" spans="1:11" ht="47.25" x14ac:dyDescent="0.25">
      <c r="A140" s="208" t="s">
        <v>174</v>
      </c>
      <c r="B140" s="21" t="s">
        <v>159</v>
      </c>
      <c r="C140" s="21" t="s">
        <v>181</v>
      </c>
      <c r="D140" s="21" t="s">
        <v>1064</v>
      </c>
      <c r="E140" s="34" t="s">
        <v>175</v>
      </c>
      <c r="F140" s="11"/>
      <c r="G140" s="11"/>
      <c r="H140" s="11"/>
      <c r="I140" s="11"/>
      <c r="J140" s="11"/>
      <c r="K140" s="11">
        <f>'Прил.№4 ведомств.'!G626</f>
        <v>4932.3</v>
      </c>
    </row>
    <row r="141" spans="1:11" ht="78.75" x14ac:dyDescent="0.25">
      <c r="A141" s="31" t="s">
        <v>1048</v>
      </c>
      <c r="B141" s="10" t="s">
        <v>159</v>
      </c>
      <c r="C141" s="10" t="s">
        <v>181</v>
      </c>
      <c r="D141" s="32" t="s">
        <v>1045</v>
      </c>
      <c r="E141" s="10"/>
      <c r="F141" s="27">
        <f>F142</f>
        <v>20</v>
      </c>
      <c r="G141" s="11"/>
      <c r="H141" s="11"/>
      <c r="I141" s="11"/>
      <c r="J141" s="11"/>
      <c r="K141" s="11">
        <f>K142</f>
        <v>20</v>
      </c>
    </row>
    <row r="142" spans="1:11" ht="31.5" x14ac:dyDescent="0.25">
      <c r="A142" s="120" t="s">
        <v>212</v>
      </c>
      <c r="B142" s="10" t="s">
        <v>159</v>
      </c>
      <c r="C142" s="10" t="s">
        <v>181</v>
      </c>
      <c r="D142" s="6" t="s">
        <v>1049</v>
      </c>
      <c r="E142" s="10"/>
      <c r="F142" s="27">
        <f>F143</f>
        <v>20</v>
      </c>
      <c r="G142" s="11"/>
      <c r="H142" s="11"/>
      <c r="I142" s="11"/>
      <c r="J142" s="11"/>
      <c r="K142" s="11">
        <f>K143</f>
        <v>20</v>
      </c>
    </row>
    <row r="143" spans="1:11" ht="31.5" x14ac:dyDescent="0.25">
      <c r="A143" s="26" t="s">
        <v>172</v>
      </c>
      <c r="B143" s="10" t="s">
        <v>159</v>
      </c>
      <c r="C143" s="10" t="s">
        <v>181</v>
      </c>
      <c r="D143" s="6" t="s">
        <v>1049</v>
      </c>
      <c r="E143" s="10" t="s">
        <v>173</v>
      </c>
      <c r="F143" s="27">
        <f>F144</f>
        <v>20</v>
      </c>
      <c r="G143" s="11"/>
      <c r="H143" s="11"/>
      <c r="I143" s="11"/>
      <c r="J143" s="11"/>
      <c r="K143" s="11">
        <f>K144</f>
        <v>20</v>
      </c>
    </row>
    <row r="144" spans="1:11" ht="47.25" x14ac:dyDescent="0.25">
      <c r="A144" s="26" t="s">
        <v>174</v>
      </c>
      <c r="B144" s="10" t="s">
        <v>159</v>
      </c>
      <c r="C144" s="10" t="s">
        <v>181</v>
      </c>
      <c r="D144" s="6" t="s">
        <v>1049</v>
      </c>
      <c r="E144" s="10" t="s">
        <v>175</v>
      </c>
      <c r="F144" s="189">
        <v>20</v>
      </c>
      <c r="G144" s="11"/>
      <c r="H144" s="11"/>
      <c r="I144" s="11"/>
      <c r="J144" s="11"/>
      <c r="K144" s="11">
        <f>'Прил.№4 ведомств.'!G104</f>
        <v>20</v>
      </c>
    </row>
    <row r="145" spans="1:11" ht="15.75" x14ac:dyDescent="0.25">
      <c r="A145" s="31" t="s">
        <v>162</v>
      </c>
      <c r="B145" s="42" t="s">
        <v>159</v>
      </c>
      <c r="C145" s="42" t="s">
        <v>181</v>
      </c>
      <c r="D145" s="42" t="s">
        <v>163</v>
      </c>
      <c r="E145" s="42"/>
      <c r="F145" s="7" t="e">
        <f t="shared" ref="F145:K145" si="51">F146+F179+F203</f>
        <v>#REF!</v>
      </c>
      <c r="G145" s="7" t="e">
        <f t="shared" si="51"/>
        <v>#REF!</v>
      </c>
      <c r="H145" s="7" t="e">
        <f t="shared" si="51"/>
        <v>#REF!</v>
      </c>
      <c r="I145" s="7" t="e">
        <f t="shared" si="51"/>
        <v>#REF!</v>
      </c>
      <c r="J145" s="7" t="e">
        <f t="shared" si="51"/>
        <v>#REF!</v>
      </c>
      <c r="K145" s="7">
        <f t="shared" si="51"/>
        <v>60945.5</v>
      </c>
    </row>
    <row r="146" spans="1:11" ht="31.5" x14ac:dyDescent="0.25">
      <c r="A146" s="31" t="s">
        <v>226</v>
      </c>
      <c r="B146" s="42" t="s">
        <v>159</v>
      </c>
      <c r="C146" s="42" t="s">
        <v>181</v>
      </c>
      <c r="D146" s="42" t="s">
        <v>227</v>
      </c>
      <c r="E146" s="8"/>
      <c r="F146" s="11" t="e">
        <f>F155+F166+F169+F174+F150+F163+F160</f>
        <v>#REF!</v>
      </c>
      <c r="G146" s="11" t="e">
        <f>G155+G166+G169+G174+G150+G163+G160</f>
        <v>#REF!</v>
      </c>
      <c r="H146" s="11" t="e">
        <f>H155+H166+H169+H174+H150+H163+H160</f>
        <v>#REF!</v>
      </c>
      <c r="I146" s="11" t="e">
        <f>I155+I166+I169+I174+I150+I163+I160</f>
        <v>#REF!</v>
      </c>
      <c r="J146" s="11" t="e">
        <f>J155+J166+J169+J174+J150+J163+J160</f>
        <v>#REF!</v>
      </c>
      <c r="K146" s="11">
        <f>K155+K166+K169+K174+K150+K163+K160+K147</f>
        <v>3220.2</v>
      </c>
    </row>
    <row r="147" spans="1:11" ht="31.5" hidden="1" x14ac:dyDescent="0.25">
      <c r="A147" s="26" t="s">
        <v>954</v>
      </c>
      <c r="B147" s="42" t="s">
        <v>159</v>
      </c>
      <c r="C147" s="42" t="s">
        <v>181</v>
      </c>
      <c r="D147" s="42" t="s">
        <v>955</v>
      </c>
      <c r="E147" s="8"/>
      <c r="F147" s="11"/>
      <c r="G147" s="11"/>
      <c r="H147" s="11"/>
      <c r="I147" s="11"/>
      <c r="J147" s="11"/>
      <c r="K147" s="11">
        <f>K148</f>
        <v>0</v>
      </c>
    </row>
    <row r="148" spans="1:11" ht="31.5" hidden="1" x14ac:dyDescent="0.25">
      <c r="A148" s="26" t="s">
        <v>172</v>
      </c>
      <c r="B148" s="42" t="s">
        <v>159</v>
      </c>
      <c r="C148" s="42" t="s">
        <v>181</v>
      </c>
      <c r="D148" s="42" t="s">
        <v>955</v>
      </c>
      <c r="E148" s="42" t="s">
        <v>173</v>
      </c>
      <c r="F148" s="11"/>
      <c r="G148" s="11"/>
      <c r="H148" s="11"/>
      <c r="I148" s="11"/>
      <c r="J148" s="11"/>
      <c r="K148" s="11">
        <f>K149</f>
        <v>0</v>
      </c>
    </row>
    <row r="149" spans="1:11" ht="47.25" hidden="1" x14ac:dyDescent="0.25">
      <c r="A149" s="26" t="s">
        <v>174</v>
      </c>
      <c r="B149" s="42" t="s">
        <v>159</v>
      </c>
      <c r="C149" s="42" t="s">
        <v>181</v>
      </c>
      <c r="D149" s="42" t="s">
        <v>955</v>
      </c>
      <c r="E149" s="42" t="s">
        <v>175</v>
      </c>
      <c r="F149" s="11"/>
      <c r="G149" s="11"/>
      <c r="H149" s="11"/>
      <c r="I149" s="11"/>
      <c r="J149" s="11"/>
      <c r="K149" s="11">
        <f>'Прил.№4 ведомств.'!G631</f>
        <v>0</v>
      </c>
    </row>
    <row r="150" spans="1:11" ht="47.25" hidden="1" customHeight="1" x14ac:dyDescent="0.25">
      <c r="A150" s="26" t="s">
        <v>228</v>
      </c>
      <c r="B150" s="42" t="s">
        <v>159</v>
      </c>
      <c r="C150" s="42" t="s">
        <v>181</v>
      </c>
      <c r="D150" s="42" t="s">
        <v>229</v>
      </c>
      <c r="E150" s="8"/>
      <c r="F150" s="11">
        <f t="shared" ref="F150:K150" si="52">F151+F153</f>
        <v>0</v>
      </c>
      <c r="G150" s="11">
        <f t="shared" si="52"/>
        <v>0</v>
      </c>
      <c r="H150" s="11">
        <f t="shared" si="52"/>
        <v>0</v>
      </c>
      <c r="I150" s="11">
        <f t="shared" si="52"/>
        <v>0</v>
      </c>
      <c r="J150" s="11">
        <f t="shared" si="52"/>
        <v>0</v>
      </c>
      <c r="K150" s="11">
        <f t="shared" si="52"/>
        <v>0</v>
      </c>
    </row>
    <row r="151" spans="1:11" ht="78.75" hidden="1" customHeight="1" x14ac:dyDescent="0.25">
      <c r="A151" s="26" t="s">
        <v>168</v>
      </c>
      <c r="B151" s="42" t="s">
        <v>159</v>
      </c>
      <c r="C151" s="42" t="s">
        <v>181</v>
      </c>
      <c r="D151" s="42" t="s">
        <v>229</v>
      </c>
      <c r="E151" s="42" t="s">
        <v>169</v>
      </c>
      <c r="F151" s="11">
        <f t="shared" ref="F151:K151" si="53">F152</f>
        <v>0</v>
      </c>
      <c r="G151" s="11">
        <f t="shared" si="53"/>
        <v>0</v>
      </c>
      <c r="H151" s="11">
        <f t="shared" si="53"/>
        <v>0</v>
      </c>
      <c r="I151" s="11">
        <f t="shared" si="53"/>
        <v>0</v>
      </c>
      <c r="J151" s="11">
        <f t="shared" si="53"/>
        <v>0</v>
      </c>
      <c r="K151" s="11">
        <f t="shared" si="53"/>
        <v>0</v>
      </c>
    </row>
    <row r="152" spans="1:11" ht="31.5" hidden="1" customHeight="1" x14ac:dyDescent="0.25">
      <c r="A152" s="26" t="s">
        <v>170</v>
      </c>
      <c r="B152" s="42" t="s">
        <v>159</v>
      </c>
      <c r="C152" s="42" t="s">
        <v>181</v>
      </c>
      <c r="D152" s="42" t="s">
        <v>229</v>
      </c>
      <c r="E152" s="42" t="s">
        <v>171</v>
      </c>
      <c r="F152" s="11"/>
      <c r="G152" s="11"/>
      <c r="H152" s="11"/>
      <c r="I152" s="11"/>
      <c r="J152" s="11"/>
      <c r="K152" s="11">
        <f>'Прил.№4 ведомств.'!G109</f>
        <v>0</v>
      </c>
    </row>
    <row r="153" spans="1:11" ht="31.5" hidden="1" customHeight="1" x14ac:dyDescent="0.25">
      <c r="A153" s="26" t="s">
        <v>172</v>
      </c>
      <c r="B153" s="42" t="s">
        <v>159</v>
      </c>
      <c r="C153" s="42" t="s">
        <v>181</v>
      </c>
      <c r="D153" s="42" t="s">
        <v>229</v>
      </c>
      <c r="E153" s="42" t="s">
        <v>173</v>
      </c>
      <c r="F153" s="11">
        <f t="shared" ref="F153:K153" si="54">F154</f>
        <v>0</v>
      </c>
      <c r="G153" s="11">
        <f t="shared" si="54"/>
        <v>0</v>
      </c>
      <c r="H153" s="11">
        <f t="shared" si="54"/>
        <v>0</v>
      </c>
      <c r="I153" s="11">
        <f t="shared" si="54"/>
        <v>0</v>
      </c>
      <c r="J153" s="11">
        <f t="shared" si="54"/>
        <v>0</v>
      </c>
      <c r="K153" s="11">
        <f t="shared" si="54"/>
        <v>0</v>
      </c>
    </row>
    <row r="154" spans="1:11" ht="47.25" hidden="1" customHeight="1" x14ac:dyDescent="0.25">
      <c r="A154" s="26" t="s">
        <v>174</v>
      </c>
      <c r="B154" s="42" t="s">
        <v>159</v>
      </c>
      <c r="C154" s="42" t="s">
        <v>181</v>
      </c>
      <c r="D154" s="42" t="s">
        <v>229</v>
      </c>
      <c r="E154" s="42" t="s">
        <v>175</v>
      </c>
      <c r="F154" s="11"/>
      <c r="G154" s="11"/>
      <c r="H154" s="11"/>
      <c r="I154" s="11"/>
      <c r="J154" s="11"/>
      <c r="K154" s="11"/>
    </row>
    <row r="155" spans="1:11" ht="47.25" x14ac:dyDescent="0.25">
      <c r="A155" s="47" t="s">
        <v>230</v>
      </c>
      <c r="B155" s="42" t="s">
        <v>159</v>
      </c>
      <c r="C155" s="42" t="s">
        <v>181</v>
      </c>
      <c r="D155" s="42" t="s">
        <v>231</v>
      </c>
      <c r="E155" s="42"/>
      <c r="F155" s="7" t="e">
        <f>F156</f>
        <v>#REF!</v>
      </c>
      <c r="G155" s="7" t="e">
        <f t="shared" ref="G155:K156" si="55">G156</f>
        <v>#REF!</v>
      </c>
      <c r="H155" s="7" t="e">
        <f t="shared" si="55"/>
        <v>#REF!</v>
      </c>
      <c r="I155" s="7" t="e">
        <f t="shared" si="55"/>
        <v>#REF!</v>
      </c>
      <c r="J155" s="7" t="e">
        <f t="shared" si="55"/>
        <v>#REF!</v>
      </c>
      <c r="K155" s="7">
        <f>K156+K158</f>
        <v>715.9</v>
      </c>
    </row>
    <row r="156" spans="1:11" ht="78.75" x14ac:dyDescent="0.25">
      <c r="A156" s="31" t="s">
        <v>168</v>
      </c>
      <c r="B156" s="42" t="s">
        <v>159</v>
      </c>
      <c r="C156" s="42" t="s">
        <v>181</v>
      </c>
      <c r="D156" s="42" t="s">
        <v>231</v>
      </c>
      <c r="E156" s="42" t="s">
        <v>169</v>
      </c>
      <c r="F156" s="7" t="e">
        <f>F157</f>
        <v>#REF!</v>
      </c>
      <c r="G156" s="7" t="e">
        <f t="shared" si="55"/>
        <v>#REF!</v>
      </c>
      <c r="H156" s="7" t="e">
        <f t="shared" si="55"/>
        <v>#REF!</v>
      </c>
      <c r="I156" s="7" t="e">
        <f t="shared" si="55"/>
        <v>#REF!</v>
      </c>
      <c r="J156" s="7" t="e">
        <f t="shared" si="55"/>
        <v>#REF!</v>
      </c>
      <c r="K156" s="7">
        <f t="shared" si="55"/>
        <v>503.2</v>
      </c>
    </row>
    <row r="157" spans="1:11" ht="31.5" x14ac:dyDescent="0.25">
      <c r="A157" s="31" t="s">
        <v>170</v>
      </c>
      <c r="B157" s="42" t="s">
        <v>159</v>
      </c>
      <c r="C157" s="42" t="s">
        <v>181</v>
      </c>
      <c r="D157" s="42" t="s">
        <v>231</v>
      </c>
      <c r="E157" s="42" t="s">
        <v>171</v>
      </c>
      <c r="F157" s="7" t="e">
        <f>'Прил.№4 ведомств.'!#REF!</f>
        <v>#REF!</v>
      </c>
      <c r="G157" s="7" t="e">
        <f>'Прил.№4 ведомств.'!#REF!</f>
        <v>#REF!</v>
      </c>
      <c r="H157" s="7" t="e">
        <f>'Прил.№4 ведомств.'!#REF!</f>
        <v>#REF!</v>
      </c>
      <c r="I157" s="7" t="e">
        <f>'Прил.№4 ведомств.'!#REF!</f>
        <v>#REF!</v>
      </c>
      <c r="J157" s="7" t="e">
        <f>'Прил.№4 ведомств.'!#REF!</f>
        <v>#REF!</v>
      </c>
      <c r="K157" s="7">
        <f>'Прил.№4 ведомств.'!G114</f>
        <v>503.2</v>
      </c>
    </row>
    <row r="158" spans="1:11" ht="31.5" x14ac:dyDescent="0.25">
      <c r="A158" s="26" t="s">
        <v>172</v>
      </c>
      <c r="B158" s="42" t="s">
        <v>159</v>
      </c>
      <c r="C158" s="42" t="s">
        <v>181</v>
      </c>
      <c r="D158" s="42" t="s">
        <v>231</v>
      </c>
      <c r="E158" s="42" t="s">
        <v>173</v>
      </c>
      <c r="F158" s="7"/>
      <c r="G158" s="7"/>
      <c r="H158" s="7"/>
      <c r="I158" s="7"/>
      <c r="J158" s="7"/>
      <c r="K158" s="7">
        <f>K159</f>
        <v>212.7</v>
      </c>
    </row>
    <row r="159" spans="1:11" ht="47.25" x14ac:dyDescent="0.25">
      <c r="A159" s="26" t="s">
        <v>174</v>
      </c>
      <c r="B159" s="42" t="s">
        <v>159</v>
      </c>
      <c r="C159" s="42" t="s">
        <v>181</v>
      </c>
      <c r="D159" s="42" t="s">
        <v>231</v>
      </c>
      <c r="E159" s="42" t="s">
        <v>175</v>
      </c>
      <c r="F159" s="7"/>
      <c r="G159" s="7"/>
      <c r="H159" s="7"/>
      <c r="I159" s="7"/>
      <c r="J159" s="7"/>
      <c r="K159" s="7">
        <f>'Прил.№4 ведомств.'!G116</f>
        <v>212.7</v>
      </c>
    </row>
    <row r="160" spans="1:11" ht="47.25" hidden="1" x14ac:dyDescent="0.25">
      <c r="A160" s="37" t="s">
        <v>810</v>
      </c>
      <c r="B160" s="42" t="s">
        <v>159</v>
      </c>
      <c r="C160" s="42" t="s">
        <v>181</v>
      </c>
      <c r="D160" s="42" t="s">
        <v>809</v>
      </c>
      <c r="E160" s="42"/>
      <c r="F160" s="7" t="e">
        <f>F161</f>
        <v>#REF!</v>
      </c>
      <c r="G160" s="7" t="e">
        <f t="shared" ref="G160:K161" si="56">G161</f>
        <v>#REF!</v>
      </c>
      <c r="H160" s="7" t="e">
        <f t="shared" si="56"/>
        <v>#REF!</v>
      </c>
      <c r="I160" s="7" t="e">
        <f t="shared" si="56"/>
        <v>#REF!</v>
      </c>
      <c r="J160" s="7" t="e">
        <f t="shared" si="56"/>
        <v>#REF!</v>
      </c>
      <c r="K160" s="7">
        <f t="shared" si="56"/>
        <v>0</v>
      </c>
    </row>
    <row r="161" spans="1:11" ht="31.5" hidden="1" x14ac:dyDescent="0.25">
      <c r="A161" s="26" t="s">
        <v>172</v>
      </c>
      <c r="B161" s="42" t="s">
        <v>159</v>
      </c>
      <c r="C161" s="42" t="s">
        <v>181</v>
      </c>
      <c r="D161" s="42" t="s">
        <v>809</v>
      </c>
      <c r="E161" s="42" t="s">
        <v>173</v>
      </c>
      <c r="F161" s="7" t="e">
        <f>F162</f>
        <v>#REF!</v>
      </c>
      <c r="G161" s="7" t="e">
        <f t="shared" si="56"/>
        <v>#REF!</v>
      </c>
      <c r="H161" s="7" t="e">
        <f t="shared" si="56"/>
        <v>#REF!</v>
      </c>
      <c r="I161" s="7" t="e">
        <f t="shared" si="56"/>
        <v>#REF!</v>
      </c>
      <c r="J161" s="7" t="e">
        <f t="shared" si="56"/>
        <v>#REF!</v>
      </c>
      <c r="K161" s="7">
        <f t="shared" si="56"/>
        <v>0</v>
      </c>
    </row>
    <row r="162" spans="1:11" ht="47.25" hidden="1" x14ac:dyDescent="0.25">
      <c r="A162" s="26" t="s">
        <v>174</v>
      </c>
      <c r="B162" s="42" t="s">
        <v>159</v>
      </c>
      <c r="C162" s="42" t="s">
        <v>181</v>
      </c>
      <c r="D162" s="42" t="s">
        <v>809</v>
      </c>
      <c r="E162" s="42" t="s">
        <v>175</v>
      </c>
      <c r="F162" s="7" t="e">
        <f>'Прил.№4 ведомств.'!#REF!</f>
        <v>#REF!</v>
      </c>
      <c r="G162" s="7" t="e">
        <f>'Прил.№4 ведомств.'!#REF!</f>
        <v>#REF!</v>
      </c>
      <c r="H162" s="7" t="e">
        <f>'Прил.№4 ведомств.'!#REF!</f>
        <v>#REF!</v>
      </c>
      <c r="I162" s="7" t="e">
        <f>'Прил.№4 ведомств.'!#REF!</f>
        <v>#REF!</v>
      </c>
      <c r="J162" s="7" t="e">
        <f>'Прил.№4 ведомств.'!#REF!</f>
        <v>#REF!</v>
      </c>
      <c r="K162" s="7">
        <f>'Прил.№4 ведомств.'!G277</f>
        <v>0</v>
      </c>
    </row>
    <row r="163" spans="1:11" ht="63" x14ac:dyDescent="0.25">
      <c r="A163" s="33" t="s">
        <v>760</v>
      </c>
      <c r="B163" s="42" t="s">
        <v>159</v>
      </c>
      <c r="C163" s="42" t="s">
        <v>181</v>
      </c>
      <c r="D163" s="21" t="s">
        <v>762</v>
      </c>
      <c r="E163" s="42"/>
      <c r="F163" s="7" t="e">
        <f>F164</f>
        <v>#REF!</v>
      </c>
      <c r="G163" s="7" t="e">
        <f t="shared" ref="G163:K164" si="57">G164</f>
        <v>#REF!</v>
      </c>
      <c r="H163" s="7" t="e">
        <f t="shared" si="57"/>
        <v>#REF!</v>
      </c>
      <c r="I163" s="7" t="e">
        <f t="shared" si="57"/>
        <v>#REF!</v>
      </c>
      <c r="J163" s="7" t="e">
        <f t="shared" si="57"/>
        <v>#REF!</v>
      </c>
      <c r="K163" s="7">
        <f t="shared" si="57"/>
        <v>25</v>
      </c>
    </row>
    <row r="164" spans="1:11" ht="31.5" x14ac:dyDescent="0.25">
      <c r="A164" s="26" t="s">
        <v>172</v>
      </c>
      <c r="B164" s="42" t="s">
        <v>159</v>
      </c>
      <c r="C164" s="42" t="s">
        <v>181</v>
      </c>
      <c r="D164" s="21" t="s">
        <v>762</v>
      </c>
      <c r="E164" s="42" t="s">
        <v>173</v>
      </c>
      <c r="F164" s="7" t="e">
        <f>F165</f>
        <v>#REF!</v>
      </c>
      <c r="G164" s="7" t="e">
        <f t="shared" si="57"/>
        <v>#REF!</v>
      </c>
      <c r="H164" s="7" t="e">
        <f t="shared" si="57"/>
        <v>#REF!</v>
      </c>
      <c r="I164" s="7" t="e">
        <f t="shared" si="57"/>
        <v>#REF!</v>
      </c>
      <c r="J164" s="7" t="e">
        <f t="shared" si="57"/>
        <v>#REF!</v>
      </c>
      <c r="K164" s="7">
        <f t="shared" si="57"/>
        <v>25</v>
      </c>
    </row>
    <row r="165" spans="1:11" ht="47.25" x14ac:dyDescent="0.25">
      <c r="A165" s="26" t="s">
        <v>174</v>
      </c>
      <c r="B165" s="42" t="s">
        <v>159</v>
      </c>
      <c r="C165" s="42" t="s">
        <v>181</v>
      </c>
      <c r="D165" s="21" t="s">
        <v>762</v>
      </c>
      <c r="E165" s="42" t="s">
        <v>175</v>
      </c>
      <c r="F165" s="7" t="e">
        <f>'Прил.№4 ведомств.'!#REF!</f>
        <v>#REF!</v>
      </c>
      <c r="G165" s="7" t="e">
        <f>'Прил.№4 ведомств.'!#REF!</f>
        <v>#REF!</v>
      </c>
      <c r="H165" s="7" t="e">
        <f>'Прил.№4 ведомств.'!#REF!</f>
        <v>#REF!</v>
      </c>
      <c r="I165" s="7" t="e">
        <f>'Прил.№4 ведомств.'!#REF!</f>
        <v>#REF!</v>
      </c>
      <c r="J165" s="7" t="e">
        <f>'Прил.№4 ведомств.'!#REF!</f>
        <v>#REF!</v>
      </c>
      <c r="K165" s="7">
        <f>'Прил.№4 ведомств.'!G1267</f>
        <v>25</v>
      </c>
    </row>
    <row r="166" spans="1:11" ht="47.25" hidden="1" x14ac:dyDescent="0.25">
      <c r="A166" s="35" t="s">
        <v>232</v>
      </c>
      <c r="B166" s="21" t="s">
        <v>159</v>
      </c>
      <c r="C166" s="21" t="s">
        <v>181</v>
      </c>
      <c r="D166" s="21" t="s">
        <v>233</v>
      </c>
      <c r="E166" s="21"/>
      <c r="F166" s="11" t="e">
        <f>F167</f>
        <v>#REF!</v>
      </c>
      <c r="G166" s="11" t="e">
        <f t="shared" ref="G166:K167" si="58">G167</f>
        <v>#REF!</v>
      </c>
      <c r="H166" s="11" t="e">
        <f t="shared" si="58"/>
        <v>#REF!</v>
      </c>
      <c r="I166" s="11" t="e">
        <f t="shared" si="58"/>
        <v>#REF!</v>
      </c>
      <c r="J166" s="11" t="e">
        <f t="shared" si="58"/>
        <v>#REF!</v>
      </c>
      <c r="K166" s="11">
        <f t="shared" si="58"/>
        <v>40</v>
      </c>
    </row>
    <row r="167" spans="1:11" ht="31.5" hidden="1" x14ac:dyDescent="0.25">
      <c r="A167" s="26" t="s">
        <v>172</v>
      </c>
      <c r="B167" s="21" t="s">
        <v>159</v>
      </c>
      <c r="C167" s="21" t="s">
        <v>181</v>
      </c>
      <c r="D167" s="21" t="s">
        <v>233</v>
      </c>
      <c r="E167" s="21" t="s">
        <v>173</v>
      </c>
      <c r="F167" s="11" t="e">
        <f>F168</f>
        <v>#REF!</v>
      </c>
      <c r="G167" s="11" t="e">
        <f t="shared" si="58"/>
        <v>#REF!</v>
      </c>
      <c r="H167" s="11" t="e">
        <f t="shared" si="58"/>
        <v>#REF!</v>
      </c>
      <c r="I167" s="11" t="e">
        <f t="shared" si="58"/>
        <v>#REF!</v>
      </c>
      <c r="J167" s="11" t="e">
        <f t="shared" si="58"/>
        <v>#REF!</v>
      </c>
      <c r="K167" s="11">
        <f t="shared" si="58"/>
        <v>40</v>
      </c>
    </row>
    <row r="168" spans="1:11" ht="47.25" hidden="1" x14ac:dyDescent="0.25">
      <c r="A168" s="26" t="s">
        <v>174</v>
      </c>
      <c r="B168" s="21" t="s">
        <v>159</v>
      </c>
      <c r="C168" s="21" t="s">
        <v>181</v>
      </c>
      <c r="D168" s="21" t="s">
        <v>233</v>
      </c>
      <c r="E168" s="21" t="s">
        <v>175</v>
      </c>
      <c r="F168" s="11" t="e">
        <f>'Прил.№4 ведомств.'!#REF!</f>
        <v>#REF!</v>
      </c>
      <c r="G168" s="11" t="e">
        <f>'Прил.№4 ведомств.'!#REF!</f>
        <v>#REF!</v>
      </c>
      <c r="H168" s="11" t="e">
        <f>'Прил.№4 ведомств.'!#REF!</f>
        <v>#REF!</v>
      </c>
      <c r="I168" s="11" t="e">
        <f>'Прил.№4 ведомств.'!#REF!</f>
        <v>#REF!</v>
      </c>
      <c r="J168" s="11" t="e">
        <f>'Прил.№4 ведомств.'!#REF!</f>
        <v>#REF!</v>
      </c>
      <c r="K168" s="11">
        <f>'Прил.№4 ведомств.'!G119</f>
        <v>40</v>
      </c>
    </row>
    <row r="169" spans="1:11" ht="47.25" x14ac:dyDescent="0.25">
      <c r="A169" s="33" t="s">
        <v>235</v>
      </c>
      <c r="B169" s="42" t="s">
        <v>159</v>
      </c>
      <c r="C169" s="42" t="s">
        <v>181</v>
      </c>
      <c r="D169" s="42" t="s">
        <v>236</v>
      </c>
      <c r="E169" s="42"/>
      <c r="F169" s="7" t="e">
        <f>SUM(F170:F170)</f>
        <v>#REF!</v>
      </c>
      <c r="G169" s="7" t="e">
        <f>SUM(G170:G170)</f>
        <v>#REF!</v>
      </c>
      <c r="H169" s="7" t="e">
        <f>SUM(H170:H170)</f>
        <v>#REF!</v>
      </c>
      <c r="I169" s="7" t="e">
        <f>SUM(I170:I170)</f>
        <v>#REF!</v>
      </c>
      <c r="J169" s="7" t="e">
        <f>SUM(J170:J170)</f>
        <v>#REF!</v>
      </c>
      <c r="K169" s="7">
        <f>K170+K172</f>
        <v>1333.1</v>
      </c>
    </row>
    <row r="170" spans="1:11" ht="78.75" x14ac:dyDescent="0.25">
      <c r="A170" s="31" t="s">
        <v>168</v>
      </c>
      <c r="B170" s="42" t="s">
        <v>159</v>
      </c>
      <c r="C170" s="42" t="s">
        <v>181</v>
      </c>
      <c r="D170" s="42" t="s">
        <v>236</v>
      </c>
      <c r="E170" s="42" t="s">
        <v>169</v>
      </c>
      <c r="F170" s="7" t="e">
        <f t="shared" ref="F170:K170" si="59">F171</f>
        <v>#REF!</v>
      </c>
      <c r="G170" s="7" t="e">
        <f t="shared" si="59"/>
        <v>#REF!</v>
      </c>
      <c r="H170" s="7" t="e">
        <f t="shared" si="59"/>
        <v>#REF!</v>
      </c>
      <c r="I170" s="7" t="e">
        <f t="shared" si="59"/>
        <v>#REF!</v>
      </c>
      <c r="J170" s="7" t="e">
        <f t="shared" si="59"/>
        <v>#REF!</v>
      </c>
      <c r="K170" s="7">
        <f t="shared" si="59"/>
        <v>1271.8999999999999</v>
      </c>
    </row>
    <row r="171" spans="1:11" ht="31.5" x14ac:dyDescent="0.25">
      <c r="A171" s="31" t="s">
        <v>170</v>
      </c>
      <c r="B171" s="42" t="s">
        <v>159</v>
      </c>
      <c r="C171" s="42" t="s">
        <v>181</v>
      </c>
      <c r="D171" s="42" t="s">
        <v>236</v>
      </c>
      <c r="E171" s="42" t="s">
        <v>171</v>
      </c>
      <c r="F171" s="7" t="e">
        <f>'Прил.№4 ведомств.'!#REF!</f>
        <v>#REF!</v>
      </c>
      <c r="G171" s="7" t="e">
        <f>'Прил.№4 ведомств.'!#REF!</f>
        <v>#REF!</v>
      </c>
      <c r="H171" s="7" t="e">
        <f>'Прил.№4 ведомств.'!#REF!</f>
        <v>#REF!</v>
      </c>
      <c r="I171" s="7" t="e">
        <f>'Прил.№4 ведомств.'!#REF!</f>
        <v>#REF!</v>
      </c>
      <c r="J171" s="7" t="e">
        <f>'Прил.№4 ведомств.'!#REF!</f>
        <v>#REF!</v>
      </c>
      <c r="K171" s="7">
        <f>'Прил.№4 ведомств.'!G125</f>
        <v>1271.8999999999999</v>
      </c>
    </row>
    <row r="172" spans="1:11" ht="31.5" x14ac:dyDescent="0.25">
      <c r="A172" s="26" t="s">
        <v>172</v>
      </c>
      <c r="B172" s="42" t="s">
        <v>159</v>
      </c>
      <c r="C172" s="42" t="s">
        <v>181</v>
      </c>
      <c r="D172" s="42" t="s">
        <v>236</v>
      </c>
      <c r="E172" s="42" t="s">
        <v>173</v>
      </c>
      <c r="F172" s="7"/>
      <c r="G172" s="7"/>
      <c r="H172" s="7"/>
      <c r="I172" s="7"/>
      <c r="J172" s="7"/>
      <c r="K172" s="7">
        <f>K173</f>
        <v>61.2</v>
      </c>
    </row>
    <row r="173" spans="1:11" ht="47.25" x14ac:dyDescent="0.25">
      <c r="A173" s="26" t="s">
        <v>174</v>
      </c>
      <c r="B173" s="42" t="s">
        <v>159</v>
      </c>
      <c r="C173" s="42" t="s">
        <v>181</v>
      </c>
      <c r="D173" s="42" t="s">
        <v>236</v>
      </c>
      <c r="E173" s="42" t="s">
        <v>175</v>
      </c>
      <c r="F173" s="7"/>
      <c r="G173" s="7"/>
      <c r="H173" s="7"/>
      <c r="I173" s="7"/>
      <c r="J173" s="7"/>
      <c r="K173" s="7">
        <f>'Прил.№4 ведомств.'!G127</f>
        <v>61.2</v>
      </c>
    </row>
    <row r="174" spans="1:11" ht="47.25" x14ac:dyDescent="0.25">
      <c r="A174" s="47" t="s">
        <v>237</v>
      </c>
      <c r="B174" s="42" t="s">
        <v>159</v>
      </c>
      <c r="C174" s="42" t="s">
        <v>181</v>
      </c>
      <c r="D174" s="42" t="s">
        <v>238</v>
      </c>
      <c r="E174" s="42"/>
      <c r="F174" s="7" t="e">
        <f t="shared" ref="F174:K174" si="60">F175+F177</f>
        <v>#REF!</v>
      </c>
      <c r="G174" s="7" t="e">
        <f t="shared" si="60"/>
        <v>#REF!</v>
      </c>
      <c r="H174" s="7" t="e">
        <f t="shared" si="60"/>
        <v>#REF!</v>
      </c>
      <c r="I174" s="7" t="e">
        <f t="shared" si="60"/>
        <v>#REF!</v>
      </c>
      <c r="J174" s="7" t="e">
        <f t="shared" si="60"/>
        <v>#REF!</v>
      </c>
      <c r="K174" s="7">
        <f t="shared" si="60"/>
        <v>1106.2</v>
      </c>
    </row>
    <row r="175" spans="1:11" ht="78.75" x14ac:dyDescent="0.25">
      <c r="A175" s="31" t="s">
        <v>168</v>
      </c>
      <c r="B175" s="42" t="s">
        <v>159</v>
      </c>
      <c r="C175" s="42" t="s">
        <v>181</v>
      </c>
      <c r="D175" s="42" t="s">
        <v>238</v>
      </c>
      <c r="E175" s="42" t="s">
        <v>169</v>
      </c>
      <c r="F175" s="7" t="e">
        <f t="shared" ref="F175:K175" si="61">F176</f>
        <v>#REF!</v>
      </c>
      <c r="G175" s="7" t="e">
        <f t="shared" si="61"/>
        <v>#REF!</v>
      </c>
      <c r="H175" s="7" t="e">
        <f t="shared" si="61"/>
        <v>#REF!</v>
      </c>
      <c r="I175" s="7" t="e">
        <f t="shared" si="61"/>
        <v>#REF!</v>
      </c>
      <c r="J175" s="7" t="e">
        <f t="shared" si="61"/>
        <v>#REF!</v>
      </c>
      <c r="K175" s="7">
        <f t="shared" si="61"/>
        <v>1043.2</v>
      </c>
    </row>
    <row r="176" spans="1:11" ht="31.5" x14ac:dyDescent="0.25">
      <c r="A176" s="31" t="s">
        <v>170</v>
      </c>
      <c r="B176" s="42" t="s">
        <v>159</v>
      </c>
      <c r="C176" s="42" t="s">
        <v>181</v>
      </c>
      <c r="D176" s="42" t="s">
        <v>238</v>
      </c>
      <c r="E176" s="42" t="s">
        <v>171</v>
      </c>
      <c r="F176" s="7" t="e">
        <f>'Прил.№4 ведомств.'!#REF!</f>
        <v>#REF!</v>
      </c>
      <c r="G176" s="7" t="e">
        <f>'Прил.№4 ведомств.'!#REF!</f>
        <v>#REF!</v>
      </c>
      <c r="H176" s="7" t="e">
        <f>'Прил.№4 ведомств.'!#REF!</f>
        <v>#REF!</v>
      </c>
      <c r="I176" s="7" t="e">
        <f>'Прил.№4 ведомств.'!#REF!</f>
        <v>#REF!</v>
      </c>
      <c r="J176" s="7" t="e">
        <f>'Прил.№4 ведомств.'!#REF!</f>
        <v>#REF!</v>
      </c>
      <c r="K176" s="7">
        <f>'Прил.№4 ведомств.'!G130</f>
        <v>1043.2</v>
      </c>
    </row>
    <row r="177" spans="1:12" ht="31.5" x14ac:dyDescent="0.25">
      <c r="A177" s="31" t="s">
        <v>172</v>
      </c>
      <c r="B177" s="42" t="s">
        <v>159</v>
      </c>
      <c r="C177" s="42" t="s">
        <v>181</v>
      </c>
      <c r="D177" s="42" t="s">
        <v>238</v>
      </c>
      <c r="E177" s="42" t="s">
        <v>173</v>
      </c>
      <c r="F177" s="7" t="e">
        <f t="shared" ref="F177:K177" si="62">F178</f>
        <v>#REF!</v>
      </c>
      <c r="G177" s="7" t="e">
        <f t="shared" si="62"/>
        <v>#REF!</v>
      </c>
      <c r="H177" s="7" t="e">
        <f t="shared" si="62"/>
        <v>#REF!</v>
      </c>
      <c r="I177" s="7" t="e">
        <f t="shared" si="62"/>
        <v>#REF!</v>
      </c>
      <c r="J177" s="7" t="e">
        <f t="shared" si="62"/>
        <v>#REF!</v>
      </c>
      <c r="K177" s="7">
        <f t="shared" si="62"/>
        <v>63</v>
      </c>
    </row>
    <row r="178" spans="1:12" ht="47.25" x14ac:dyDescent="0.25">
      <c r="A178" s="31" t="s">
        <v>174</v>
      </c>
      <c r="B178" s="42" t="s">
        <v>159</v>
      </c>
      <c r="C178" s="42" t="s">
        <v>181</v>
      </c>
      <c r="D178" s="42" t="s">
        <v>238</v>
      </c>
      <c r="E178" s="42" t="s">
        <v>175</v>
      </c>
      <c r="F178" s="7" t="e">
        <f>'Прил.№4 ведомств.'!#REF!</f>
        <v>#REF!</v>
      </c>
      <c r="G178" s="7" t="e">
        <f>'Прил.№4 ведомств.'!#REF!</f>
        <v>#REF!</v>
      </c>
      <c r="H178" s="7" t="e">
        <f>'Прил.№4 ведомств.'!#REF!</f>
        <v>#REF!</v>
      </c>
      <c r="I178" s="7" t="e">
        <f>'Прил.№4 ведомств.'!#REF!</f>
        <v>#REF!</v>
      </c>
      <c r="J178" s="7" t="e">
        <f>'Прил.№4 ведомств.'!#REF!</f>
        <v>#REF!</v>
      </c>
      <c r="K178" s="7">
        <f>'Прил.№4 ведомств.'!G132</f>
        <v>63</v>
      </c>
    </row>
    <row r="179" spans="1:12" ht="15.75" x14ac:dyDescent="0.25">
      <c r="A179" s="31" t="s">
        <v>182</v>
      </c>
      <c r="B179" s="42" t="s">
        <v>159</v>
      </c>
      <c r="C179" s="42" t="s">
        <v>181</v>
      </c>
      <c r="D179" s="42" t="s">
        <v>183</v>
      </c>
      <c r="E179" s="42"/>
      <c r="F179" s="7" t="e">
        <f t="shared" ref="F179:J179" si="63">F180+F183+F186+F191+F199</f>
        <v>#REF!</v>
      </c>
      <c r="G179" s="7" t="e">
        <f t="shared" si="63"/>
        <v>#REF!</v>
      </c>
      <c r="H179" s="7" t="e">
        <f t="shared" si="63"/>
        <v>#REF!</v>
      </c>
      <c r="I179" s="7" t="e">
        <f t="shared" si="63"/>
        <v>#REF!</v>
      </c>
      <c r="J179" s="7" t="e">
        <f t="shared" si="63"/>
        <v>#REF!</v>
      </c>
      <c r="K179" s="7">
        <f>K180+K183+K186+K191+K199+K196</f>
        <v>11156.5</v>
      </c>
    </row>
    <row r="180" spans="1:12" ht="47.25" x14ac:dyDescent="0.25">
      <c r="A180" s="31" t="s">
        <v>430</v>
      </c>
      <c r="B180" s="42" t="s">
        <v>159</v>
      </c>
      <c r="C180" s="42" t="s">
        <v>181</v>
      </c>
      <c r="D180" s="42" t="s">
        <v>431</v>
      </c>
      <c r="E180" s="42"/>
      <c r="F180" s="7" t="e">
        <f>F181</f>
        <v>#REF!</v>
      </c>
      <c r="G180" s="7" t="e">
        <f t="shared" ref="G180:K181" si="64">G181</f>
        <v>#REF!</v>
      </c>
      <c r="H180" s="7" t="e">
        <f t="shared" si="64"/>
        <v>#REF!</v>
      </c>
      <c r="I180" s="7" t="e">
        <f t="shared" si="64"/>
        <v>#REF!</v>
      </c>
      <c r="J180" s="7" t="e">
        <f t="shared" si="64"/>
        <v>#REF!</v>
      </c>
      <c r="K180" s="7">
        <f t="shared" si="64"/>
        <v>5088.7999999999993</v>
      </c>
    </row>
    <row r="181" spans="1:12" ht="31.5" x14ac:dyDescent="0.25">
      <c r="A181" s="31" t="s">
        <v>172</v>
      </c>
      <c r="B181" s="42" t="s">
        <v>159</v>
      </c>
      <c r="C181" s="42" t="s">
        <v>181</v>
      </c>
      <c r="D181" s="42" t="s">
        <v>431</v>
      </c>
      <c r="E181" s="42" t="s">
        <v>173</v>
      </c>
      <c r="F181" s="62" t="e">
        <f>F182</f>
        <v>#REF!</v>
      </c>
      <c r="G181" s="62" t="e">
        <f t="shared" si="64"/>
        <v>#REF!</v>
      </c>
      <c r="H181" s="62" t="e">
        <f t="shared" si="64"/>
        <v>#REF!</v>
      </c>
      <c r="I181" s="62" t="e">
        <f t="shared" si="64"/>
        <v>#REF!</v>
      </c>
      <c r="J181" s="62" t="e">
        <f t="shared" si="64"/>
        <v>#REF!</v>
      </c>
      <c r="K181" s="62">
        <f t="shared" si="64"/>
        <v>5088.7999999999993</v>
      </c>
    </row>
    <row r="182" spans="1:12" ht="48" customHeight="1" x14ac:dyDescent="0.25">
      <c r="A182" s="31" t="s">
        <v>174</v>
      </c>
      <c r="B182" s="42" t="s">
        <v>159</v>
      </c>
      <c r="C182" s="42" t="s">
        <v>181</v>
      </c>
      <c r="D182" s="42" t="s">
        <v>431</v>
      </c>
      <c r="E182" s="42" t="s">
        <v>175</v>
      </c>
      <c r="F182" s="62" t="e">
        <f>'Прил.№4 ведомств.'!#REF!</f>
        <v>#REF!</v>
      </c>
      <c r="G182" s="62" t="e">
        <f>'Прил.№4 ведомств.'!#REF!</f>
        <v>#REF!</v>
      </c>
      <c r="H182" s="62" t="e">
        <f>'Прил.№4 ведомств.'!#REF!</f>
        <v>#REF!</v>
      </c>
      <c r="I182" s="62" t="e">
        <f>'Прил.№4 ведомств.'!#REF!</f>
        <v>#REF!</v>
      </c>
      <c r="J182" s="62" t="e">
        <f>'Прил.№4 ведомств.'!#REF!</f>
        <v>#REF!</v>
      </c>
      <c r="K182" s="62">
        <f>'Прил.№4 ведомств.'!G635</f>
        <v>5088.7999999999993</v>
      </c>
      <c r="L182" s="23"/>
    </row>
    <row r="183" spans="1:12" ht="15.75" hidden="1" x14ac:dyDescent="0.25">
      <c r="A183" s="26" t="s">
        <v>240</v>
      </c>
      <c r="B183" s="42" t="s">
        <v>159</v>
      </c>
      <c r="C183" s="42" t="s">
        <v>181</v>
      </c>
      <c r="D183" s="42" t="s">
        <v>241</v>
      </c>
      <c r="E183" s="42"/>
      <c r="F183" s="7" t="e">
        <f>F184</f>
        <v>#REF!</v>
      </c>
      <c r="G183" s="7" t="e">
        <f t="shared" ref="G183:K184" si="65">G184</f>
        <v>#REF!</v>
      </c>
      <c r="H183" s="7" t="e">
        <f t="shared" si="65"/>
        <v>#REF!</v>
      </c>
      <c r="I183" s="7" t="e">
        <f t="shared" si="65"/>
        <v>#REF!</v>
      </c>
      <c r="J183" s="7" t="e">
        <f t="shared" si="65"/>
        <v>#REF!</v>
      </c>
      <c r="K183" s="7">
        <f t="shared" si="65"/>
        <v>0</v>
      </c>
    </row>
    <row r="184" spans="1:12" ht="15.75" hidden="1" x14ac:dyDescent="0.25">
      <c r="A184" s="26" t="s">
        <v>176</v>
      </c>
      <c r="B184" s="42" t="s">
        <v>159</v>
      </c>
      <c r="C184" s="42" t="s">
        <v>181</v>
      </c>
      <c r="D184" s="42" t="s">
        <v>241</v>
      </c>
      <c r="E184" s="42" t="s">
        <v>186</v>
      </c>
      <c r="F184" s="7" t="e">
        <f>F185</f>
        <v>#REF!</v>
      </c>
      <c r="G184" s="7" t="e">
        <f t="shared" si="65"/>
        <v>#REF!</v>
      </c>
      <c r="H184" s="7" t="e">
        <f t="shared" si="65"/>
        <v>#REF!</v>
      </c>
      <c r="I184" s="7" t="e">
        <f t="shared" si="65"/>
        <v>#REF!</v>
      </c>
      <c r="J184" s="7" t="e">
        <f t="shared" si="65"/>
        <v>#REF!</v>
      </c>
      <c r="K184" s="7">
        <f t="shared" si="65"/>
        <v>0</v>
      </c>
    </row>
    <row r="185" spans="1:12" ht="15.75" hidden="1" x14ac:dyDescent="0.25">
      <c r="A185" s="26" t="s">
        <v>1054</v>
      </c>
      <c r="B185" s="42" t="s">
        <v>159</v>
      </c>
      <c r="C185" s="42" t="s">
        <v>181</v>
      </c>
      <c r="D185" s="42" t="s">
        <v>241</v>
      </c>
      <c r="E185" s="42" t="s">
        <v>1055</v>
      </c>
      <c r="F185" s="7" t="e">
        <f>'Прил.№4 ведомств.'!#REF!</f>
        <v>#REF!</v>
      </c>
      <c r="G185" s="7" t="e">
        <f>'Прил.№4 ведомств.'!#REF!</f>
        <v>#REF!</v>
      </c>
      <c r="H185" s="7" t="e">
        <f>'Прил.№4 ведомств.'!#REF!</f>
        <v>#REF!</v>
      </c>
      <c r="I185" s="7" t="e">
        <f>'Прил.№4 ведомств.'!#REF!</f>
        <v>#REF!</v>
      </c>
      <c r="J185" s="7" t="e">
        <f>'Прил.№4 ведомств.'!#REF!</f>
        <v>#REF!</v>
      </c>
      <c r="K185" s="7">
        <f>'Прил.№4 ведомств.'!G26</f>
        <v>0</v>
      </c>
    </row>
    <row r="186" spans="1:12" ht="15.75" x14ac:dyDescent="0.25">
      <c r="A186" s="31" t="s">
        <v>247</v>
      </c>
      <c r="B186" s="42" t="s">
        <v>159</v>
      </c>
      <c r="C186" s="42" t="s">
        <v>181</v>
      </c>
      <c r="D186" s="42" t="s">
        <v>248</v>
      </c>
      <c r="E186" s="42"/>
      <c r="F186" s="7" t="e">
        <f t="shared" ref="F186:K186" si="66">F187+F189</f>
        <v>#REF!</v>
      </c>
      <c r="G186" s="7" t="e">
        <f t="shared" si="66"/>
        <v>#REF!</v>
      </c>
      <c r="H186" s="7" t="e">
        <f t="shared" si="66"/>
        <v>#REF!</v>
      </c>
      <c r="I186" s="7" t="e">
        <f t="shared" si="66"/>
        <v>#REF!</v>
      </c>
      <c r="J186" s="7" t="e">
        <f t="shared" si="66"/>
        <v>#REF!</v>
      </c>
      <c r="K186" s="7">
        <f t="shared" si="66"/>
        <v>5612.6</v>
      </c>
    </row>
    <row r="187" spans="1:12" ht="78.75" x14ac:dyDescent="0.25">
      <c r="A187" s="31" t="s">
        <v>168</v>
      </c>
      <c r="B187" s="42" t="s">
        <v>159</v>
      </c>
      <c r="C187" s="42" t="s">
        <v>181</v>
      </c>
      <c r="D187" s="42" t="s">
        <v>248</v>
      </c>
      <c r="E187" s="42" t="s">
        <v>169</v>
      </c>
      <c r="F187" s="7" t="e">
        <f t="shared" ref="F187:K187" si="67">F188</f>
        <v>#REF!</v>
      </c>
      <c r="G187" s="7" t="e">
        <f t="shared" si="67"/>
        <v>#REF!</v>
      </c>
      <c r="H187" s="7" t="e">
        <f t="shared" si="67"/>
        <v>#REF!</v>
      </c>
      <c r="I187" s="7" t="e">
        <f t="shared" si="67"/>
        <v>#REF!</v>
      </c>
      <c r="J187" s="7" t="e">
        <f t="shared" si="67"/>
        <v>#REF!</v>
      </c>
      <c r="K187" s="7">
        <f t="shared" si="67"/>
        <v>4401.6000000000004</v>
      </c>
    </row>
    <row r="188" spans="1:12" ht="31.5" x14ac:dyDescent="0.25">
      <c r="A188" s="26" t="s">
        <v>249</v>
      </c>
      <c r="B188" s="42" t="s">
        <v>159</v>
      </c>
      <c r="C188" s="42" t="s">
        <v>181</v>
      </c>
      <c r="D188" s="42" t="s">
        <v>248</v>
      </c>
      <c r="E188" s="42" t="s">
        <v>250</v>
      </c>
      <c r="F188" s="7" t="e">
        <f>'Прил.№4 ведомств.'!#REF!</f>
        <v>#REF!</v>
      </c>
      <c r="G188" s="7" t="e">
        <f>'Прил.№4 ведомств.'!#REF!</f>
        <v>#REF!</v>
      </c>
      <c r="H188" s="7" t="e">
        <f>'Прил.№4 ведомств.'!#REF!</f>
        <v>#REF!</v>
      </c>
      <c r="I188" s="7" t="e">
        <f>'Прил.№4 ведомств.'!#REF!</f>
        <v>#REF!</v>
      </c>
      <c r="J188" s="7" t="e">
        <f>'Прил.№4 ведомств.'!#REF!</f>
        <v>#REF!</v>
      </c>
      <c r="K188" s="7">
        <f>'Прил.№4 ведомств.'!G148</f>
        <v>4401.6000000000004</v>
      </c>
    </row>
    <row r="189" spans="1:12" ht="31.5" x14ac:dyDescent="0.25">
      <c r="A189" s="31" t="s">
        <v>172</v>
      </c>
      <c r="B189" s="42" t="s">
        <v>159</v>
      </c>
      <c r="C189" s="42" t="s">
        <v>181</v>
      </c>
      <c r="D189" s="42" t="s">
        <v>248</v>
      </c>
      <c r="E189" s="42" t="s">
        <v>173</v>
      </c>
      <c r="F189" s="62" t="e">
        <f t="shared" ref="F189:K189" si="68">F190</f>
        <v>#REF!</v>
      </c>
      <c r="G189" s="62" t="e">
        <f t="shared" si="68"/>
        <v>#REF!</v>
      </c>
      <c r="H189" s="62" t="e">
        <f t="shared" si="68"/>
        <v>#REF!</v>
      </c>
      <c r="I189" s="62" t="e">
        <f t="shared" si="68"/>
        <v>#REF!</v>
      </c>
      <c r="J189" s="62" t="e">
        <f t="shared" si="68"/>
        <v>#REF!</v>
      </c>
      <c r="K189" s="62">
        <f t="shared" si="68"/>
        <v>1211</v>
      </c>
    </row>
    <row r="190" spans="1:12" ht="47.25" x14ac:dyDescent="0.25">
      <c r="A190" s="31" t="s">
        <v>174</v>
      </c>
      <c r="B190" s="42" t="s">
        <v>159</v>
      </c>
      <c r="C190" s="42" t="s">
        <v>181</v>
      </c>
      <c r="D190" s="42" t="s">
        <v>248</v>
      </c>
      <c r="E190" s="42" t="s">
        <v>175</v>
      </c>
      <c r="F190" s="62" t="e">
        <f>'Прил.№4 ведомств.'!#REF!</f>
        <v>#REF!</v>
      </c>
      <c r="G190" s="62" t="e">
        <f>'Прил.№4 ведомств.'!#REF!</f>
        <v>#REF!</v>
      </c>
      <c r="H190" s="62" t="e">
        <f>'Прил.№4 ведомств.'!#REF!</f>
        <v>#REF!</v>
      </c>
      <c r="I190" s="62" t="e">
        <f>'Прил.№4 ведомств.'!#REF!</f>
        <v>#REF!</v>
      </c>
      <c r="J190" s="62" t="e">
        <f>'Прил.№4 ведомств.'!#REF!</f>
        <v>#REF!</v>
      </c>
      <c r="K190" s="62">
        <f>'Прил.№4 ведомств.'!G150</f>
        <v>1211</v>
      </c>
    </row>
    <row r="191" spans="1:12" ht="47.25" hidden="1" x14ac:dyDescent="0.25">
      <c r="A191" s="31" t="s">
        <v>251</v>
      </c>
      <c r="B191" s="42" t="s">
        <v>159</v>
      </c>
      <c r="C191" s="42" t="s">
        <v>181</v>
      </c>
      <c r="D191" s="42" t="s">
        <v>252</v>
      </c>
      <c r="E191" s="42"/>
      <c r="F191" s="7" t="e">
        <f t="shared" ref="F191:K191" si="69">F192+F194</f>
        <v>#REF!</v>
      </c>
      <c r="G191" s="7" t="e">
        <f t="shared" si="69"/>
        <v>#REF!</v>
      </c>
      <c r="H191" s="7" t="e">
        <f t="shared" si="69"/>
        <v>#REF!</v>
      </c>
      <c r="I191" s="7" t="e">
        <f t="shared" si="69"/>
        <v>#REF!</v>
      </c>
      <c r="J191" s="7" t="e">
        <f t="shared" si="69"/>
        <v>#REF!</v>
      </c>
      <c r="K191" s="7">
        <f t="shared" si="69"/>
        <v>0</v>
      </c>
    </row>
    <row r="192" spans="1:12" ht="78.75" hidden="1" x14ac:dyDescent="0.25">
      <c r="A192" s="31" t="s">
        <v>168</v>
      </c>
      <c r="B192" s="42" t="s">
        <v>159</v>
      </c>
      <c r="C192" s="42" t="s">
        <v>181</v>
      </c>
      <c r="D192" s="42" t="s">
        <v>252</v>
      </c>
      <c r="E192" s="42" t="s">
        <v>169</v>
      </c>
      <c r="F192" s="62" t="e">
        <f t="shared" ref="F192:K192" si="70">F193</f>
        <v>#REF!</v>
      </c>
      <c r="G192" s="62" t="e">
        <f t="shared" si="70"/>
        <v>#REF!</v>
      </c>
      <c r="H192" s="62" t="e">
        <f t="shared" si="70"/>
        <v>#REF!</v>
      </c>
      <c r="I192" s="62" t="e">
        <f t="shared" si="70"/>
        <v>#REF!</v>
      </c>
      <c r="J192" s="62" t="e">
        <f t="shared" si="70"/>
        <v>#REF!</v>
      </c>
      <c r="K192" s="62">
        <f t="shared" si="70"/>
        <v>0</v>
      </c>
    </row>
    <row r="193" spans="1:11" ht="31.5" hidden="1" x14ac:dyDescent="0.25">
      <c r="A193" s="31" t="s">
        <v>170</v>
      </c>
      <c r="B193" s="42" t="s">
        <v>159</v>
      </c>
      <c r="C193" s="42" t="s">
        <v>181</v>
      </c>
      <c r="D193" s="42" t="s">
        <v>252</v>
      </c>
      <c r="E193" s="42" t="s">
        <v>171</v>
      </c>
      <c r="F193" s="62" t="e">
        <f>'Прил.№4 ведомств.'!#REF!</f>
        <v>#REF!</v>
      </c>
      <c r="G193" s="62" t="e">
        <f>'Прил.№4 ведомств.'!#REF!</f>
        <v>#REF!</v>
      </c>
      <c r="H193" s="62" t="e">
        <f>'Прил.№4 ведомств.'!#REF!</f>
        <v>#REF!</v>
      </c>
      <c r="I193" s="62" t="e">
        <f>'Прил.№4 ведомств.'!#REF!</f>
        <v>#REF!</v>
      </c>
      <c r="J193" s="62" t="e">
        <f>'Прил.№4 ведомств.'!#REF!</f>
        <v>#REF!</v>
      </c>
      <c r="K193" s="62">
        <f>'Прил.№4 ведомств.'!G153</f>
        <v>0</v>
      </c>
    </row>
    <row r="194" spans="1:11" ht="31.5" hidden="1" x14ac:dyDescent="0.25">
      <c r="A194" s="31" t="s">
        <v>172</v>
      </c>
      <c r="B194" s="42" t="s">
        <v>159</v>
      </c>
      <c r="C194" s="42" t="s">
        <v>181</v>
      </c>
      <c r="D194" s="42" t="s">
        <v>252</v>
      </c>
      <c r="E194" s="42" t="s">
        <v>173</v>
      </c>
      <c r="F194" s="7" t="e">
        <f t="shared" ref="F194:K194" si="71">F195</f>
        <v>#REF!</v>
      </c>
      <c r="G194" s="7" t="e">
        <f t="shared" si="71"/>
        <v>#REF!</v>
      </c>
      <c r="H194" s="7" t="e">
        <f t="shared" si="71"/>
        <v>#REF!</v>
      </c>
      <c r="I194" s="7" t="e">
        <f t="shared" si="71"/>
        <v>#REF!</v>
      </c>
      <c r="J194" s="7" t="e">
        <f t="shared" si="71"/>
        <v>#REF!</v>
      </c>
      <c r="K194" s="7">
        <f t="shared" si="71"/>
        <v>0</v>
      </c>
    </row>
    <row r="195" spans="1:11" ht="47.25" hidden="1" x14ac:dyDescent="0.25">
      <c r="A195" s="31" t="s">
        <v>174</v>
      </c>
      <c r="B195" s="42" t="s">
        <v>159</v>
      </c>
      <c r="C195" s="42" t="s">
        <v>181</v>
      </c>
      <c r="D195" s="42" t="s">
        <v>252</v>
      </c>
      <c r="E195" s="42" t="s">
        <v>175</v>
      </c>
      <c r="F195" s="62" t="e">
        <f>'Прил.№4 ведомств.'!#REF!</f>
        <v>#REF!</v>
      </c>
      <c r="G195" s="62" t="e">
        <f>'Прил.№4 ведомств.'!#REF!</f>
        <v>#REF!</v>
      </c>
      <c r="H195" s="62" t="e">
        <f>'Прил.№4 ведомств.'!#REF!</f>
        <v>#REF!</v>
      </c>
      <c r="I195" s="62" t="e">
        <f>'Прил.№4 ведомств.'!#REF!</f>
        <v>#REF!</v>
      </c>
      <c r="J195" s="62" t="e">
        <f>'Прил.№4 ведомств.'!#REF!</f>
        <v>#REF!</v>
      </c>
      <c r="K195" s="62">
        <f>'Прил.№4 ведомств.'!G155</f>
        <v>0</v>
      </c>
    </row>
    <row r="196" spans="1:11" s="332" customFormat="1" ht="31.5" x14ac:dyDescent="0.25">
      <c r="A196" s="26" t="s">
        <v>1088</v>
      </c>
      <c r="B196" s="42" t="s">
        <v>159</v>
      </c>
      <c r="C196" s="42" t="s">
        <v>181</v>
      </c>
      <c r="D196" s="42" t="s">
        <v>1089</v>
      </c>
      <c r="E196" s="42"/>
      <c r="F196" s="62"/>
      <c r="G196" s="62"/>
      <c r="H196" s="62"/>
      <c r="I196" s="62"/>
      <c r="J196" s="62"/>
      <c r="K196" s="62">
        <f>K197</f>
        <v>100</v>
      </c>
    </row>
    <row r="197" spans="1:11" s="332" customFormat="1" ht="31.5" x14ac:dyDescent="0.25">
      <c r="A197" s="26" t="s">
        <v>172</v>
      </c>
      <c r="B197" s="42" t="s">
        <v>159</v>
      </c>
      <c r="C197" s="42" t="s">
        <v>181</v>
      </c>
      <c r="D197" s="42" t="s">
        <v>1089</v>
      </c>
      <c r="E197" s="42" t="s">
        <v>173</v>
      </c>
      <c r="F197" s="62"/>
      <c r="G197" s="62"/>
      <c r="H197" s="62"/>
      <c r="I197" s="62"/>
      <c r="J197" s="62"/>
      <c r="K197" s="62">
        <f>K198</f>
        <v>100</v>
      </c>
    </row>
    <row r="198" spans="1:11" s="332" customFormat="1" ht="47.25" x14ac:dyDescent="0.25">
      <c r="A198" s="26" t="s">
        <v>174</v>
      </c>
      <c r="B198" s="42" t="s">
        <v>159</v>
      </c>
      <c r="C198" s="42" t="s">
        <v>181</v>
      </c>
      <c r="D198" s="42" t="s">
        <v>1089</v>
      </c>
      <c r="E198" s="42" t="s">
        <v>175</v>
      </c>
      <c r="F198" s="62"/>
      <c r="G198" s="62"/>
      <c r="H198" s="62"/>
      <c r="I198" s="62"/>
      <c r="J198" s="62"/>
      <c r="K198" s="62">
        <f>'Прил.№4 ведомств.'!G641</f>
        <v>100</v>
      </c>
    </row>
    <row r="199" spans="1:11" ht="15.75" x14ac:dyDescent="0.25">
      <c r="A199" s="26" t="s">
        <v>184</v>
      </c>
      <c r="B199" s="42" t="s">
        <v>159</v>
      </c>
      <c r="C199" s="42" t="s">
        <v>181</v>
      </c>
      <c r="D199" s="42" t="s">
        <v>185</v>
      </c>
      <c r="E199" s="42"/>
      <c r="F199" s="62" t="e">
        <f t="shared" ref="F199:K199" si="72">F200</f>
        <v>#REF!</v>
      </c>
      <c r="G199" s="62" t="e">
        <f t="shared" si="72"/>
        <v>#REF!</v>
      </c>
      <c r="H199" s="62" t="e">
        <f t="shared" si="72"/>
        <v>#REF!</v>
      </c>
      <c r="I199" s="62" t="e">
        <f t="shared" si="72"/>
        <v>#REF!</v>
      </c>
      <c r="J199" s="62" t="e">
        <f t="shared" si="72"/>
        <v>#REF!</v>
      </c>
      <c r="K199" s="62">
        <f t="shared" si="72"/>
        <v>355.1</v>
      </c>
    </row>
    <row r="200" spans="1:11" ht="15.75" x14ac:dyDescent="0.25">
      <c r="A200" s="26" t="s">
        <v>176</v>
      </c>
      <c r="B200" s="42" t="s">
        <v>159</v>
      </c>
      <c r="C200" s="42" t="s">
        <v>181</v>
      </c>
      <c r="D200" s="42" t="s">
        <v>185</v>
      </c>
      <c r="E200" s="42" t="s">
        <v>186</v>
      </c>
      <c r="F200" s="62" t="e">
        <f t="shared" ref="F200:K200" si="73">F201+F202</f>
        <v>#REF!</v>
      </c>
      <c r="G200" s="62" t="e">
        <f t="shared" si="73"/>
        <v>#REF!</v>
      </c>
      <c r="H200" s="62" t="e">
        <f t="shared" si="73"/>
        <v>#REF!</v>
      </c>
      <c r="I200" s="62" t="e">
        <f t="shared" si="73"/>
        <v>#REF!</v>
      </c>
      <c r="J200" s="62" t="e">
        <f t="shared" si="73"/>
        <v>#REF!</v>
      </c>
      <c r="K200" s="62">
        <f t="shared" si="73"/>
        <v>355.1</v>
      </c>
    </row>
    <row r="201" spans="1:11" ht="15.75" x14ac:dyDescent="0.25">
      <c r="A201" s="26" t="s">
        <v>187</v>
      </c>
      <c r="B201" s="42" t="s">
        <v>159</v>
      </c>
      <c r="C201" s="42" t="s">
        <v>181</v>
      </c>
      <c r="D201" s="42" t="s">
        <v>185</v>
      </c>
      <c r="E201" s="42" t="s">
        <v>188</v>
      </c>
      <c r="F201" s="62" t="e">
        <f>'Прил.№4 ведомств.'!#REF!+'Прил.№4 ведомств.'!#REF!</f>
        <v>#REF!</v>
      </c>
      <c r="G201" s="62" t="e">
        <f>'Прил.№4 ведомств.'!#REF!+'Прил.№4 ведомств.'!#REF!</f>
        <v>#REF!</v>
      </c>
      <c r="H201" s="62" t="e">
        <f>'Прил.№4 ведомств.'!#REF!+'Прил.№4 ведомств.'!#REF!</f>
        <v>#REF!</v>
      </c>
      <c r="I201" s="62" t="e">
        <f>'Прил.№4 ведомств.'!#REF!+'Прил.№4 ведомств.'!#REF!</f>
        <v>#REF!</v>
      </c>
      <c r="J201" s="62" t="e">
        <f>'Прил.№4 ведомств.'!#REF!+'Прил.№4 ведомств.'!#REF!</f>
        <v>#REF!</v>
      </c>
      <c r="K201" s="62">
        <f>'Прил.№4 ведомств.'!G638</f>
        <v>355.1</v>
      </c>
    </row>
    <row r="202" spans="1:11" ht="15.75" x14ac:dyDescent="0.25">
      <c r="A202" s="26" t="s">
        <v>610</v>
      </c>
      <c r="B202" s="42" t="s">
        <v>159</v>
      </c>
      <c r="C202" s="42" t="s">
        <v>181</v>
      </c>
      <c r="D202" s="42" t="s">
        <v>185</v>
      </c>
      <c r="E202" s="21" t="s">
        <v>179</v>
      </c>
      <c r="F202" s="62" t="e">
        <f>'Прил.№4 ведомств.'!#REF!</f>
        <v>#REF!</v>
      </c>
      <c r="G202" s="62" t="e">
        <f>'Прил.№4 ведомств.'!#REF!</f>
        <v>#REF!</v>
      </c>
      <c r="H202" s="62" t="e">
        <f>'Прил.№4 ведомств.'!#REF!</f>
        <v>#REF!</v>
      </c>
      <c r="I202" s="62" t="e">
        <f>'Прил.№4 ведомств.'!#REF!</f>
        <v>#REF!</v>
      </c>
      <c r="J202" s="62" t="e">
        <f>'Прил.№4 ведомств.'!#REF!</f>
        <v>#REF!</v>
      </c>
      <c r="K202" s="62">
        <f>'Прил.№4 ведомств.'!G1019</f>
        <v>0</v>
      </c>
    </row>
    <row r="203" spans="1:11" ht="31.5" x14ac:dyDescent="0.25">
      <c r="A203" s="26" t="s">
        <v>626</v>
      </c>
      <c r="B203" s="42" t="s">
        <v>159</v>
      </c>
      <c r="C203" s="42" t="s">
        <v>181</v>
      </c>
      <c r="D203" s="42" t="s">
        <v>627</v>
      </c>
      <c r="E203" s="21"/>
      <c r="F203" s="62" t="e">
        <f t="shared" ref="F203:K203" si="74">F204</f>
        <v>#REF!</v>
      </c>
      <c r="G203" s="62" t="e">
        <f t="shared" si="74"/>
        <v>#REF!</v>
      </c>
      <c r="H203" s="62" t="e">
        <f t="shared" si="74"/>
        <v>#REF!</v>
      </c>
      <c r="I203" s="62" t="e">
        <f t="shared" si="74"/>
        <v>#REF!</v>
      </c>
      <c r="J203" s="62" t="e">
        <f t="shared" si="74"/>
        <v>#REF!</v>
      </c>
      <c r="K203" s="62">
        <f t="shared" si="74"/>
        <v>46568.799999999996</v>
      </c>
    </row>
    <row r="204" spans="1:11" ht="15.75" x14ac:dyDescent="0.25">
      <c r="A204" s="26" t="s">
        <v>992</v>
      </c>
      <c r="B204" s="42" t="s">
        <v>159</v>
      </c>
      <c r="C204" s="42" t="s">
        <v>181</v>
      </c>
      <c r="D204" s="21" t="s">
        <v>628</v>
      </c>
      <c r="E204" s="21"/>
      <c r="F204" s="62" t="e">
        <f t="shared" ref="F204:K204" si="75">F205+F207+F209</f>
        <v>#REF!</v>
      </c>
      <c r="G204" s="62" t="e">
        <f t="shared" si="75"/>
        <v>#REF!</v>
      </c>
      <c r="H204" s="62" t="e">
        <f t="shared" si="75"/>
        <v>#REF!</v>
      </c>
      <c r="I204" s="62" t="e">
        <f t="shared" si="75"/>
        <v>#REF!</v>
      </c>
      <c r="J204" s="62" t="e">
        <f t="shared" si="75"/>
        <v>#REF!</v>
      </c>
      <c r="K204" s="62">
        <f t="shared" si="75"/>
        <v>46568.799999999996</v>
      </c>
    </row>
    <row r="205" spans="1:11" ht="78.75" x14ac:dyDescent="0.25">
      <c r="A205" s="26" t="s">
        <v>168</v>
      </c>
      <c r="B205" s="42" t="s">
        <v>159</v>
      </c>
      <c r="C205" s="42" t="s">
        <v>181</v>
      </c>
      <c r="D205" s="21" t="s">
        <v>628</v>
      </c>
      <c r="E205" s="21" t="s">
        <v>169</v>
      </c>
      <c r="F205" s="62" t="e">
        <f t="shared" ref="F205:K205" si="76">F206</f>
        <v>#REF!</v>
      </c>
      <c r="G205" s="62" t="e">
        <f t="shared" si="76"/>
        <v>#REF!</v>
      </c>
      <c r="H205" s="62" t="e">
        <f t="shared" si="76"/>
        <v>#REF!</v>
      </c>
      <c r="I205" s="62" t="e">
        <f t="shared" si="76"/>
        <v>#REF!</v>
      </c>
      <c r="J205" s="62" t="e">
        <f t="shared" si="76"/>
        <v>#REF!</v>
      </c>
      <c r="K205" s="62">
        <f t="shared" si="76"/>
        <v>35598.6</v>
      </c>
    </row>
    <row r="206" spans="1:11" ht="31.5" x14ac:dyDescent="0.25">
      <c r="A206" s="48" t="s">
        <v>383</v>
      </c>
      <c r="B206" s="42" t="s">
        <v>159</v>
      </c>
      <c r="C206" s="42" t="s">
        <v>181</v>
      </c>
      <c r="D206" s="21" t="s">
        <v>628</v>
      </c>
      <c r="E206" s="21" t="s">
        <v>250</v>
      </c>
      <c r="F206" s="62" t="e">
        <f>'Прил.№4 ведомств.'!#REF!</f>
        <v>#REF!</v>
      </c>
      <c r="G206" s="62" t="e">
        <f>'Прил.№4 ведомств.'!#REF!</f>
        <v>#REF!</v>
      </c>
      <c r="H206" s="62" t="e">
        <f>'Прил.№4 ведомств.'!#REF!</f>
        <v>#REF!</v>
      </c>
      <c r="I206" s="62" t="e">
        <f>'Прил.№4 ведомств.'!#REF!</f>
        <v>#REF!</v>
      </c>
      <c r="J206" s="62" t="e">
        <f>'Прил.№4 ведомств.'!#REF!</f>
        <v>#REF!</v>
      </c>
      <c r="K206" s="62">
        <f>'Прил.№4 ведомств.'!G1023</f>
        <v>35598.6</v>
      </c>
    </row>
    <row r="207" spans="1:11" ht="31.5" x14ac:dyDescent="0.25">
      <c r="A207" s="26" t="s">
        <v>172</v>
      </c>
      <c r="B207" s="42" t="s">
        <v>159</v>
      </c>
      <c r="C207" s="42" t="s">
        <v>181</v>
      </c>
      <c r="D207" s="21" t="s">
        <v>628</v>
      </c>
      <c r="E207" s="21" t="s">
        <v>173</v>
      </c>
      <c r="F207" s="62" t="e">
        <f t="shared" ref="F207:K207" si="77">F208</f>
        <v>#REF!</v>
      </c>
      <c r="G207" s="62" t="e">
        <f t="shared" si="77"/>
        <v>#REF!</v>
      </c>
      <c r="H207" s="62" t="e">
        <f t="shared" si="77"/>
        <v>#REF!</v>
      </c>
      <c r="I207" s="62" t="e">
        <f t="shared" si="77"/>
        <v>#REF!</v>
      </c>
      <c r="J207" s="62" t="e">
        <f t="shared" si="77"/>
        <v>#REF!</v>
      </c>
      <c r="K207" s="62">
        <f t="shared" si="77"/>
        <v>10549.599999999999</v>
      </c>
    </row>
    <row r="208" spans="1:11" ht="47.25" x14ac:dyDescent="0.25">
      <c r="A208" s="26" t="s">
        <v>174</v>
      </c>
      <c r="B208" s="42" t="s">
        <v>159</v>
      </c>
      <c r="C208" s="42" t="s">
        <v>181</v>
      </c>
      <c r="D208" s="21" t="s">
        <v>628</v>
      </c>
      <c r="E208" s="21" t="s">
        <v>175</v>
      </c>
      <c r="F208" s="62" t="e">
        <f>'Прил.№4 ведомств.'!#REF!</f>
        <v>#REF!</v>
      </c>
      <c r="G208" s="62" t="e">
        <f>'Прил.№4 ведомств.'!#REF!</f>
        <v>#REF!</v>
      </c>
      <c r="H208" s="62" t="e">
        <f>'Прил.№4 ведомств.'!#REF!</f>
        <v>#REF!</v>
      </c>
      <c r="I208" s="62" t="e">
        <f>'Прил.№4 ведомств.'!#REF!</f>
        <v>#REF!</v>
      </c>
      <c r="J208" s="62" t="e">
        <f>'Прил.№4 ведомств.'!#REF!</f>
        <v>#REF!</v>
      </c>
      <c r="K208" s="62">
        <f>'Прил.№4 ведомств.'!G1025</f>
        <v>10549.599999999999</v>
      </c>
    </row>
    <row r="209" spans="1:15" ht="15.75" x14ac:dyDescent="0.25">
      <c r="A209" s="26" t="s">
        <v>176</v>
      </c>
      <c r="B209" s="42" t="s">
        <v>159</v>
      </c>
      <c r="C209" s="42" t="s">
        <v>181</v>
      </c>
      <c r="D209" s="21" t="s">
        <v>628</v>
      </c>
      <c r="E209" s="21" t="s">
        <v>186</v>
      </c>
      <c r="F209" s="62" t="e">
        <f t="shared" ref="F209:K209" si="78">F210</f>
        <v>#REF!</v>
      </c>
      <c r="G209" s="62" t="e">
        <f t="shared" si="78"/>
        <v>#REF!</v>
      </c>
      <c r="H209" s="62" t="e">
        <f t="shared" si="78"/>
        <v>#REF!</v>
      </c>
      <c r="I209" s="62" t="e">
        <f t="shared" si="78"/>
        <v>#REF!</v>
      </c>
      <c r="J209" s="62" t="e">
        <f t="shared" si="78"/>
        <v>#REF!</v>
      </c>
      <c r="K209" s="62">
        <f t="shared" si="78"/>
        <v>420.59999999999997</v>
      </c>
    </row>
    <row r="210" spans="1:15" ht="15.75" x14ac:dyDescent="0.25">
      <c r="A210" s="26" t="s">
        <v>779</v>
      </c>
      <c r="B210" s="42" t="s">
        <v>159</v>
      </c>
      <c r="C210" s="42" t="s">
        <v>181</v>
      </c>
      <c r="D210" s="21" t="s">
        <v>628</v>
      </c>
      <c r="E210" s="21" t="s">
        <v>179</v>
      </c>
      <c r="F210" s="62" t="e">
        <f>'Прил.№4 ведомств.'!#REF!</f>
        <v>#REF!</v>
      </c>
      <c r="G210" s="62" t="e">
        <f>'Прил.№4 ведомств.'!#REF!</f>
        <v>#REF!</v>
      </c>
      <c r="H210" s="62" t="e">
        <f>'Прил.№4 ведомств.'!#REF!</f>
        <v>#REF!</v>
      </c>
      <c r="I210" s="62" t="e">
        <f>'Прил.№4 ведомств.'!#REF!</f>
        <v>#REF!</v>
      </c>
      <c r="J210" s="62" t="e">
        <f>'Прил.№4 ведомств.'!#REF!</f>
        <v>#REF!</v>
      </c>
      <c r="K210" s="62">
        <f>'Прил.№4 ведомств.'!G1027</f>
        <v>420.59999999999997</v>
      </c>
    </row>
    <row r="211" spans="1:15" ht="15.75" hidden="1" x14ac:dyDescent="0.25">
      <c r="A211" s="24" t="s">
        <v>253</v>
      </c>
      <c r="B211" s="25" t="s">
        <v>254</v>
      </c>
      <c r="C211" s="25"/>
      <c r="D211" s="25"/>
      <c r="E211" s="25"/>
      <c r="F211" s="66" t="e">
        <f t="shared" ref="F211:F216" si="79">F212</f>
        <v>#REF!</v>
      </c>
      <c r="G211" s="66" t="e">
        <f t="shared" ref="G211:K216" si="80">G212</f>
        <v>#REF!</v>
      </c>
      <c r="H211" s="66" t="e">
        <f t="shared" si="80"/>
        <v>#REF!</v>
      </c>
      <c r="I211" s="66" t="e">
        <f t="shared" si="80"/>
        <v>#REF!</v>
      </c>
      <c r="J211" s="66" t="e">
        <f t="shared" si="80"/>
        <v>#REF!</v>
      </c>
      <c r="K211" s="66">
        <f t="shared" si="80"/>
        <v>0</v>
      </c>
    </row>
    <row r="212" spans="1:15" ht="31.5" hidden="1" x14ac:dyDescent="0.25">
      <c r="A212" s="24" t="s">
        <v>259</v>
      </c>
      <c r="B212" s="25" t="s">
        <v>254</v>
      </c>
      <c r="C212" s="25" t="s">
        <v>260</v>
      </c>
      <c r="D212" s="25"/>
      <c r="E212" s="25"/>
      <c r="F212" s="62" t="e">
        <f t="shared" si="79"/>
        <v>#REF!</v>
      </c>
      <c r="G212" s="62" t="e">
        <f t="shared" si="80"/>
        <v>#REF!</v>
      </c>
      <c r="H212" s="62" t="e">
        <f t="shared" si="80"/>
        <v>#REF!</v>
      </c>
      <c r="I212" s="62" t="e">
        <f t="shared" si="80"/>
        <v>#REF!</v>
      </c>
      <c r="J212" s="62" t="e">
        <f t="shared" si="80"/>
        <v>#REF!</v>
      </c>
      <c r="K212" s="62">
        <f t="shared" si="80"/>
        <v>0</v>
      </c>
    </row>
    <row r="213" spans="1:15" ht="15.75" hidden="1" x14ac:dyDescent="0.25">
      <c r="A213" s="26" t="s">
        <v>162</v>
      </c>
      <c r="B213" s="21" t="s">
        <v>254</v>
      </c>
      <c r="C213" s="21" t="s">
        <v>260</v>
      </c>
      <c r="D213" s="21" t="s">
        <v>163</v>
      </c>
      <c r="E213" s="21"/>
      <c r="F213" s="62" t="e">
        <f t="shared" si="79"/>
        <v>#REF!</v>
      </c>
      <c r="G213" s="62" t="e">
        <f t="shared" si="80"/>
        <v>#REF!</v>
      </c>
      <c r="H213" s="62" t="e">
        <f t="shared" si="80"/>
        <v>#REF!</v>
      </c>
      <c r="I213" s="62" t="e">
        <f t="shared" si="80"/>
        <v>#REF!</v>
      </c>
      <c r="J213" s="62" t="e">
        <f t="shared" si="80"/>
        <v>#REF!</v>
      </c>
      <c r="K213" s="62">
        <f t="shared" si="80"/>
        <v>0</v>
      </c>
    </row>
    <row r="214" spans="1:15" ht="15.75" hidden="1" x14ac:dyDescent="0.25">
      <c r="A214" s="26" t="s">
        <v>182</v>
      </c>
      <c r="B214" s="21" t="s">
        <v>254</v>
      </c>
      <c r="C214" s="21" t="s">
        <v>260</v>
      </c>
      <c r="D214" s="21" t="s">
        <v>183</v>
      </c>
      <c r="E214" s="21"/>
      <c r="F214" s="62" t="e">
        <f t="shared" si="79"/>
        <v>#REF!</v>
      </c>
      <c r="G214" s="62" t="e">
        <f t="shared" si="80"/>
        <v>#REF!</v>
      </c>
      <c r="H214" s="62" t="e">
        <f t="shared" si="80"/>
        <v>#REF!</v>
      </c>
      <c r="I214" s="62" t="e">
        <f t="shared" si="80"/>
        <v>#REF!</v>
      </c>
      <c r="J214" s="62" t="e">
        <f t="shared" si="80"/>
        <v>#REF!</v>
      </c>
      <c r="K214" s="62">
        <f t="shared" si="80"/>
        <v>0</v>
      </c>
    </row>
    <row r="215" spans="1:15" ht="15.75" hidden="1" x14ac:dyDescent="0.25">
      <c r="A215" s="26" t="s">
        <v>261</v>
      </c>
      <c r="B215" s="21" t="s">
        <v>254</v>
      </c>
      <c r="C215" s="21" t="s">
        <v>260</v>
      </c>
      <c r="D215" s="21" t="s">
        <v>262</v>
      </c>
      <c r="E215" s="21"/>
      <c r="F215" s="62" t="e">
        <f t="shared" si="79"/>
        <v>#REF!</v>
      </c>
      <c r="G215" s="62" t="e">
        <f t="shared" si="80"/>
        <v>#REF!</v>
      </c>
      <c r="H215" s="62" t="e">
        <f t="shared" si="80"/>
        <v>#REF!</v>
      </c>
      <c r="I215" s="62" t="e">
        <f t="shared" si="80"/>
        <v>#REF!</v>
      </c>
      <c r="J215" s="62" t="e">
        <f t="shared" si="80"/>
        <v>#REF!</v>
      </c>
      <c r="K215" s="62">
        <f t="shared" si="80"/>
        <v>0</v>
      </c>
    </row>
    <row r="216" spans="1:15" ht="31.5" hidden="1" x14ac:dyDescent="0.25">
      <c r="A216" s="26" t="s">
        <v>239</v>
      </c>
      <c r="B216" s="21" t="s">
        <v>254</v>
      </c>
      <c r="C216" s="21" t="s">
        <v>260</v>
      </c>
      <c r="D216" s="21" t="s">
        <v>262</v>
      </c>
      <c r="E216" s="21" t="s">
        <v>173</v>
      </c>
      <c r="F216" s="62" t="e">
        <f t="shared" si="79"/>
        <v>#REF!</v>
      </c>
      <c r="G216" s="62" t="e">
        <f t="shared" si="80"/>
        <v>#REF!</v>
      </c>
      <c r="H216" s="62" t="e">
        <f t="shared" si="80"/>
        <v>#REF!</v>
      </c>
      <c r="I216" s="62" t="e">
        <f t="shared" si="80"/>
        <v>#REF!</v>
      </c>
      <c r="J216" s="62" t="e">
        <f t="shared" si="80"/>
        <v>#REF!</v>
      </c>
      <c r="K216" s="62">
        <f t="shared" si="80"/>
        <v>0</v>
      </c>
    </row>
    <row r="217" spans="1:15" ht="47.25" hidden="1" x14ac:dyDescent="0.25">
      <c r="A217" s="26" t="s">
        <v>174</v>
      </c>
      <c r="B217" s="21" t="s">
        <v>254</v>
      </c>
      <c r="C217" s="21" t="s">
        <v>260</v>
      </c>
      <c r="D217" s="21" t="s">
        <v>262</v>
      </c>
      <c r="E217" s="21" t="s">
        <v>175</v>
      </c>
      <c r="F217" s="62" t="e">
        <f>'Прил.№4 ведомств.'!#REF!</f>
        <v>#REF!</v>
      </c>
      <c r="G217" s="62" t="e">
        <f>'Прил.№4 ведомств.'!#REF!</f>
        <v>#REF!</v>
      </c>
      <c r="H217" s="62" t="e">
        <f>'Прил.№4 ведомств.'!#REF!</f>
        <v>#REF!</v>
      </c>
      <c r="I217" s="62" t="e">
        <f>'Прил.№4 ведомств.'!#REF!</f>
        <v>#REF!</v>
      </c>
      <c r="J217" s="62" t="e">
        <f>'Прил.№4 ведомств.'!#REF!</f>
        <v>#REF!</v>
      </c>
      <c r="K217" s="62">
        <f>'Прил.№4 ведомств.'!G165</f>
        <v>0</v>
      </c>
    </row>
    <row r="218" spans="1:15" ht="63" x14ac:dyDescent="0.25">
      <c r="A218" s="31" t="s">
        <v>1047</v>
      </c>
      <c r="B218" s="10" t="s">
        <v>159</v>
      </c>
      <c r="C218" s="10" t="s">
        <v>181</v>
      </c>
      <c r="D218" s="6" t="s">
        <v>1046</v>
      </c>
      <c r="E218" s="10"/>
      <c r="F218" s="27">
        <f>F219</f>
        <v>60</v>
      </c>
      <c r="G218" s="62"/>
      <c r="H218" s="62"/>
      <c r="I218" s="62"/>
      <c r="J218" s="62"/>
      <c r="K218" s="62">
        <f>K219</f>
        <v>60</v>
      </c>
    </row>
    <row r="219" spans="1:15" ht="15.75" x14ac:dyDescent="0.25">
      <c r="A219" s="47" t="s">
        <v>216</v>
      </c>
      <c r="B219" s="10" t="s">
        <v>159</v>
      </c>
      <c r="C219" s="10" t="s">
        <v>181</v>
      </c>
      <c r="D219" s="6" t="s">
        <v>1050</v>
      </c>
      <c r="E219" s="10"/>
      <c r="F219" s="27">
        <f>F220</f>
        <v>60</v>
      </c>
      <c r="G219" s="62"/>
      <c r="H219" s="62"/>
      <c r="I219" s="62"/>
      <c r="J219" s="62"/>
      <c r="K219" s="62">
        <f>K220</f>
        <v>60</v>
      </c>
    </row>
    <row r="220" spans="1:15" ht="31.5" x14ac:dyDescent="0.25">
      <c r="A220" s="26" t="s">
        <v>172</v>
      </c>
      <c r="B220" s="10" t="s">
        <v>159</v>
      </c>
      <c r="C220" s="10" t="s">
        <v>181</v>
      </c>
      <c r="D220" s="6" t="s">
        <v>1050</v>
      </c>
      <c r="E220" s="10" t="s">
        <v>173</v>
      </c>
      <c r="F220" s="27">
        <f>F221</f>
        <v>60</v>
      </c>
      <c r="G220" s="62"/>
      <c r="H220" s="62"/>
      <c r="I220" s="62"/>
      <c r="J220" s="62"/>
      <c r="K220" s="62">
        <f>K221</f>
        <v>60</v>
      </c>
    </row>
    <row r="221" spans="1:15" ht="47.25" x14ac:dyDescent="0.25">
      <c r="A221" s="26" t="s">
        <v>174</v>
      </c>
      <c r="B221" s="10" t="s">
        <v>159</v>
      </c>
      <c r="C221" s="10" t="s">
        <v>181</v>
      </c>
      <c r="D221" s="6" t="s">
        <v>1050</v>
      </c>
      <c r="E221" s="10" t="s">
        <v>175</v>
      </c>
      <c r="F221" s="189">
        <v>60</v>
      </c>
      <c r="G221" s="62"/>
      <c r="H221" s="62"/>
      <c r="I221" s="62"/>
      <c r="J221" s="62"/>
      <c r="K221" s="62">
        <f>'Прил.№4 ведомств.'!G169</f>
        <v>60</v>
      </c>
    </row>
    <row r="222" spans="1:15" ht="31.5" x14ac:dyDescent="0.25">
      <c r="A222" s="43" t="s">
        <v>263</v>
      </c>
      <c r="B222" s="8" t="s">
        <v>256</v>
      </c>
      <c r="C222" s="8"/>
      <c r="D222" s="8"/>
      <c r="E222" s="8"/>
      <c r="F222" s="4" t="e">
        <f>F223</f>
        <v>#REF!</v>
      </c>
      <c r="G222" s="4" t="e">
        <f t="shared" ref="G222:K224" si="81">G223</f>
        <v>#REF!</v>
      </c>
      <c r="H222" s="4" t="e">
        <f t="shared" si="81"/>
        <v>#REF!</v>
      </c>
      <c r="I222" s="4" t="e">
        <f t="shared" si="81"/>
        <v>#REF!</v>
      </c>
      <c r="J222" s="4" t="e">
        <f t="shared" si="81"/>
        <v>#REF!</v>
      </c>
      <c r="K222" s="4">
        <f t="shared" si="81"/>
        <v>8633.1</v>
      </c>
    </row>
    <row r="223" spans="1:15" ht="47.25" x14ac:dyDescent="0.25">
      <c r="A223" s="43" t="s">
        <v>264</v>
      </c>
      <c r="B223" s="8" t="s">
        <v>256</v>
      </c>
      <c r="C223" s="8" t="s">
        <v>260</v>
      </c>
      <c r="D223" s="42"/>
      <c r="E223" s="42"/>
      <c r="F223" s="4" t="e">
        <f>F224</f>
        <v>#REF!</v>
      </c>
      <c r="G223" s="4" t="e">
        <f t="shared" si="81"/>
        <v>#REF!</v>
      </c>
      <c r="H223" s="4" t="e">
        <f t="shared" si="81"/>
        <v>#REF!</v>
      </c>
      <c r="I223" s="4" t="e">
        <f t="shared" si="81"/>
        <v>#REF!</v>
      </c>
      <c r="J223" s="4" t="e">
        <f t="shared" si="81"/>
        <v>#REF!</v>
      </c>
      <c r="K223" s="4">
        <f t="shared" si="81"/>
        <v>8633.1</v>
      </c>
      <c r="L223" s="23"/>
      <c r="M223" s="23"/>
      <c r="N223" s="23"/>
      <c r="O223" s="23"/>
    </row>
    <row r="224" spans="1:15" ht="15.75" x14ac:dyDescent="0.25">
      <c r="A224" s="31" t="s">
        <v>162</v>
      </c>
      <c r="B224" s="42" t="s">
        <v>256</v>
      </c>
      <c r="C224" s="42" t="s">
        <v>260</v>
      </c>
      <c r="D224" s="42" t="s">
        <v>163</v>
      </c>
      <c r="E224" s="42"/>
      <c r="F224" s="7" t="e">
        <f>F225</f>
        <v>#REF!</v>
      </c>
      <c r="G224" s="7" t="e">
        <f t="shared" si="81"/>
        <v>#REF!</v>
      </c>
      <c r="H224" s="7" t="e">
        <f t="shared" si="81"/>
        <v>#REF!</v>
      </c>
      <c r="I224" s="7" t="e">
        <f t="shared" si="81"/>
        <v>#REF!</v>
      </c>
      <c r="J224" s="7" t="e">
        <f t="shared" si="81"/>
        <v>#REF!</v>
      </c>
      <c r="K224" s="7">
        <f t="shared" si="81"/>
        <v>8633.1</v>
      </c>
    </row>
    <row r="225" spans="1:11" ht="15.75" x14ac:dyDescent="0.25">
      <c r="A225" s="31" t="s">
        <v>182</v>
      </c>
      <c r="B225" s="42" t="s">
        <v>256</v>
      </c>
      <c r="C225" s="42" t="s">
        <v>260</v>
      </c>
      <c r="D225" s="42" t="s">
        <v>183</v>
      </c>
      <c r="E225" s="42"/>
      <c r="F225" s="7" t="e">
        <f t="shared" ref="F225:K225" si="82">F226+F232+F237+F229</f>
        <v>#REF!</v>
      </c>
      <c r="G225" s="7" t="e">
        <f t="shared" si="82"/>
        <v>#REF!</v>
      </c>
      <c r="H225" s="7" t="e">
        <f t="shared" si="82"/>
        <v>#REF!</v>
      </c>
      <c r="I225" s="7" t="e">
        <f t="shared" si="82"/>
        <v>#REF!</v>
      </c>
      <c r="J225" s="7" t="e">
        <f t="shared" si="82"/>
        <v>#REF!</v>
      </c>
      <c r="K225" s="7">
        <f t="shared" si="82"/>
        <v>8633.1</v>
      </c>
    </row>
    <row r="226" spans="1:11" ht="47.25" x14ac:dyDescent="0.25">
      <c r="A226" s="31" t="s">
        <v>265</v>
      </c>
      <c r="B226" s="42" t="s">
        <v>256</v>
      </c>
      <c r="C226" s="42" t="s">
        <v>260</v>
      </c>
      <c r="D226" s="42" t="s">
        <v>266</v>
      </c>
      <c r="E226" s="42"/>
      <c r="F226" s="7" t="e">
        <f>F227</f>
        <v>#REF!</v>
      </c>
      <c r="G226" s="7" t="e">
        <f t="shared" ref="G226:K227" si="83">G227</f>
        <v>#REF!</v>
      </c>
      <c r="H226" s="7" t="e">
        <f t="shared" si="83"/>
        <v>#REF!</v>
      </c>
      <c r="I226" s="7" t="e">
        <f t="shared" si="83"/>
        <v>#REF!</v>
      </c>
      <c r="J226" s="7" t="e">
        <f t="shared" si="83"/>
        <v>#REF!</v>
      </c>
      <c r="K226" s="7">
        <f t="shared" si="83"/>
        <v>2269.8000000000002</v>
      </c>
    </row>
    <row r="227" spans="1:11" ht="31.5" x14ac:dyDescent="0.25">
      <c r="A227" s="31" t="s">
        <v>172</v>
      </c>
      <c r="B227" s="42" t="s">
        <v>256</v>
      </c>
      <c r="C227" s="42" t="s">
        <v>260</v>
      </c>
      <c r="D227" s="42" t="s">
        <v>266</v>
      </c>
      <c r="E227" s="42" t="s">
        <v>173</v>
      </c>
      <c r="F227" s="7" t="e">
        <f>F228</f>
        <v>#REF!</v>
      </c>
      <c r="G227" s="7" t="e">
        <f t="shared" si="83"/>
        <v>#REF!</v>
      </c>
      <c r="H227" s="7" t="e">
        <f t="shared" si="83"/>
        <v>#REF!</v>
      </c>
      <c r="I227" s="7" t="e">
        <f t="shared" si="83"/>
        <v>#REF!</v>
      </c>
      <c r="J227" s="7" t="e">
        <f t="shared" si="83"/>
        <v>#REF!</v>
      </c>
      <c r="K227" s="7">
        <f t="shared" si="83"/>
        <v>2269.8000000000002</v>
      </c>
    </row>
    <row r="228" spans="1:11" ht="47.25" x14ac:dyDescent="0.25">
      <c r="A228" s="31" t="s">
        <v>174</v>
      </c>
      <c r="B228" s="42" t="s">
        <v>256</v>
      </c>
      <c r="C228" s="42" t="s">
        <v>260</v>
      </c>
      <c r="D228" s="42" t="s">
        <v>266</v>
      </c>
      <c r="E228" s="42" t="s">
        <v>175</v>
      </c>
      <c r="F228" s="121" t="e">
        <f>'Прил.№4 ведомств.'!#REF!</f>
        <v>#REF!</v>
      </c>
      <c r="G228" s="121" t="e">
        <f>'Прил.№4 ведомств.'!#REF!</f>
        <v>#REF!</v>
      </c>
      <c r="H228" s="121" t="e">
        <f>'Прил.№4 ведомств.'!#REF!</f>
        <v>#REF!</v>
      </c>
      <c r="I228" s="121" t="e">
        <f>'Прил.№4 ведомств.'!#REF!</f>
        <v>#REF!</v>
      </c>
      <c r="J228" s="121" t="e">
        <f>'Прил.№4 ведомств.'!#REF!</f>
        <v>#REF!</v>
      </c>
      <c r="K228" s="121">
        <f>'Прил.№4 ведомств.'!G176</f>
        <v>2269.8000000000002</v>
      </c>
    </row>
    <row r="229" spans="1:11" ht="15.75" hidden="1" x14ac:dyDescent="0.25">
      <c r="A229" s="26" t="s">
        <v>267</v>
      </c>
      <c r="B229" s="21" t="s">
        <v>256</v>
      </c>
      <c r="C229" s="21" t="s">
        <v>260</v>
      </c>
      <c r="D229" s="21" t="s">
        <v>268</v>
      </c>
      <c r="E229" s="21"/>
      <c r="F229" s="121" t="e">
        <f>F230</f>
        <v>#REF!</v>
      </c>
      <c r="G229" s="121" t="e">
        <f t="shared" ref="G229:K230" si="84">G230</f>
        <v>#REF!</v>
      </c>
      <c r="H229" s="121" t="e">
        <f t="shared" si="84"/>
        <v>#REF!</v>
      </c>
      <c r="I229" s="121" t="e">
        <f t="shared" si="84"/>
        <v>#REF!</v>
      </c>
      <c r="J229" s="121" t="e">
        <f t="shared" si="84"/>
        <v>#REF!</v>
      </c>
      <c r="K229" s="121">
        <f t="shared" si="84"/>
        <v>0</v>
      </c>
    </row>
    <row r="230" spans="1:11" ht="31.5" hidden="1" x14ac:dyDescent="0.25">
      <c r="A230" s="26" t="s">
        <v>239</v>
      </c>
      <c r="B230" s="21" t="s">
        <v>256</v>
      </c>
      <c r="C230" s="21" t="s">
        <v>260</v>
      </c>
      <c r="D230" s="21" t="s">
        <v>268</v>
      </c>
      <c r="E230" s="21" t="s">
        <v>173</v>
      </c>
      <c r="F230" s="121" t="e">
        <f>F231</f>
        <v>#REF!</v>
      </c>
      <c r="G230" s="121" t="e">
        <f t="shared" si="84"/>
        <v>#REF!</v>
      </c>
      <c r="H230" s="121" t="e">
        <f t="shared" si="84"/>
        <v>#REF!</v>
      </c>
      <c r="I230" s="121" t="e">
        <f t="shared" si="84"/>
        <v>#REF!</v>
      </c>
      <c r="J230" s="121" t="e">
        <f t="shared" si="84"/>
        <v>#REF!</v>
      </c>
      <c r="K230" s="121">
        <f t="shared" si="84"/>
        <v>0</v>
      </c>
    </row>
    <row r="231" spans="1:11" ht="47.25" hidden="1" x14ac:dyDescent="0.25">
      <c r="A231" s="26" t="s">
        <v>174</v>
      </c>
      <c r="B231" s="21" t="s">
        <v>256</v>
      </c>
      <c r="C231" s="21" t="s">
        <v>260</v>
      </c>
      <c r="D231" s="21" t="s">
        <v>268</v>
      </c>
      <c r="E231" s="21" t="s">
        <v>175</v>
      </c>
      <c r="F231" s="121" t="e">
        <f>'Прил.№4 ведомств.'!#REF!</f>
        <v>#REF!</v>
      </c>
      <c r="G231" s="121" t="e">
        <f>'Прил.№4 ведомств.'!#REF!</f>
        <v>#REF!</v>
      </c>
      <c r="H231" s="121" t="e">
        <f>'Прил.№4 ведомств.'!#REF!</f>
        <v>#REF!</v>
      </c>
      <c r="I231" s="121" t="e">
        <f>'Прил.№4 ведомств.'!#REF!</f>
        <v>#REF!</v>
      </c>
      <c r="J231" s="121" t="e">
        <f>'Прил.№4 ведомств.'!#REF!</f>
        <v>#REF!</v>
      </c>
      <c r="K231" s="121">
        <f>'Прил.№4 ведомств.'!G179</f>
        <v>0</v>
      </c>
    </row>
    <row r="232" spans="1:11" ht="31.5" x14ac:dyDescent="0.25">
      <c r="A232" s="31" t="s">
        <v>269</v>
      </c>
      <c r="B232" s="42" t="s">
        <v>256</v>
      </c>
      <c r="C232" s="42" t="s">
        <v>260</v>
      </c>
      <c r="D232" s="42" t="s">
        <v>270</v>
      </c>
      <c r="E232" s="42"/>
      <c r="F232" s="7" t="e">
        <f t="shared" ref="F232:K232" si="85">F233+F235</f>
        <v>#REF!</v>
      </c>
      <c r="G232" s="7" t="e">
        <f t="shared" si="85"/>
        <v>#REF!</v>
      </c>
      <c r="H232" s="7" t="e">
        <f t="shared" si="85"/>
        <v>#REF!</v>
      </c>
      <c r="I232" s="7" t="e">
        <f t="shared" si="85"/>
        <v>#REF!</v>
      </c>
      <c r="J232" s="7" t="e">
        <f t="shared" si="85"/>
        <v>#REF!</v>
      </c>
      <c r="K232" s="7">
        <f t="shared" si="85"/>
        <v>6059.4</v>
      </c>
    </row>
    <row r="233" spans="1:11" ht="78.75" x14ac:dyDescent="0.25">
      <c r="A233" s="31" t="s">
        <v>168</v>
      </c>
      <c r="B233" s="42" t="s">
        <v>256</v>
      </c>
      <c r="C233" s="42" t="s">
        <v>260</v>
      </c>
      <c r="D233" s="42" t="s">
        <v>270</v>
      </c>
      <c r="E233" s="42" t="s">
        <v>169</v>
      </c>
      <c r="F233" s="62" t="e">
        <f t="shared" ref="F233:K233" si="86">F234</f>
        <v>#REF!</v>
      </c>
      <c r="G233" s="62" t="e">
        <f t="shared" si="86"/>
        <v>#REF!</v>
      </c>
      <c r="H233" s="62" t="e">
        <f t="shared" si="86"/>
        <v>#REF!</v>
      </c>
      <c r="I233" s="62" t="e">
        <f t="shared" si="86"/>
        <v>#REF!</v>
      </c>
      <c r="J233" s="62" t="e">
        <f t="shared" si="86"/>
        <v>#REF!</v>
      </c>
      <c r="K233" s="62">
        <f t="shared" si="86"/>
        <v>4817.5</v>
      </c>
    </row>
    <row r="234" spans="1:11" ht="31.5" x14ac:dyDescent="0.25">
      <c r="A234" s="31" t="s">
        <v>383</v>
      </c>
      <c r="B234" s="42" t="s">
        <v>256</v>
      </c>
      <c r="C234" s="42" t="s">
        <v>260</v>
      </c>
      <c r="D234" s="42" t="s">
        <v>270</v>
      </c>
      <c r="E234" s="42" t="s">
        <v>250</v>
      </c>
      <c r="F234" s="62" t="e">
        <f>'Прил.№4 ведомств.'!#REF!</f>
        <v>#REF!</v>
      </c>
      <c r="G234" s="62" t="e">
        <f>'Прил.№4 ведомств.'!#REF!</f>
        <v>#REF!</v>
      </c>
      <c r="H234" s="62" t="e">
        <f>'Прил.№4 ведомств.'!#REF!</f>
        <v>#REF!</v>
      </c>
      <c r="I234" s="62" t="e">
        <f>'Прил.№4 ведомств.'!#REF!</f>
        <v>#REF!</v>
      </c>
      <c r="J234" s="62" t="e">
        <f>'Прил.№4 ведомств.'!#REF!</f>
        <v>#REF!</v>
      </c>
      <c r="K234" s="62">
        <f>'Прил.№4 ведомств.'!G182</f>
        <v>4817.5</v>
      </c>
    </row>
    <row r="235" spans="1:11" ht="31.5" x14ac:dyDescent="0.25">
      <c r="A235" s="31" t="s">
        <v>172</v>
      </c>
      <c r="B235" s="42" t="s">
        <v>256</v>
      </c>
      <c r="C235" s="42" t="s">
        <v>260</v>
      </c>
      <c r="D235" s="42" t="s">
        <v>270</v>
      </c>
      <c r="E235" s="42" t="s">
        <v>173</v>
      </c>
      <c r="F235" s="7" t="e">
        <f t="shared" ref="F235:K235" si="87">F236</f>
        <v>#REF!</v>
      </c>
      <c r="G235" s="7" t="e">
        <f t="shared" si="87"/>
        <v>#REF!</v>
      </c>
      <c r="H235" s="7" t="e">
        <f t="shared" si="87"/>
        <v>#REF!</v>
      </c>
      <c r="I235" s="7" t="e">
        <f t="shared" si="87"/>
        <v>#REF!</v>
      </c>
      <c r="J235" s="7" t="e">
        <f t="shared" si="87"/>
        <v>#REF!</v>
      </c>
      <c r="K235" s="7">
        <f t="shared" si="87"/>
        <v>1241.9000000000001</v>
      </c>
    </row>
    <row r="236" spans="1:11" ht="47.25" x14ac:dyDescent="0.25">
      <c r="A236" s="31" t="s">
        <v>174</v>
      </c>
      <c r="B236" s="42" t="s">
        <v>256</v>
      </c>
      <c r="C236" s="42" t="s">
        <v>260</v>
      </c>
      <c r="D236" s="42" t="s">
        <v>270</v>
      </c>
      <c r="E236" s="42" t="s">
        <v>175</v>
      </c>
      <c r="F236" s="7" t="e">
        <f>'Прил.№4 ведомств.'!#REF!</f>
        <v>#REF!</v>
      </c>
      <c r="G236" s="7" t="e">
        <f>'Прил.№4 ведомств.'!#REF!</f>
        <v>#REF!</v>
      </c>
      <c r="H236" s="7" t="e">
        <f>'Прил.№4 ведомств.'!#REF!</f>
        <v>#REF!</v>
      </c>
      <c r="I236" s="7" t="e">
        <f>'Прил.№4 ведомств.'!#REF!</f>
        <v>#REF!</v>
      </c>
      <c r="J236" s="7" t="e">
        <f>'Прил.№4 ведомств.'!#REF!</f>
        <v>#REF!</v>
      </c>
      <c r="K236" s="7">
        <f>'Прил.№4 ведомств.'!G184</f>
        <v>1241.9000000000001</v>
      </c>
    </row>
    <row r="237" spans="1:11" ht="15.75" x14ac:dyDescent="0.25">
      <c r="A237" s="31" t="s">
        <v>271</v>
      </c>
      <c r="B237" s="42" t="s">
        <v>256</v>
      </c>
      <c r="C237" s="42" t="s">
        <v>260</v>
      </c>
      <c r="D237" s="42" t="s">
        <v>272</v>
      </c>
      <c r="E237" s="42"/>
      <c r="F237" s="7" t="e">
        <f>F238</f>
        <v>#REF!</v>
      </c>
      <c r="G237" s="7" t="e">
        <f t="shared" ref="G237:K238" si="88">G238</f>
        <v>#REF!</v>
      </c>
      <c r="H237" s="7" t="e">
        <f t="shared" si="88"/>
        <v>#REF!</v>
      </c>
      <c r="I237" s="7" t="e">
        <f t="shared" si="88"/>
        <v>#REF!</v>
      </c>
      <c r="J237" s="7" t="e">
        <f t="shared" si="88"/>
        <v>#REF!</v>
      </c>
      <c r="K237" s="7">
        <f t="shared" si="88"/>
        <v>303.89999999999998</v>
      </c>
    </row>
    <row r="238" spans="1:11" ht="31.5" x14ac:dyDescent="0.25">
      <c r="A238" s="31" t="s">
        <v>172</v>
      </c>
      <c r="B238" s="42" t="s">
        <v>256</v>
      </c>
      <c r="C238" s="42" t="s">
        <v>260</v>
      </c>
      <c r="D238" s="42" t="s">
        <v>272</v>
      </c>
      <c r="E238" s="42" t="s">
        <v>173</v>
      </c>
      <c r="F238" s="7" t="e">
        <f>F239</f>
        <v>#REF!</v>
      </c>
      <c r="G238" s="7" t="e">
        <f t="shared" si="88"/>
        <v>#REF!</v>
      </c>
      <c r="H238" s="7" t="e">
        <f t="shared" si="88"/>
        <v>#REF!</v>
      </c>
      <c r="I238" s="7" t="e">
        <f t="shared" si="88"/>
        <v>#REF!</v>
      </c>
      <c r="J238" s="7" t="e">
        <f t="shared" si="88"/>
        <v>#REF!</v>
      </c>
      <c r="K238" s="7">
        <f t="shared" si="88"/>
        <v>303.89999999999998</v>
      </c>
    </row>
    <row r="239" spans="1:11" ht="47.25" x14ac:dyDescent="0.25">
      <c r="A239" s="31" t="s">
        <v>174</v>
      </c>
      <c r="B239" s="42" t="s">
        <v>256</v>
      </c>
      <c r="C239" s="42" t="s">
        <v>260</v>
      </c>
      <c r="D239" s="42" t="s">
        <v>272</v>
      </c>
      <c r="E239" s="42" t="s">
        <v>175</v>
      </c>
      <c r="F239" s="7" t="e">
        <f>'Прил.№4 ведомств.'!#REF!+'Прил.№4 ведомств.'!#REF!</f>
        <v>#REF!</v>
      </c>
      <c r="G239" s="7" t="e">
        <f>'Прил.№4 ведомств.'!#REF!+'Прил.№4 ведомств.'!#REF!</f>
        <v>#REF!</v>
      </c>
      <c r="H239" s="7" t="e">
        <f>'Прил.№4 ведомств.'!#REF!+'Прил.№4 ведомств.'!#REF!</f>
        <v>#REF!</v>
      </c>
      <c r="I239" s="7" t="e">
        <f>'Прил.№4 ведомств.'!#REF!+'Прил.№4 ведомств.'!#REF!</f>
        <v>#REF!</v>
      </c>
      <c r="J239" s="7" t="e">
        <f>'Прил.№4 ведомств.'!#REF!+'Прил.№4 ведомств.'!#REF!</f>
        <v>#REF!</v>
      </c>
      <c r="K239" s="7">
        <f>'Прил.№4 ведомств.'!G1034+'Прил.№4 ведомств.'!G187</f>
        <v>303.89999999999998</v>
      </c>
    </row>
    <row r="240" spans="1:11" ht="15.75" x14ac:dyDescent="0.25">
      <c r="A240" s="43" t="s">
        <v>273</v>
      </c>
      <c r="B240" s="8" t="s">
        <v>191</v>
      </c>
      <c r="C240" s="8"/>
      <c r="D240" s="8"/>
      <c r="E240" s="8"/>
      <c r="F240" s="4" t="e">
        <f t="shared" ref="F240:K240" si="89">F257+F263+F270+F241</f>
        <v>#REF!</v>
      </c>
      <c r="G240" s="4" t="e">
        <f t="shared" si="89"/>
        <v>#REF!</v>
      </c>
      <c r="H240" s="4" t="e">
        <f t="shared" si="89"/>
        <v>#REF!</v>
      </c>
      <c r="I240" s="4" t="e">
        <f t="shared" si="89"/>
        <v>#REF!</v>
      </c>
      <c r="J240" s="4" t="e">
        <f t="shared" si="89"/>
        <v>#REF!</v>
      </c>
      <c r="K240" s="4">
        <f t="shared" si="89"/>
        <v>10461.5</v>
      </c>
    </row>
    <row r="241" spans="1:11" ht="15.75" x14ac:dyDescent="0.25">
      <c r="A241" s="43" t="s">
        <v>274</v>
      </c>
      <c r="B241" s="8" t="s">
        <v>191</v>
      </c>
      <c r="C241" s="8" t="s">
        <v>275</v>
      </c>
      <c r="D241" s="8"/>
      <c r="E241" s="8"/>
      <c r="F241" s="4" t="e">
        <f t="shared" ref="F241:K241" si="90">F249+F242</f>
        <v>#REF!</v>
      </c>
      <c r="G241" s="4" t="e">
        <f t="shared" si="90"/>
        <v>#REF!</v>
      </c>
      <c r="H241" s="4" t="e">
        <f t="shared" si="90"/>
        <v>#REF!</v>
      </c>
      <c r="I241" s="4" t="e">
        <f t="shared" si="90"/>
        <v>#REF!</v>
      </c>
      <c r="J241" s="4" t="e">
        <f t="shared" si="90"/>
        <v>#REF!</v>
      </c>
      <c r="K241" s="4">
        <f t="shared" si="90"/>
        <v>355</v>
      </c>
    </row>
    <row r="242" spans="1:11" ht="47.25" x14ac:dyDescent="0.25">
      <c r="A242" s="33" t="s">
        <v>222</v>
      </c>
      <c r="B242" s="21" t="s">
        <v>191</v>
      </c>
      <c r="C242" s="21" t="s">
        <v>275</v>
      </c>
      <c r="D242" s="32" t="s">
        <v>223</v>
      </c>
      <c r="E242" s="34"/>
      <c r="F242" s="7" t="e">
        <f>F243</f>
        <v>#REF!</v>
      </c>
      <c r="G242" s="7" t="e">
        <f t="shared" ref="G242:K244" si="91">G243</f>
        <v>#REF!</v>
      </c>
      <c r="H242" s="7" t="e">
        <f t="shared" si="91"/>
        <v>#REF!</v>
      </c>
      <c r="I242" s="7" t="e">
        <f t="shared" si="91"/>
        <v>#REF!</v>
      </c>
      <c r="J242" s="7" t="e">
        <f t="shared" si="91"/>
        <v>#REF!</v>
      </c>
      <c r="K242" s="7">
        <f>K243+K247</f>
        <v>100</v>
      </c>
    </row>
    <row r="243" spans="1:11" ht="31.5" x14ac:dyDescent="0.25">
      <c r="A243" s="26" t="s">
        <v>198</v>
      </c>
      <c r="B243" s="21" t="s">
        <v>191</v>
      </c>
      <c r="C243" s="21" t="s">
        <v>275</v>
      </c>
      <c r="D243" s="21" t="s">
        <v>224</v>
      </c>
      <c r="E243" s="34"/>
      <c r="F243" s="7" t="e">
        <f>F244</f>
        <v>#REF!</v>
      </c>
      <c r="G243" s="7" t="e">
        <f t="shared" si="91"/>
        <v>#REF!</v>
      </c>
      <c r="H243" s="7" t="e">
        <f t="shared" si="91"/>
        <v>#REF!</v>
      </c>
      <c r="I243" s="7" t="e">
        <f t="shared" si="91"/>
        <v>#REF!</v>
      </c>
      <c r="J243" s="7" t="e">
        <f t="shared" si="91"/>
        <v>#REF!</v>
      </c>
      <c r="K243" s="7">
        <f t="shared" si="91"/>
        <v>100</v>
      </c>
    </row>
    <row r="244" spans="1:11" ht="15.75" x14ac:dyDescent="0.25">
      <c r="A244" s="31" t="s">
        <v>176</v>
      </c>
      <c r="B244" s="21" t="s">
        <v>191</v>
      </c>
      <c r="C244" s="21" t="s">
        <v>275</v>
      </c>
      <c r="D244" s="21" t="s">
        <v>224</v>
      </c>
      <c r="E244" s="34" t="s">
        <v>186</v>
      </c>
      <c r="F244" s="7" t="e">
        <f>F245</f>
        <v>#REF!</v>
      </c>
      <c r="G244" s="7" t="e">
        <f t="shared" si="91"/>
        <v>#REF!</v>
      </c>
      <c r="H244" s="7" t="e">
        <f t="shared" si="91"/>
        <v>#REF!</v>
      </c>
      <c r="I244" s="7" t="e">
        <f t="shared" si="91"/>
        <v>#REF!</v>
      </c>
      <c r="J244" s="7" t="e">
        <f t="shared" si="91"/>
        <v>#REF!</v>
      </c>
      <c r="K244" s="7">
        <f t="shared" si="91"/>
        <v>100</v>
      </c>
    </row>
    <row r="245" spans="1:11" ht="47.25" x14ac:dyDescent="0.25">
      <c r="A245" s="31" t="s">
        <v>225</v>
      </c>
      <c r="B245" s="21" t="s">
        <v>191</v>
      </c>
      <c r="C245" s="21" t="s">
        <v>275</v>
      </c>
      <c r="D245" s="21" t="s">
        <v>224</v>
      </c>
      <c r="E245" s="34" t="s">
        <v>201</v>
      </c>
      <c r="F245" s="7" t="e">
        <f>'Прил.№4 ведомств.'!#REF!</f>
        <v>#REF!</v>
      </c>
      <c r="G245" s="7" t="e">
        <f>'Прил.№4 ведомств.'!#REF!</f>
        <v>#REF!</v>
      </c>
      <c r="H245" s="7" t="e">
        <f>'Прил.№4 ведомств.'!#REF!</f>
        <v>#REF!</v>
      </c>
      <c r="I245" s="7" t="e">
        <f>'Прил.№4 ведомств.'!#REF!</f>
        <v>#REF!</v>
      </c>
      <c r="J245" s="7" t="e">
        <f>'Прил.№4 ведомств.'!#REF!</f>
        <v>#REF!</v>
      </c>
      <c r="K245" s="7">
        <f>'Прил.№4 ведомств.'!G193</f>
        <v>100</v>
      </c>
    </row>
    <row r="246" spans="1:11" ht="31.5" hidden="1" x14ac:dyDescent="0.25">
      <c r="A246" s="26" t="s">
        <v>939</v>
      </c>
      <c r="B246" s="21" t="s">
        <v>191</v>
      </c>
      <c r="C246" s="21" t="s">
        <v>275</v>
      </c>
      <c r="D246" s="21" t="s">
        <v>941</v>
      </c>
      <c r="E246" s="34"/>
      <c r="F246" s="7"/>
      <c r="G246" s="7"/>
      <c r="H246" s="7"/>
      <c r="I246" s="7"/>
      <c r="J246" s="7"/>
      <c r="K246" s="7">
        <f>K247</f>
        <v>0</v>
      </c>
    </row>
    <row r="247" spans="1:11" ht="15.75" hidden="1" x14ac:dyDescent="0.25">
      <c r="A247" s="31" t="s">
        <v>176</v>
      </c>
      <c r="B247" s="21" t="s">
        <v>191</v>
      </c>
      <c r="C247" s="21" t="s">
        <v>275</v>
      </c>
      <c r="D247" s="21" t="s">
        <v>941</v>
      </c>
      <c r="E247" s="34" t="s">
        <v>186</v>
      </c>
      <c r="F247" s="7"/>
      <c r="G247" s="7"/>
      <c r="H247" s="7"/>
      <c r="I247" s="7"/>
      <c r="J247" s="7"/>
      <c r="K247" s="7">
        <f>K248</f>
        <v>0</v>
      </c>
    </row>
    <row r="248" spans="1:11" ht="47.25" hidden="1" x14ac:dyDescent="0.25">
      <c r="A248" s="31" t="s">
        <v>225</v>
      </c>
      <c r="B248" s="21" t="s">
        <v>191</v>
      </c>
      <c r="C248" s="21" t="s">
        <v>275</v>
      </c>
      <c r="D248" s="21" t="s">
        <v>941</v>
      </c>
      <c r="E248" s="34" t="s">
        <v>201</v>
      </c>
      <c r="F248" s="7"/>
      <c r="G248" s="7"/>
      <c r="H248" s="7"/>
      <c r="I248" s="7"/>
      <c r="J248" s="7"/>
      <c r="K248" s="7">
        <f>'Прил.№4 ведомств.'!G196</f>
        <v>0</v>
      </c>
    </row>
    <row r="249" spans="1:11" ht="15.75" x14ac:dyDescent="0.25">
      <c r="A249" s="31" t="s">
        <v>162</v>
      </c>
      <c r="B249" s="42" t="s">
        <v>191</v>
      </c>
      <c r="C249" s="42" t="s">
        <v>275</v>
      </c>
      <c r="D249" s="42" t="s">
        <v>163</v>
      </c>
      <c r="E249" s="42"/>
      <c r="F249" s="7" t="e">
        <f t="shared" ref="F249:K249" si="92">F250</f>
        <v>#REF!</v>
      </c>
      <c r="G249" s="7" t="e">
        <f t="shared" si="92"/>
        <v>#REF!</v>
      </c>
      <c r="H249" s="7" t="e">
        <f t="shared" si="92"/>
        <v>#REF!</v>
      </c>
      <c r="I249" s="7" t="e">
        <f t="shared" si="92"/>
        <v>#REF!</v>
      </c>
      <c r="J249" s="7" t="e">
        <f t="shared" si="92"/>
        <v>#REF!</v>
      </c>
      <c r="K249" s="7">
        <f t="shared" si="92"/>
        <v>255</v>
      </c>
    </row>
    <row r="250" spans="1:11" ht="31.5" x14ac:dyDescent="0.25">
      <c r="A250" s="31" t="s">
        <v>226</v>
      </c>
      <c r="B250" s="42" t="s">
        <v>191</v>
      </c>
      <c r="C250" s="42" t="s">
        <v>275</v>
      </c>
      <c r="D250" s="42" t="s">
        <v>227</v>
      </c>
      <c r="E250" s="42"/>
      <c r="F250" s="7" t="e">
        <f>F254</f>
        <v>#REF!</v>
      </c>
      <c r="G250" s="7" t="e">
        <f>G254</f>
        <v>#REF!</v>
      </c>
      <c r="H250" s="7" t="e">
        <f>H254</f>
        <v>#REF!</v>
      </c>
      <c r="I250" s="7" t="e">
        <f>I254</f>
        <v>#REF!</v>
      </c>
      <c r="J250" s="7" t="e">
        <f>J254</f>
        <v>#REF!</v>
      </c>
      <c r="K250" s="7">
        <f>K254+K251</f>
        <v>255</v>
      </c>
    </row>
    <row r="251" spans="1:11" ht="31.5" hidden="1" x14ac:dyDescent="0.25">
      <c r="A251" s="26" t="s">
        <v>939</v>
      </c>
      <c r="B251" s="42" t="s">
        <v>191</v>
      </c>
      <c r="C251" s="42" t="s">
        <v>275</v>
      </c>
      <c r="D251" s="21" t="s">
        <v>940</v>
      </c>
      <c r="E251" s="42"/>
      <c r="F251" s="7"/>
      <c r="G251" s="7"/>
      <c r="H251" s="7"/>
      <c r="I251" s="7"/>
      <c r="J251" s="7"/>
      <c r="K251" s="7">
        <f>K252</f>
        <v>0</v>
      </c>
    </row>
    <row r="252" spans="1:11" ht="15.75" hidden="1" x14ac:dyDescent="0.25">
      <c r="A252" s="31" t="s">
        <v>176</v>
      </c>
      <c r="B252" s="42" t="s">
        <v>191</v>
      </c>
      <c r="C252" s="42" t="s">
        <v>275</v>
      </c>
      <c r="D252" s="21" t="s">
        <v>940</v>
      </c>
      <c r="E252" s="42" t="s">
        <v>186</v>
      </c>
      <c r="F252" s="7"/>
      <c r="G252" s="7"/>
      <c r="H252" s="7"/>
      <c r="I252" s="7"/>
      <c r="J252" s="7"/>
      <c r="K252" s="7">
        <f>K253</f>
        <v>0</v>
      </c>
    </row>
    <row r="253" spans="1:11" ht="47.25" hidden="1" x14ac:dyDescent="0.25">
      <c r="A253" s="31" t="s">
        <v>225</v>
      </c>
      <c r="B253" s="42" t="s">
        <v>191</v>
      </c>
      <c r="C253" s="42" t="s">
        <v>275</v>
      </c>
      <c r="D253" s="21" t="s">
        <v>940</v>
      </c>
      <c r="E253" s="42" t="s">
        <v>201</v>
      </c>
      <c r="F253" s="7"/>
      <c r="G253" s="7"/>
      <c r="H253" s="7"/>
      <c r="I253" s="7"/>
      <c r="J253" s="7"/>
      <c r="K253" s="7">
        <f>'Прил.№4 ведомств.'!G201</f>
        <v>0</v>
      </c>
    </row>
    <row r="254" spans="1:11" ht="31.5" x14ac:dyDescent="0.25">
      <c r="A254" s="26" t="s">
        <v>642</v>
      </c>
      <c r="B254" s="42" t="s">
        <v>191</v>
      </c>
      <c r="C254" s="42" t="s">
        <v>275</v>
      </c>
      <c r="D254" s="42" t="s">
        <v>277</v>
      </c>
      <c r="E254" s="42"/>
      <c r="F254" s="7" t="e">
        <f t="shared" ref="F254:K255" si="93">F255</f>
        <v>#REF!</v>
      </c>
      <c r="G254" s="7" t="e">
        <f t="shared" si="93"/>
        <v>#REF!</v>
      </c>
      <c r="H254" s="7" t="e">
        <f t="shared" si="93"/>
        <v>#REF!</v>
      </c>
      <c r="I254" s="7" t="e">
        <f t="shared" si="93"/>
        <v>#REF!</v>
      </c>
      <c r="J254" s="7" t="e">
        <f t="shared" si="93"/>
        <v>#REF!</v>
      </c>
      <c r="K254" s="7">
        <f t="shared" si="93"/>
        <v>255</v>
      </c>
    </row>
    <row r="255" spans="1:11" ht="15.75" x14ac:dyDescent="0.25">
      <c r="A255" s="31" t="s">
        <v>176</v>
      </c>
      <c r="B255" s="42" t="s">
        <v>191</v>
      </c>
      <c r="C255" s="42" t="s">
        <v>275</v>
      </c>
      <c r="D255" s="42" t="s">
        <v>277</v>
      </c>
      <c r="E255" s="42" t="s">
        <v>186</v>
      </c>
      <c r="F255" s="7" t="e">
        <f t="shared" si="93"/>
        <v>#REF!</v>
      </c>
      <c r="G255" s="7" t="e">
        <f t="shared" si="93"/>
        <v>#REF!</v>
      </c>
      <c r="H255" s="7" t="e">
        <f t="shared" si="93"/>
        <v>#REF!</v>
      </c>
      <c r="I255" s="7" t="e">
        <f t="shared" si="93"/>
        <v>#REF!</v>
      </c>
      <c r="J255" s="7" t="e">
        <f t="shared" si="93"/>
        <v>#REF!</v>
      </c>
      <c r="K255" s="7">
        <f t="shared" si="93"/>
        <v>255</v>
      </c>
    </row>
    <row r="256" spans="1:11" ht="47.25" x14ac:dyDescent="0.25">
      <c r="A256" s="26" t="s">
        <v>225</v>
      </c>
      <c r="B256" s="42" t="s">
        <v>191</v>
      </c>
      <c r="C256" s="42" t="s">
        <v>275</v>
      </c>
      <c r="D256" s="42" t="s">
        <v>277</v>
      </c>
      <c r="E256" s="42" t="s">
        <v>201</v>
      </c>
      <c r="F256" s="7" t="e">
        <f>'Прил.№4 ведомств.'!#REF!</f>
        <v>#REF!</v>
      </c>
      <c r="G256" s="7" t="e">
        <f>'Прил.№4 ведомств.'!#REF!</f>
        <v>#REF!</v>
      </c>
      <c r="H256" s="7" t="e">
        <f>'Прил.№4 ведомств.'!#REF!</f>
        <v>#REF!</v>
      </c>
      <c r="I256" s="7" t="e">
        <f>'Прил.№4 ведомств.'!#REF!</f>
        <v>#REF!</v>
      </c>
      <c r="J256" s="7" t="e">
        <f>'Прил.№4 ведомств.'!#REF!</f>
        <v>#REF!</v>
      </c>
      <c r="K256" s="7">
        <f>'Прил.№4 ведомств.'!G204</f>
        <v>255</v>
      </c>
    </row>
    <row r="257" spans="1:11" ht="15.75" x14ac:dyDescent="0.25">
      <c r="A257" s="43" t="s">
        <v>547</v>
      </c>
      <c r="B257" s="8" t="s">
        <v>191</v>
      </c>
      <c r="C257" s="8" t="s">
        <v>340</v>
      </c>
      <c r="D257" s="8"/>
      <c r="E257" s="8"/>
      <c r="F257" s="4" t="e">
        <f>F258</f>
        <v>#REF!</v>
      </c>
      <c r="G257" s="4" t="e">
        <f t="shared" ref="G257:K261" si="94">G258</f>
        <v>#REF!</v>
      </c>
      <c r="H257" s="4" t="e">
        <f t="shared" si="94"/>
        <v>#REF!</v>
      </c>
      <c r="I257" s="4" t="e">
        <f t="shared" si="94"/>
        <v>#REF!</v>
      </c>
      <c r="J257" s="4" t="e">
        <f t="shared" si="94"/>
        <v>#REF!</v>
      </c>
      <c r="K257" s="4">
        <f t="shared" si="94"/>
        <v>3258.3</v>
      </c>
    </row>
    <row r="258" spans="1:11" ht="15.75" x14ac:dyDescent="0.25">
      <c r="A258" s="31" t="s">
        <v>162</v>
      </c>
      <c r="B258" s="42" t="s">
        <v>191</v>
      </c>
      <c r="C258" s="42" t="s">
        <v>340</v>
      </c>
      <c r="D258" s="42" t="s">
        <v>163</v>
      </c>
      <c r="E258" s="8"/>
      <c r="F258" s="7" t="e">
        <f>F259</f>
        <v>#REF!</v>
      </c>
      <c r="G258" s="7" t="e">
        <f t="shared" si="94"/>
        <v>#REF!</v>
      </c>
      <c r="H258" s="7" t="e">
        <f t="shared" si="94"/>
        <v>#REF!</v>
      </c>
      <c r="I258" s="7" t="e">
        <f t="shared" si="94"/>
        <v>#REF!</v>
      </c>
      <c r="J258" s="7" t="e">
        <f t="shared" si="94"/>
        <v>#REF!</v>
      </c>
      <c r="K258" s="7">
        <f t="shared" si="94"/>
        <v>3258.3</v>
      </c>
    </row>
    <row r="259" spans="1:11" ht="15.75" x14ac:dyDescent="0.25">
      <c r="A259" s="31" t="s">
        <v>182</v>
      </c>
      <c r="B259" s="42" t="s">
        <v>191</v>
      </c>
      <c r="C259" s="42" t="s">
        <v>340</v>
      </c>
      <c r="D259" s="42" t="s">
        <v>183</v>
      </c>
      <c r="E259" s="8"/>
      <c r="F259" s="7" t="e">
        <f>F260</f>
        <v>#REF!</v>
      </c>
      <c r="G259" s="7" t="e">
        <f t="shared" si="94"/>
        <v>#REF!</v>
      </c>
      <c r="H259" s="7" t="e">
        <f t="shared" si="94"/>
        <v>#REF!</v>
      </c>
      <c r="I259" s="7" t="e">
        <f t="shared" si="94"/>
        <v>#REF!</v>
      </c>
      <c r="J259" s="7" t="e">
        <f t="shared" si="94"/>
        <v>#REF!</v>
      </c>
      <c r="K259" s="7">
        <f t="shared" si="94"/>
        <v>3258.3</v>
      </c>
    </row>
    <row r="260" spans="1:11" ht="18.75" customHeight="1" x14ac:dyDescent="0.25">
      <c r="A260" s="31" t="s">
        <v>548</v>
      </c>
      <c r="B260" s="42" t="s">
        <v>191</v>
      </c>
      <c r="C260" s="42" t="s">
        <v>340</v>
      </c>
      <c r="D260" s="42" t="s">
        <v>549</v>
      </c>
      <c r="E260" s="42"/>
      <c r="F260" s="7" t="e">
        <f>F261</f>
        <v>#REF!</v>
      </c>
      <c r="G260" s="7" t="e">
        <f t="shared" si="94"/>
        <v>#REF!</v>
      </c>
      <c r="H260" s="7" t="e">
        <f t="shared" si="94"/>
        <v>#REF!</v>
      </c>
      <c r="I260" s="7" t="e">
        <f t="shared" si="94"/>
        <v>#REF!</v>
      </c>
      <c r="J260" s="7" t="e">
        <f t="shared" si="94"/>
        <v>#REF!</v>
      </c>
      <c r="K260" s="7">
        <f t="shared" si="94"/>
        <v>3258.3</v>
      </c>
    </row>
    <row r="261" spans="1:11" ht="31.5" x14ac:dyDescent="0.25">
      <c r="A261" s="31" t="s">
        <v>172</v>
      </c>
      <c r="B261" s="42" t="s">
        <v>191</v>
      </c>
      <c r="C261" s="42" t="s">
        <v>340</v>
      </c>
      <c r="D261" s="42" t="s">
        <v>549</v>
      </c>
      <c r="E261" s="42" t="s">
        <v>173</v>
      </c>
      <c r="F261" s="7" t="e">
        <f>F262</f>
        <v>#REF!</v>
      </c>
      <c r="G261" s="7" t="e">
        <f t="shared" si="94"/>
        <v>#REF!</v>
      </c>
      <c r="H261" s="7" t="e">
        <f t="shared" si="94"/>
        <v>#REF!</v>
      </c>
      <c r="I261" s="7" t="e">
        <f t="shared" si="94"/>
        <v>#REF!</v>
      </c>
      <c r="J261" s="7" t="e">
        <f t="shared" si="94"/>
        <v>#REF!</v>
      </c>
      <c r="K261" s="7">
        <f t="shared" si="94"/>
        <v>3258.3</v>
      </c>
    </row>
    <row r="262" spans="1:11" ht="47.25" x14ac:dyDescent="0.25">
      <c r="A262" s="31" t="s">
        <v>174</v>
      </c>
      <c r="B262" s="42" t="s">
        <v>191</v>
      </c>
      <c r="C262" s="42" t="s">
        <v>340</v>
      </c>
      <c r="D262" s="42" t="s">
        <v>549</v>
      </c>
      <c r="E262" s="42" t="s">
        <v>175</v>
      </c>
      <c r="F262" s="62" t="e">
        <f>'Прил.№4 ведомств.'!#REF!</f>
        <v>#REF!</v>
      </c>
      <c r="G262" s="62" t="e">
        <f>'Прил.№4 ведомств.'!#REF!</f>
        <v>#REF!</v>
      </c>
      <c r="H262" s="62" t="e">
        <f>'Прил.№4 ведомств.'!#REF!</f>
        <v>#REF!</v>
      </c>
      <c r="I262" s="62" t="e">
        <f>'Прил.№4 ведомств.'!#REF!</f>
        <v>#REF!</v>
      </c>
      <c r="J262" s="62" t="e">
        <f>'Прил.№4 ведомств.'!#REF!</f>
        <v>#REF!</v>
      </c>
      <c r="K262" s="62">
        <f>'Прил.№4 ведомств.'!G1041</f>
        <v>3258.3</v>
      </c>
    </row>
    <row r="263" spans="1:11" ht="15.75" x14ac:dyDescent="0.25">
      <c r="A263" s="43" t="s">
        <v>550</v>
      </c>
      <c r="B263" s="8" t="s">
        <v>191</v>
      </c>
      <c r="C263" s="8" t="s">
        <v>260</v>
      </c>
      <c r="D263" s="42"/>
      <c r="E263" s="8"/>
      <c r="F263" s="4" t="e">
        <f>F264</f>
        <v>#REF!</v>
      </c>
      <c r="G263" s="4" t="e">
        <f t="shared" ref="G263:K264" si="95">G264</f>
        <v>#REF!</v>
      </c>
      <c r="H263" s="4" t="e">
        <f t="shared" si="95"/>
        <v>#REF!</v>
      </c>
      <c r="I263" s="4" t="e">
        <f t="shared" si="95"/>
        <v>#REF!</v>
      </c>
      <c r="J263" s="4" t="e">
        <f t="shared" si="95"/>
        <v>#REF!</v>
      </c>
      <c r="K263" s="4">
        <f t="shared" si="95"/>
        <v>5926.9</v>
      </c>
    </row>
    <row r="264" spans="1:11" ht="47.25" x14ac:dyDescent="0.25">
      <c r="A264" s="31" t="s">
        <v>965</v>
      </c>
      <c r="B264" s="42" t="s">
        <v>191</v>
      </c>
      <c r="C264" s="42" t="s">
        <v>260</v>
      </c>
      <c r="D264" s="42" t="s">
        <v>552</v>
      </c>
      <c r="E264" s="42"/>
      <c r="F264" s="11" t="e">
        <f>F265</f>
        <v>#REF!</v>
      </c>
      <c r="G264" s="11" t="e">
        <f t="shared" si="95"/>
        <v>#REF!</v>
      </c>
      <c r="H264" s="11" t="e">
        <f t="shared" si="95"/>
        <v>#REF!</v>
      </c>
      <c r="I264" s="11" t="e">
        <f t="shared" si="95"/>
        <v>#REF!</v>
      </c>
      <c r="J264" s="11" t="e">
        <f t="shared" si="95"/>
        <v>#REF!</v>
      </c>
      <c r="K264" s="11">
        <f t="shared" si="95"/>
        <v>5926.9</v>
      </c>
    </row>
    <row r="265" spans="1:11" ht="15.75" x14ac:dyDescent="0.25">
      <c r="A265" s="31" t="s">
        <v>553</v>
      </c>
      <c r="B265" s="42" t="s">
        <v>191</v>
      </c>
      <c r="C265" s="42" t="s">
        <v>260</v>
      </c>
      <c r="D265" s="42" t="s">
        <v>554</v>
      </c>
      <c r="E265" s="42"/>
      <c r="F265" s="11" t="e">
        <f t="shared" ref="F265:K265" si="96">F266+F268</f>
        <v>#REF!</v>
      </c>
      <c r="G265" s="11" t="e">
        <f t="shared" si="96"/>
        <v>#REF!</v>
      </c>
      <c r="H265" s="11" t="e">
        <f t="shared" si="96"/>
        <v>#REF!</v>
      </c>
      <c r="I265" s="11" t="e">
        <f t="shared" si="96"/>
        <v>#REF!</v>
      </c>
      <c r="J265" s="11" t="e">
        <f t="shared" si="96"/>
        <v>#REF!</v>
      </c>
      <c r="K265" s="11">
        <f t="shared" si="96"/>
        <v>5926.9</v>
      </c>
    </row>
    <row r="266" spans="1:11" ht="31.5" x14ac:dyDescent="0.25">
      <c r="A266" s="31" t="s">
        <v>172</v>
      </c>
      <c r="B266" s="42" t="s">
        <v>191</v>
      </c>
      <c r="C266" s="42" t="s">
        <v>260</v>
      </c>
      <c r="D266" s="42" t="s">
        <v>554</v>
      </c>
      <c r="E266" s="42" t="s">
        <v>173</v>
      </c>
      <c r="F266" s="11" t="e">
        <f t="shared" ref="F266:K266" si="97">F267</f>
        <v>#REF!</v>
      </c>
      <c r="G266" s="11" t="e">
        <f t="shared" si="97"/>
        <v>#REF!</v>
      </c>
      <c r="H266" s="11" t="e">
        <f t="shared" si="97"/>
        <v>#REF!</v>
      </c>
      <c r="I266" s="11" t="e">
        <f t="shared" si="97"/>
        <v>#REF!</v>
      </c>
      <c r="J266" s="11" t="e">
        <f t="shared" si="97"/>
        <v>#REF!</v>
      </c>
      <c r="K266" s="11">
        <f t="shared" si="97"/>
        <v>5900.7999999999993</v>
      </c>
    </row>
    <row r="267" spans="1:11" ht="47.25" x14ac:dyDescent="0.25">
      <c r="A267" s="31" t="s">
        <v>174</v>
      </c>
      <c r="B267" s="42" t="s">
        <v>191</v>
      </c>
      <c r="C267" s="42" t="s">
        <v>260</v>
      </c>
      <c r="D267" s="42" t="s">
        <v>554</v>
      </c>
      <c r="E267" s="42" t="s">
        <v>175</v>
      </c>
      <c r="F267" s="62" t="e">
        <f>'Прил.№4 ведомств.'!#REF!</f>
        <v>#REF!</v>
      </c>
      <c r="G267" s="62" t="e">
        <f>'Прил.№4 ведомств.'!#REF!</f>
        <v>#REF!</v>
      </c>
      <c r="H267" s="62" t="e">
        <f>'Прил.№4 ведомств.'!#REF!</f>
        <v>#REF!</v>
      </c>
      <c r="I267" s="62" t="e">
        <f>'Прил.№4 ведомств.'!#REF!</f>
        <v>#REF!</v>
      </c>
      <c r="J267" s="62" t="e">
        <f>'Прил.№4 ведомств.'!#REF!</f>
        <v>#REF!</v>
      </c>
      <c r="K267" s="62">
        <f>'Прил.№4 ведомств.'!G1046</f>
        <v>5900.7999999999993</v>
      </c>
    </row>
    <row r="268" spans="1:11" ht="15.75" x14ac:dyDescent="0.25">
      <c r="A268" s="31" t="s">
        <v>176</v>
      </c>
      <c r="B268" s="42" t="s">
        <v>191</v>
      </c>
      <c r="C268" s="42" t="s">
        <v>260</v>
      </c>
      <c r="D268" s="42" t="s">
        <v>554</v>
      </c>
      <c r="E268" s="42" t="s">
        <v>186</v>
      </c>
      <c r="F268" s="62" t="e">
        <f t="shared" ref="F268:K268" si="98">F269</f>
        <v>#REF!</v>
      </c>
      <c r="G268" s="62" t="e">
        <f t="shared" si="98"/>
        <v>#REF!</v>
      </c>
      <c r="H268" s="62" t="e">
        <f t="shared" si="98"/>
        <v>#REF!</v>
      </c>
      <c r="I268" s="62" t="e">
        <f t="shared" si="98"/>
        <v>#REF!</v>
      </c>
      <c r="J268" s="62" t="e">
        <f t="shared" si="98"/>
        <v>#REF!</v>
      </c>
      <c r="K268" s="62">
        <f t="shared" si="98"/>
        <v>26.1</v>
      </c>
    </row>
    <row r="269" spans="1:11" ht="15.75" x14ac:dyDescent="0.25">
      <c r="A269" s="31" t="s">
        <v>610</v>
      </c>
      <c r="B269" s="42" t="s">
        <v>191</v>
      </c>
      <c r="C269" s="42" t="s">
        <v>260</v>
      </c>
      <c r="D269" s="42" t="s">
        <v>554</v>
      </c>
      <c r="E269" s="42" t="s">
        <v>179</v>
      </c>
      <c r="F269" s="62" t="e">
        <f>'Прил.№4 ведомств.'!#REF!</f>
        <v>#REF!</v>
      </c>
      <c r="G269" s="62" t="e">
        <f>'Прил.№4 ведомств.'!#REF!</f>
        <v>#REF!</v>
      </c>
      <c r="H269" s="62" t="e">
        <f>'Прил.№4 ведомств.'!#REF!</f>
        <v>#REF!</v>
      </c>
      <c r="I269" s="62" t="e">
        <f>'Прил.№4 ведомств.'!#REF!</f>
        <v>#REF!</v>
      </c>
      <c r="J269" s="62" t="e">
        <f>'Прил.№4 ведомств.'!#REF!</f>
        <v>#REF!</v>
      </c>
      <c r="K269" s="62">
        <f>'Прил.№4 ведомств.'!G1048</f>
        <v>26.1</v>
      </c>
    </row>
    <row r="270" spans="1:11" ht="31.5" x14ac:dyDescent="0.25">
      <c r="A270" s="43" t="s">
        <v>278</v>
      </c>
      <c r="B270" s="8" t="s">
        <v>191</v>
      </c>
      <c r="C270" s="8" t="s">
        <v>279</v>
      </c>
      <c r="D270" s="8"/>
      <c r="E270" s="8"/>
      <c r="F270" s="67" t="e">
        <f>F283+F279</f>
        <v>#REF!</v>
      </c>
      <c r="G270" s="67" t="e">
        <f>G283+G279</f>
        <v>#REF!</v>
      </c>
      <c r="H270" s="67" t="e">
        <f>H283+H279</f>
        <v>#REF!</v>
      </c>
      <c r="I270" s="67" t="e">
        <f>I283+I279</f>
        <v>#REF!</v>
      </c>
      <c r="J270" s="67" t="e">
        <f>J283+J279</f>
        <v>#REF!</v>
      </c>
      <c r="K270" s="67">
        <f>K283+K279+K271</f>
        <v>921.3</v>
      </c>
    </row>
    <row r="271" spans="1:11" ht="47.25" x14ac:dyDescent="0.25">
      <c r="A271" s="26" t="s">
        <v>384</v>
      </c>
      <c r="B271" s="21" t="s">
        <v>191</v>
      </c>
      <c r="C271" s="21" t="s">
        <v>279</v>
      </c>
      <c r="D271" s="21" t="s">
        <v>385</v>
      </c>
      <c r="E271" s="34"/>
      <c r="F271" s="67"/>
      <c r="G271" s="67"/>
      <c r="H271" s="67"/>
      <c r="I271" s="67"/>
      <c r="J271" s="67"/>
      <c r="K271" s="11">
        <f>K272</f>
        <v>20</v>
      </c>
    </row>
    <row r="272" spans="1:11" ht="47.25" x14ac:dyDescent="0.25">
      <c r="A272" s="26" t="s">
        <v>408</v>
      </c>
      <c r="B272" s="21" t="s">
        <v>191</v>
      </c>
      <c r="C272" s="21" t="s">
        <v>279</v>
      </c>
      <c r="D272" s="21" t="s">
        <v>409</v>
      </c>
      <c r="E272" s="21"/>
      <c r="F272" s="67"/>
      <c r="G272" s="67"/>
      <c r="H272" s="67"/>
      <c r="I272" s="67"/>
      <c r="J272" s="67"/>
      <c r="K272" s="11">
        <f>K273+K276</f>
        <v>20</v>
      </c>
    </row>
    <row r="273" spans="1:11" ht="31.5" x14ac:dyDescent="0.25">
      <c r="A273" s="26" t="s">
        <v>410</v>
      </c>
      <c r="B273" s="21" t="s">
        <v>191</v>
      </c>
      <c r="C273" s="21" t="s">
        <v>279</v>
      </c>
      <c r="D273" s="21" t="s">
        <v>411</v>
      </c>
      <c r="E273" s="21"/>
      <c r="F273" s="67"/>
      <c r="G273" s="67"/>
      <c r="H273" s="67"/>
      <c r="I273" s="67"/>
      <c r="J273" s="67"/>
      <c r="K273" s="11">
        <f>K274</f>
        <v>10</v>
      </c>
    </row>
    <row r="274" spans="1:11" ht="47.25" x14ac:dyDescent="0.25">
      <c r="A274" s="26" t="s">
        <v>313</v>
      </c>
      <c r="B274" s="21" t="s">
        <v>191</v>
      </c>
      <c r="C274" s="21" t="s">
        <v>279</v>
      </c>
      <c r="D274" s="21" t="s">
        <v>411</v>
      </c>
      <c r="E274" s="21" t="s">
        <v>314</v>
      </c>
      <c r="F274" s="67"/>
      <c r="G274" s="67"/>
      <c r="H274" s="67"/>
      <c r="I274" s="67"/>
      <c r="J274" s="67"/>
      <c r="K274" s="11">
        <f>K275</f>
        <v>10</v>
      </c>
    </row>
    <row r="275" spans="1:11" ht="53.25" customHeight="1" x14ac:dyDescent="0.25">
      <c r="A275" s="41" t="s">
        <v>412</v>
      </c>
      <c r="B275" s="21" t="s">
        <v>191</v>
      </c>
      <c r="C275" s="21" t="s">
        <v>279</v>
      </c>
      <c r="D275" s="21" t="s">
        <v>411</v>
      </c>
      <c r="E275" s="21" t="s">
        <v>413</v>
      </c>
      <c r="F275" s="67"/>
      <c r="G275" s="67"/>
      <c r="H275" s="67"/>
      <c r="I275" s="67"/>
      <c r="J275" s="67"/>
      <c r="K275" s="11">
        <f>'Прил.№4 ведомств.'!G291</f>
        <v>10</v>
      </c>
    </row>
    <row r="276" spans="1:11" ht="47.25" x14ac:dyDescent="0.25">
      <c r="A276" s="26" t="s">
        <v>416</v>
      </c>
      <c r="B276" s="21" t="s">
        <v>191</v>
      </c>
      <c r="C276" s="21" t="s">
        <v>279</v>
      </c>
      <c r="D276" s="21" t="s">
        <v>417</v>
      </c>
      <c r="E276" s="21"/>
      <c r="F276" s="67"/>
      <c r="G276" s="67"/>
      <c r="H276" s="67"/>
      <c r="I276" s="67"/>
      <c r="J276" s="67"/>
      <c r="K276" s="11">
        <f>K277</f>
        <v>10</v>
      </c>
    </row>
    <row r="277" spans="1:11" ht="31.5" x14ac:dyDescent="0.25">
      <c r="A277" s="26" t="s">
        <v>289</v>
      </c>
      <c r="B277" s="21" t="s">
        <v>191</v>
      </c>
      <c r="C277" s="21" t="s">
        <v>279</v>
      </c>
      <c r="D277" s="21" t="s">
        <v>417</v>
      </c>
      <c r="E277" s="21" t="s">
        <v>290</v>
      </c>
      <c r="F277" s="67"/>
      <c r="G277" s="67"/>
      <c r="H277" s="67"/>
      <c r="I277" s="67"/>
      <c r="J277" s="67"/>
      <c r="K277" s="11">
        <f>K278</f>
        <v>10</v>
      </c>
    </row>
    <row r="278" spans="1:11" ht="31.5" x14ac:dyDescent="0.25">
      <c r="A278" s="26" t="s">
        <v>291</v>
      </c>
      <c r="B278" s="21" t="s">
        <v>191</v>
      </c>
      <c r="C278" s="21" t="s">
        <v>279</v>
      </c>
      <c r="D278" s="21" t="s">
        <v>417</v>
      </c>
      <c r="E278" s="21" t="s">
        <v>292</v>
      </c>
      <c r="F278" s="67"/>
      <c r="G278" s="67"/>
      <c r="H278" s="67"/>
      <c r="I278" s="67"/>
      <c r="J278" s="67"/>
      <c r="K278" s="11">
        <f>'Прил.№4 ведомств.'!G294</f>
        <v>10</v>
      </c>
    </row>
    <row r="279" spans="1:11" ht="47.25" hidden="1" x14ac:dyDescent="0.25">
      <c r="A279" s="26" t="s">
        <v>949</v>
      </c>
      <c r="B279" s="21" t="s">
        <v>191</v>
      </c>
      <c r="C279" s="21" t="s">
        <v>279</v>
      </c>
      <c r="D279" s="21" t="s">
        <v>197</v>
      </c>
      <c r="E279" s="21"/>
      <c r="F279" s="11" t="e">
        <f>F280</f>
        <v>#REF!</v>
      </c>
      <c r="G279" s="11" t="e">
        <f t="shared" ref="G279:K281" si="99">G280</f>
        <v>#REF!</v>
      </c>
      <c r="H279" s="11" t="e">
        <f t="shared" si="99"/>
        <v>#REF!</v>
      </c>
      <c r="I279" s="11" t="e">
        <f t="shared" si="99"/>
        <v>#REF!</v>
      </c>
      <c r="J279" s="11" t="e">
        <f t="shared" si="99"/>
        <v>#REF!</v>
      </c>
      <c r="K279" s="11">
        <f t="shared" si="99"/>
        <v>0</v>
      </c>
    </row>
    <row r="280" spans="1:11" ht="31.5" hidden="1" x14ac:dyDescent="0.25">
      <c r="A280" s="26" t="s">
        <v>198</v>
      </c>
      <c r="B280" s="21" t="s">
        <v>191</v>
      </c>
      <c r="C280" s="21" t="s">
        <v>279</v>
      </c>
      <c r="D280" s="21" t="s">
        <v>199</v>
      </c>
      <c r="E280" s="21"/>
      <c r="F280" s="11" t="e">
        <f>F281</f>
        <v>#REF!</v>
      </c>
      <c r="G280" s="11" t="e">
        <f t="shared" si="99"/>
        <v>#REF!</v>
      </c>
      <c r="H280" s="11" t="e">
        <f t="shared" si="99"/>
        <v>#REF!</v>
      </c>
      <c r="I280" s="11" t="e">
        <f t="shared" si="99"/>
        <v>#REF!</v>
      </c>
      <c r="J280" s="11" t="e">
        <f t="shared" si="99"/>
        <v>#REF!</v>
      </c>
      <c r="K280" s="11">
        <f t="shared" si="99"/>
        <v>0</v>
      </c>
    </row>
    <row r="281" spans="1:11" ht="15.75" hidden="1" x14ac:dyDescent="0.25">
      <c r="A281" s="26" t="s">
        <v>176</v>
      </c>
      <c r="B281" s="21" t="s">
        <v>191</v>
      </c>
      <c r="C281" s="21" t="s">
        <v>279</v>
      </c>
      <c r="D281" s="21" t="s">
        <v>199</v>
      </c>
      <c r="E281" s="21" t="s">
        <v>186</v>
      </c>
      <c r="F281" s="11" t="e">
        <f>F282</f>
        <v>#REF!</v>
      </c>
      <c r="G281" s="11" t="e">
        <f t="shared" si="99"/>
        <v>#REF!</v>
      </c>
      <c r="H281" s="11" t="e">
        <f t="shared" si="99"/>
        <v>#REF!</v>
      </c>
      <c r="I281" s="11" t="e">
        <f t="shared" si="99"/>
        <v>#REF!</v>
      </c>
      <c r="J281" s="11" t="e">
        <f t="shared" si="99"/>
        <v>#REF!</v>
      </c>
      <c r="K281" s="11">
        <f t="shared" si="99"/>
        <v>0</v>
      </c>
    </row>
    <row r="282" spans="1:11" ht="63" hidden="1" x14ac:dyDescent="0.25">
      <c r="A282" s="26" t="s">
        <v>200</v>
      </c>
      <c r="B282" s="21" t="s">
        <v>191</v>
      </c>
      <c r="C282" s="21" t="s">
        <v>279</v>
      </c>
      <c r="D282" s="21" t="s">
        <v>199</v>
      </c>
      <c r="E282" s="21" t="s">
        <v>201</v>
      </c>
      <c r="F282" s="11" t="e">
        <f>'Прил.№4 ведомств.'!#REF!</f>
        <v>#REF!</v>
      </c>
      <c r="G282" s="11" t="e">
        <f>'Прил.№4 ведомств.'!#REF!</f>
        <v>#REF!</v>
      </c>
      <c r="H282" s="11" t="e">
        <f>'Прил.№4 ведомств.'!#REF!</f>
        <v>#REF!</v>
      </c>
      <c r="I282" s="11" t="e">
        <f>'Прил.№4 ведомств.'!#REF!</f>
        <v>#REF!</v>
      </c>
      <c r="J282" s="11" t="e">
        <f>'Прил.№4 ведомств.'!#REF!</f>
        <v>#REF!</v>
      </c>
      <c r="K282" s="11">
        <f>'Прил.№4 ведомств.'!G209</f>
        <v>0</v>
      </c>
    </row>
    <row r="283" spans="1:11" ht="15.75" x14ac:dyDescent="0.25">
      <c r="A283" s="31" t="s">
        <v>162</v>
      </c>
      <c r="B283" s="42" t="s">
        <v>191</v>
      </c>
      <c r="C283" s="42" t="s">
        <v>279</v>
      </c>
      <c r="D283" s="42" t="s">
        <v>163</v>
      </c>
      <c r="E283" s="8"/>
      <c r="F283" s="11" t="e">
        <f t="shared" ref="F283:K283" si="100">F284</f>
        <v>#REF!</v>
      </c>
      <c r="G283" s="11" t="e">
        <f t="shared" si="100"/>
        <v>#REF!</v>
      </c>
      <c r="H283" s="11" t="e">
        <f t="shared" si="100"/>
        <v>#REF!</v>
      </c>
      <c r="I283" s="11" t="e">
        <f t="shared" si="100"/>
        <v>#REF!</v>
      </c>
      <c r="J283" s="11" t="e">
        <f t="shared" si="100"/>
        <v>#REF!</v>
      </c>
      <c r="K283" s="11">
        <f t="shared" si="100"/>
        <v>901.3</v>
      </c>
    </row>
    <row r="284" spans="1:11" ht="31.5" x14ac:dyDescent="0.25">
      <c r="A284" s="31" t="s">
        <v>226</v>
      </c>
      <c r="B284" s="42" t="s">
        <v>191</v>
      </c>
      <c r="C284" s="42" t="s">
        <v>279</v>
      </c>
      <c r="D284" s="42" t="s">
        <v>227</v>
      </c>
      <c r="E284" s="8"/>
      <c r="F284" s="11" t="e">
        <f t="shared" ref="F284:K284" si="101">F288+F285</f>
        <v>#REF!</v>
      </c>
      <c r="G284" s="11" t="e">
        <f t="shared" si="101"/>
        <v>#REF!</v>
      </c>
      <c r="H284" s="11" t="e">
        <f t="shared" si="101"/>
        <v>#REF!</v>
      </c>
      <c r="I284" s="11" t="e">
        <f t="shared" si="101"/>
        <v>#REF!</v>
      </c>
      <c r="J284" s="11" t="e">
        <f t="shared" si="101"/>
        <v>#REF!</v>
      </c>
      <c r="K284" s="11">
        <f t="shared" si="101"/>
        <v>901.3</v>
      </c>
    </row>
    <row r="285" spans="1:11" ht="31.5" hidden="1" x14ac:dyDescent="0.25">
      <c r="A285" s="26" t="s">
        <v>280</v>
      </c>
      <c r="B285" s="21" t="s">
        <v>191</v>
      </c>
      <c r="C285" s="21" t="s">
        <v>279</v>
      </c>
      <c r="D285" s="21" t="s">
        <v>281</v>
      </c>
      <c r="E285" s="25"/>
      <c r="F285" s="11" t="e">
        <f>F286</f>
        <v>#REF!</v>
      </c>
      <c r="G285" s="11" t="e">
        <f t="shared" ref="G285:K286" si="102">G286</f>
        <v>#REF!</v>
      </c>
      <c r="H285" s="11" t="e">
        <f t="shared" si="102"/>
        <v>#REF!</v>
      </c>
      <c r="I285" s="11" t="e">
        <f t="shared" si="102"/>
        <v>#REF!</v>
      </c>
      <c r="J285" s="11" t="e">
        <f t="shared" si="102"/>
        <v>#REF!</v>
      </c>
      <c r="K285" s="11">
        <f t="shared" si="102"/>
        <v>0</v>
      </c>
    </row>
    <row r="286" spans="1:11" ht="15.75" hidden="1" x14ac:dyDescent="0.25">
      <c r="A286" s="26" t="s">
        <v>176</v>
      </c>
      <c r="B286" s="21" t="s">
        <v>191</v>
      </c>
      <c r="C286" s="21" t="s">
        <v>279</v>
      </c>
      <c r="D286" s="21" t="s">
        <v>281</v>
      </c>
      <c r="E286" s="21" t="s">
        <v>186</v>
      </c>
      <c r="F286" s="11" t="e">
        <f>F287</f>
        <v>#REF!</v>
      </c>
      <c r="G286" s="11" t="e">
        <f t="shared" si="102"/>
        <v>#REF!</v>
      </c>
      <c r="H286" s="11" t="e">
        <f t="shared" si="102"/>
        <v>#REF!</v>
      </c>
      <c r="I286" s="11" t="e">
        <f t="shared" si="102"/>
        <v>#REF!</v>
      </c>
      <c r="J286" s="11" t="e">
        <f t="shared" si="102"/>
        <v>#REF!</v>
      </c>
      <c r="K286" s="11">
        <f t="shared" si="102"/>
        <v>0</v>
      </c>
    </row>
    <row r="287" spans="1:11" ht="47.25" hidden="1" x14ac:dyDescent="0.25">
      <c r="A287" s="26" t="s">
        <v>225</v>
      </c>
      <c r="B287" s="21" t="s">
        <v>191</v>
      </c>
      <c r="C287" s="21" t="s">
        <v>279</v>
      </c>
      <c r="D287" s="21" t="s">
        <v>281</v>
      </c>
      <c r="E287" s="21" t="s">
        <v>201</v>
      </c>
      <c r="F287" s="11" t="e">
        <f>'Прил.№4 ведомств.'!#REF!</f>
        <v>#REF!</v>
      </c>
      <c r="G287" s="11" t="e">
        <f>'Прил.№4 ведомств.'!#REF!</f>
        <v>#REF!</v>
      </c>
      <c r="H287" s="11" t="e">
        <f>'Прил.№4 ведомств.'!#REF!</f>
        <v>#REF!</v>
      </c>
      <c r="I287" s="11" t="e">
        <f>'Прил.№4 ведомств.'!#REF!</f>
        <v>#REF!</v>
      </c>
      <c r="J287" s="11" t="e">
        <f>'Прил.№4 ведомств.'!#REF!</f>
        <v>#REF!</v>
      </c>
      <c r="K287" s="11">
        <f>'Прил.№4 ведомств.'!G214</f>
        <v>0</v>
      </c>
    </row>
    <row r="288" spans="1:11" ht="63" x14ac:dyDescent="0.25">
      <c r="A288" s="47" t="s">
        <v>282</v>
      </c>
      <c r="B288" s="42" t="s">
        <v>191</v>
      </c>
      <c r="C288" s="42" t="s">
        <v>279</v>
      </c>
      <c r="D288" s="42" t="s">
        <v>283</v>
      </c>
      <c r="E288" s="42"/>
      <c r="F288" s="7" t="e">
        <f t="shared" ref="F288:K288" si="103">F289+F291</f>
        <v>#REF!</v>
      </c>
      <c r="G288" s="7" t="e">
        <f t="shared" si="103"/>
        <v>#REF!</v>
      </c>
      <c r="H288" s="7" t="e">
        <f t="shared" si="103"/>
        <v>#REF!</v>
      </c>
      <c r="I288" s="7" t="e">
        <f t="shared" si="103"/>
        <v>#REF!</v>
      </c>
      <c r="J288" s="7" t="e">
        <f t="shared" si="103"/>
        <v>#REF!</v>
      </c>
      <c r="K288" s="7">
        <f t="shared" si="103"/>
        <v>901.3</v>
      </c>
    </row>
    <row r="289" spans="1:17" ht="78.75" x14ac:dyDescent="0.25">
      <c r="A289" s="31" t="s">
        <v>168</v>
      </c>
      <c r="B289" s="42" t="s">
        <v>191</v>
      </c>
      <c r="C289" s="42" t="s">
        <v>279</v>
      </c>
      <c r="D289" s="42" t="s">
        <v>283</v>
      </c>
      <c r="E289" s="42" t="s">
        <v>169</v>
      </c>
      <c r="F289" s="7" t="e">
        <f t="shared" ref="F289:K289" si="104">F290</f>
        <v>#REF!</v>
      </c>
      <c r="G289" s="7" t="e">
        <f t="shared" si="104"/>
        <v>#REF!</v>
      </c>
      <c r="H289" s="7" t="e">
        <f t="shared" si="104"/>
        <v>#REF!</v>
      </c>
      <c r="I289" s="7" t="e">
        <f t="shared" si="104"/>
        <v>#REF!</v>
      </c>
      <c r="J289" s="7" t="e">
        <f t="shared" si="104"/>
        <v>#REF!</v>
      </c>
      <c r="K289" s="7">
        <f t="shared" si="104"/>
        <v>689.3599999999999</v>
      </c>
    </row>
    <row r="290" spans="1:17" ht="31.5" x14ac:dyDescent="0.25">
      <c r="A290" s="31" t="s">
        <v>170</v>
      </c>
      <c r="B290" s="42" t="s">
        <v>191</v>
      </c>
      <c r="C290" s="42" t="s">
        <v>279</v>
      </c>
      <c r="D290" s="42" t="s">
        <v>283</v>
      </c>
      <c r="E290" s="42" t="s">
        <v>171</v>
      </c>
      <c r="F290" s="7" t="e">
        <f>'Прил.№4 ведомств.'!#REF!</f>
        <v>#REF!</v>
      </c>
      <c r="G290" s="7" t="e">
        <f>'Прил.№4 ведомств.'!#REF!</f>
        <v>#REF!</v>
      </c>
      <c r="H290" s="7" t="e">
        <f>'Прил.№4 ведомств.'!#REF!</f>
        <v>#REF!</v>
      </c>
      <c r="I290" s="7" t="e">
        <f>'Прил.№4 ведомств.'!#REF!</f>
        <v>#REF!</v>
      </c>
      <c r="J290" s="7" t="e">
        <f>'Прил.№4 ведомств.'!#REF!</f>
        <v>#REF!</v>
      </c>
      <c r="K290" s="7">
        <f>'Прил.№4 ведомств.'!G217</f>
        <v>689.3599999999999</v>
      </c>
    </row>
    <row r="291" spans="1:17" ht="31.5" x14ac:dyDescent="0.25">
      <c r="A291" s="31" t="s">
        <v>172</v>
      </c>
      <c r="B291" s="42" t="s">
        <v>191</v>
      </c>
      <c r="C291" s="42" t="s">
        <v>279</v>
      </c>
      <c r="D291" s="42" t="s">
        <v>283</v>
      </c>
      <c r="E291" s="42" t="s">
        <v>173</v>
      </c>
      <c r="F291" s="7" t="e">
        <f t="shared" ref="F291:K291" si="105">F292</f>
        <v>#REF!</v>
      </c>
      <c r="G291" s="7" t="e">
        <f t="shared" si="105"/>
        <v>#REF!</v>
      </c>
      <c r="H291" s="7" t="e">
        <f t="shared" si="105"/>
        <v>#REF!</v>
      </c>
      <c r="I291" s="7" t="e">
        <f t="shared" si="105"/>
        <v>#REF!</v>
      </c>
      <c r="J291" s="7" t="e">
        <f t="shared" si="105"/>
        <v>#REF!</v>
      </c>
      <c r="K291" s="7">
        <f t="shared" si="105"/>
        <v>211.94000000000003</v>
      </c>
    </row>
    <row r="292" spans="1:17" ht="47.25" x14ac:dyDescent="0.25">
      <c r="A292" s="31" t="s">
        <v>174</v>
      </c>
      <c r="B292" s="42" t="s">
        <v>191</v>
      </c>
      <c r="C292" s="42" t="s">
        <v>279</v>
      </c>
      <c r="D292" s="42" t="s">
        <v>283</v>
      </c>
      <c r="E292" s="42" t="s">
        <v>175</v>
      </c>
      <c r="F292" s="7" t="e">
        <f>'Прил.№4 ведомств.'!#REF!</f>
        <v>#REF!</v>
      </c>
      <c r="G292" s="7" t="e">
        <f>'Прил.№4 ведомств.'!#REF!</f>
        <v>#REF!</v>
      </c>
      <c r="H292" s="7" t="e">
        <f>'Прил.№4 ведомств.'!#REF!</f>
        <v>#REF!</v>
      </c>
      <c r="I292" s="7" t="e">
        <f>'Прил.№4 ведомств.'!#REF!</f>
        <v>#REF!</v>
      </c>
      <c r="J292" s="7" t="e">
        <f>'Прил.№4 ведомств.'!#REF!</f>
        <v>#REF!</v>
      </c>
      <c r="K292" s="7">
        <f>'Прил.№4 ведомств.'!G219</f>
        <v>211.94000000000003</v>
      </c>
    </row>
    <row r="293" spans="1:17" ht="15.75" x14ac:dyDescent="0.25">
      <c r="A293" s="43" t="s">
        <v>432</v>
      </c>
      <c r="B293" s="8" t="s">
        <v>275</v>
      </c>
      <c r="C293" s="8"/>
      <c r="D293" s="8"/>
      <c r="E293" s="8"/>
      <c r="F293" s="4" t="e">
        <f t="shared" ref="F293:K293" si="106">F294++F313+F383+F445</f>
        <v>#REF!</v>
      </c>
      <c r="G293" s="4" t="e">
        <f t="shared" si="106"/>
        <v>#REF!</v>
      </c>
      <c r="H293" s="4" t="e">
        <f t="shared" si="106"/>
        <v>#REF!</v>
      </c>
      <c r="I293" s="4" t="e">
        <f t="shared" si="106"/>
        <v>#REF!</v>
      </c>
      <c r="J293" s="4" t="e">
        <f t="shared" si="106"/>
        <v>#REF!</v>
      </c>
      <c r="K293" s="4">
        <f t="shared" si="106"/>
        <v>134730.72</v>
      </c>
    </row>
    <row r="294" spans="1:17" ht="15.75" x14ac:dyDescent="0.25">
      <c r="A294" s="43" t="s">
        <v>433</v>
      </c>
      <c r="B294" s="8" t="s">
        <v>275</v>
      </c>
      <c r="C294" s="8" t="s">
        <v>159</v>
      </c>
      <c r="D294" s="8"/>
      <c r="E294" s="8"/>
      <c r="F294" s="4" t="e">
        <f>F295</f>
        <v>#REF!</v>
      </c>
      <c r="G294" s="4" t="e">
        <f t="shared" ref="G294:K295" si="107">G295</f>
        <v>#REF!</v>
      </c>
      <c r="H294" s="4" t="e">
        <f t="shared" si="107"/>
        <v>#REF!</v>
      </c>
      <c r="I294" s="4" t="e">
        <f t="shared" si="107"/>
        <v>#REF!</v>
      </c>
      <c r="J294" s="4" t="e">
        <f t="shared" si="107"/>
        <v>#REF!</v>
      </c>
      <c r="K294" s="4">
        <f t="shared" si="107"/>
        <v>7279.5</v>
      </c>
      <c r="L294" s="23"/>
      <c r="M294" s="23"/>
      <c r="N294" s="23"/>
      <c r="Q294" s="23"/>
    </row>
    <row r="295" spans="1:17" ht="15.75" x14ac:dyDescent="0.25">
      <c r="A295" s="31" t="s">
        <v>162</v>
      </c>
      <c r="B295" s="42" t="s">
        <v>275</v>
      </c>
      <c r="C295" s="42" t="s">
        <v>159</v>
      </c>
      <c r="D295" s="42" t="s">
        <v>163</v>
      </c>
      <c r="E295" s="42"/>
      <c r="F295" s="7" t="e">
        <f>F296</f>
        <v>#REF!</v>
      </c>
      <c r="G295" s="7" t="e">
        <f t="shared" si="107"/>
        <v>#REF!</v>
      </c>
      <c r="H295" s="7" t="e">
        <f t="shared" si="107"/>
        <v>#REF!</v>
      </c>
      <c r="I295" s="7" t="e">
        <f t="shared" si="107"/>
        <v>#REF!</v>
      </c>
      <c r="J295" s="7" t="e">
        <f t="shared" si="107"/>
        <v>#REF!</v>
      </c>
      <c r="K295" s="7">
        <f t="shared" si="107"/>
        <v>7279.5</v>
      </c>
    </row>
    <row r="296" spans="1:17" ht="15.75" x14ac:dyDescent="0.25">
      <c r="A296" s="31" t="s">
        <v>182</v>
      </c>
      <c r="B296" s="42" t="s">
        <v>275</v>
      </c>
      <c r="C296" s="42" t="s">
        <v>159</v>
      </c>
      <c r="D296" s="42" t="s">
        <v>183</v>
      </c>
      <c r="E296" s="8"/>
      <c r="F296" s="7" t="e">
        <f>F308+F302+F297</f>
        <v>#REF!</v>
      </c>
      <c r="G296" s="7" t="e">
        <f>G308+G302+G297</f>
        <v>#REF!</v>
      </c>
      <c r="H296" s="7" t="e">
        <f>H308+H302+H297</f>
        <v>#REF!</v>
      </c>
      <c r="I296" s="7" t="e">
        <f>I308+I302+I297</f>
        <v>#REF!</v>
      </c>
      <c r="J296" s="7" t="e">
        <f>J308+J302+J297</f>
        <v>#REF!</v>
      </c>
      <c r="K296" s="7">
        <f>K302+K305+K308+K297</f>
        <v>7279.5</v>
      </c>
    </row>
    <row r="297" spans="1:17" ht="15.75" x14ac:dyDescent="0.25">
      <c r="A297" s="26" t="s">
        <v>557</v>
      </c>
      <c r="B297" s="42" t="s">
        <v>275</v>
      </c>
      <c r="C297" s="42" t="s">
        <v>159</v>
      </c>
      <c r="D297" s="42" t="s">
        <v>558</v>
      </c>
      <c r="E297" s="8"/>
      <c r="F297" s="7" t="e">
        <f t="shared" ref="F297:K297" si="108">F298+F300</f>
        <v>#REF!</v>
      </c>
      <c r="G297" s="7" t="e">
        <f t="shared" si="108"/>
        <v>#REF!</v>
      </c>
      <c r="H297" s="7" t="e">
        <f t="shared" si="108"/>
        <v>#REF!</v>
      </c>
      <c r="I297" s="7" t="e">
        <f t="shared" si="108"/>
        <v>#REF!</v>
      </c>
      <c r="J297" s="7" t="e">
        <f t="shared" si="108"/>
        <v>#REF!</v>
      </c>
      <c r="K297" s="7">
        <f t="shared" si="108"/>
        <v>1525.6</v>
      </c>
    </row>
    <row r="298" spans="1:17" ht="31.5" hidden="1" x14ac:dyDescent="0.25">
      <c r="A298" s="31" t="s">
        <v>172</v>
      </c>
      <c r="B298" s="42" t="s">
        <v>275</v>
      </c>
      <c r="C298" s="42" t="s">
        <v>159</v>
      </c>
      <c r="D298" s="42" t="s">
        <v>558</v>
      </c>
      <c r="E298" s="42" t="s">
        <v>173</v>
      </c>
      <c r="F298" s="7" t="e">
        <f t="shared" ref="F298:K298" si="109">F299</f>
        <v>#REF!</v>
      </c>
      <c r="G298" s="7" t="e">
        <f t="shared" si="109"/>
        <v>#REF!</v>
      </c>
      <c r="H298" s="7" t="e">
        <f t="shared" si="109"/>
        <v>#REF!</v>
      </c>
      <c r="I298" s="7" t="e">
        <f t="shared" si="109"/>
        <v>#REF!</v>
      </c>
      <c r="J298" s="7" t="e">
        <f t="shared" si="109"/>
        <v>#REF!</v>
      </c>
      <c r="K298" s="7">
        <f t="shared" si="109"/>
        <v>0</v>
      </c>
    </row>
    <row r="299" spans="1:17" ht="47.25" hidden="1" x14ac:dyDescent="0.25">
      <c r="A299" s="31" t="s">
        <v>174</v>
      </c>
      <c r="B299" s="42" t="s">
        <v>275</v>
      </c>
      <c r="C299" s="42" t="s">
        <v>159</v>
      </c>
      <c r="D299" s="42" t="s">
        <v>558</v>
      </c>
      <c r="E299" s="42" t="s">
        <v>175</v>
      </c>
      <c r="F299" s="7" t="e">
        <f>'Прил.№4 ведомств.'!#REF!</f>
        <v>#REF!</v>
      </c>
      <c r="G299" s="7" t="e">
        <f>'Прил.№4 ведомств.'!#REF!</f>
        <v>#REF!</v>
      </c>
      <c r="H299" s="7" t="e">
        <f>'Прил.№4 ведомств.'!#REF!</f>
        <v>#REF!</v>
      </c>
      <c r="I299" s="7" t="e">
        <f>'Прил.№4 ведомств.'!#REF!</f>
        <v>#REF!</v>
      </c>
      <c r="J299" s="7" t="e">
        <f>'Прил.№4 ведомств.'!#REF!</f>
        <v>#REF!</v>
      </c>
      <c r="K299" s="7"/>
    </row>
    <row r="300" spans="1:17" ht="15.75" x14ac:dyDescent="0.25">
      <c r="A300" s="31" t="s">
        <v>176</v>
      </c>
      <c r="B300" s="42" t="s">
        <v>275</v>
      </c>
      <c r="C300" s="42" t="s">
        <v>159</v>
      </c>
      <c r="D300" s="42" t="s">
        <v>558</v>
      </c>
      <c r="E300" s="42" t="s">
        <v>186</v>
      </c>
      <c r="F300" s="7" t="e">
        <f t="shared" ref="F300:K300" si="110">F301</f>
        <v>#REF!</v>
      </c>
      <c r="G300" s="7" t="e">
        <f t="shared" si="110"/>
        <v>#REF!</v>
      </c>
      <c r="H300" s="7" t="e">
        <f t="shared" si="110"/>
        <v>#REF!</v>
      </c>
      <c r="I300" s="7" t="e">
        <f t="shared" si="110"/>
        <v>#REF!</v>
      </c>
      <c r="J300" s="7" t="e">
        <f t="shared" si="110"/>
        <v>#REF!</v>
      </c>
      <c r="K300" s="7">
        <f t="shared" si="110"/>
        <v>1525.6</v>
      </c>
    </row>
    <row r="301" spans="1:17" ht="47.25" x14ac:dyDescent="0.25">
      <c r="A301" s="31" t="s">
        <v>225</v>
      </c>
      <c r="B301" s="42" t="s">
        <v>275</v>
      </c>
      <c r="C301" s="42" t="s">
        <v>159</v>
      </c>
      <c r="D301" s="42" t="s">
        <v>558</v>
      </c>
      <c r="E301" s="42" t="s">
        <v>201</v>
      </c>
      <c r="F301" s="7" t="e">
        <f>'Прил.№4 ведомств.'!#REF!</f>
        <v>#REF!</v>
      </c>
      <c r="G301" s="7" t="e">
        <f>'Прил.№4 ведомств.'!#REF!</f>
        <v>#REF!</v>
      </c>
      <c r="H301" s="7" t="e">
        <f>'Прил.№4 ведомств.'!#REF!</f>
        <v>#REF!</v>
      </c>
      <c r="I301" s="7" t="e">
        <f>'Прил.№4 ведомств.'!#REF!</f>
        <v>#REF!</v>
      </c>
      <c r="J301" s="7" t="e">
        <f>'Прил.№4 ведомств.'!#REF!</f>
        <v>#REF!</v>
      </c>
      <c r="K301" s="7">
        <f>'Прил.№4 ведомств.'!G1059</f>
        <v>1525.6</v>
      </c>
    </row>
    <row r="302" spans="1:17" ht="31.5" x14ac:dyDescent="0.25">
      <c r="A302" s="31" t="s">
        <v>440</v>
      </c>
      <c r="B302" s="42" t="s">
        <v>275</v>
      </c>
      <c r="C302" s="42" t="s">
        <v>159</v>
      </c>
      <c r="D302" s="42" t="s">
        <v>441</v>
      </c>
      <c r="E302" s="8"/>
      <c r="F302" s="7" t="e">
        <f>F303</f>
        <v>#REF!</v>
      </c>
      <c r="G302" s="7" t="e">
        <f t="shared" ref="G302:K303" si="111">G303</f>
        <v>#REF!</v>
      </c>
      <c r="H302" s="7" t="e">
        <f t="shared" si="111"/>
        <v>#REF!</v>
      </c>
      <c r="I302" s="7" t="e">
        <f t="shared" si="111"/>
        <v>#REF!</v>
      </c>
      <c r="J302" s="7" t="e">
        <f t="shared" si="111"/>
        <v>#REF!</v>
      </c>
      <c r="K302" s="7">
        <f t="shared" si="111"/>
        <v>4287.8</v>
      </c>
    </row>
    <row r="303" spans="1:17" ht="31.5" x14ac:dyDescent="0.25">
      <c r="A303" s="31" t="s">
        <v>172</v>
      </c>
      <c r="B303" s="42" t="s">
        <v>275</v>
      </c>
      <c r="C303" s="42" t="s">
        <v>159</v>
      </c>
      <c r="D303" s="42" t="s">
        <v>441</v>
      </c>
      <c r="E303" s="42" t="s">
        <v>173</v>
      </c>
      <c r="F303" s="7" t="e">
        <f>F304</f>
        <v>#REF!</v>
      </c>
      <c r="G303" s="7" t="e">
        <f t="shared" si="111"/>
        <v>#REF!</v>
      </c>
      <c r="H303" s="7" t="e">
        <f t="shared" si="111"/>
        <v>#REF!</v>
      </c>
      <c r="I303" s="7" t="e">
        <f t="shared" si="111"/>
        <v>#REF!</v>
      </c>
      <c r="J303" s="7" t="e">
        <f t="shared" si="111"/>
        <v>#REF!</v>
      </c>
      <c r="K303" s="7">
        <f t="shared" si="111"/>
        <v>4287.8</v>
      </c>
    </row>
    <row r="304" spans="1:17" ht="47.25" x14ac:dyDescent="0.25">
      <c r="A304" s="31" t="s">
        <v>174</v>
      </c>
      <c r="B304" s="42" t="s">
        <v>275</v>
      </c>
      <c r="C304" s="42" t="s">
        <v>159</v>
      </c>
      <c r="D304" s="42" t="s">
        <v>441</v>
      </c>
      <c r="E304" s="42" t="s">
        <v>175</v>
      </c>
      <c r="F304" s="7" t="e">
        <f>'Прил.№4 ведомств.'!#REF!+'Прил.№4 ведомств.'!#REF!</f>
        <v>#REF!</v>
      </c>
      <c r="G304" s="7" t="e">
        <f>'Прил.№4 ведомств.'!#REF!+'Прил.№4 ведомств.'!#REF!</f>
        <v>#REF!</v>
      </c>
      <c r="H304" s="7" t="e">
        <f>'Прил.№4 ведомств.'!#REF!+'Прил.№4 ведомств.'!#REF!</f>
        <v>#REF!</v>
      </c>
      <c r="I304" s="7" t="e">
        <f>'Прил.№4 ведомств.'!#REF!+'Прил.№4 ведомств.'!#REF!</f>
        <v>#REF!</v>
      </c>
      <c r="J304" s="7" t="e">
        <f>'Прил.№4 ведомств.'!#REF!+'Прил.№4 ведомств.'!#REF!</f>
        <v>#REF!</v>
      </c>
      <c r="K304" s="7">
        <f>'Прил.№4 ведомств.'!G1062+'Прил.№4 ведомств.'!G653</f>
        <v>4287.8</v>
      </c>
    </row>
    <row r="305" spans="1:11" ht="15.75" x14ac:dyDescent="0.25">
      <c r="A305" s="26" t="s">
        <v>581</v>
      </c>
      <c r="B305" s="42" t="s">
        <v>275</v>
      </c>
      <c r="C305" s="42" t="s">
        <v>159</v>
      </c>
      <c r="D305" s="42" t="s">
        <v>582</v>
      </c>
      <c r="E305" s="42"/>
      <c r="F305" s="7"/>
      <c r="G305" s="7"/>
      <c r="H305" s="7"/>
      <c r="I305" s="7"/>
      <c r="J305" s="7"/>
      <c r="K305" s="7">
        <f>K306</f>
        <v>1191.5999999999999</v>
      </c>
    </row>
    <row r="306" spans="1:11" ht="31.5" x14ac:dyDescent="0.25">
      <c r="A306" s="26" t="s">
        <v>172</v>
      </c>
      <c r="B306" s="42" t="s">
        <v>275</v>
      </c>
      <c r="C306" s="42" t="s">
        <v>159</v>
      </c>
      <c r="D306" s="42" t="s">
        <v>582</v>
      </c>
      <c r="E306" s="42" t="s">
        <v>173</v>
      </c>
      <c r="F306" s="7"/>
      <c r="G306" s="7"/>
      <c r="H306" s="7"/>
      <c r="I306" s="7"/>
      <c r="J306" s="7"/>
      <c r="K306" s="7">
        <f>K307</f>
        <v>1191.5999999999999</v>
      </c>
    </row>
    <row r="307" spans="1:11" ht="47.25" x14ac:dyDescent="0.25">
      <c r="A307" s="26" t="s">
        <v>174</v>
      </c>
      <c r="B307" s="42" t="s">
        <v>275</v>
      </c>
      <c r="C307" s="42" t="s">
        <v>159</v>
      </c>
      <c r="D307" s="42" t="s">
        <v>582</v>
      </c>
      <c r="E307" s="42" t="s">
        <v>175</v>
      </c>
      <c r="F307" s="7"/>
      <c r="G307" s="7"/>
      <c r="H307" s="7"/>
      <c r="I307" s="7"/>
      <c r="J307" s="7"/>
      <c r="K307" s="7">
        <f>'Прил.№4 ведомств.'!G1065</f>
        <v>1191.5999999999999</v>
      </c>
    </row>
    <row r="308" spans="1:11" ht="15.75" hidden="1" x14ac:dyDescent="0.25">
      <c r="A308" s="31" t="s">
        <v>438</v>
      </c>
      <c r="B308" s="42" t="s">
        <v>275</v>
      </c>
      <c r="C308" s="42" t="s">
        <v>159</v>
      </c>
      <c r="D308" s="42" t="s">
        <v>439</v>
      </c>
      <c r="E308" s="8"/>
      <c r="F308" s="7" t="e">
        <f t="shared" ref="F308:K308" si="112">F311+F309</f>
        <v>#REF!</v>
      </c>
      <c r="G308" s="7" t="e">
        <f t="shared" si="112"/>
        <v>#REF!</v>
      </c>
      <c r="H308" s="7" t="e">
        <f t="shared" si="112"/>
        <v>#REF!</v>
      </c>
      <c r="I308" s="7" t="e">
        <f t="shared" si="112"/>
        <v>#REF!</v>
      </c>
      <c r="J308" s="7" t="e">
        <f t="shared" si="112"/>
        <v>#REF!</v>
      </c>
      <c r="K308" s="7">
        <f t="shared" si="112"/>
        <v>274.5</v>
      </c>
    </row>
    <row r="309" spans="1:11" ht="31.5" hidden="1" x14ac:dyDescent="0.25">
      <c r="A309" s="31" t="s">
        <v>172</v>
      </c>
      <c r="B309" s="42" t="s">
        <v>275</v>
      </c>
      <c r="C309" s="42" t="s">
        <v>159</v>
      </c>
      <c r="D309" s="42" t="s">
        <v>439</v>
      </c>
      <c r="E309" s="42" t="s">
        <v>173</v>
      </c>
      <c r="F309" s="7" t="e">
        <f t="shared" ref="F309:K309" si="113">F310</f>
        <v>#REF!</v>
      </c>
      <c r="G309" s="7" t="e">
        <f t="shared" si="113"/>
        <v>#REF!</v>
      </c>
      <c r="H309" s="7" t="e">
        <f t="shared" si="113"/>
        <v>#REF!</v>
      </c>
      <c r="I309" s="7" t="e">
        <f t="shared" si="113"/>
        <v>#REF!</v>
      </c>
      <c r="J309" s="7" t="e">
        <f t="shared" si="113"/>
        <v>#REF!</v>
      </c>
      <c r="K309" s="7">
        <f t="shared" si="113"/>
        <v>274.5</v>
      </c>
    </row>
    <row r="310" spans="1:11" ht="47.25" hidden="1" x14ac:dyDescent="0.25">
      <c r="A310" s="31" t="s">
        <v>174</v>
      </c>
      <c r="B310" s="42" t="s">
        <v>275</v>
      </c>
      <c r="C310" s="42" t="s">
        <v>159</v>
      </c>
      <c r="D310" s="42" t="s">
        <v>439</v>
      </c>
      <c r="E310" s="42" t="s">
        <v>175</v>
      </c>
      <c r="F310" s="7" t="e">
        <f>'Прил.№4 ведомств.'!#REF!</f>
        <v>#REF!</v>
      </c>
      <c r="G310" s="7" t="e">
        <f>'Прил.№4 ведомств.'!#REF!</f>
        <v>#REF!</v>
      </c>
      <c r="H310" s="7" t="e">
        <f>'Прил.№4 ведомств.'!#REF!</f>
        <v>#REF!</v>
      </c>
      <c r="I310" s="7" t="e">
        <f>'Прил.№4 ведомств.'!#REF!</f>
        <v>#REF!</v>
      </c>
      <c r="J310" s="7" t="e">
        <f>'Прил.№4 ведомств.'!#REF!</f>
        <v>#REF!</v>
      </c>
      <c r="K310" s="7">
        <f>'Прил.№4 ведомств.'!G656</f>
        <v>274.5</v>
      </c>
    </row>
    <row r="311" spans="1:11" ht="15.75" hidden="1" customHeight="1" x14ac:dyDescent="0.25">
      <c r="A311" s="31" t="s">
        <v>176</v>
      </c>
      <c r="B311" s="42" t="s">
        <v>275</v>
      </c>
      <c r="C311" s="42" t="s">
        <v>159</v>
      </c>
      <c r="D311" s="42" t="s">
        <v>439</v>
      </c>
      <c r="E311" s="42" t="s">
        <v>186</v>
      </c>
      <c r="F311" s="7">
        <f t="shared" ref="F311:K311" si="114">F312</f>
        <v>0</v>
      </c>
      <c r="G311" s="7">
        <f t="shared" si="114"/>
        <v>0</v>
      </c>
      <c r="H311" s="7">
        <f t="shared" si="114"/>
        <v>0</v>
      </c>
      <c r="I311" s="7">
        <f t="shared" si="114"/>
        <v>0</v>
      </c>
      <c r="J311" s="7">
        <f t="shared" si="114"/>
        <v>0</v>
      </c>
      <c r="K311" s="7">
        <f t="shared" si="114"/>
        <v>0</v>
      </c>
    </row>
    <row r="312" spans="1:11" ht="47.25" hidden="1" customHeight="1" x14ac:dyDescent="0.25">
      <c r="A312" s="31" t="s">
        <v>225</v>
      </c>
      <c r="B312" s="42" t="s">
        <v>275</v>
      </c>
      <c r="C312" s="42" t="s">
        <v>159</v>
      </c>
      <c r="D312" s="42" t="s">
        <v>439</v>
      </c>
      <c r="E312" s="42" t="s">
        <v>201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</row>
    <row r="313" spans="1:11" ht="15.75" x14ac:dyDescent="0.25">
      <c r="A313" s="43" t="s">
        <v>559</v>
      </c>
      <c r="B313" s="8" t="s">
        <v>275</v>
      </c>
      <c r="C313" s="8" t="s">
        <v>254</v>
      </c>
      <c r="D313" s="8"/>
      <c r="E313" s="8"/>
      <c r="F313" s="4" t="e">
        <f t="shared" ref="F313:K313" si="115">F343+F314</f>
        <v>#REF!</v>
      </c>
      <c r="G313" s="4" t="e">
        <f t="shared" si="115"/>
        <v>#REF!</v>
      </c>
      <c r="H313" s="4" t="e">
        <f t="shared" si="115"/>
        <v>#REF!</v>
      </c>
      <c r="I313" s="4" t="e">
        <f t="shared" si="115"/>
        <v>#REF!</v>
      </c>
      <c r="J313" s="4" t="e">
        <f t="shared" si="115"/>
        <v>#REF!</v>
      </c>
      <c r="K313" s="4">
        <f t="shared" si="115"/>
        <v>91382.03</v>
      </c>
    </row>
    <row r="314" spans="1:11" ht="63" x14ac:dyDescent="0.25">
      <c r="A314" s="26" t="s">
        <v>1061</v>
      </c>
      <c r="B314" s="42" t="s">
        <v>275</v>
      </c>
      <c r="C314" s="42" t="s">
        <v>254</v>
      </c>
      <c r="D314" s="21" t="s">
        <v>560</v>
      </c>
      <c r="E314" s="8"/>
      <c r="F314" s="7" t="e">
        <f t="shared" ref="F314:K314" si="116">F318+F321+F326+F331+F334+F337+F340</f>
        <v>#REF!</v>
      </c>
      <c r="G314" s="7" t="e">
        <f t="shared" si="116"/>
        <v>#REF!</v>
      </c>
      <c r="H314" s="7" t="e">
        <f t="shared" si="116"/>
        <v>#REF!</v>
      </c>
      <c r="I314" s="7" t="e">
        <f t="shared" si="116"/>
        <v>#REF!</v>
      </c>
      <c r="J314" s="7" t="e">
        <f t="shared" si="116"/>
        <v>#REF!</v>
      </c>
      <c r="K314" s="7">
        <f t="shared" si="116"/>
        <v>8940</v>
      </c>
    </row>
    <row r="315" spans="1:11" ht="47.25" hidden="1" customHeight="1" x14ac:dyDescent="0.25">
      <c r="A315" s="37" t="s">
        <v>561</v>
      </c>
      <c r="B315" s="42" t="s">
        <v>275</v>
      </c>
      <c r="C315" s="42" t="s">
        <v>254</v>
      </c>
      <c r="D315" s="21" t="s">
        <v>562</v>
      </c>
      <c r="E315" s="8"/>
      <c r="F315" s="7">
        <f>F316</f>
        <v>0</v>
      </c>
      <c r="G315" s="7">
        <f t="shared" ref="G315:K316" si="117">G316</f>
        <v>0</v>
      </c>
      <c r="H315" s="7">
        <f t="shared" si="117"/>
        <v>0</v>
      </c>
      <c r="I315" s="7">
        <f t="shared" si="117"/>
        <v>0</v>
      </c>
      <c r="J315" s="7">
        <f t="shared" si="117"/>
        <v>0</v>
      </c>
      <c r="K315" s="7">
        <f t="shared" si="117"/>
        <v>0</v>
      </c>
    </row>
    <row r="316" spans="1:11" ht="31.5" hidden="1" customHeight="1" x14ac:dyDescent="0.25">
      <c r="A316" s="26" t="s">
        <v>172</v>
      </c>
      <c r="B316" s="42" t="s">
        <v>275</v>
      </c>
      <c r="C316" s="42" t="s">
        <v>254</v>
      </c>
      <c r="D316" s="21" t="s">
        <v>562</v>
      </c>
      <c r="E316" s="42" t="s">
        <v>173</v>
      </c>
      <c r="F316" s="7">
        <f>F317</f>
        <v>0</v>
      </c>
      <c r="G316" s="7">
        <f t="shared" si="117"/>
        <v>0</v>
      </c>
      <c r="H316" s="7">
        <f t="shared" si="117"/>
        <v>0</v>
      </c>
      <c r="I316" s="7">
        <f t="shared" si="117"/>
        <v>0</v>
      </c>
      <c r="J316" s="7">
        <f t="shared" si="117"/>
        <v>0</v>
      </c>
      <c r="K316" s="7">
        <f t="shared" si="117"/>
        <v>0</v>
      </c>
    </row>
    <row r="317" spans="1:11" ht="47.25" hidden="1" customHeight="1" x14ac:dyDescent="0.25">
      <c r="A317" s="26" t="s">
        <v>174</v>
      </c>
      <c r="B317" s="42" t="s">
        <v>275</v>
      </c>
      <c r="C317" s="42" t="s">
        <v>254</v>
      </c>
      <c r="D317" s="21" t="s">
        <v>562</v>
      </c>
      <c r="E317" s="42" t="s">
        <v>175</v>
      </c>
      <c r="F317" s="7"/>
      <c r="G317" s="7"/>
      <c r="H317" s="7"/>
      <c r="I317" s="7"/>
      <c r="J317" s="7"/>
      <c r="K317" s="7"/>
    </row>
    <row r="318" spans="1:11" ht="15.75" x14ac:dyDescent="0.25">
      <c r="A318" s="122" t="s">
        <v>563</v>
      </c>
      <c r="B318" s="42" t="s">
        <v>275</v>
      </c>
      <c r="C318" s="42" t="s">
        <v>254</v>
      </c>
      <c r="D318" s="21" t="s">
        <v>564</v>
      </c>
      <c r="E318" s="42"/>
      <c r="F318" s="7" t="e">
        <f>F319</f>
        <v>#REF!</v>
      </c>
      <c r="G318" s="7" t="e">
        <f t="shared" ref="G318:K319" si="118">G319</f>
        <v>#REF!</v>
      </c>
      <c r="H318" s="7" t="e">
        <f t="shared" si="118"/>
        <v>#REF!</v>
      </c>
      <c r="I318" s="7" t="e">
        <f t="shared" si="118"/>
        <v>#REF!</v>
      </c>
      <c r="J318" s="7" t="e">
        <f t="shared" si="118"/>
        <v>#REF!</v>
      </c>
      <c r="K318" s="7">
        <f t="shared" si="118"/>
        <v>4377</v>
      </c>
    </row>
    <row r="319" spans="1:11" ht="31.5" x14ac:dyDescent="0.25">
      <c r="A319" s="33" t="s">
        <v>172</v>
      </c>
      <c r="B319" s="42" t="s">
        <v>275</v>
      </c>
      <c r="C319" s="42" t="s">
        <v>254</v>
      </c>
      <c r="D319" s="21" t="s">
        <v>564</v>
      </c>
      <c r="E319" s="42" t="s">
        <v>173</v>
      </c>
      <c r="F319" s="7" t="e">
        <f>F320</f>
        <v>#REF!</v>
      </c>
      <c r="G319" s="7" t="e">
        <f t="shared" si="118"/>
        <v>#REF!</v>
      </c>
      <c r="H319" s="7" t="e">
        <f t="shared" si="118"/>
        <v>#REF!</v>
      </c>
      <c r="I319" s="7" t="e">
        <f t="shared" si="118"/>
        <v>#REF!</v>
      </c>
      <c r="J319" s="7" t="e">
        <f t="shared" si="118"/>
        <v>#REF!</v>
      </c>
      <c r="K319" s="7">
        <f t="shared" si="118"/>
        <v>4377</v>
      </c>
    </row>
    <row r="320" spans="1:11" ht="47.25" x14ac:dyDescent="0.25">
      <c r="A320" s="33" t="s">
        <v>174</v>
      </c>
      <c r="B320" s="42" t="s">
        <v>275</v>
      </c>
      <c r="C320" s="42" t="s">
        <v>254</v>
      </c>
      <c r="D320" s="21" t="s">
        <v>564</v>
      </c>
      <c r="E320" s="42" t="s">
        <v>175</v>
      </c>
      <c r="F320" s="7" t="e">
        <f>'Прил.№4 ведомств.'!#REF!</f>
        <v>#REF!</v>
      </c>
      <c r="G320" s="7" t="e">
        <f>'Прил.№4 ведомств.'!#REF!</f>
        <v>#REF!</v>
      </c>
      <c r="H320" s="7" t="e">
        <f>'Прил.№4 ведомств.'!#REF!</f>
        <v>#REF!</v>
      </c>
      <c r="I320" s="7" t="e">
        <f>'Прил.№4 ведомств.'!#REF!</f>
        <v>#REF!</v>
      </c>
      <c r="J320" s="7" t="e">
        <f>'Прил.№4 ведомств.'!#REF!</f>
        <v>#REF!</v>
      </c>
      <c r="K320" s="7">
        <f>'Прил.№4 ведомств.'!G1073</f>
        <v>4377</v>
      </c>
    </row>
    <row r="321" spans="1:11" ht="15.75" x14ac:dyDescent="0.25">
      <c r="A321" s="122" t="s">
        <v>565</v>
      </c>
      <c r="B321" s="42" t="s">
        <v>275</v>
      </c>
      <c r="C321" s="42" t="s">
        <v>254</v>
      </c>
      <c r="D321" s="21" t="s">
        <v>566</v>
      </c>
      <c r="E321" s="42"/>
      <c r="F321" s="7" t="e">
        <f>F322</f>
        <v>#REF!</v>
      </c>
      <c r="G321" s="7" t="e">
        <f t="shared" ref="G321:K322" si="119">G322</f>
        <v>#REF!</v>
      </c>
      <c r="H321" s="7" t="e">
        <f t="shared" si="119"/>
        <v>#REF!</v>
      </c>
      <c r="I321" s="7" t="e">
        <f t="shared" si="119"/>
        <v>#REF!</v>
      </c>
      <c r="J321" s="7" t="e">
        <f t="shared" si="119"/>
        <v>#REF!</v>
      </c>
      <c r="K321" s="7">
        <f>K322+K324</f>
        <v>400</v>
      </c>
    </row>
    <row r="322" spans="1:11" ht="31.5" x14ac:dyDescent="0.25">
      <c r="A322" s="33" t="s">
        <v>172</v>
      </c>
      <c r="B322" s="42" t="s">
        <v>275</v>
      </c>
      <c r="C322" s="42" t="s">
        <v>254</v>
      </c>
      <c r="D322" s="21" t="s">
        <v>566</v>
      </c>
      <c r="E322" s="42" t="s">
        <v>173</v>
      </c>
      <c r="F322" s="7" t="e">
        <f>F323</f>
        <v>#REF!</v>
      </c>
      <c r="G322" s="7" t="e">
        <f t="shared" si="119"/>
        <v>#REF!</v>
      </c>
      <c r="H322" s="7" t="e">
        <f t="shared" si="119"/>
        <v>#REF!</v>
      </c>
      <c r="I322" s="7" t="e">
        <f t="shared" si="119"/>
        <v>#REF!</v>
      </c>
      <c r="J322" s="7" t="e">
        <f t="shared" si="119"/>
        <v>#REF!</v>
      </c>
      <c r="K322" s="7">
        <f t="shared" si="119"/>
        <v>400</v>
      </c>
    </row>
    <row r="323" spans="1:11" ht="47.25" x14ac:dyDescent="0.25">
      <c r="A323" s="33" t="s">
        <v>174</v>
      </c>
      <c r="B323" s="42" t="s">
        <v>275</v>
      </c>
      <c r="C323" s="42" t="s">
        <v>254</v>
      </c>
      <c r="D323" s="21" t="s">
        <v>566</v>
      </c>
      <c r="E323" s="42" t="s">
        <v>175</v>
      </c>
      <c r="F323" s="7" t="e">
        <f>'Прил.№4 ведомств.'!#REF!</f>
        <v>#REF!</v>
      </c>
      <c r="G323" s="7" t="e">
        <f>'Прил.№4 ведомств.'!#REF!</f>
        <v>#REF!</v>
      </c>
      <c r="H323" s="7" t="e">
        <f>'Прил.№4 ведомств.'!#REF!</f>
        <v>#REF!</v>
      </c>
      <c r="I323" s="7" t="e">
        <f>'Прил.№4 ведомств.'!#REF!</f>
        <v>#REF!</v>
      </c>
      <c r="J323" s="7" t="e">
        <f>'Прил.№4 ведомств.'!#REF!</f>
        <v>#REF!</v>
      </c>
      <c r="K323" s="7">
        <f>'Прил.№4 ведомств.'!G1076</f>
        <v>400</v>
      </c>
    </row>
    <row r="324" spans="1:11" ht="15.75" hidden="1" x14ac:dyDescent="0.25">
      <c r="A324" s="31" t="s">
        <v>176</v>
      </c>
      <c r="B324" s="42" t="s">
        <v>275</v>
      </c>
      <c r="C324" s="42" t="s">
        <v>254</v>
      </c>
      <c r="D324" s="21" t="s">
        <v>566</v>
      </c>
      <c r="E324" s="42" t="s">
        <v>186</v>
      </c>
      <c r="F324" s="7"/>
      <c r="G324" s="7"/>
      <c r="H324" s="7"/>
      <c r="I324" s="7"/>
      <c r="J324" s="7"/>
      <c r="K324" s="7">
        <f>K325</f>
        <v>0</v>
      </c>
    </row>
    <row r="325" spans="1:11" ht="15.75" hidden="1" x14ac:dyDescent="0.25">
      <c r="A325" s="31" t="s">
        <v>187</v>
      </c>
      <c r="B325" s="42" t="s">
        <v>275</v>
      </c>
      <c r="C325" s="42" t="s">
        <v>254</v>
      </c>
      <c r="D325" s="21" t="s">
        <v>566</v>
      </c>
      <c r="E325" s="42" t="s">
        <v>188</v>
      </c>
      <c r="F325" s="7"/>
      <c r="G325" s="7"/>
      <c r="H325" s="7"/>
      <c r="I325" s="7"/>
      <c r="J325" s="7"/>
      <c r="K325" s="7">
        <f>'Прил.№4 ведомств.'!G1078</f>
        <v>0</v>
      </c>
    </row>
    <row r="326" spans="1:11" ht="15.75" x14ac:dyDescent="0.25">
      <c r="A326" s="122" t="s">
        <v>567</v>
      </c>
      <c r="B326" s="42" t="s">
        <v>275</v>
      </c>
      <c r="C326" s="42" t="s">
        <v>254</v>
      </c>
      <c r="D326" s="21" t="s">
        <v>568</v>
      </c>
      <c r="E326" s="42"/>
      <c r="F326" s="7" t="e">
        <f>F327</f>
        <v>#REF!</v>
      </c>
      <c r="G326" s="7" t="e">
        <f t="shared" ref="G326:K327" si="120">G327</f>
        <v>#REF!</v>
      </c>
      <c r="H326" s="7" t="e">
        <f t="shared" si="120"/>
        <v>#REF!</v>
      </c>
      <c r="I326" s="7" t="e">
        <f t="shared" si="120"/>
        <v>#REF!</v>
      </c>
      <c r="J326" s="7" t="e">
        <f t="shared" si="120"/>
        <v>#REF!</v>
      </c>
      <c r="K326" s="7">
        <f>K327+K329</f>
        <v>1733</v>
      </c>
    </row>
    <row r="327" spans="1:11" ht="31.5" x14ac:dyDescent="0.25">
      <c r="A327" s="33" t="s">
        <v>172</v>
      </c>
      <c r="B327" s="42" t="s">
        <v>275</v>
      </c>
      <c r="C327" s="42" t="s">
        <v>254</v>
      </c>
      <c r="D327" s="21" t="s">
        <v>568</v>
      </c>
      <c r="E327" s="42" t="s">
        <v>173</v>
      </c>
      <c r="F327" s="7" t="e">
        <f>F328</f>
        <v>#REF!</v>
      </c>
      <c r="G327" s="7" t="e">
        <f t="shared" si="120"/>
        <v>#REF!</v>
      </c>
      <c r="H327" s="7" t="e">
        <f t="shared" si="120"/>
        <v>#REF!</v>
      </c>
      <c r="I327" s="7" t="e">
        <f t="shared" si="120"/>
        <v>#REF!</v>
      </c>
      <c r="J327" s="7" t="e">
        <f t="shared" si="120"/>
        <v>#REF!</v>
      </c>
      <c r="K327" s="7">
        <f t="shared" si="120"/>
        <v>1733</v>
      </c>
    </row>
    <row r="328" spans="1:11" ht="47.25" x14ac:dyDescent="0.25">
      <c r="A328" s="33" t="s">
        <v>174</v>
      </c>
      <c r="B328" s="42" t="s">
        <v>275</v>
      </c>
      <c r="C328" s="42" t="s">
        <v>254</v>
      </c>
      <c r="D328" s="21" t="s">
        <v>568</v>
      </c>
      <c r="E328" s="42" t="s">
        <v>175</v>
      </c>
      <c r="F328" s="7" t="e">
        <f>'Прил.№4 ведомств.'!#REF!</f>
        <v>#REF!</v>
      </c>
      <c r="G328" s="7" t="e">
        <f>'Прил.№4 ведомств.'!#REF!</f>
        <v>#REF!</v>
      </c>
      <c r="H328" s="7" t="e">
        <f>'Прил.№4 ведомств.'!#REF!</f>
        <v>#REF!</v>
      </c>
      <c r="I328" s="7" t="e">
        <f>'Прил.№4 ведомств.'!#REF!</f>
        <v>#REF!</v>
      </c>
      <c r="J328" s="7" t="e">
        <f>'Прил.№4 ведомств.'!#REF!</f>
        <v>#REF!</v>
      </c>
      <c r="K328" s="7">
        <f>'Прил.№4 ведомств.'!G1081</f>
        <v>1733</v>
      </c>
    </row>
    <row r="329" spans="1:11" ht="15.75" hidden="1" x14ac:dyDescent="0.25">
      <c r="A329" s="31" t="s">
        <v>176</v>
      </c>
      <c r="B329" s="42" t="s">
        <v>275</v>
      </c>
      <c r="C329" s="42" t="s">
        <v>254</v>
      </c>
      <c r="D329" s="21" t="s">
        <v>568</v>
      </c>
      <c r="E329" s="42" t="s">
        <v>186</v>
      </c>
      <c r="F329" s="7"/>
      <c r="G329" s="7"/>
      <c r="H329" s="7"/>
      <c r="I329" s="7"/>
      <c r="J329" s="7"/>
      <c r="K329" s="7">
        <f>K330</f>
        <v>0</v>
      </c>
    </row>
    <row r="330" spans="1:11" ht="15.75" hidden="1" x14ac:dyDescent="0.25">
      <c r="A330" s="31" t="s">
        <v>610</v>
      </c>
      <c r="B330" s="42" t="s">
        <v>275</v>
      </c>
      <c r="C330" s="42" t="s">
        <v>254</v>
      </c>
      <c r="D330" s="21" t="s">
        <v>568</v>
      </c>
      <c r="E330" s="42" t="s">
        <v>179</v>
      </c>
      <c r="F330" s="7"/>
      <c r="G330" s="7"/>
      <c r="H330" s="7"/>
      <c r="I330" s="7"/>
      <c r="J330" s="7"/>
      <c r="K330" s="7">
        <v>0</v>
      </c>
    </row>
    <row r="331" spans="1:11" ht="15.75" x14ac:dyDescent="0.25">
      <c r="A331" s="122" t="s">
        <v>569</v>
      </c>
      <c r="B331" s="42" t="s">
        <v>275</v>
      </c>
      <c r="C331" s="42" t="s">
        <v>254</v>
      </c>
      <c r="D331" s="21" t="s">
        <v>570</v>
      </c>
      <c r="E331" s="42"/>
      <c r="F331" s="7" t="e">
        <f>F332</f>
        <v>#REF!</v>
      </c>
      <c r="G331" s="7" t="e">
        <f t="shared" ref="G331:K332" si="121">G332</f>
        <v>#REF!</v>
      </c>
      <c r="H331" s="7" t="e">
        <f t="shared" si="121"/>
        <v>#REF!</v>
      </c>
      <c r="I331" s="7" t="e">
        <f t="shared" si="121"/>
        <v>#REF!</v>
      </c>
      <c r="J331" s="7" t="e">
        <f t="shared" si="121"/>
        <v>#REF!</v>
      </c>
      <c r="K331" s="7">
        <f t="shared" si="121"/>
        <v>2330</v>
      </c>
    </row>
    <row r="332" spans="1:11" ht="31.5" x14ac:dyDescent="0.25">
      <c r="A332" s="33" t="s">
        <v>172</v>
      </c>
      <c r="B332" s="42" t="s">
        <v>275</v>
      </c>
      <c r="C332" s="42" t="s">
        <v>254</v>
      </c>
      <c r="D332" s="21" t="s">
        <v>570</v>
      </c>
      <c r="E332" s="42" t="s">
        <v>173</v>
      </c>
      <c r="F332" s="7" t="e">
        <f>F333</f>
        <v>#REF!</v>
      </c>
      <c r="G332" s="7" t="e">
        <f t="shared" si="121"/>
        <v>#REF!</v>
      </c>
      <c r="H332" s="7" t="e">
        <f t="shared" si="121"/>
        <v>#REF!</v>
      </c>
      <c r="I332" s="7" t="e">
        <f t="shared" si="121"/>
        <v>#REF!</v>
      </c>
      <c r="J332" s="7" t="e">
        <f t="shared" si="121"/>
        <v>#REF!</v>
      </c>
      <c r="K332" s="7">
        <f t="shared" si="121"/>
        <v>2330</v>
      </c>
    </row>
    <row r="333" spans="1:11" ht="47.25" x14ac:dyDescent="0.25">
      <c r="A333" s="33" t="s">
        <v>174</v>
      </c>
      <c r="B333" s="42" t="s">
        <v>275</v>
      </c>
      <c r="C333" s="42" t="s">
        <v>254</v>
      </c>
      <c r="D333" s="21" t="s">
        <v>570</v>
      </c>
      <c r="E333" s="42" t="s">
        <v>175</v>
      </c>
      <c r="F333" s="7" t="e">
        <f>'Прил.№4 ведомств.'!#REF!</f>
        <v>#REF!</v>
      </c>
      <c r="G333" s="7" t="e">
        <f>'Прил.№4 ведомств.'!#REF!</f>
        <v>#REF!</v>
      </c>
      <c r="H333" s="7" t="e">
        <f>'Прил.№4 ведомств.'!#REF!</f>
        <v>#REF!</v>
      </c>
      <c r="I333" s="7" t="e">
        <f>'Прил.№4 ведомств.'!#REF!</f>
        <v>#REF!</v>
      </c>
      <c r="J333" s="7" t="e">
        <f>'Прил.№4 ведомств.'!#REF!</f>
        <v>#REF!</v>
      </c>
      <c r="K333" s="7">
        <f>'Прил.№4 ведомств.'!G1086</f>
        <v>2330</v>
      </c>
    </row>
    <row r="334" spans="1:11" ht="15.75" hidden="1" x14ac:dyDescent="0.25">
      <c r="A334" s="122" t="s">
        <v>571</v>
      </c>
      <c r="B334" s="42" t="s">
        <v>275</v>
      </c>
      <c r="C334" s="42" t="s">
        <v>254</v>
      </c>
      <c r="D334" s="21" t="s">
        <v>572</v>
      </c>
      <c r="E334" s="42"/>
      <c r="F334" s="7" t="e">
        <f>F335</f>
        <v>#REF!</v>
      </c>
      <c r="G334" s="7" t="e">
        <f t="shared" ref="G334:K335" si="122">G335</f>
        <v>#REF!</v>
      </c>
      <c r="H334" s="7" t="e">
        <f t="shared" si="122"/>
        <v>#REF!</v>
      </c>
      <c r="I334" s="7" t="e">
        <f t="shared" si="122"/>
        <v>#REF!</v>
      </c>
      <c r="J334" s="7" t="e">
        <f t="shared" si="122"/>
        <v>#REF!</v>
      </c>
      <c r="K334" s="7">
        <f t="shared" si="122"/>
        <v>0</v>
      </c>
    </row>
    <row r="335" spans="1:11" ht="31.5" hidden="1" x14ac:dyDescent="0.25">
      <c r="A335" s="33" t="s">
        <v>172</v>
      </c>
      <c r="B335" s="42" t="s">
        <v>275</v>
      </c>
      <c r="C335" s="42" t="s">
        <v>254</v>
      </c>
      <c r="D335" s="21" t="s">
        <v>572</v>
      </c>
      <c r="E335" s="42" t="s">
        <v>173</v>
      </c>
      <c r="F335" s="7" t="e">
        <f>F336</f>
        <v>#REF!</v>
      </c>
      <c r="G335" s="7" t="e">
        <f t="shared" si="122"/>
        <v>#REF!</v>
      </c>
      <c r="H335" s="7" t="e">
        <f t="shared" si="122"/>
        <v>#REF!</v>
      </c>
      <c r="I335" s="7" t="e">
        <f t="shared" si="122"/>
        <v>#REF!</v>
      </c>
      <c r="J335" s="7" t="e">
        <f t="shared" si="122"/>
        <v>#REF!</v>
      </c>
      <c r="K335" s="7">
        <f t="shared" si="122"/>
        <v>0</v>
      </c>
    </row>
    <row r="336" spans="1:11" ht="47.25" hidden="1" x14ac:dyDescent="0.25">
      <c r="A336" s="33" t="s">
        <v>174</v>
      </c>
      <c r="B336" s="42" t="s">
        <v>275</v>
      </c>
      <c r="C336" s="42" t="s">
        <v>254</v>
      </c>
      <c r="D336" s="21" t="s">
        <v>572</v>
      </c>
      <c r="E336" s="42" t="s">
        <v>175</v>
      </c>
      <c r="F336" s="7" t="e">
        <f>'Прил.№4 ведомств.'!#REF!</f>
        <v>#REF!</v>
      </c>
      <c r="G336" s="7" t="e">
        <f>'Прил.№4 ведомств.'!#REF!</f>
        <v>#REF!</v>
      </c>
      <c r="H336" s="7" t="e">
        <f>'Прил.№4 ведомств.'!#REF!</f>
        <v>#REF!</v>
      </c>
      <c r="I336" s="7" t="e">
        <f>'Прил.№4 ведомств.'!#REF!</f>
        <v>#REF!</v>
      </c>
      <c r="J336" s="7" t="e">
        <f>'Прил.№4 ведомств.'!#REF!</f>
        <v>#REF!</v>
      </c>
      <c r="K336" s="7">
        <f>'Прил.№4 ведомств.'!G1089</f>
        <v>0</v>
      </c>
    </row>
    <row r="337" spans="1:11" ht="31.5" hidden="1" customHeight="1" x14ac:dyDescent="0.25">
      <c r="A337" s="120" t="s">
        <v>573</v>
      </c>
      <c r="B337" s="42" t="s">
        <v>275</v>
      </c>
      <c r="C337" s="42" t="s">
        <v>254</v>
      </c>
      <c r="D337" s="21" t="s">
        <v>574</v>
      </c>
      <c r="E337" s="42"/>
      <c r="F337" s="7">
        <f>F338</f>
        <v>0</v>
      </c>
      <c r="G337" s="7">
        <f t="shared" ref="G337:K338" si="123">G338</f>
        <v>0</v>
      </c>
      <c r="H337" s="7">
        <f t="shared" si="123"/>
        <v>0</v>
      </c>
      <c r="I337" s="7">
        <f t="shared" si="123"/>
        <v>0</v>
      </c>
      <c r="J337" s="7">
        <f t="shared" si="123"/>
        <v>0</v>
      </c>
      <c r="K337" s="7">
        <f t="shared" si="123"/>
        <v>0</v>
      </c>
    </row>
    <row r="338" spans="1:11" ht="31.5" hidden="1" customHeight="1" x14ac:dyDescent="0.25">
      <c r="A338" s="33" t="s">
        <v>172</v>
      </c>
      <c r="B338" s="42" t="s">
        <v>275</v>
      </c>
      <c r="C338" s="42" t="s">
        <v>254</v>
      </c>
      <c r="D338" s="21" t="s">
        <v>574</v>
      </c>
      <c r="E338" s="42" t="s">
        <v>173</v>
      </c>
      <c r="F338" s="7">
        <f>F339</f>
        <v>0</v>
      </c>
      <c r="G338" s="7">
        <f t="shared" si="123"/>
        <v>0</v>
      </c>
      <c r="H338" s="7">
        <f t="shared" si="123"/>
        <v>0</v>
      </c>
      <c r="I338" s="7">
        <f t="shared" si="123"/>
        <v>0</v>
      </c>
      <c r="J338" s="7">
        <f t="shared" si="123"/>
        <v>0</v>
      </c>
      <c r="K338" s="7">
        <f t="shared" si="123"/>
        <v>0</v>
      </c>
    </row>
    <row r="339" spans="1:11" ht="47.25" hidden="1" customHeight="1" x14ac:dyDescent="0.25">
      <c r="A339" s="33" t="s">
        <v>174</v>
      </c>
      <c r="B339" s="42" t="s">
        <v>275</v>
      </c>
      <c r="C339" s="42" t="s">
        <v>254</v>
      </c>
      <c r="D339" s="21" t="s">
        <v>574</v>
      </c>
      <c r="E339" s="42" t="s">
        <v>175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</row>
    <row r="340" spans="1:11" ht="15.75" x14ac:dyDescent="0.25">
      <c r="A340" s="120" t="s">
        <v>575</v>
      </c>
      <c r="B340" s="42" t="s">
        <v>275</v>
      </c>
      <c r="C340" s="42" t="s">
        <v>254</v>
      </c>
      <c r="D340" s="21" t="s">
        <v>576</v>
      </c>
      <c r="E340" s="42"/>
      <c r="F340" s="7" t="e">
        <f>F341</f>
        <v>#REF!</v>
      </c>
      <c r="G340" s="7" t="e">
        <f t="shared" ref="G340:K341" si="124">G341</f>
        <v>#REF!</v>
      </c>
      <c r="H340" s="7" t="e">
        <f t="shared" si="124"/>
        <v>#REF!</v>
      </c>
      <c r="I340" s="7" t="e">
        <f t="shared" si="124"/>
        <v>#REF!</v>
      </c>
      <c r="J340" s="7" t="e">
        <f t="shared" si="124"/>
        <v>#REF!</v>
      </c>
      <c r="K340" s="7">
        <f t="shared" si="124"/>
        <v>100</v>
      </c>
    </row>
    <row r="341" spans="1:11" ht="31.5" x14ac:dyDescent="0.25">
      <c r="A341" s="26" t="s">
        <v>172</v>
      </c>
      <c r="B341" s="42" t="s">
        <v>275</v>
      </c>
      <c r="C341" s="42" t="s">
        <v>254</v>
      </c>
      <c r="D341" s="21" t="s">
        <v>576</v>
      </c>
      <c r="E341" s="42" t="s">
        <v>173</v>
      </c>
      <c r="F341" s="7" t="e">
        <f>F342</f>
        <v>#REF!</v>
      </c>
      <c r="G341" s="7" t="e">
        <f t="shared" si="124"/>
        <v>#REF!</v>
      </c>
      <c r="H341" s="7" t="e">
        <f t="shared" si="124"/>
        <v>#REF!</v>
      </c>
      <c r="I341" s="7" t="e">
        <f t="shared" si="124"/>
        <v>#REF!</v>
      </c>
      <c r="J341" s="7" t="e">
        <f t="shared" si="124"/>
        <v>#REF!</v>
      </c>
      <c r="K341" s="7">
        <f t="shared" si="124"/>
        <v>100</v>
      </c>
    </row>
    <row r="342" spans="1:11" ht="47.25" x14ac:dyDescent="0.25">
      <c r="A342" s="26" t="s">
        <v>174</v>
      </c>
      <c r="B342" s="42" t="s">
        <v>275</v>
      </c>
      <c r="C342" s="42" t="s">
        <v>254</v>
      </c>
      <c r="D342" s="21" t="s">
        <v>576</v>
      </c>
      <c r="E342" s="42" t="s">
        <v>175</v>
      </c>
      <c r="F342" s="7" t="e">
        <f>'Прил.№4 ведомств.'!#REF!</f>
        <v>#REF!</v>
      </c>
      <c r="G342" s="7" t="e">
        <f>'Прил.№4 ведомств.'!#REF!</f>
        <v>#REF!</v>
      </c>
      <c r="H342" s="7" t="e">
        <f>'Прил.№4 ведомств.'!#REF!</f>
        <v>#REF!</v>
      </c>
      <c r="I342" s="7" t="e">
        <f>'Прил.№4 ведомств.'!#REF!</f>
        <v>#REF!</v>
      </c>
      <c r="J342" s="7" t="e">
        <f>'Прил.№4 ведомств.'!#REF!</f>
        <v>#REF!</v>
      </c>
      <c r="K342" s="7">
        <f>'Прил.№4 ведомств.'!G1095</f>
        <v>100</v>
      </c>
    </row>
    <row r="343" spans="1:11" ht="15.75" x14ac:dyDescent="0.25">
      <c r="A343" s="31" t="s">
        <v>162</v>
      </c>
      <c r="B343" s="42" t="s">
        <v>275</v>
      </c>
      <c r="C343" s="42" t="s">
        <v>254</v>
      </c>
      <c r="D343" s="42" t="s">
        <v>163</v>
      </c>
      <c r="E343" s="42"/>
      <c r="F343" s="7" t="e">
        <f t="shared" ref="F343:J343" si="125">F344+F356</f>
        <v>#REF!</v>
      </c>
      <c r="G343" s="7" t="e">
        <f t="shared" si="125"/>
        <v>#REF!</v>
      </c>
      <c r="H343" s="7" t="e">
        <f t="shared" si="125"/>
        <v>#REF!</v>
      </c>
      <c r="I343" s="7" t="e">
        <f t="shared" si="125"/>
        <v>#REF!</v>
      </c>
      <c r="J343" s="7" t="e">
        <f t="shared" si="125"/>
        <v>#REF!</v>
      </c>
      <c r="K343" s="7">
        <f>K344+K356+K371</f>
        <v>82442.03</v>
      </c>
    </row>
    <row r="344" spans="1:11" ht="31.5" hidden="1" x14ac:dyDescent="0.25">
      <c r="A344" s="31" t="s">
        <v>226</v>
      </c>
      <c r="B344" s="42" t="s">
        <v>275</v>
      </c>
      <c r="C344" s="42" t="s">
        <v>254</v>
      </c>
      <c r="D344" s="42" t="s">
        <v>227</v>
      </c>
      <c r="E344" s="42"/>
      <c r="F344" s="7" t="e">
        <f t="shared" ref="F344:K344" si="126">F345+F348+F353</f>
        <v>#REF!</v>
      </c>
      <c r="G344" s="7" t="e">
        <f t="shared" si="126"/>
        <v>#REF!</v>
      </c>
      <c r="H344" s="7" t="e">
        <f t="shared" si="126"/>
        <v>#REF!</v>
      </c>
      <c r="I344" s="7" t="e">
        <f t="shared" si="126"/>
        <v>#REF!</v>
      </c>
      <c r="J344" s="7" t="e">
        <f t="shared" si="126"/>
        <v>#REF!</v>
      </c>
      <c r="K344" s="7">
        <f t="shared" si="126"/>
        <v>0</v>
      </c>
    </row>
    <row r="345" spans="1:11" ht="47.25" hidden="1" x14ac:dyDescent="0.25">
      <c r="A345" s="123" t="s">
        <v>746</v>
      </c>
      <c r="B345" s="42" t="s">
        <v>275</v>
      </c>
      <c r="C345" s="42" t="s">
        <v>254</v>
      </c>
      <c r="D345" s="21" t="s">
        <v>577</v>
      </c>
      <c r="E345" s="42"/>
      <c r="F345" s="7" t="e">
        <f>F346</f>
        <v>#REF!</v>
      </c>
      <c r="G345" s="7" t="e">
        <f t="shared" ref="G345:K346" si="127">G346</f>
        <v>#REF!</v>
      </c>
      <c r="H345" s="7" t="e">
        <f t="shared" si="127"/>
        <v>#REF!</v>
      </c>
      <c r="I345" s="7" t="e">
        <f t="shared" si="127"/>
        <v>#REF!</v>
      </c>
      <c r="J345" s="7" t="e">
        <f t="shared" si="127"/>
        <v>#REF!</v>
      </c>
      <c r="K345" s="7">
        <f t="shared" si="127"/>
        <v>0</v>
      </c>
    </row>
    <row r="346" spans="1:11" ht="31.5" hidden="1" x14ac:dyDescent="0.25">
      <c r="A346" s="31" t="s">
        <v>172</v>
      </c>
      <c r="B346" s="42" t="s">
        <v>275</v>
      </c>
      <c r="C346" s="42" t="s">
        <v>254</v>
      </c>
      <c r="D346" s="21" t="s">
        <v>577</v>
      </c>
      <c r="E346" s="42" t="s">
        <v>173</v>
      </c>
      <c r="F346" s="7" t="e">
        <f>F347</f>
        <v>#REF!</v>
      </c>
      <c r="G346" s="7" t="e">
        <f t="shared" si="127"/>
        <v>#REF!</v>
      </c>
      <c r="H346" s="7" t="e">
        <f t="shared" si="127"/>
        <v>#REF!</v>
      </c>
      <c r="I346" s="7" t="e">
        <f t="shared" si="127"/>
        <v>#REF!</v>
      </c>
      <c r="J346" s="7" t="e">
        <f t="shared" si="127"/>
        <v>#REF!</v>
      </c>
      <c r="K346" s="7">
        <f t="shared" si="127"/>
        <v>0</v>
      </c>
    </row>
    <row r="347" spans="1:11" ht="47.25" hidden="1" x14ac:dyDescent="0.25">
      <c r="A347" s="31" t="s">
        <v>174</v>
      </c>
      <c r="B347" s="42" t="s">
        <v>275</v>
      </c>
      <c r="C347" s="42" t="s">
        <v>254</v>
      </c>
      <c r="D347" s="21" t="s">
        <v>577</v>
      </c>
      <c r="E347" s="42" t="s">
        <v>175</v>
      </c>
      <c r="F347" s="7" t="e">
        <f>'Прил.№4 ведомств.'!#REF!</f>
        <v>#REF!</v>
      </c>
      <c r="G347" s="7" t="e">
        <f>'Прил.№4 ведомств.'!#REF!</f>
        <v>#REF!</v>
      </c>
      <c r="H347" s="7" t="e">
        <f>'Прил.№4 ведомств.'!#REF!</f>
        <v>#REF!</v>
      </c>
      <c r="I347" s="7" t="e">
        <f>'Прил.№4 ведомств.'!#REF!</f>
        <v>#REF!</v>
      </c>
      <c r="J347" s="7" t="e">
        <f>'Прил.№4 ведомств.'!#REF!</f>
        <v>#REF!</v>
      </c>
      <c r="K347" s="7">
        <f>'Прил.№4 ведомств.'!G1099</f>
        <v>0</v>
      </c>
    </row>
    <row r="348" spans="1:11" ht="31.5" hidden="1" x14ac:dyDescent="0.25">
      <c r="A348" s="69" t="s">
        <v>752</v>
      </c>
      <c r="B348" s="42" t="s">
        <v>275</v>
      </c>
      <c r="C348" s="42" t="s">
        <v>254</v>
      </c>
      <c r="D348" s="42" t="s">
        <v>578</v>
      </c>
      <c r="E348" s="42"/>
      <c r="F348" s="7" t="e">
        <f t="shared" ref="F348:J349" si="128">F349</f>
        <v>#REF!</v>
      </c>
      <c r="G348" s="7" t="e">
        <f t="shared" si="128"/>
        <v>#REF!</v>
      </c>
      <c r="H348" s="7" t="e">
        <f t="shared" si="128"/>
        <v>#REF!</v>
      </c>
      <c r="I348" s="7" t="e">
        <f t="shared" si="128"/>
        <v>#REF!</v>
      </c>
      <c r="J348" s="7" t="e">
        <f t="shared" si="128"/>
        <v>#REF!</v>
      </c>
      <c r="K348" s="7">
        <f>K349+K351</f>
        <v>0</v>
      </c>
    </row>
    <row r="349" spans="1:11" ht="31.5" hidden="1" x14ac:dyDescent="0.25">
      <c r="A349" s="31" t="s">
        <v>172</v>
      </c>
      <c r="B349" s="42" t="s">
        <v>275</v>
      </c>
      <c r="C349" s="42" t="s">
        <v>254</v>
      </c>
      <c r="D349" s="42" t="s">
        <v>578</v>
      </c>
      <c r="E349" s="42" t="s">
        <v>173</v>
      </c>
      <c r="F349" s="7" t="e">
        <f t="shared" si="128"/>
        <v>#REF!</v>
      </c>
      <c r="G349" s="7" t="e">
        <f t="shared" si="128"/>
        <v>#REF!</v>
      </c>
      <c r="H349" s="7" t="e">
        <f t="shared" si="128"/>
        <v>#REF!</v>
      </c>
      <c r="I349" s="7" t="e">
        <f t="shared" si="128"/>
        <v>#REF!</v>
      </c>
      <c r="J349" s="7" t="e">
        <f t="shared" si="128"/>
        <v>#REF!</v>
      </c>
      <c r="K349" s="7">
        <f>K350</f>
        <v>0</v>
      </c>
    </row>
    <row r="350" spans="1:11" ht="47.25" hidden="1" x14ac:dyDescent="0.25">
      <c r="A350" s="31" t="s">
        <v>174</v>
      </c>
      <c r="B350" s="42" t="s">
        <v>275</v>
      </c>
      <c r="C350" s="42" t="s">
        <v>254</v>
      </c>
      <c r="D350" s="42" t="s">
        <v>578</v>
      </c>
      <c r="E350" s="42" t="s">
        <v>175</v>
      </c>
      <c r="F350" s="7" t="e">
        <f>'Прил.№4 ведомств.'!#REF!</f>
        <v>#REF!</v>
      </c>
      <c r="G350" s="7" t="e">
        <f>'Прил.№4 ведомств.'!#REF!</f>
        <v>#REF!</v>
      </c>
      <c r="H350" s="7" t="e">
        <f>'Прил.№4 ведомств.'!#REF!</f>
        <v>#REF!</v>
      </c>
      <c r="I350" s="7" t="e">
        <f>'Прил.№4 ведомств.'!#REF!</f>
        <v>#REF!</v>
      </c>
      <c r="J350" s="7" t="e">
        <f>'Прил.№4 ведомств.'!#REF!</f>
        <v>#REF!</v>
      </c>
      <c r="K350" s="7">
        <f>'Прил.№4 ведомств.'!G1102</f>
        <v>0</v>
      </c>
    </row>
    <row r="351" spans="1:11" ht="15.75" hidden="1" x14ac:dyDescent="0.25">
      <c r="A351" s="31" t="s">
        <v>176</v>
      </c>
      <c r="B351" s="42" t="s">
        <v>275</v>
      </c>
      <c r="C351" s="42" t="s">
        <v>254</v>
      </c>
      <c r="D351" s="42" t="s">
        <v>578</v>
      </c>
      <c r="E351" s="42" t="s">
        <v>186</v>
      </c>
      <c r="F351" s="7"/>
      <c r="G351" s="7"/>
      <c r="H351" s="7"/>
      <c r="I351" s="7"/>
      <c r="J351" s="7"/>
      <c r="K351" s="7">
        <f>K352</f>
        <v>0</v>
      </c>
    </row>
    <row r="352" spans="1:11" ht="15.75" hidden="1" x14ac:dyDescent="0.25">
      <c r="A352" s="31" t="s">
        <v>610</v>
      </c>
      <c r="B352" s="42" t="s">
        <v>275</v>
      </c>
      <c r="C352" s="42" t="s">
        <v>254</v>
      </c>
      <c r="D352" s="42" t="s">
        <v>578</v>
      </c>
      <c r="E352" s="42" t="s">
        <v>179</v>
      </c>
      <c r="F352" s="7"/>
      <c r="G352" s="7"/>
      <c r="H352" s="7"/>
      <c r="I352" s="7"/>
      <c r="J352" s="7"/>
      <c r="K352" s="7">
        <f>'Прил.№4 ведомств.'!G1104</f>
        <v>0</v>
      </c>
    </row>
    <row r="353" spans="1:11" ht="47.25" hidden="1" x14ac:dyDescent="0.25">
      <c r="A353" s="26" t="s">
        <v>753</v>
      </c>
      <c r="B353" s="42" t="s">
        <v>275</v>
      </c>
      <c r="C353" s="42" t="s">
        <v>254</v>
      </c>
      <c r="D353" s="21" t="s">
        <v>754</v>
      </c>
      <c r="E353" s="42"/>
      <c r="F353" s="7" t="e">
        <f>F354</f>
        <v>#REF!</v>
      </c>
      <c r="G353" s="7" t="e">
        <f t="shared" ref="G353:K354" si="129">G354</f>
        <v>#REF!</v>
      </c>
      <c r="H353" s="7" t="e">
        <f t="shared" si="129"/>
        <v>#REF!</v>
      </c>
      <c r="I353" s="7" t="e">
        <f t="shared" si="129"/>
        <v>#REF!</v>
      </c>
      <c r="J353" s="7" t="e">
        <f t="shared" si="129"/>
        <v>#REF!</v>
      </c>
      <c r="K353" s="7">
        <f t="shared" si="129"/>
        <v>0</v>
      </c>
    </row>
    <row r="354" spans="1:11" ht="31.5" hidden="1" x14ac:dyDescent="0.25">
      <c r="A354" s="26" t="s">
        <v>172</v>
      </c>
      <c r="B354" s="42" t="s">
        <v>275</v>
      </c>
      <c r="C354" s="42" t="s">
        <v>254</v>
      </c>
      <c r="D354" s="21" t="s">
        <v>754</v>
      </c>
      <c r="E354" s="42" t="s">
        <v>173</v>
      </c>
      <c r="F354" s="7" t="e">
        <f>F355</f>
        <v>#REF!</v>
      </c>
      <c r="G354" s="7" t="e">
        <f t="shared" si="129"/>
        <v>#REF!</v>
      </c>
      <c r="H354" s="7" t="e">
        <f t="shared" si="129"/>
        <v>#REF!</v>
      </c>
      <c r="I354" s="7" t="e">
        <f t="shared" si="129"/>
        <v>#REF!</v>
      </c>
      <c r="J354" s="7" t="e">
        <f t="shared" si="129"/>
        <v>#REF!</v>
      </c>
      <c r="K354" s="7">
        <f t="shared" si="129"/>
        <v>0</v>
      </c>
    </row>
    <row r="355" spans="1:11" ht="47.25" hidden="1" x14ac:dyDescent="0.25">
      <c r="A355" s="26" t="s">
        <v>174</v>
      </c>
      <c r="B355" s="42" t="s">
        <v>275</v>
      </c>
      <c r="C355" s="42" t="s">
        <v>254</v>
      </c>
      <c r="D355" s="21" t="s">
        <v>754</v>
      </c>
      <c r="E355" s="42" t="s">
        <v>175</v>
      </c>
      <c r="F355" s="7" t="e">
        <f>'Прил.№4 ведомств.'!#REF!</f>
        <v>#REF!</v>
      </c>
      <c r="G355" s="7" t="e">
        <f>'Прил.№4 ведомств.'!#REF!</f>
        <v>#REF!</v>
      </c>
      <c r="H355" s="7" t="e">
        <f>'Прил.№4 ведомств.'!#REF!</f>
        <v>#REF!</v>
      </c>
      <c r="I355" s="7" t="e">
        <f>'Прил.№4 ведомств.'!#REF!</f>
        <v>#REF!</v>
      </c>
      <c r="J355" s="7" t="e">
        <f>'Прил.№4 ведомств.'!#REF!</f>
        <v>#REF!</v>
      </c>
      <c r="K355" s="7">
        <f>'Прил.№4 ведомств.'!G1107</f>
        <v>0</v>
      </c>
    </row>
    <row r="356" spans="1:11" ht="15.75" x14ac:dyDescent="0.25">
      <c r="A356" s="31" t="s">
        <v>182</v>
      </c>
      <c r="B356" s="42" t="s">
        <v>275</v>
      </c>
      <c r="C356" s="42" t="s">
        <v>254</v>
      </c>
      <c r="D356" s="42" t="s">
        <v>183</v>
      </c>
      <c r="E356" s="8"/>
      <c r="F356" s="7" t="e">
        <f>F357+F363</f>
        <v>#REF!</v>
      </c>
      <c r="G356" s="7" t="e">
        <f>G357+G363</f>
        <v>#REF!</v>
      </c>
      <c r="H356" s="7" t="e">
        <f>H357+H363</f>
        <v>#REF!</v>
      </c>
      <c r="I356" s="7" t="e">
        <f>I357+I363</f>
        <v>#REF!</v>
      </c>
      <c r="J356" s="7" t="e">
        <f>J357+J363</f>
        <v>#REF!</v>
      </c>
      <c r="K356" s="7">
        <f>K357+K363+K377+K368</f>
        <v>6728.7</v>
      </c>
    </row>
    <row r="357" spans="1:11" ht="15.75" x14ac:dyDescent="0.25">
      <c r="A357" s="31" t="s">
        <v>579</v>
      </c>
      <c r="B357" s="42" t="s">
        <v>275</v>
      </c>
      <c r="C357" s="42" t="s">
        <v>254</v>
      </c>
      <c r="D357" s="42" t="s">
        <v>580</v>
      </c>
      <c r="E357" s="8"/>
      <c r="F357" s="7" t="e">
        <f t="shared" ref="F357:K357" si="130">F358+F360</f>
        <v>#REF!</v>
      </c>
      <c r="G357" s="7" t="e">
        <f t="shared" si="130"/>
        <v>#REF!</v>
      </c>
      <c r="H357" s="7" t="e">
        <f t="shared" si="130"/>
        <v>#REF!</v>
      </c>
      <c r="I357" s="7" t="e">
        <f t="shared" si="130"/>
        <v>#REF!</v>
      </c>
      <c r="J357" s="7" t="e">
        <f t="shared" si="130"/>
        <v>#REF!</v>
      </c>
      <c r="K357" s="7">
        <f t="shared" si="130"/>
        <v>1513.6999999999998</v>
      </c>
    </row>
    <row r="358" spans="1:11" ht="31.5" x14ac:dyDescent="0.25">
      <c r="A358" s="31" t="s">
        <v>172</v>
      </c>
      <c r="B358" s="42" t="s">
        <v>275</v>
      </c>
      <c r="C358" s="42" t="s">
        <v>254</v>
      </c>
      <c r="D358" s="42" t="s">
        <v>580</v>
      </c>
      <c r="E358" s="42" t="s">
        <v>173</v>
      </c>
      <c r="F358" s="7" t="e">
        <f t="shared" ref="F358:K358" si="131">F359</f>
        <v>#REF!</v>
      </c>
      <c r="G358" s="7" t="e">
        <f t="shared" si="131"/>
        <v>#REF!</v>
      </c>
      <c r="H358" s="7" t="e">
        <f t="shared" si="131"/>
        <v>#REF!</v>
      </c>
      <c r="I358" s="7" t="e">
        <f t="shared" si="131"/>
        <v>#REF!</v>
      </c>
      <c r="J358" s="7" t="e">
        <f t="shared" si="131"/>
        <v>#REF!</v>
      </c>
      <c r="K358" s="7">
        <f t="shared" si="131"/>
        <v>1513.6999999999998</v>
      </c>
    </row>
    <row r="359" spans="1:11" ht="47.25" x14ac:dyDescent="0.25">
      <c r="A359" s="31" t="s">
        <v>174</v>
      </c>
      <c r="B359" s="42" t="s">
        <v>275</v>
      </c>
      <c r="C359" s="42" t="s">
        <v>254</v>
      </c>
      <c r="D359" s="42" t="s">
        <v>580</v>
      </c>
      <c r="E359" s="42" t="s">
        <v>175</v>
      </c>
      <c r="F359" s="7" t="e">
        <f>'Прил.№4 ведомств.'!#REF!</f>
        <v>#REF!</v>
      </c>
      <c r="G359" s="7" t="e">
        <f>'Прил.№4 ведомств.'!#REF!</f>
        <v>#REF!</v>
      </c>
      <c r="H359" s="7" t="e">
        <f>'Прил.№4 ведомств.'!#REF!</f>
        <v>#REF!</v>
      </c>
      <c r="I359" s="7" t="e">
        <f>'Прил.№4 ведомств.'!#REF!</f>
        <v>#REF!</v>
      </c>
      <c r="J359" s="7" t="e">
        <f>'Прил.№4 ведомств.'!#REF!</f>
        <v>#REF!</v>
      </c>
      <c r="K359" s="7">
        <f>'Прил.№4 ведомств.'!G1111</f>
        <v>1513.6999999999998</v>
      </c>
    </row>
    <row r="360" spans="1:11" ht="15.75" hidden="1" x14ac:dyDescent="0.25">
      <c r="A360" s="31" t="s">
        <v>176</v>
      </c>
      <c r="B360" s="42" t="s">
        <v>275</v>
      </c>
      <c r="C360" s="42" t="s">
        <v>254</v>
      </c>
      <c r="D360" s="42" t="s">
        <v>580</v>
      </c>
      <c r="E360" s="42" t="s">
        <v>186</v>
      </c>
      <c r="F360" s="7" t="e">
        <f t="shared" ref="F360:K360" si="132">F362+F361</f>
        <v>#REF!</v>
      </c>
      <c r="G360" s="7" t="e">
        <f t="shared" si="132"/>
        <v>#REF!</v>
      </c>
      <c r="H360" s="7" t="e">
        <f t="shared" si="132"/>
        <v>#REF!</v>
      </c>
      <c r="I360" s="7" t="e">
        <f t="shared" si="132"/>
        <v>#REF!</v>
      </c>
      <c r="J360" s="7" t="e">
        <f t="shared" si="132"/>
        <v>#REF!</v>
      </c>
      <c r="K360" s="7">
        <f t="shared" si="132"/>
        <v>0</v>
      </c>
    </row>
    <row r="361" spans="1:11" ht="47.25" hidden="1" customHeight="1" x14ac:dyDescent="0.25">
      <c r="A361" s="31" t="s">
        <v>225</v>
      </c>
      <c r="B361" s="42" t="s">
        <v>275</v>
      </c>
      <c r="C361" s="42" t="s">
        <v>254</v>
      </c>
      <c r="D361" s="42" t="s">
        <v>580</v>
      </c>
      <c r="E361" s="42" t="s">
        <v>201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</row>
    <row r="362" spans="1:11" ht="15.75" hidden="1" x14ac:dyDescent="0.25">
      <c r="A362" s="31" t="s">
        <v>610</v>
      </c>
      <c r="B362" s="42" t="s">
        <v>275</v>
      </c>
      <c r="C362" s="42" t="s">
        <v>254</v>
      </c>
      <c r="D362" s="42" t="s">
        <v>580</v>
      </c>
      <c r="E362" s="42" t="s">
        <v>179</v>
      </c>
      <c r="F362" s="7" t="e">
        <f>'Прил.№4 ведомств.'!#REF!</f>
        <v>#REF!</v>
      </c>
      <c r="G362" s="7" t="e">
        <f>'Прил.№4 ведомств.'!#REF!</f>
        <v>#REF!</v>
      </c>
      <c r="H362" s="7" t="e">
        <f>'Прил.№4 ведомств.'!#REF!</f>
        <v>#REF!</v>
      </c>
      <c r="I362" s="7" t="e">
        <f>'Прил.№4 ведомств.'!#REF!</f>
        <v>#REF!</v>
      </c>
      <c r="J362" s="7" t="e">
        <f>'Прил.№4 ведомств.'!#REF!</f>
        <v>#REF!</v>
      </c>
      <c r="K362" s="7">
        <f>'Прил.№4 ведомств.'!G1114</f>
        <v>0</v>
      </c>
    </row>
    <row r="363" spans="1:11" ht="15.75" x14ac:dyDescent="0.25">
      <c r="A363" s="31" t="s">
        <v>581</v>
      </c>
      <c r="B363" s="42" t="s">
        <v>275</v>
      </c>
      <c r="C363" s="42" t="s">
        <v>254</v>
      </c>
      <c r="D363" s="42" t="s">
        <v>582</v>
      </c>
      <c r="E363" s="42"/>
      <c r="F363" s="7" t="e">
        <f>F366</f>
        <v>#REF!</v>
      </c>
      <c r="G363" s="7" t="e">
        <f>G366</f>
        <v>#REF!</v>
      </c>
      <c r="H363" s="7" t="e">
        <f>H366</f>
        <v>#REF!</v>
      </c>
      <c r="I363" s="7" t="e">
        <f>I366</f>
        <v>#REF!</v>
      </c>
      <c r="J363" s="7" t="e">
        <f>J366</f>
        <v>#REF!</v>
      </c>
      <c r="K363" s="7">
        <f>K366+K364</f>
        <v>5215</v>
      </c>
    </row>
    <row r="364" spans="1:11" ht="31.5" x14ac:dyDescent="0.25">
      <c r="A364" s="31" t="s">
        <v>172</v>
      </c>
      <c r="B364" s="42" t="s">
        <v>275</v>
      </c>
      <c r="C364" s="42" t="s">
        <v>254</v>
      </c>
      <c r="D364" s="42" t="s">
        <v>582</v>
      </c>
      <c r="E364" s="42" t="s">
        <v>173</v>
      </c>
      <c r="F364" s="7"/>
      <c r="G364" s="7"/>
      <c r="H364" s="7"/>
      <c r="I364" s="7"/>
      <c r="J364" s="7"/>
      <c r="K364" s="7">
        <f>K365</f>
        <v>3880.1</v>
      </c>
    </row>
    <row r="365" spans="1:11" ht="47.25" x14ac:dyDescent="0.25">
      <c r="A365" s="31" t="s">
        <v>174</v>
      </c>
      <c r="B365" s="42" t="s">
        <v>275</v>
      </c>
      <c r="C365" s="42" t="s">
        <v>254</v>
      </c>
      <c r="D365" s="42" t="s">
        <v>582</v>
      </c>
      <c r="E365" s="42" t="s">
        <v>175</v>
      </c>
      <c r="F365" s="7"/>
      <c r="G365" s="7"/>
      <c r="H365" s="7"/>
      <c r="I365" s="7"/>
      <c r="J365" s="7"/>
      <c r="K365" s="7">
        <f>'Прил.№4 ведомств.'!G1117</f>
        <v>3880.1</v>
      </c>
    </row>
    <row r="366" spans="1:11" ht="15.75" x14ac:dyDescent="0.25">
      <c r="A366" s="31" t="s">
        <v>176</v>
      </c>
      <c r="B366" s="42" t="s">
        <v>275</v>
      </c>
      <c r="C366" s="42" t="s">
        <v>254</v>
      </c>
      <c r="D366" s="42" t="s">
        <v>582</v>
      </c>
      <c r="E366" s="42" t="s">
        <v>186</v>
      </c>
      <c r="F366" s="7" t="e">
        <f t="shared" ref="F366:K366" si="133">F367</f>
        <v>#REF!</v>
      </c>
      <c r="G366" s="7" t="e">
        <f t="shared" si="133"/>
        <v>#REF!</v>
      </c>
      <c r="H366" s="7" t="e">
        <f t="shared" si="133"/>
        <v>#REF!</v>
      </c>
      <c r="I366" s="7" t="e">
        <f t="shared" si="133"/>
        <v>#REF!</v>
      </c>
      <c r="J366" s="7" t="e">
        <f t="shared" si="133"/>
        <v>#REF!</v>
      </c>
      <c r="K366" s="7">
        <f t="shared" si="133"/>
        <v>1334.9</v>
      </c>
    </row>
    <row r="367" spans="1:11" ht="15.75" x14ac:dyDescent="0.25">
      <c r="A367" s="31" t="s">
        <v>187</v>
      </c>
      <c r="B367" s="42" t="s">
        <v>275</v>
      </c>
      <c r="C367" s="42" t="s">
        <v>254</v>
      </c>
      <c r="D367" s="42" t="s">
        <v>582</v>
      </c>
      <c r="E367" s="42" t="s">
        <v>188</v>
      </c>
      <c r="F367" s="7" t="e">
        <f>'Прил.№4 ведомств.'!#REF!</f>
        <v>#REF!</v>
      </c>
      <c r="G367" s="7" t="e">
        <f>'Прил.№4 ведомств.'!#REF!</f>
        <v>#REF!</v>
      </c>
      <c r="H367" s="7" t="e">
        <f>'Прил.№4 ведомств.'!#REF!</f>
        <v>#REF!</v>
      </c>
      <c r="I367" s="7" t="e">
        <f>'Прил.№4 ведомств.'!#REF!</f>
        <v>#REF!</v>
      </c>
      <c r="J367" s="7" t="e">
        <f>'Прил.№4 ведомств.'!#REF!</f>
        <v>#REF!</v>
      </c>
      <c r="K367" s="7">
        <f>'Прил.№4 ведомств.'!G1119</f>
        <v>1334.9</v>
      </c>
    </row>
    <row r="368" spans="1:11" ht="15.75" hidden="1" x14ac:dyDescent="0.25">
      <c r="A368" s="26" t="s">
        <v>184</v>
      </c>
      <c r="B368" s="42" t="s">
        <v>275</v>
      </c>
      <c r="C368" s="42" t="s">
        <v>254</v>
      </c>
      <c r="D368" s="42" t="s">
        <v>185</v>
      </c>
      <c r="E368" s="42"/>
      <c r="F368" s="7"/>
      <c r="G368" s="7"/>
      <c r="H368" s="7"/>
      <c r="I368" s="7"/>
      <c r="J368" s="7"/>
      <c r="K368" s="7">
        <f>K369</f>
        <v>0</v>
      </c>
    </row>
    <row r="369" spans="1:11" ht="15.75" hidden="1" x14ac:dyDescent="0.25">
      <c r="A369" s="26" t="s">
        <v>176</v>
      </c>
      <c r="B369" s="42" t="s">
        <v>275</v>
      </c>
      <c r="C369" s="42" t="s">
        <v>254</v>
      </c>
      <c r="D369" s="42" t="s">
        <v>185</v>
      </c>
      <c r="E369" s="42" t="s">
        <v>186</v>
      </c>
      <c r="F369" s="7"/>
      <c r="G369" s="7"/>
      <c r="H369" s="7"/>
      <c r="I369" s="7"/>
      <c r="J369" s="7"/>
      <c r="K369" s="7">
        <f>K370</f>
        <v>0</v>
      </c>
    </row>
    <row r="370" spans="1:11" ht="15.75" hidden="1" x14ac:dyDescent="0.25">
      <c r="A370" s="26" t="s">
        <v>187</v>
      </c>
      <c r="B370" s="42" t="s">
        <v>275</v>
      </c>
      <c r="C370" s="42" t="s">
        <v>254</v>
      </c>
      <c r="D370" s="42" t="s">
        <v>185</v>
      </c>
      <c r="E370" s="42" t="s">
        <v>188</v>
      </c>
      <c r="F370" s="7"/>
      <c r="G370" s="7"/>
      <c r="H370" s="7"/>
      <c r="I370" s="7"/>
      <c r="J370" s="7"/>
      <c r="K370" s="7">
        <f>'Прил.№4 ведомств.'!G1122</f>
        <v>0</v>
      </c>
    </row>
    <row r="371" spans="1:11" s="332" customFormat="1" ht="47.25" x14ac:dyDescent="0.25">
      <c r="A371" s="26" t="s">
        <v>1070</v>
      </c>
      <c r="B371" s="42" t="s">
        <v>275</v>
      </c>
      <c r="C371" s="42" t="s">
        <v>254</v>
      </c>
      <c r="D371" s="42" t="s">
        <v>1071</v>
      </c>
      <c r="E371" s="42"/>
      <c r="F371" s="7"/>
      <c r="G371" s="7"/>
      <c r="H371" s="7"/>
      <c r="I371" s="7"/>
      <c r="J371" s="7"/>
      <c r="K371" s="7">
        <f>K372</f>
        <v>75713.33</v>
      </c>
    </row>
    <row r="372" spans="1:11" ht="47.25" x14ac:dyDescent="0.25">
      <c r="A372" s="26" t="s">
        <v>1072</v>
      </c>
      <c r="B372" s="42" t="s">
        <v>275</v>
      </c>
      <c r="C372" s="42" t="s">
        <v>254</v>
      </c>
      <c r="D372" s="21" t="s">
        <v>1074</v>
      </c>
      <c r="E372" s="42"/>
      <c r="F372" s="7">
        <f>F373</f>
        <v>0</v>
      </c>
      <c r="G372" s="7">
        <f t="shared" ref="G372:K373" si="134">G373</f>
        <v>0</v>
      </c>
      <c r="H372" s="7">
        <f t="shared" si="134"/>
        <v>0</v>
      </c>
      <c r="I372" s="7">
        <f t="shared" si="134"/>
        <v>0</v>
      </c>
      <c r="J372" s="7">
        <f t="shared" si="134"/>
        <v>0</v>
      </c>
      <c r="K372" s="7">
        <f>K373+K375+K380</f>
        <v>75713.33</v>
      </c>
    </row>
    <row r="373" spans="1:11" ht="31.5" customHeight="1" x14ac:dyDescent="0.25">
      <c r="A373" s="26" t="s">
        <v>172</v>
      </c>
      <c r="B373" s="42" t="s">
        <v>275</v>
      </c>
      <c r="C373" s="42" t="s">
        <v>254</v>
      </c>
      <c r="D373" s="21" t="s">
        <v>1074</v>
      </c>
      <c r="E373" s="42" t="s">
        <v>173</v>
      </c>
      <c r="F373" s="7">
        <f>F374</f>
        <v>0</v>
      </c>
      <c r="G373" s="7">
        <f t="shared" si="134"/>
        <v>0</v>
      </c>
      <c r="H373" s="7">
        <f t="shared" si="134"/>
        <v>0</v>
      </c>
      <c r="I373" s="7">
        <f t="shared" si="134"/>
        <v>0</v>
      </c>
      <c r="J373" s="7">
        <f t="shared" si="134"/>
        <v>0</v>
      </c>
      <c r="K373" s="7">
        <f t="shared" si="134"/>
        <v>20500</v>
      </c>
    </row>
    <row r="374" spans="1:11" ht="47.25" customHeight="1" x14ac:dyDescent="0.25">
      <c r="A374" s="26" t="s">
        <v>174</v>
      </c>
      <c r="B374" s="42" t="s">
        <v>275</v>
      </c>
      <c r="C374" s="42" t="s">
        <v>254</v>
      </c>
      <c r="D374" s="21" t="s">
        <v>1074</v>
      </c>
      <c r="E374" s="42" t="s">
        <v>175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f>'Прил.№4 ведомств.'!G1126</f>
        <v>20500</v>
      </c>
    </row>
    <row r="375" spans="1:11" ht="15.75" hidden="1" x14ac:dyDescent="0.25">
      <c r="A375" s="31" t="s">
        <v>176</v>
      </c>
      <c r="B375" s="42" t="s">
        <v>275</v>
      </c>
      <c r="C375" s="42" t="s">
        <v>254</v>
      </c>
      <c r="D375" s="21" t="s">
        <v>936</v>
      </c>
      <c r="E375" s="42" t="s">
        <v>186</v>
      </c>
      <c r="F375" s="7"/>
      <c r="G375" s="7"/>
      <c r="H375" s="7"/>
      <c r="I375" s="7"/>
      <c r="J375" s="7"/>
      <c r="K375" s="7">
        <f>K376</f>
        <v>0</v>
      </c>
    </row>
    <row r="376" spans="1:11" ht="15.75" hidden="1" x14ac:dyDescent="0.25">
      <c r="A376" s="31" t="s">
        <v>610</v>
      </c>
      <c r="B376" s="42" t="s">
        <v>275</v>
      </c>
      <c r="C376" s="42" t="s">
        <v>254</v>
      </c>
      <c r="D376" s="21" t="s">
        <v>936</v>
      </c>
      <c r="E376" s="42" t="s">
        <v>179</v>
      </c>
      <c r="F376" s="7"/>
      <c r="G376" s="7"/>
      <c r="H376" s="7"/>
      <c r="I376" s="7"/>
      <c r="J376" s="7"/>
      <c r="K376" s="7">
        <f>'Прил.№4 ведомств.'!G1128</f>
        <v>0</v>
      </c>
    </row>
    <row r="377" spans="1:11" ht="63" hidden="1" x14ac:dyDescent="0.25">
      <c r="A377" s="26" t="s">
        <v>956</v>
      </c>
      <c r="B377" s="42" t="s">
        <v>275</v>
      </c>
      <c r="C377" s="42" t="s">
        <v>254</v>
      </c>
      <c r="D377" s="21" t="s">
        <v>957</v>
      </c>
      <c r="E377" s="42"/>
      <c r="F377" s="7"/>
      <c r="G377" s="7"/>
      <c r="H377" s="7"/>
      <c r="I377" s="7"/>
      <c r="J377" s="7"/>
      <c r="K377" s="7">
        <f>K378</f>
        <v>0</v>
      </c>
    </row>
    <row r="378" spans="1:11" ht="31.5" hidden="1" x14ac:dyDescent="0.25">
      <c r="A378" s="26" t="s">
        <v>172</v>
      </c>
      <c r="B378" s="42" t="s">
        <v>275</v>
      </c>
      <c r="C378" s="42" t="s">
        <v>254</v>
      </c>
      <c r="D378" s="21" t="s">
        <v>957</v>
      </c>
      <c r="E378" s="42" t="s">
        <v>173</v>
      </c>
      <c r="F378" s="7"/>
      <c r="G378" s="7"/>
      <c r="H378" s="7"/>
      <c r="I378" s="7"/>
      <c r="J378" s="7"/>
      <c r="K378" s="7">
        <f>K379</f>
        <v>0</v>
      </c>
    </row>
    <row r="379" spans="1:11" ht="47.25" hidden="1" x14ac:dyDescent="0.25">
      <c r="A379" s="26" t="s">
        <v>174</v>
      </c>
      <c r="B379" s="42" t="s">
        <v>275</v>
      </c>
      <c r="C379" s="42" t="s">
        <v>254</v>
      </c>
      <c r="D379" s="21" t="s">
        <v>957</v>
      </c>
      <c r="E379" s="42" t="s">
        <v>175</v>
      </c>
      <c r="F379" s="7"/>
      <c r="G379" s="7"/>
      <c r="H379" s="7"/>
      <c r="I379" s="7"/>
      <c r="J379" s="7"/>
      <c r="K379" s="7">
        <f>'Прил.№4 ведомств.'!G1131</f>
        <v>0</v>
      </c>
    </row>
    <row r="380" spans="1:11" ht="47.25" x14ac:dyDescent="0.25">
      <c r="A380" s="120" t="s">
        <v>1085</v>
      </c>
      <c r="B380" s="42" t="s">
        <v>275</v>
      </c>
      <c r="C380" s="42" t="s">
        <v>254</v>
      </c>
      <c r="D380" s="21" t="s">
        <v>1086</v>
      </c>
      <c r="E380" s="42"/>
      <c r="F380" s="7"/>
      <c r="G380" s="7"/>
      <c r="H380" s="7"/>
      <c r="I380" s="7"/>
      <c r="J380" s="7"/>
      <c r="K380" s="7">
        <f>K381</f>
        <v>55213.33</v>
      </c>
    </row>
    <row r="381" spans="1:11" ht="31.5" x14ac:dyDescent="0.25">
      <c r="A381" s="26" t="s">
        <v>172</v>
      </c>
      <c r="B381" s="42" t="s">
        <v>275</v>
      </c>
      <c r="C381" s="42" t="s">
        <v>254</v>
      </c>
      <c r="D381" s="21" t="s">
        <v>1086</v>
      </c>
      <c r="E381" s="42" t="s">
        <v>173</v>
      </c>
      <c r="F381" s="7"/>
      <c r="G381" s="7"/>
      <c r="H381" s="7"/>
      <c r="I381" s="7"/>
      <c r="J381" s="7"/>
      <c r="K381" s="7">
        <f>K382</f>
        <v>55213.33</v>
      </c>
    </row>
    <row r="382" spans="1:11" ht="47.25" x14ac:dyDescent="0.25">
      <c r="A382" s="26" t="s">
        <v>174</v>
      </c>
      <c r="B382" s="42" t="s">
        <v>275</v>
      </c>
      <c r="C382" s="42" t="s">
        <v>254</v>
      </c>
      <c r="D382" s="21" t="s">
        <v>1086</v>
      </c>
      <c r="E382" s="42" t="s">
        <v>175</v>
      </c>
      <c r="F382" s="7"/>
      <c r="G382" s="7"/>
      <c r="H382" s="7"/>
      <c r="I382" s="7"/>
      <c r="J382" s="7"/>
      <c r="K382" s="7">
        <f>'Прил.№4 ведомств.'!G1134</f>
        <v>55213.33</v>
      </c>
    </row>
    <row r="383" spans="1:11" ht="15.75" x14ac:dyDescent="0.25">
      <c r="A383" s="43" t="s">
        <v>583</v>
      </c>
      <c r="B383" s="8" t="s">
        <v>275</v>
      </c>
      <c r="C383" s="8" t="s">
        <v>256</v>
      </c>
      <c r="D383" s="8"/>
      <c r="E383" s="8"/>
      <c r="F383" s="4" t="e">
        <f t="shared" ref="F383:K383" si="135">F384+F421+F417</f>
        <v>#REF!</v>
      </c>
      <c r="G383" s="4" t="e">
        <f t="shared" si="135"/>
        <v>#REF!</v>
      </c>
      <c r="H383" s="4" t="e">
        <f t="shared" si="135"/>
        <v>#REF!</v>
      </c>
      <c r="I383" s="4" t="e">
        <f t="shared" si="135"/>
        <v>#REF!</v>
      </c>
      <c r="J383" s="4" t="e">
        <f t="shared" si="135"/>
        <v>#REF!</v>
      </c>
      <c r="K383" s="4">
        <f t="shared" si="135"/>
        <v>7181.8899999999994</v>
      </c>
    </row>
    <row r="384" spans="1:11" ht="48" customHeight="1" x14ac:dyDescent="0.25">
      <c r="A384" s="26" t="s">
        <v>584</v>
      </c>
      <c r="B384" s="42" t="s">
        <v>275</v>
      </c>
      <c r="C384" s="42" t="s">
        <v>256</v>
      </c>
      <c r="D384" s="42" t="s">
        <v>585</v>
      </c>
      <c r="E384" s="42"/>
      <c r="F384" s="7" t="e">
        <f t="shared" ref="F384:K384" si="136">F385+F400</f>
        <v>#REF!</v>
      </c>
      <c r="G384" s="7" t="e">
        <f t="shared" si="136"/>
        <v>#REF!</v>
      </c>
      <c r="H384" s="7" t="e">
        <f t="shared" si="136"/>
        <v>#REF!</v>
      </c>
      <c r="I384" s="7" t="e">
        <f t="shared" si="136"/>
        <v>#REF!</v>
      </c>
      <c r="J384" s="7" t="e">
        <f t="shared" si="136"/>
        <v>#REF!</v>
      </c>
      <c r="K384" s="7">
        <f t="shared" si="136"/>
        <v>3201.3699999999994</v>
      </c>
    </row>
    <row r="385" spans="1:11" ht="47.25" x14ac:dyDescent="0.25">
      <c r="A385" s="26" t="s">
        <v>586</v>
      </c>
      <c r="B385" s="21" t="s">
        <v>275</v>
      </c>
      <c r="C385" s="21" t="s">
        <v>256</v>
      </c>
      <c r="D385" s="21" t="s">
        <v>587</v>
      </c>
      <c r="E385" s="21"/>
      <c r="F385" s="7" t="e">
        <f>F389+F386+F394</f>
        <v>#REF!</v>
      </c>
      <c r="G385" s="7" t="e">
        <f>G389+G386+G394</f>
        <v>#REF!</v>
      </c>
      <c r="H385" s="7" t="e">
        <f>H389+H386+H394</f>
        <v>#REF!</v>
      </c>
      <c r="I385" s="7" t="e">
        <f>I389+I386+I394</f>
        <v>#REF!</v>
      </c>
      <c r="J385" s="7" t="e">
        <f>J389+J386+J394</f>
        <v>#REF!</v>
      </c>
      <c r="K385" s="7">
        <f>K389+K386+K394+K397</f>
        <v>2478.8699999999994</v>
      </c>
    </row>
    <row r="386" spans="1:11" ht="24" hidden="1" customHeight="1" x14ac:dyDescent="0.25">
      <c r="A386" s="26" t="s">
        <v>588</v>
      </c>
      <c r="B386" s="21" t="s">
        <v>275</v>
      </c>
      <c r="C386" s="21" t="s">
        <v>256</v>
      </c>
      <c r="D386" s="21" t="s">
        <v>589</v>
      </c>
      <c r="E386" s="21"/>
      <c r="F386" s="7" t="e">
        <f>F387</f>
        <v>#REF!</v>
      </c>
      <c r="G386" s="7" t="e">
        <f t="shared" ref="G386:K387" si="137">G387</f>
        <v>#REF!</v>
      </c>
      <c r="H386" s="7" t="e">
        <f t="shared" si="137"/>
        <v>#REF!</v>
      </c>
      <c r="I386" s="7" t="e">
        <f t="shared" si="137"/>
        <v>#REF!</v>
      </c>
      <c r="J386" s="7" t="e">
        <f t="shared" si="137"/>
        <v>#REF!</v>
      </c>
      <c r="K386" s="7">
        <f t="shared" si="137"/>
        <v>100</v>
      </c>
    </row>
    <row r="387" spans="1:11" ht="31.5" hidden="1" x14ac:dyDescent="0.25">
      <c r="A387" s="26" t="s">
        <v>172</v>
      </c>
      <c r="B387" s="21" t="s">
        <v>275</v>
      </c>
      <c r="C387" s="21" t="s">
        <v>256</v>
      </c>
      <c r="D387" s="21" t="s">
        <v>589</v>
      </c>
      <c r="E387" s="21" t="s">
        <v>173</v>
      </c>
      <c r="F387" s="7" t="e">
        <f>F388</f>
        <v>#REF!</v>
      </c>
      <c r="G387" s="7" t="e">
        <f t="shared" si="137"/>
        <v>#REF!</v>
      </c>
      <c r="H387" s="7" t="e">
        <f t="shared" si="137"/>
        <v>#REF!</v>
      </c>
      <c r="I387" s="7" t="e">
        <f t="shared" si="137"/>
        <v>#REF!</v>
      </c>
      <c r="J387" s="7" t="e">
        <f t="shared" si="137"/>
        <v>#REF!</v>
      </c>
      <c r="K387" s="7">
        <f t="shared" si="137"/>
        <v>100</v>
      </c>
    </row>
    <row r="388" spans="1:11" ht="47.25" hidden="1" x14ac:dyDescent="0.25">
      <c r="A388" s="26" t="s">
        <v>174</v>
      </c>
      <c r="B388" s="21" t="s">
        <v>275</v>
      </c>
      <c r="C388" s="21" t="s">
        <v>256</v>
      </c>
      <c r="D388" s="21" t="s">
        <v>589</v>
      </c>
      <c r="E388" s="21" t="s">
        <v>175</v>
      </c>
      <c r="F388" s="7" t="e">
        <f>'Прил.№4 ведомств.'!#REF!</f>
        <v>#REF!</v>
      </c>
      <c r="G388" s="7" t="e">
        <f>'Прил.№4 ведомств.'!#REF!</f>
        <v>#REF!</v>
      </c>
      <c r="H388" s="7" t="e">
        <f>'Прил.№4 ведомств.'!#REF!</f>
        <v>#REF!</v>
      </c>
      <c r="I388" s="7" t="e">
        <f>'Прил.№4 ведомств.'!#REF!</f>
        <v>#REF!</v>
      </c>
      <c r="J388" s="7" t="e">
        <f>'Прил.№4 ведомств.'!#REF!</f>
        <v>#REF!</v>
      </c>
      <c r="K388" s="7">
        <f>'Прил.№4 ведомств.'!G1140</f>
        <v>100</v>
      </c>
    </row>
    <row r="389" spans="1:11" ht="15.75" x14ac:dyDescent="0.25">
      <c r="A389" s="26" t="s">
        <v>590</v>
      </c>
      <c r="B389" s="21" t="s">
        <v>275</v>
      </c>
      <c r="C389" s="21" t="s">
        <v>256</v>
      </c>
      <c r="D389" s="21" t="s">
        <v>591</v>
      </c>
      <c r="E389" s="21"/>
      <c r="F389" s="7" t="e">
        <f>F390</f>
        <v>#REF!</v>
      </c>
      <c r="G389" s="7" t="e">
        <f t="shared" ref="G389:K390" si="138">G390</f>
        <v>#REF!</v>
      </c>
      <c r="H389" s="7" t="e">
        <f t="shared" si="138"/>
        <v>#REF!</v>
      </c>
      <c r="I389" s="7" t="e">
        <f t="shared" si="138"/>
        <v>#REF!</v>
      </c>
      <c r="J389" s="7" t="e">
        <f t="shared" si="138"/>
        <v>#REF!</v>
      </c>
      <c r="K389" s="7">
        <f>K390+K392</f>
        <v>602</v>
      </c>
    </row>
    <row r="390" spans="1:11" ht="31.5" x14ac:dyDescent="0.25">
      <c r="A390" s="26" t="s">
        <v>172</v>
      </c>
      <c r="B390" s="21" t="s">
        <v>275</v>
      </c>
      <c r="C390" s="21" t="s">
        <v>256</v>
      </c>
      <c r="D390" s="21" t="s">
        <v>591</v>
      </c>
      <c r="E390" s="21" t="s">
        <v>173</v>
      </c>
      <c r="F390" s="7" t="e">
        <f>F391</f>
        <v>#REF!</v>
      </c>
      <c r="G390" s="7" t="e">
        <f t="shared" si="138"/>
        <v>#REF!</v>
      </c>
      <c r="H390" s="7" t="e">
        <f t="shared" si="138"/>
        <v>#REF!</v>
      </c>
      <c r="I390" s="7" t="e">
        <f t="shared" si="138"/>
        <v>#REF!</v>
      </c>
      <c r="J390" s="7" t="e">
        <f t="shared" si="138"/>
        <v>#REF!</v>
      </c>
      <c r="K390" s="7">
        <f t="shared" si="138"/>
        <v>602</v>
      </c>
    </row>
    <row r="391" spans="1:11" ht="47.25" x14ac:dyDescent="0.25">
      <c r="A391" s="26" t="s">
        <v>174</v>
      </c>
      <c r="B391" s="21" t="s">
        <v>275</v>
      </c>
      <c r="C391" s="21" t="s">
        <v>256</v>
      </c>
      <c r="D391" s="21" t="s">
        <v>591</v>
      </c>
      <c r="E391" s="21" t="s">
        <v>175</v>
      </c>
      <c r="F391" s="7" t="e">
        <f>'Прил.№4 ведомств.'!#REF!</f>
        <v>#REF!</v>
      </c>
      <c r="G391" s="7" t="e">
        <f>'Прил.№4 ведомств.'!#REF!</f>
        <v>#REF!</v>
      </c>
      <c r="H391" s="7" t="e">
        <f>'Прил.№4 ведомств.'!#REF!</f>
        <v>#REF!</v>
      </c>
      <c r="I391" s="7" t="e">
        <f>'Прил.№4 ведомств.'!#REF!</f>
        <v>#REF!</v>
      </c>
      <c r="J391" s="7" t="e">
        <f>'Прил.№4 ведомств.'!#REF!</f>
        <v>#REF!</v>
      </c>
      <c r="K391" s="7">
        <f>'Прил.№4 ведомств.'!G1143</f>
        <v>602</v>
      </c>
    </row>
    <row r="392" spans="1:11" ht="15.75" hidden="1" x14ac:dyDescent="0.25">
      <c r="A392" s="31" t="s">
        <v>176</v>
      </c>
      <c r="B392" s="21" t="s">
        <v>275</v>
      </c>
      <c r="C392" s="21" t="s">
        <v>256</v>
      </c>
      <c r="D392" s="21" t="s">
        <v>591</v>
      </c>
      <c r="E392" s="21" t="s">
        <v>186</v>
      </c>
      <c r="F392" s="7"/>
      <c r="G392" s="7"/>
      <c r="H392" s="7"/>
      <c r="I392" s="7"/>
      <c r="J392" s="7"/>
      <c r="K392" s="7">
        <f>K393</f>
        <v>0</v>
      </c>
    </row>
    <row r="393" spans="1:11" ht="15.75" hidden="1" x14ac:dyDescent="0.25">
      <c r="A393" s="31" t="s">
        <v>610</v>
      </c>
      <c r="B393" s="21" t="s">
        <v>275</v>
      </c>
      <c r="C393" s="21" t="s">
        <v>256</v>
      </c>
      <c r="D393" s="21" t="s">
        <v>591</v>
      </c>
      <c r="E393" s="21" t="s">
        <v>179</v>
      </c>
      <c r="F393" s="7"/>
      <c r="G393" s="7"/>
      <c r="H393" s="7"/>
      <c r="I393" s="7"/>
      <c r="J393" s="7"/>
      <c r="K393" s="7">
        <f>'Прил.№4 ведомств.'!G1145</f>
        <v>0</v>
      </c>
    </row>
    <row r="394" spans="1:11" ht="15.75" x14ac:dyDescent="0.25">
      <c r="A394" s="26" t="s">
        <v>592</v>
      </c>
      <c r="B394" s="21" t="s">
        <v>275</v>
      </c>
      <c r="C394" s="21" t="s">
        <v>256</v>
      </c>
      <c r="D394" s="21" t="s">
        <v>593</v>
      </c>
      <c r="E394" s="21"/>
      <c r="F394" s="7" t="e">
        <f>F395</f>
        <v>#REF!</v>
      </c>
      <c r="G394" s="7" t="e">
        <f t="shared" ref="G394:K395" si="139">G395</f>
        <v>#REF!</v>
      </c>
      <c r="H394" s="7" t="e">
        <f t="shared" si="139"/>
        <v>#REF!</v>
      </c>
      <c r="I394" s="7" t="e">
        <f t="shared" si="139"/>
        <v>#REF!</v>
      </c>
      <c r="J394" s="7" t="e">
        <f t="shared" si="139"/>
        <v>#REF!</v>
      </c>
      <c r="K394" s="7">
        <f t="shared" si="139"/>
        <v>1776.8699999999994</v>
      </c>
    </row>
    <row r="395" spans="1:11" ht="31.5" x14ac:dyDescent="0.25">
      <c r="A395" s="26" t="s">
        <v>172</v>
      </c>
      <c r="B395" s="21" t="s">
        <v>275</v>
      </c>
      <c r="C395" s="21" t="s">
        <v>256</v>
      </c>
      <c r="D395" s="21" t="s">
        <v>593</v>
      </c>
      <c r="E395" s="21" t="s">
        <v>173</v>
      </c>
      <c r="F395" s="7" t="e">
        <f>F396</f>
        <v>#REF!</v>
      </c>
      <c r="G395" s="7" t="e">
        <f t="shared" si="139"/>
        <v>#REF!</v>
      </c>
      <c r="H395" s="7" t="e">
        <f t="shared" si="139"/>
        <v>#REF!</v>
      </c>
      <c r="I395" s="7" t="e">
        <f t="shared" si="139"/>
        <v>#REF!</v>
      </c>
      <c r="J395" s="7" t="e">
        <f t="shared" si="139"/>
        <v>#REF!</v>
      </c>
      <c r="K395" s="7">
        <f t="shared" si="139"/>
        <v>1776.8699999999994</v>
      </c>
    </row>
    <row r="396" spans="1:11" ht="47.25" x14ac:dyDescent="0.25">
      <c r="A396" s="26" t="s">
        <v>174</v>
      </c>
      <c r="B396" s="21" t="s">
        <v>275</v>
      </c>
      <c r="C396" s="21" t="s">
        <v>256</v>
      </c>
      <c r="D396" s="21" t="s">
        <v>593</v>
      </c>
      <c r="E396" s="21" t="s">
        <v>175</v>
      </c>
      <c r="F396" s="7" t="e">
        <f>'Прил.№4 ведомств.'!#REF!</f>
        <v>#REF!</v>
      </c>
      <c r="G396" s="7" t="e">
        <f>'Прил.№4 ведомств.'!#REF!</f>
        <v>#REF!</v>
      </c>
      <c r="H396" s="7" t="e">
        <f>'Прил.№4 ведомств.'!#REF!</f>
        <v>#REF!</v>
      </c>
      <c r="I396" s="7" t="e">
        <f>'Прил.№4 ведомств.'!#REF!</f>
        <v>#REF!</v>
      </c>
      <c r="J396" s="7" t="e">
        <f>'Прил.№4 ведомств.'!#REF!</f>
        <v>#REF!</v>
      </c>
      <c r="K396" s="7">
        <f>'Прил.№4 ведомств.'!G1148</f>
        <v>1776.8699999999994</v>
      </c>
    </row>
    <row r="397" spans="1:11" ht="31.5" hidden="1" x14ac:dyDescent="0.25">
      <c r="A397" s="26" t="s">
        <v>603</v>
      </c>
      <c r="B397" s="21" t="s">
        <v>275</v>
      </c>
      <c r="C397" s="21" t="s">
        <v>256</v>
      </c>
      <c r="D397" s="21" t="s">
        <v>943</v>
      </c>
      <c r="E397" s="21"/>
      <c r="F397" s="7"/>
      <c r="G397" s="7"/>
      <c r="H397" s="7"/>
      <c r="I397" s="7"/>
      <c r="J397" s="7"/>
      <c r="K397" s="7">
        <f>K398</f>
        <v>0</v>
      </c>
    </row>
    <row r="398" spans="1:11" ht="31.5" hidden="1" x14ac:dyDescent="0.25">
      <c r="A398" s="26" t="s">
        <v>172</v>
      </c>
      <c r="B398" s="21" t="s">
        <v>275</v>
      </c>
      <c r="C398" s="21" t="s">
        <v>256</v>
      </c>
      <c r="D398" s="21" t="s">
        <v>943</v>
      </c>
      <c r="E398" s="21" t="s">
        <v>173</v>
      </c>
      <c r="F398" s="7"/>
      <c r="G398" s="7"/>
      <c r="H398" s="7"/>
      <c r="I398" s="7"/>
      <c r="J398" s="7"/>
      <c r="K398" s="7">
        <f>K399</f>
        <v>0</v>
      </c>
    </row>
    <row r="399" spans="1:11" ht="47.25" hidden="1" x14ac:dyDescent="0.25">
      <c r="A399" s="26" t="s">
        <v>174</v>
      </c>
      <c r="B399" s="21" t="s">
        <v>275</v>
      </c>
      <c r="C399" s="21" t="s">
        <v>256</v>
      </c>
      <c r="D399" s="21" t="s">
        <v>943</v>
      </c>
      <c r="E399" s="21" t="s">
        <v>175</v>
      </c>
      <c r="F399" s="7"/>
      <c r="G399" s="7"/>
      <c r="H399" s="7"/>
      <c r="I399" s="7"/>
      <c r="J399" s="7"/>
      <c r="K399" s="7">
        <f>'Прил.№4 ведомств.'!G1151</f>
        <v>0</v>
      </c>
    </row>
    <row r="400" spans="1:11" ht="47.25" x14ac:dyDescent="0.25">
      <c r="A400" s="26" t="s">
        <v>594</v>
      </c>
      <c r="B400" s="21" t="s">
        <v>275</v>
      </c>
      <c r="C400" s="21" t="s">
        <v>256</v>
      </c>
      <c r="D400" s="21" t="s">
        <v>595</v>
      </c>
      <c r="E400" s="21"/>
      <c r="F400" s="7" t="e">
        <f t="shared" ref="F400:K400" si="140">F401+F406+F409+F414</f>
        <v>#REF!</v>
      </c>
      <c r="G400" s="7" t="e">
        <f t="shared" si="140"/>
        <v>#REF!</v>
      </c>
      <c r="H400" s="7" t="e">
        <f t="shared" si="140"/>
        <v>#REF!</v>
      </c>
      <c r="I400" s="7" t="e">
        <f t="shared" si="140"/>
        <v>#REF!</v>
      </c>
      <c r="J400" s="7" t="e">
        <f t="shared" si="140"/>
        <v>#REF!</v>
      </c>
      <c r="K400" s="7">
        <f t="shared" si="140"/>
        <v>722.5</v>
      </c>
    </row>
    <row r="401" spans="1:11" ht="15.75" x14ac:dyDescent="0.25">
      <c r="A401" s="26" t="s">
        <v>592</v>
      </c>
      <c r="B401" s="21" t="s">
        <v>275</v>
      </c>
      <c r="C401" s="21" t="s">
        <v>256</v>
      </c>
      <c r="D401" s="21" t="s">
        <v>596</v>
      </c>
      <c r="E401" s="21"/>
      <c r="F401" s="7" t="e">
        <f t="shared" ref="F401:K401" si="141">F402+F404</f>
        <v>#REF!</v>
      </c>
      <c r="G401" s="7" t="e">
        <f t="shared" si="141"/>
        <v>#REF!</v>
      </c>
      <c r="H401" s="7" t="e">
        <f t="shared" si="141"/>
        <v>#REF!</v>
      </c>
      <c r="I401" s="7" t="e">
        <f t="shared" si="141"/>
        <v>#REF!</v>
      </c>
      <c r="J401" s="7" t="e">
        <f t="shared" si="141"/>
        <v>#REF!</v>
      </c>
      <c r="K401" s="7">
        <f t="shared" si="141"/>
        <v>11</v>
      </c>
    </row>
    <row r="402" spans="1:11" ht="78.75" hidden="1" x14ac:dyDescent="0.25">
      <c r="A402" s="26" t="s">
        <v>168</v>
      </c>
      <c r="B402" s="21" t="s">
        <v>275</v>
      </c>
      <c r="C402" s="21" t="s">
        <v>256</v>
      </c>
      <c r="D402" s="21" t="s">
        <v>596</v>
      </c>
      <c r="E402" s="21" t="s">
        <v>169</v>
      </c>
      <c r="F402" s="7" t="e">
        <f t="shared" ref="F402:K402" si="142">F403</f>
        <v>#REF!</v>
      </c>
      <c r="G402" s="7" t="e">
        <f t="shared" si="142"/>
        <v>#REF!</v>
      </c>
      <c r="H402" s="7" t="e">
        <f t="shared" si="142"/>
        <v>#REF!</v>
      </c>
      <c r="I402" s="7" t="e">
        <f t="shared" si="142"/>
        <v>#REF!</v>
      </c>
      <c r="J402" s="7" t="e">
        <f t="shared" si="142"/>
        <v>#REF!</v>
      </c>
      <c r="K402" s="7">
        <f t="shared" si="142"/>
        <v>0</v>
      </c>
    </row>
    <row r="403" spans="1:11" ht="31.5" hidden="1" x14ac:dyDescent="0.25">
      <c r="A403" s="48" t="s">
        <v>383</v>
      </c>
      <c r="B403" s="21" t="s">
        <v>275</v>
      </c>
      <c r="C403" s="21" t="s">
        <v>256</v>
      </c>
      <c r="D403" s="21" t="s">
        <v>596</v>
      </c>
      <c r="E403" s="21" t="s">
        <v>250</v>
      </c>
      <c r="F403" s="7" t="e">
        <f>'Прил.№4 ведомств.'!#REF!</f>
        <v>#REF!</v>
      </c>
      <c r="G403" s="7" t="e">
        <f>'Прил.№4 ведомств.'!#REF!</f>
        <v>#REF!</v>
      </c>
      <c r="H403" s="7" t="e">
        <f>'Прил.№4 ведомств.'!#REF!</f>
        <v>#REF!</v>
      </c>
      <c r="I403" s="7" t="e">
        <f>'Прил.№4 ведомств.'!#REF!</f>
        <v>#REF!</v>
      </c>
      <c r="J403" s="7" t="e">
        <f>'Прил.№4 ведомств.'!#REF!</f>
        <v>#REF!</v>
      </c>
      <c r="K403" s="7">
        <f>'Прил.№4 ведомств.'!G1155</f>
        <v>0</v>
      </c>
    </row>
    <row r="404" spans="1:11" ht="31.5" x14ac:dyDescent="0.25">
      <c r="A404" s="26" t="s">
        <v>172</v>
      </c>
      <c r="B404" s="21" t="s">
        <v>275</v>
      </c>
      <c r="C404" s="21" t="s">
        <v>256</v>
      </c>
      <c r="D404" s="21" t="s">
        <v>596</v>
      </c>
      <c r="E404" s="21" t="s">
        <v>173</v>
      </c>
      <c r="F404" s="7" t="e">
        <f t="shared" ref="F404:K404" si="143">F405</f>
        <v>#REF!</v>
      </c>
      <c r="G404" s="7" t="e">
        <f t="shared" si="143"/>
        <v>#REF!</v>
      </c>
      <c r="H404" s="7" t="e">
        <f t="shared" si="143"/>
        <v>#REF!</v>
      </c>
      <c r="I404" s="7" t="e">
        <f t="shared" si="143"/>
        <v>#REF!</v>
      </c>
      <c r="J404" s="7" t="e">
        <f t="shared" si="143"/>
        <v>#REF!</v>
      </c>
      <c r="K404" s="7">
        <f t="shared" si="143"/>
        <v>11</v>
      </c>
    </row>
    <row r="405" spans="1:11" ht="47.25" x14ac:dyDescent="0.25">
      <c r="A405" s="26" t="s">
        <v>174</v>
      </c>
      <c r="B405" s="21" t="s">
        <v>275</v>
      </c>
      <c r="C405" s="21" t="s">
        <v>256</v>
      </c>
      <c r="D405" s="21" t="s">
        <v>596</v>
      </c>
      <c r="E405" s="21" t="s">
        <v>175</v>
      </c>
      <c r="F405" s="7" t="e">
        <f>'Прил.№4 ведомств.'!#REF!</f>
        <v>#REF!</v>
      </c>
      <c r="G405" s="7" t="e">
        <f>'Прил.№4 ведомств.'!#REF!</f>
        <v>#REF!</v>
      </c>
      <c r="H405" s="7" t="e">
        <f>'Прил.№4 ведомств.'!#REF!</f>
        <v>#REF!</v>
      </c>
      <c r="I405" s="7" t="e">
        <f>'Прил.№4 ведомств.'!#REF!</f>
        <v>#REF!</v>
      </c>
      <c r="J405" s="7" t="e">
        <f>'Прил.№4 ведомств.'!#REF!</f>
        <v>#REF!</v>
      </c>
      <c r="K405" s="7">
        <f>'Прил.№4 ведомств.'!G1157</f>
        <v>11</v>
      </c>
    </row>
    <row r="406" spans="1:11" ht="15.75" x14ac:dyDescent="0.25">
      <c r="A406" s="26" t="s">
        <v>597</v>
      </c>
      <c r="B406" s="21" t="s">
        <v>275</v>
      </c>
      <c r="C406" s="21" t="s">
        <v>256</v>
      </c>
      <c r="D406" s="21" t="s">
        <v>598</v>
      </c>
      <c r="E406" s="21"/>
      <c r="F406" s="7" t="e">
        <f>F407</f>
        <v>#REF!</v>
      </c>
      <c r="G406" s="7" t="e">
        <f t="shared" ref="G406:K407" si="144">G407</f>
        <v>#REF!</v>
      </c>
      <c r="H406" s="7" t="e">
        <f t="shared" si="144"/>
        <v>#REF!</v>
      </c>
      <c r="I406" s="7" t="e">
        <f t="shared" si="144"/>
        <v>#REF!</v>
      </c>
      <c r="J406" s="7" t="e">
        <f t="shared" si="144"/>
        <v>#REF!</v>
      </c>
      <c r="K406" s="7">
        <f t="shared" si="144"/>
        <v>4</v>
      </c>
    </row>
    <row r="407" spans="1:11" ht="31.5" x14ac:dyDescent="0.25">
      <c r="A407" s="26" t="s">
        <v>172</v>
      </c>
      <c r="B407" s="21" t="s">
        <v>275</v>
      </c>
      <c r="C407" s="21" t="s">
        <v>256</v>
      </c>
      <c r="D407" s="21" t="s">
        <v>598</v>
      </c>
      <c r="E407" s="21" t="s">
        <v>173</v>
      </c>
      <c r="F407" s="7" t="e">
        <f>F408</f>
        <v>#REF!</v>
      </c>
      <c r="G407" s="7" t="e">
        <f t="shared" si="144"/>
        <v>#REF!</v>
      </c>
      <c r="H407" s="7" t="e">
        <f t="shared" si="144"/>
        <v>#REF!</v>
      </c>
      <c r="I407" s="7" t="e">
        <f t="shared" si="144"/>
        <v>#REF!</v>
      </c>
      <c r="J407" s="7" t="e">
        <f t="shared" si="144"/>
        <v>#REF!</v>
      </c>
      <c r="K407" s="7">
        <f t="shared" si="144"/>
        <v>4</v>
      </c>
    </row>
    <row r="408" spans="1:11" ht="47.25" x14ac:dyDescent="0.25">
      <c r="A408" s="26" t="s">
        <v>174</v>
      </c>
      <c r="B408" s="21" t="s">
        <v>275</v>
      </c>
      <c r="C408" s="21" t="s">
        <v>256</v>
      </c>
      <c r="D408" s="21" t="s">
        <v>598</v>
      </c>
      <c r="E408" s="21" t="s">
        <v>175</v>
      </c>
      <c r="F408" s="7" t="e">
        <f>'Прил.№4 ведомств.'!#REF!</f>
        <v>#REF!</v>
      </c>
      <c r="G408" s="7" t="e">
        <f>'Прил.№4 ведомств.'!#REF!</f>
        <v>#REF!</v>
      </c>
      <c r="H408" s="7" t="e">
        <f>'Прил.№4 ведомств.'!#REF!</f>
        <v>#REF!</v>
      </c>
      <c r="I408" s="7" t="e">
        <f>'Прил.№4 ведомств.'!#REF!</f>
        <v>#REF!</v>
      </c>
      <c r="J408" s="7" t="e">
        <f>'Прил.№4 ведомств.'!#REF!</f>
        <v>#REF!</v>
      </c>
      <c r="K408" s="7">
        <f>'Прил.№4 ведомств.'!G1160</f>
        <v>4</v>
      </c>
    </row>
    <row r="409" spans="1:11" ht="47.25" x14ac:dyDescent="0.25">
      <c r="A409" s="122" t="s">
        <v>599</v>
      </c>
      <c r="B409" s="21" t="s">
        <v>275</v>
      </c>
      <c r="C409" s="21" t="s">
        <v>256</v>
      </c>
      <c r="D409" s="21" t="s">
        <v>600</v>
      </c>
      <c r="E409" s="21"/>
      <c r="F409" s="7" t="e">
        <f>F410</f>
        <v>#REF!</v>
      </c>
      <c r="G409" s="7" t="e">
        <f t="shared" ref="G409:K410" si="145">G410</f>
        <v>#REF!</v>
      </c>
      <c r="H409" s="7" t="e">
        <f t="shared" si="145"/>
        <v>#REF!</v>
      </c>
      <c r="I409" s="7" t="e">
        <f t="shared" si="145"/>
        <v>#REF!</v>
      </c>
      <c r="J409" s="7" t="e">
        <f t="shared" si="145"/>
        <v>#REF!</v>
      </c>
      <c r="K409" s="7">
        <f>K410+K412</f>
        <v>707.5</v>
      </c>
    </row>
    <row r="410" spans="1:11" ht="31.5" x14ac:dyDescent="0.25">
      <c r="A410" s="26" t="s">
        <v>172</v>
      </c>
      <c r="B410" s="21" t="s">
        <v>275</v>
      </c>
      <c r="C410" s="21" t="s">
        <v>256</v>
      </c>
      <c r="D410" s="21" t="s">
        <v>600</v>
      </c>
      <c r="E410" s="21" t="s">
        <v>173</v>
      </c>
      <c r="F410" s="7" t="e">
        <f>F411</f>
        <v>#REF!</v>
      </c>
      <c r="G410" s="7" t="e">
        <f t="shared" si="145"/>
        <v>#REF!</v>
      </c>
      <c r="H410" s="7" t="e">
        <f t="shared" si="145"/>
        <v>#REF!</v>
      </c>
      <c r="I410" s="7" t="e">
        <f t="shared" si="145"/>
        <v>#REF!</v>
      </c>
      <c r="J410" s="7" t="e">
        <f t="shared" si="145"/>
        <v>#REF!</v>
      </c>
      <c r="K410" s="7">
        <f t="shared" si="145"/>
        <v>632.5</v>
      </c>
    </row>
    <row r="411" spans="1:11" ht="47.25" x14ac:dyDescent="0.25">
      <c r="A411" s="26" t="s">
        <v>174</v>
      </c>
      <c r="B411" s="21" t="s">
        <v>275</v>
      </c>
      <c r="C411" s="21" t="s">
        <v>256</v>
      </c>
      <c r="D411" s="21" t="s">
        <v>600</v>
      </c>
      <c r="E411" s="21" t="s">
        <v>175</v>
      </c>
      <c r="F411" s="7" t="e">
        <f>'Прил.№4 ведомств.'!#REF!</f>
        <v>#REF!</v>
      </c>
      <c r="G411" s="7" t="e">
        <f>'Прил.№4 ведомств.'!#REF!</f>
        <v>#REF!</v>
      </c>
      <c r="H411" s="7" t="e">
        <f>'Прил.№4 ведомств.'!#REF!</f>
        <v>#REF!</v>
      </c>
      <c r="I411" s="7" t="e">
        <f>'Прил.№4 ведомств.'!#REF!</f>
        <v>#REF!</v>
      </c>
      <c r="J411" s="7" t="e">
        <f>'Прил.№4 ведомств.'!#REF!</f>
        <v>#REF!</v>
      </c>
      <c r="K411" s="7">
        <f>'Прил.№4 ведомств.'!G1163</f>
        <v>632.5</v>
      </c>
    </row>
    <row r="412" spans="1:11" s="332" customFormat="1" ht="15.75" x14ac:dyDescent="0.25">
      <c r="A412" s="31" t="s">
        <v>176</v>
      </c>
      <c r="B412" s="21" t="s">
        <v>275</v>
      </c>
      <c r="C412" s="21" t="s">
        <v>256</v>
      </c>
      <c r="D412" s="21" t="s">
        <v>600</v>
      </c>
      <c r="E412" s="21" t="s">
        <v>186</v>
      </c>
      <c r="F412" s="7"/>
      <c r="G412" s="7"/>
      <c r="H412" s="7"/>
      <c r="I412" s="7"/>
      <c r="J412" s="7"/>
      <c r="K412" s="7">
        <f>K413</f>
        <v>75</v>
      </c>
    </row>
    <row r="413" spans="1:11" s="332" customFormat="1" ht="15.75" x14ac:dyDescent="0.25">
      <c r="A413" s="31" t="s">
        <v>610</v>
      </c>
      <c r="B413" s="21" t="s">
        <v>275</v>
      </c>
      <c r="C413" s="21" t="s">
        <v>256</v>
      </c>
      <c r="D413" s="21" t="s">
        <v>600</v>
      </c>
      <c r="E413" s="21" t="s">
        <v>179</v>
      </c>
      <c r="F413" s="7"/>
      <c r="G413" s="7"/>
      <c r="H413" s="7"/>
      <c r="I413" s="7"/>
      <c r="J413" s="7"/>
      <c r="K413" s="7">
        <f>'Прил.№4 ведомств.'!G1165</f>
        <v>75</v>
      </c>
    </row>
    <row r="414" spans="1:11" ht="15.75" hidden="1" x14ac:dyDescent="0.25">
      <c r="A414" s="122" t="s">
        <v>601</v>
      </c>
      <c r="B414" s="21" t="s">
        <v>275</v>
      </c>
      <c r="C414" s="21" t="s">
        <v>256</v>
      </c>
      <c r="D414" s="21" t="s">
        <v>602</v>
      </c>
      <c r="E414" s="21"/>
      <c r="F414" s="7" t="e">
        <f>F415</f>
        <v>#REF!</v>
      </c>
      <c r="G414" s="7" t="e">
        <f t="shared" ref="G414:K415" si="146">G415</f>
        <v>#REF!</v>
      </c>
      <c r="H414" s="7" t="e">
        <f t="shared" si="146"/>
        <v>#REF!</v>
      </c>
      <c r="I414" s="7" t="e">
        <f t="shared" si="146"/>
        <v>#REF!</v>
      </c>
      <c r="J414" s="7" t="e">
        <f t="shared" si="146"/>
        <v>#REF!</v>
      </c>
      <c r="K414" s="7">
        <f t="shared" si="146"/>
        <v>0</v>
      </c>
    </row>
    <row r="415" spans="1:11" ht="31.5" hidden="1" x14ac:dyDescent="0.25">
      <c r="A415" s="26" t="s">
        <v>172</v>
      </c>
      <c r="B415" s="21" t="s">
        <v>275</v>
      </c>
      <c r="C415" s="21" t="s">
        <v>256</v>
      </c>
      <c r="D415" s="21" t="s">
        <v>602</v>
      </c>
      <c r="E415" s="21" t="s">
        <v>173</v>
      </c>
      <c r="F415" s="7" t="e">
        <f>F416</f>
        <v>#REF!</v>
      </c>
      <c r="G415" s="7" t="e">
        <f t="shared" si="146"/>
        <v>#REF!</v>
      </c>
      <c r="H415" s="7" t="e">
        <f t="shared" si="146"/>
        <v>#REF!</v>
      </c>
      <c r="I415" s="7" t="e">
        <f t="shared" si="146"/>
        <v>#REF!</v>
      </c>
      <c r="J415" s="7" t="e">
        <f t="shared" si="146"/>
        <v>#REF!</v>
      </c>
      <c r="K415" s="7">
        <f t="shared" si="146"/>
        <v>0</v>
      </c>
    </row>
    <row r="416" spans="1:11" ht="47.25" hidden="1" x14ac:dyDescent="0.25">
      <c r="A416" s="26" t="s">
        <v>174</v>
      </c>
      <c r="B416" s="21" t="s">
        <v>275</v>
      </c>
      <c r="C416" s="21" t="s">
        <v>256</v>
      </c>
      <c r="D416" s="21" t="s">
        <v>602</v>
      </c>
      <c r="E416" s="21" t="s">
        <v>175</v>
      </c>
      <c r="F416" s="7" t="e">
        <f>'Прил.№4 ведомств.'!#REF!</f>
        <v>#REF!</v>
      </c>
      <c r="G416" s="7" t="e">
        <f>'Прил.№4 ведомств.'!#REF!</f>
        <v>#REF!</v>
      </c>
      <c r="H416" s="7" t="e">
        <f>'Прил.№4 ведомств.'!#REF!</f>
        <v>#REF!</v>
      </c>
      <c r="I416" s="7" t="e">
        <f>'Прил.№4 ведомств.'!#REF!</f>
        <v>#REF!</v>
      </c>
      <c r="J416" s="7" t="e">
        <f>'Прил.№4 ведомств.'!#REF!</f>
        <v>#REF!</v>
      </c>
      <c r="K416" s="7">
        <f>'Прил.№4 ведомств.'!G1168</f>
        <v>0</v>
      </c>
    </row>
    <row r="417" spans="1:11" ht="63" x14ac:dyDescent="0.25">
      <c r="A417" s="26" t="s">
        <v>969</v>
      </c>
      <c r="B417" s="21" t="s">
        <v>275</v>
      </c>
      <c r="C417" s="21" t="s">
        <v>256</v>
      </c>
      <c r="D417" s="21" t="s">
        <v>786</v>
      </c>
      <c r="E417" s="21"/>
      <c r="F417" s="7" t="e">
        <f>F418</f>
        <v>#REF!</v>
      </c>
      <c r="G417" s="7" t="e">
        <f t="shared" ref="G417:K419" si="147">G418</f>
        <v>#REF!</v>
      </c>
      <c r="H417" s="7" t="e">
        <f t="shared" si="147"/>
        <v>#REF!</v>
      </c>
      <c r="I417" s="7" t="e">
        <f t="shared" si="147"/>
        <v>#REF!</v>
      </c>
      <c r="J417" s="7" t="e">
        <f t="shared" si="147"/>
        <v>#REF!</v>
      </c>
      <c r="K417" s="7">
        <f t="shared" si="147"/>
        <v>2614.5200000000004</v>
      </c>
    </row>
    <row r="418" spans="1:11" ht="31.5" x14ac:dyDescent="0.25">
      <c r="A418" s="152" t="s">
        <v>785</v>
      </c>
      <c r="B418" s="21" t="s">
        <v>275</v>
      </c>
      <c r="C418" s="21" t="s">
        <v>256</v>
      </c>
      <c r="D418" s="21" t="s">
        <v>1136</v>
      </c>
      <c r="E418" s="21"/>
      <c r="F418" s="7" t="e">
        <f>F419</f>
        <v>#REF!</v>
      </c>
      <c r="G418" s="7" t="e">
        <f t="shared" si="147"/>
        <v>#REF!</v>
      </c>
      <c r="H418" s="7" t="e">
        <f t="shared" si="147"/>
        <v>#REF!</v>
      </c>
      <c r="I418" s="7" t="e">
        <f t="shared" si="147"/>
        <v>#REF!</v>
      </c>
      <c r="J418" s="7" t="e">
        <f t="shared" si="147"/>
        <v>#REF!</v>
      </c>
      <c r="K418" s="7">
        <f t="shared" si="147"/>
        <v>2614.5200000000004</v>
      </c>
    </row>
    <row r="419" spans="1:11" ht="31.5" x14ac:dyDescent="0.25">
      <c r="A419" s="26" t="s">
        <v>172</v>
      </c>
      <c r="B419" s="21" t="s">
        <v>275</v>
      </c>
      <c r="C419" s="21" t="s">
        <v>256</v>
      </c>
      <c r="D419" s="21" t="s">
        <v>1136</v>
      </c>
      <c r="E419" s="21" t="s">
        <v>173</v>
      </c>
      <c r="F419" s="7" t="e">
        <f>F420</f>
        <v>#REF!</v>
      </c>
      <c r="G419" s="7" t="e">
        <f t="shared" si="147"/>
        <v>#REF!</v>
      </c>
      <c r="H419" s="7" t="e">
        <f t="shared" si="147"/>
        <v>#REF!</v>
      </c>
      <c r="I419" s="7" t="e">
        <f t="shared" si="147"/>
        <v>#REF!</v>
      </c>
      <c r="J419" s="7" t="e">
        <f t="shared" si="147"/>
        <v>#REF!</v>
      </c>
      <c r="K419" s="7">
        <f t="shared" si="147"/>
        <v>2614.5200000000004</v>
      </c>
    </row>
    <row r="420" spans="1:11" ht="47.25" x14ac:dyDescent="0.25">
      <c r="A420" s="26" t="s">
        <v>174</v>
      </c>
      <c r="B420" s="21" t="s">
        <v>275</v>
      </c>
      <c r="C420" s="21" t="s">
        <v>256</v>
      </c>
      <c r="D420" s="21" t="s">
        <v>1136</v>
      </c>
      <c r="E420" s="21" t="s">
        <v>175</v>
      </c>
      <c r="F420" s="7" t="e">
        <f>'Прил.№4 ведомств.'!#REF!</f>
        <v>#REF!</v>
      </c>
      <c r="G420" s="7" t="e">
        <f>'Прил.№4 ведомств.'!#REF!</f>
        <v>#REF!</v>
      </c>
      <c r="H420" s="7" t="e">
        <f>'Прил.№4 ведомств.'!#REF!</f>
        <v>#REF!</v>
      </c>
      <c r="I420" s="7" t="e">
        <f>'Прил.№4 ведомств.'!#REF!</f>
        <v>#REF!</v>
      </c>
      <c r="J420" s="7" t="e">
        <f>'Прил.№4 ведомств.'!#REF!</f>
        <v>#REF!</v>
      </c>
      <c r="K420" s="7">
        <f>'Прил.№4 ведомств.'!G1172</f>
        <v>2614.5200000000004</v>
      </c>
    </row>
    <row r="421" spans="1:11" ht="15.75" x14ac:dyDescent="0.25">
      <c r="A421" s="31" t="s">
        <v>162</v>
      </c>
      <c r="B421" s="42" t="s">
        <v>275</v>
      </c>
      <c r="C421" s="42" t="s">
        <v>256</v>
      </c>
      <c r="D421" s="42" t="s">
        <v>163</v>
      </c>
      <c r="E421" s="8"/>
      <c r="F421" s="7" t="e">
        <f t="shared" ref="F421:K421" si="148">F422+F435</f>
        <v>#REF!</v>
      </c>
      <c r="G421" s="7" t="e">
        <f t="shared" si="148"/>
        <v>#REF!</v>
      </c>
      <c r="H421" s="7" t="e">
        <f t="shared" si="148"/>
        <v>#REF!</v>
      </c>
      <c r="I421" s="7" t="e">
        <f t="shared" si="148"/>
        <v>#REF!</v>
      </c>
      <c r="J421" s="7" t="e">
        <f t="shared" si="148"/>
        <v>#REF!</v>
      </c>
      <c r="K421" s="7">
        <f t="shared" si="148"/>
        <v>1366</v>
      </c>
    </row>
    <row r="422" spans="1:11" ht="31.5" x14ac:dyDescent="0.25">
      <c r="A422" s="31" t="s">
        <v>226</v>
      </c>
      <c r="B422" s="42" t="s">
        <v>275</v>
      </c>
      <c r="C422" s="42" t="s">
        <v>256</v>
      </c>
      <c r="D422" s="42" t="s">
        <v>227</v>
      </c>
      <c r="E422" s="8"/>
      <c r="F422" s="7" t="e">
        <f t="shared" ref="F422:K422" si="149">F423+F426+F429+F432</f>
        <v>#REF!</v>
      </c>
      <c r="G422" s="7" t="e">
        <f t="shared" si="149"/>
        <v>#REF!</v>
      </c>
      <c r="H422" s="7" t="e">
        <f t="shared" si="149"/>
        <v>#REF!</v>
      </c>
      <c r="I422" s="7" t="e">
        <f t="shared" si="149"/>
        <v>#REF!</v>
      </c>
      <c r="J422" s="7" t="e">
        <f t="shared" si="149"/>
        <v>#REF!</v>
      </c>
      <c r="K422" s="7">
        <f t="shared" si="149"/>
        <v>976</v>
      </c>
    </row>
    <row r="423" spans="1:11" ht="35.25" hidden="1" customHeight="1" x14ac:dyDescent="0.25">
      <c r="A423" s="48" t="s">
        <v>603</v>
      </c>
      <c r="B423" s="42" t="s">
        <v>275</v>
      </c>
      <c r="C423" s="42" t="s">
        <v>256</v>
      </c>
      <c r="D423" s="42" t="s">
        <v>604</v>
      </c>
      <c r="E423" s="8"/>
      <c r="F423" s="7" t="e">
        <f>F424</f>
        <v>#REF!</v>
      </c>
      <c r="G423" s="7" t="e">
        <f t="shared" ref="G423:K424" si="150">G424</f>
        <v>#REF!</v>
      </c>
      <c r="H423" s="7" t="e">
        <f t="shared" si="150"/>
        <v>#REF!</v>
      </c>
      <c r="I423" s="7" t="e">
        <f t="shared" si="150"/>
        <v>#REF!</v>
      </c>
      <c r="J423" s="7" t="e">
        <f t="shared" si="150"/>
        <v>#REF!</v>
      </c>
      <c r="K423" s="7">
        <f t="shared" si="150"/>
        <v>0</v>
      </c>
    </row>
    <row r="424" spans="1:11" ht="31.5" hidden="1" x14ac:dyDescent="0.25">
      <c r="A424" s="31" t="s">
        <v>172</v>
      </c>
      <c r="B424" s="42" t="s">
        <v>275</v>
      </c>
      <c r="C424" s="42" t="s">
        <v>256</v>
      </c>
      <c r="D424" s="42" t="s">
        <v>604</v>
      </c>
      <c r="E424" s="42" t="s">
        <v>173</v>
      </c>
      <c r="F424" s="7" t="e">
        <f>F425</f>
        <v>#REF!</v>
      </c>
      <c r="G424" s="7" t="e">
        <f t="shared" si="150"/>
        <v>#REF!</v>
      </c>
      <c r="H424" s="7" t="e">
        <f t="shared" si="150"/>
        <v>#REF!</v>
      </c>
      <c r="I424" s="7" t="e">
        <f t="shared" si="150"/>
        <v>#REF!</v>
      </c>
      <c r="J424" s="7" t="e">
        <f t="shared" si="150"/>
        <v>#REF!</v>
      </c>
      <c r="K424" s="7">
        <f t="shared" si="150"/>
        <v>0</v>
      </c>
    </row>
    <row r="425" spans="1:11" ht="47.25" hidden="1" x14ac:dyDescent="0.25">
      <c r="A425" s="31" t="s">
        <v>174</v>
      </c>
      <c r="B425" s="42" t="s">
        <v>275</v>
      </c>
      <c r="C425" s="42" t="s">
        <v>256</v>
      </c>
      <c r="D425" s="42" t="s">
        <v>604</v>
      </c>
      <c r="E425" s="42" t="s">
        <v>175</v>
      </c>
      <c r="F425" s="7" t="e">
        <f>'Прил.№4 ведомств.'!#REF!</f>
        <v>#REF!</v>
      </c>
      <c r="G425" s="7" t="e">
        <f>'Прил.№4 ведомств.'!#REF!</f>
        <v>#REF!</v>
      </c>
      <c r="H425" s="7" t="e">
        <f>'Прил.№4 ведомств.'!#REF!</f>
        <v>#REF!</v>
      </c>
      <c r="I425" s="7" t="e">
        <f>'Прил.№4 ведомств.'!#REF!</f>
        <v>#REF!</v>
      </c>
      <c r="J425" s="7" t="e">
        <f>'Прил.№4 ведомств.'!#REF!</f>
        <v>#REF!</v>
      </c>
      <c r="K425" s="7">
        <f>'Прил.№4 ведомств.'!G1176</f>
        <v>0</v>
      </c>
    </row>
    <row r="426" spans="1:11" ht="31.5" x14ac:dyDescent="0.25">
      <c r="A426" s="26" t="s">
        <v>755</v>
      </c>
      <c r="B426" s="42" t="s">
        <v>275</v>
      </c>
      <c r="C426" s="42" t="s">
        <v>256</v>
      </c>
      <c r="D426" s="21" t="s">
        <v>756</v>
      </c>
      <c r="E426" s="42"/>
      <c r="F426" s="7" t="e">
        <f>F427</f>
        <v>#REF!</v>
      </c>
      <c r="G426" s="7" t="e">
        <f t="shared" ref="G426:K427" si="151">G427</f>
        <v>#REF!</v>
      </c>
      <c r="H426" s="7" t="e">
        <f t="shared" si="151"/>
        <v>#REF!</v>
      </c>
      <c r="I426" s="7" t="e">
        <f t="shared" si="151"/>
        <v>#REF!</v>
      </c>
      <c r="J426" s="7" t="e">
        <f t="shared" si="151"/>
        <v>#REF!</v>
      </c>
      <c r="K426" s="7">
        <f t="shared" si="151"/>
        <v>976</v>
      </c>
    </row>
    <row r="427" spans="1:11" ht="31.5" x14ac:dyDescent="0.25">
      <c r="A427" s="26" t="s">
        <v>172</v>
      </c>
      <c r="B427" s="42" t="s">
        <v>275</v>
      </c>
      <c r="C427" s="42" t="s">
        <v>256</v>
      </c>
      <c r="D427" s="21" t="s">
        <v>756</v>
      </c>
      <c r="E427" s="42" t="s">
        <v>173</v>
      </c>
      <c r="F427" s="7" t="e">
        <f>F428</f>
        <v>#REF!</v>
      </c>
      <c r="G427" s="7" t="e">
        <f t="shared" si="151"/>
        <v>#REF!</v>
      </c>
      <c r="H427" s="7" t="e">
        <f t="shared" si="151"/>
        <v>#REF!</v>
      </c>
      <c r="I427" s="7" t="e">
        <f t="shared" si="151"/>
        <v>#REF!</v>
      </c>
      <c r="J427" s="7" t="e">
        <f t="shared" si="151"/>
        <v>#REF!</v>
      </c>
      <c r="K427" s="7">
        <f t="shared" si="151"/>
        <v>976</v>
      </c>
    </row>
    <row r="428" spans="1:11" ht="47.25" x14ac:dyDescent="0.25">
      <c r="A428" s="26" t="s">
        <v>174</v>
      </c>
      <c r="B428" s="42" t="s">
        <v>275</v>
      </c>
      <c r="C428" s="42" t="s">
        <v>256</v>
      </c>
      <c r="D428" s="21" t="s">
        <v>756</v>
      </c>
      <c r="E428" s="42" t="s">
        <v>175</v>
      </c>
      <c r="F428" s="7" t="e">
        <f>'Прил.№4 ведомств.'!#REF!</f>
        <v>#REF!</v>
      </c>
      <c r="G428" s="7" t="e">
        <f>'Прил.№4 ведомств.'!#REF!</f>
        <v>#REF!</v>
      </c>
      <c r="H428" s="7" t="e">
        <f>'Прил.№4 ведомств.'!#REF!</f>
        <v>#REF!</v>
      </c>
      <c r="I428" s="7" t="e">
        <f>'Прил.№4 ведомств.'!#REF!</f>
        <v>#REF!</v>
      </c>
      <c r="J428" s="7" t="e">
        <f>'Прил.№4 ведомств.'!#REF!</f>
        <v>#REF!</v>
      </c>
      <c r="K428" s="7">
        <f>'Прил.№4 ведомств.'!G1180</f>
        <v>976</v>
      </c>
    </row>
    <row r="429" spans="1:11" ht="47.25" hidden="1" x14ac:dyDescent="0.25">
      <c r="A429" s="26" t="s">
        <v>757</v>
      </c>
      <c r="B429" s="42" t="s">
        <v>275</v>
      </c>
      <c r="C429" s="42" t="s">
        <v>256</v>
      </c>
      <c r="D429" s="42" t="s">
        <v>605</v>
      </c>
      <c r="E429" s="42"/>
      <c r="F429" s="7" t="e">
        <f>F430</f>
        <v>#REF!</v>
      </c>
      <c r="G429" s="7" t="e">
        <f t="shared" ref="G429:K430" si="152">G430</f>
        <v>#REF!</v>
      </c>
      <c r="H429" s="7" t="e">
        <f t="shared" si="152"/>
        <v>#REF!</v>
      </c>
      <c r="I429" s="7" t="e">
        <f t="shared" si="152"/>
        <v>#REF!</v>
      </c>
      <c r="J429" s="7" t="e">
        <f t="shared" si="152"/>
        <v>#REF!</v>
      </c>
      <c r="K429" s="7">
        <f t="shared" si="152"/>
        <v>0</v>
      </c>
    </row>
    <row r="430" spans="1:11" ht="31.5" hidden="1" x14ac:dyDescent="0.25">
      <c r="A430" s="31" t="s">
        <v>172</v>
      </c>
      <c r="B430" s="42" t="s">
        <v>275</v>
      </c>
      <c r="C430" s="42" t="s">
        <v>256</v>
      </c>
      <c r="D430" s="42" t="s">
        <v>605</v>
      </c>
      <c r="E430" s="42" t="s">
        <v>173</v>
      </c>
      <c r="F430" s="7" t="e">
        <f>F431</f>
        <v>#REF!</v>
      </c>
      <c r="G430" s="7" t="e">
        <f t="shared" si="152"/>
        <v>#REF!</v>
      </c>
      <c r="H430" s="7" t="e">
        <f t="shared" si="152"/>
        <v>#REF!</v>
      </c>
      <c r="I430" s="7" t="e">
        <f t="shared" si="152"/>
        <v>#REF!</v>
      </c>
      <c r="J430" s="7" t="e">
        <f t="shared" si="152"/>
        <v>#REF!</v>
      </c>
      <c r="K430" s="7">
        <f t="shared" si="152"/>
        <v>0</v>
      </c>
    </row>
    <row r="431" spans="1:11" ht="47.25" hidden="1" x14ac:dyDescent="0.25">
      <c r="A431" s="31" t="s">
        <v>174</v>
      </c>
      <c r="B431" s="42" t="s">
        <v>275</v>
      </c>
      <c r="C431" s="42" t="s">
        <v>256</v>
      </c>
      <c r="D431" s="42" t="s">
        <v>605</v>
      </c>
      <c r="E431" s="42" t="s">
        <v>175</v>
      </c>
      <c r="F431" s="7" t="e">
        <f>'Прил.№4 ведомств.'!#REF!</f>
        <v>#REF!</v>
      </c>
      <c r="G431" s="7" t="e">
        <f>'Прил.№4 ведомств.'!#REF!</f>
        <v>#REF!</v>
      </c>
      <c r="H431" s="7" t="e">
        <f>'Прил.№4 ведомств.'!#REF!</f>
        <v>#REF!</v>
      </c>
      <c r="I431" s="7" t="e">
        <f>'Прил.№4 ведомств.'!#REF!</f>
        <v>#REF!</v>
      </c>
      <c r="J431" s="7" t="e">
        <f>'Прил.№4 ведомств.'!#REF!</f>
        <v>#REF!</v>
      </c>
      <c r="K431" s="7">
        <f>'Прил.№4 ведомств.'!G1183</f>
        <v>0</v>
      </c>
    </row>
    <row r="432" spans="1:11" ht="53.25" hidden="1" customHeight="1" x14ac:dyDescent="0.25">
      <c r="A432" s="26" t="s">
        <v>758</v>
      </c>
      <c r="B432" s="42" t="s">
        <v>275</v>
      </c>
      <c r="C432" s="42" t="s">
        <v>256</v>
      </c>
      <c r="D432" s="21" t="s">
        <v>759</v>
      </c>
      <c r="E432" s="42"/>
      <c r="F432" s="7" t="e">
        <f>F433</f>
        <v>#REF!</v>
      </c>
      <c r="G432" s="7" t="e">
        <f t="shared" ref="G432:K433" si="153">G433</f>
        <v>#REF!</v>
      </c>
      <c r="H432" s="7" t="e">
        <f t="shared" si="153"/>
        <v>#REF!</v>
      </c>
      <c r="I432" s="7" t="e">
        <f t="shared" si="153"/>
        <v>#REF!</v>
      </c>
      <c r="J432" s="7" t="e">
        <f t="shared" si="153"/>
        <v>#REF!</v>
      </c>
      <c r="K432" s="7">
        <f t="shared" si="153"/>
        <v>0</v>
      </c>
    </row>
    <row r="433" spans="1:11" ht="31.5" hidden="1" x14ac:dyDescent="0.25">
      <c r="A433" s="26" t="s">
        <v>172</v>
      </c>
      <c r="B433" s="42" t="s">
        <v>275</v>
      </c>
      <c r="C433" s="42" t="s">
        <v>256</v>
      </c>
      <c r="D433" s="21" t="s">
        <v>759</v>
      </c>
      <c r="E433" s="42" t="s">
        <v>173</v>
      </c>
      <c r="F433" s="7" t="e">
        <f>F434</f>
        <v>#REF!</v>
      </c>
      <c r="G433" s="7" t="e">
        <f t="shared" si="153"/>
        <v>#REF!</v>
      </c>
      <c r="H433" s="7" t="e">
        <f t="shared" si="153"/>
        <v>#REF!</v>
      </c>
      <c r="I433" s="7" t="e">
        <f t="shared" si="153"/>
        <v>#REF!</v>
      </c>
      <c r="J433" s="7" t="e">
        <f t="shared" si="153"/>
        <v>#REF!</v>
      </c>
      <c r="K433" s="7">
        <f t="shared" si="153"/>
        <v>0</v>
      </c>
    </row>
    <row r="434" spans="1:11" ht="47.25" hidden="1" x14ac:dyDescent="0.25">
      <c r="A434" s="26" t="s">
        <v>174</v>
      </c>
      <c r="B434" s="42" t="s">
        <v>275</v>
      </c>
      <c r="C434" s="42" t="s">
        <v>256</v>
      </c>
      <c r="D434" s="21" t="s">
        <v>759</v>
      </c>
      <c r="E434" s="42" t="s">
        <v>175</v>
      </c>
      <c r="F434" s="7" t="e">
        <f>'Прил.№4 ведомств.'!#REF!</f>
        <v>#REF!</v>
      </c>
      <c r="G434" s="7" t="e">
        <f>'Прил.№4 ведомств.'!#REF!</f>
        <v>#REF!</v>
      </c>
      <c r="H434" s="7" t="e">
        <f>'Прил.№4 ведомств.'!#REF!</f>
        <v>#REF!</v>
      </c>
      <c r="I434" s="7" t="e">
        <f>'Прил.№4 ведомств.'!#REF!</f>
        <v>#REF!</v>
      </c>
      <c r="J434" s="7" t="e">
        <f>'Прил.№4 ведомств.'!#REF!</f>
        <v>#REF!</v>
      </c>
      <c r="K434" s="7">
        <f>'Прил.№4 ведомств.'!G1186</f>
        <v>0</v>
      </c>
    </row>
    <row r="435" spans="1:11" ht="15.75" x14ac:dyDescent="0.25">
      <c r="A435" s="31" t="s">
        <v>182</v>
      </c>
      <c r="B435" s="42" t="s">
        <v>275</v>
      </c>
      <c r="C435" s="42" t="s">
        <v>256</v>
      </c>
      <c r="D435" s="42" t="s">
        <v>183</v>
      </c>
      <c r="E435" s="8"/>
      <c r="F435" s="7" t="e">
        <f>F436+F439</f>
        <v>#REF!</v>
      </c>
      <c r="G435" s="7" t="e">
        <f>G436+G439</f>
        <v>#REF!</v>
      </c>
      <c r="H435" s="7" t="e">
        <f>H436+H439</f>
        <v>#REF!</v>
      </c>
      <c r="I435" s="7" t="e">
        <f>I436+I439</f>
        <v>#REF!</v>
      </c>
      <c r="J435" s="7" t="e">
        <f>J436+J439</f>
        <v>#REF!</v>
      </c>
      <c r="K435" s="7">
        <f>K436+K439+K442</f>
        <v>390</v>
      </c>
    </row>
    <row r="436" spans="1:11" ht="15.75" x14ac:dyDescent="0.25">
      <c r="A436" s="47" t="s">
        <v>644</v>
      </c>
      <c r="B436" s="42" t="s">
        <v>275</v>
      </c>
      <c r="C436" s="42" t="s">
        <v>256</v>
      </c>
      <c r="D436" s="42" t="s">
        <v>607</v>
      </c>
      <c r="E436" s="42"/>
      <c r="F436" s="7" t="e">
        <f>F437</f>
        <v>#REF!</v>
      </c>
      <c r="G436" s="7" t="e">
        <f t="shared" ref="G436:K437" si="154">G437</f>
        <v>#REF!</v>
      </c>
      <c r="H436" s="7" t="e">
        <f t="shared" si="154"/>
        <v>#REF!</v>
      </c>
      <c r="I436" s="7" t="e">
        <f t="shared" si="154"/>
        <v>#REF!</v>
      </c>
      <c r="J436" s="7" t="e">
        <f t="shared" si="154"/>
        <v>#REF!</v>
      </c>
      <c r="K436" s="7">
        <f t="shared" si="154"/>
        <v>390</v>
      </c>
    </row>
    <row r="437" spans="1:11" ht="31.5" x14ac:dyDescent="0.25">
      <c r="A437" s="31" t="s">
        <v>172</v>
      </c>
      <c r="B437" s="42" t="s">
        <v>275</v>
      </c>
      <c r="C437" s="42" t="s">
        <v>256</v>
      </c>
      <c r="D437" s="42" t="s">
        <v>607</v>
      </c>
      <c r="E437" s="42" t="s">
        <v>173</v>
      </c>
      <c r="F437" s="7" t="e">
        <f>F438</f>
        <v>#REF!</v>
      </c>
      <c r="G437" s="7" t="e">
        <f t="shared" si="154"/>
        <v>#REF!</v>
      </c>
      <c r="H437" s="7" t="e">
        <f t="shared" si="154"/>
        <v>#REF!</v>
      </c>
      <c r="I437" s="7" t="e">
        <f t="shared" si="154"/>
        <v>#REF!</v>
      </c>
      <c r="J437" s="7" t="e">
        <f t="shared" si="154"/>
        <v>#REF!</v>
      </c>
      <c r="K437" s="7">
        <f t="shared" si="154"/>
        <v>390</v>
      </c>
    </row>
    <row r="438" spans="1:11" ht="47.25" x14ac:dyDescent="0.25">
      <c r="A438" s="31" t="s">
        <v>174</v>
      </c>
      <c r="B438" s="42" t="s">
        <v>275</v>
      </c>
      <c r="C438" s="42" t="s">
        <v>256</v>
      </c>
      <c r="D438" s="42" t="s">
        <v>607</v>
      </c>
      <c r="E438" s="42" t="s">
        <v>175</v>
      </c>
      <c r="F438" s="7" t="e">
        <f>'Прил.№4 ведомств.'!#REF!</f>
        <v>#REF!</v>
      </c>
      <c r="G438" s="7" t="e">
        <f>'Прил.№4 ведомств.'!#REF!</f>
        <v>#REF!</v>
      </c>
      <c r="H438" s="7" t="e">
        <f>'Прил.№4 ведомств.'!#REF!</f>
        <v>#REF!</v>
      </c>
      <c r="I438" s="7" t="e">
        <f>'Прил.№4 ведомств.'!#REF!</f>
        <v>#REF!</v>
      </c>
      <c r="J438" s="7" t="e">
        <f>'Прил.№4 ведомств.'!#REF!</f>
        <v>#REF!</v>
      </c>
      <c r="K438" s="7">
        <f>'Прил.№4 ведомств.'!G1190</f>
        <v>390</v>
      </c>
    </row>
    <row r="439" spans="1:11" ht="15.75" hidden="1" customHeight="1" x14ac:dyDescent="0.25">
      <c r="A439" s="31" t="s">
        <v>608</v>
      </c>
      <c r="B439" s="42" t="s">
        <v>275</v>
      </c>
      <c r="C439" s="42" t="s">
        <v>256</v>
      </c>
      <c r="D439" s="42" t="s">
        <v>609</v>
      </c>
      <c r="E439" s="8"/>
      <c r="F439" s="7" t="e">
        <f>F440</f>
        <v>#REF!</v>
      </c>
      <c r="G439" s="7" t="e">
        <f t="shared" ref="G439:K440" si="155">G440</f>
        <v>#REF!</v>
      </c>
      <c r="H439" s="7" t="e">
        <f t="shared" si="155"/>
        <v>#REF!</v>
      </c>
      <c r="I439" s="7" t="e">
        <f t="shared" si="155"/>
        <v>#REF!</v>
      </c>
      <c r="J439" s="7" t="e">
        <f t="shared" si="155"/>
        <v>#REF!</v>
      </c>
      <c r="K439" s="7">
        <f t="shared" si="155"/>
        <v>0</v>
      </c>
    </row>
    <row r="440" spans="1:11" ht="15.75" hidden="1" customHeight="1" x14ac:dyDescent="0.25">
      <c r="A440" s="31" t="s">
        <v>176</v>
      </c>
      <c r="B440" s="42" t="s">
        <v>275</v>
      </c>
      <c r="C440" s="42" t="s">
        <v>256</v>
      </c>
      <c r="D440" s="42" t="s">
        <v>609</v>
      </c>
      <c r="E440" s="42" t="s">
        <v>186</v>
      </c>
      <c r="F440" s="7" t="e">
        <f>F441</f>
        <v>#REF!</v>
      </c>
      <c r="G440" s="7" t="e">
        <f t="shared" si="155"/>
        <v>#REF!</v>
      </c>
      <c r="H440" s="7" t="e">
        <f t="shared" si="155"/>
        <v>#REF!</v>
      </c>
      <c r="I440" s="7" t="e">
        <f t="shared" si="155"/>
        <v>#REF!</v>
      </c>
      <c r="J440" s="7" t="e">
        <f t="shared" si="155"/>
        <v>#REF!</v>
      </c>
      <c r="K440" s="7">
        <f t="shared" si="155"/>
        <v>0</v>
      </c>
    </row>
    <row r="441" spans="1:11" ht="15.75" hidden="1" customHeight="1" x14ac:dyDescent="0.25">
      <c r="A441" s="31" t="s">
        <v>610</v>
      </c>
      <c r="B441" s="42" t="s">
        <v>275</v>
      </c>
      <c r="C441" s="42" t="s">
        <v>256</v>
      </c>
      <c r="D441" s="42" t="s">
        <v>609</v>
      </c>
      <c r="E441" s="42" t="s">
        <v>179</v>
      </c>
      <c r="F441" s="7" t="e">
        <f>'Прил.№4 ведомств.'!#REF!</f>
        <v>#REF!</v>
      </c>
      <c r="G441" s="7" t="e">
        <f>'Прил.№4 ведомств.'!#REF!</f>
        <v>#REF!</v>
      </c>
      <c r="H441" s="7" t="e">
        <f>'Прил.№4 ведомств.'!#REF!</f>
        <v>#REF!</v>
      </c>
      <c r="I441" s="7" t="e">
        <f>'Прил.№4 ведомств.'!#REF!</f>
        <v>#REF!</v>
      </c>
      <c r="J441" s="7" t="e">
        <f>'Прил.№4 ведомств.'!#REF!</f>
        <v>#REF!</v>
      </c>
      <c r="K441" s="7">
        <f>'Прил.№4 ведомств.'!G1193</f>
        <v>0</v>
      </c>
    </row>
    <row r="442" spans="1:11" s="1" customFormat="1" ht="63" hidden="1" x14ac:dyDescent="0.25">
      <c r="A442" s="26" t="s">
        <v>962</v>
      </c>
      <c r="B442" s="42" t="s">
        <v>275</v>
      </c>
      <c r="C442" s="42" t="s">
        <v>256</v>
      </c>
      <c r="D442" s="42" t="s">
        <v>963</v>
      </c>
      <c r="E442" s="42"/>
      <c r="F442" s="7"/>
      <c r="G442" s="7"/>
      <c r="H442" s="7"/>
      <c r="I442" s="7"/>
      <c r="J442" s="7"/>
      <c r="K442" s="7">
        <f>K443</f>
        <v>0</v>
      </c>
    </row>
    <row r="443" spans="1:11" ht="15.75" hidden="1" customHeight="1" x14ac:dyDescent="0.25">
      <c r="A443" s="31" t="s">
        <v>172</v>
      </c>
      <c r="B443" s="42" t="s">
        <v>275</v>
      </c>
      <c r="C443" s="42" t="s">
        <v>256</v>
      </c>
      <c r="D443" s="42" t="s">
        <v>963</v>
      </c>
      <c r="E443" s="42" t="s">
        <v>173</v>
      </c>
      <c r="F443" s="7"/>
      <c r="G443" s="7"/>
      <c r="H443" s="7"/>
      <c r="I443" s="7"/>
      <c r="J443" s="7"/>
      <c r="K443" s="7">
        <f>K444</f>
        <v>0</v>
      </c>
    </row>
    <row r="444" spans="1:11" ht="15.75" hidden="1" customHeight="1" x14ac:dyDescent="0.25">
      <c r="A444" s="31" t="s">
        <v>174</v>
      </c>
      <c r="B444" s="42" t="s">
        <v>275</v>
      </c>
      <c r="C444" s="42" t="s">
        <v>256</v>
      </c>
      <c r="D444" s="42" t="s">
        <v>963</v>
      </c>
      <c r="E444" s="42" t="s">
        <v>175</v>
      </c>
      <c r="F444" s="7"/>
      <c r="G444" s="7"/>
      <c r="H444" s="7"/>
      <c r="I444" s="7"/>
      <c r="J444" s="7"/>
      <c r="K444" s="7">
        <f>'Прил.№4 ведомств.'!G1196</f>
        <v>0</v>
      </c>
    </row>
    <row r="445" spans="1:11" ht="31.5" x14ac:dyDescent="0.25">
      <c r="A445" s="43" t="s">
        <v>611</v>
      </c>
      <c r="B445" s="8" t="s">
        <v>275</v>
      </c>
      <c r="C445" s="8" t="s">
        <v>275</v>
      </c>
      <c r="D445" s="8"/>
      <c r="E445" s="8"/>
      <c r="F445" s="4" t="e">
        <f t="shared" ref="F445:K445" si="156">F446</f>
        <v>#REF!</v>
      </c>
      <c r="G445" s="4" t="e">
        <f t="shared" si="156"/>
        <v>#REF!</v>
      </c>
      <c r="H445" s="4" t="e">
        <f t="shared" si="156"/>
        <v>#REF!</v>
      </c>
      <c r="I445" s="4" t="e">
        <f t="shared" si="156"/>
        <v>#REF!</v>
      </c>
      <c r="J445" s="4" t="e">
        <f t="shared" si="156"/>
        <v>#REF!</v>
      </c>
      <c r="K445" s="4">
        <f t="shared" si="156"/>
        <v>28887.300000000003</v>
      </c>
    </row>
    <row r="446" spans="1:11" ht="15.75" x14ac:dyDescent="0.25">
      <c r="A446" s="31" t="s">
        <v>162</v>
      </c>
      <c r="B446" s="42" t="s">
        <v>275</v>
      </c>
      <c r="C446" s="42" t="s">
        <v>275</v>
      </c>
      <c r="D446" s="42" t="s">
        <v>163</v>
      </c>
      <c r="E446" s="42"/>
      <c r="F446" s="7" t="e">
        <f t="shared" ref="F446:K446" si="157">F455+F447</f>
        <v>#REF!</v>
      </c>
      <c r="G446" s="7" t="e">
        <f t="shared" si="157"/>
        <v>#REF!</v>
      </c>
      <c r="H446" s="7" t="e">
        <f t="shared" si="157"/>
        <v>#REF!</v>
      </c>
      <c r="I446" s="7" t="e">
        <f t="shared" si="157"/>
        <v>#REF!</v>
      </c>
      <c r="J446" s="7" t="e">
        <f t="shared" si="157"/>
        <v>#REF!</v>
      </c>
      <c r="K446" s="7">
        <f t="shared" si="157"/>
        <v>28887.300000000003</v>
      </c>
    </row>
    <row r="447" spans="1:11" ht="31.5" x14ac:dyDescent="0.25">
      <c r="A447" s="31" t="s">
        <v>164</v>
      </c>
      <c r="B447" s="42" t="s">
        <v>275</v>
      </c>
      <c r="C447" s="42" t="s">
        <v>275</v>
      </c>
      <c r="D447" s="42" t="s">
        <v>165</v>
      </c>
      <c r="E447" s="42"/>
      <c r="F447" s="7" t="e">
        <f t="shared" ref="F447:K447" si="158">F448</f>
        <v>#REF!</v>
      </c>
      <c r="G447" s="7" t="e">
        <f t="shared" si="158"/>
        <v>#REF!</v>
      </c>
      <c r="H447" s="7" t="e">
        <f t="shared" si="158"/>
        <v>#REF!</v>
      </c>
      <c r="I447" s="7" t="e">
        <f t="shared" si="158"/>
        <v>#REF!</v>
      </c>
      <c r="J447" s="7" t="e">
        <f t="shared" si="158"/>
        <v>#REF!</v>
      </c>
      <c r="K447" s="7">
        <f t="shared" si="158"/>
        <v>14131.5</v>
      </c>
    </row>
    <row r="448" spans="1:11" ht="31.5" x14ac:dyDescent="0.25">
      <c r="A448" s="31" t="s">
        <v>645</v>
      </c>
      <c r="B448" s="42" t="s">
        <v>275</v>
      </c>
      <c r="C448" s="42" t="s">
        <v>275</v>
      </c>
      <c r="D448" s="42" t="s">
        <v>167</v>
      </c>
      <c r="E448" s="42"/>
      <c r="F448" s="7" t="e">
        <f t="shared" ref="F448:K448" si="159">F449+F451+F453</f>
        <v>#REF!</v>
      </c>
      <c r="G448" s="7" t="e">
        <f t="shared" si="159"/>
        <v>#REF!</v>
      </c>
      <c r="H448" s="7" t="e">
        <f t="shared" si="159"/>
        <v>#REF!</v>
      </c>
      <c r="I448" s="7" t="e">
        <f t="shared" si="159"/>
        <v>#REF!</v>
      </c>
      <c r="J448" s="7" t="e">
        <f t="shared" si="159"/>
        <v>#REF!</v>
      </c>
      <c r="K448" s="7">
        <f t="shared" si="159"/>
        <v>14131.5</v>
      </c>
    </row>
    <row r="449" spans="1:11" ht="81.75" customHeight="1" x14ac:dyDescent="0.25">
      <c r="A449" s="31" t="s">
        <v>168</v>
      </c>
      <c r="B449" s="42" t="s">
        <v>275</v>
      </c>
      <c r="C449" s="42" t="s">
        <v>275</v>
      </c>
      <c r="D449" s="42" t="s">
        <v>167</v>
      </c>
      <c r="E449" s="42" t="s">
        <v>169</v>
      </c>
      <c r="F449" s="62" t="e">
        <f t="shared" ref="F449:K449" si="160">F450</f>
        <v>#REF!</v>
      </c>
      <c r="G449" s="62" t="e">
        <f t="shared" si="160"/>
        <v>#REF!</v>
      </c>
      <c r="H449" s="62" t="e">
        <f t="shared" si="160"/>
        <v>#REF!</v>
      </c>
      <c r="I449" s="62" t="e">
        <f t="shared" si="160"/>
        <v>#REF!</v>
      </c>
      <c r="J449" s="62" t="e">
        <f t="shared" si="160"/>
        <v>#REF!</v>
      </c>
      <c r="K449" s="62">
        <f t="shared" si="160"/>
        <v>14060</v>
      </c>
    </row>
    <row r="450" spans="1:11" ht="31.5" x14ac:dyDescent="0.25">
      <c r="A450" s="31" t="s">
        <v>170</v>
      </c>
      <c r="B450" s="42" t="s">
        <v>275</v>
      </c>
      <c r="C450" s="42" t="s">
        <v>275</v>
      </c>
      <c r="D450" s="42" t="s">
        <v>167</v>
      </c>
      <c r="E450" s="42" t="s">
        <v>171</v>
      </c>
      <c r="F450" s="62" t="e">
        <f>'Прил.№4 ведомств.'!#REF!</f>
        <v>#REF!</v>
      </c>
      <c r="G450" s="62" t="e">
        <f>'Прил.№4 ведомств.'!#REF!</f>
        <v>#REF!</v>
      </c>
      <c r="H450" s="62" t="e">
        <f>'Прил.№4 ведомств.'!#REF!</f>
        <v>#REF!</v>
      </c>
      <c r="I450" s="62" t="e">
        <f>'Прил.№4 ведомств.'!#REF!</f>
        <v>#REF!</v>
      </c>
      <c r="J450" s="62" t="e">
        <f>'Прил.№4 ведомств.'!#REF!</f>
        <v>#REF!</v>
      </c>
      <c r="K450" s="62">
        <f>'Прил.№4 ведомств.'!G1202</f>
        <v>14060</v>
      </c>
    </row>
    <row r="451" spans="1:11" ht="31.5" x14ac:dyDescent="0.25">
      <c r="A451" s="31" t="s">
        <v>172</v>
      </c>
      <c r="B451" s="42" t="s">
        <v>275</v>
      </c>
      <c r="C451" s="42" t="s">
        <v>275</v>
      </c>
      <c r="D451" s="42" t="s">
        <v>167</v>
      </c>
      <c r="E451" s="42" t="s">
        <v>173</v>
      </c>
      <c r="F451" s="62" t="e">
        <f t="shared" ref="F451:K451" si="161">F452</f>
        <v>#REF!</v>
      </c>
      <c r="G451" s="62" t="e">
        <f t="shared" si="161"/>
        <v>#REF!</v>
      </c>
      <c r="H451" s="62" t="e">
        <f t="shared" si="161"/>
        <v>#REF!</v>
      </c>
      <c r="I451" s="62" t="e">
        <f t="shared" si="161"/>
        <v>#REF!</v>
      </c>
      <c r="J451" s="62" t="e">
        <f t="shared" si="161"/>
        <v>#REF!</v>
      </c>
      <c r="K451" s="62">
        <f t="shared" si="161"/>
        <v>25</v>
      </c>
    </row>
    <row r="452" spans="1:11" ht="47.25" x14ac:dyDescent="0.25">
      <c r="A452" s="31" t="s">
        <v>174</v>
      </c>
      <c r="B452" s="42" t="s">
        <v>275</v>
      </c>
      <c r="C452" s="42" t="s">
        <v>275</v>
      </c>
      <c r="D452" s="42" t="s">
        <v>167</v>
      </c>
      <c r="E452" s="42" t="s">
        <v>175</v>
      </c>
      <c r="F452" s="62" t="e">
        <f>'Прил.№4 ведомств.'!#REF!</f>
        <v>#REF!</v>
      </c>
      <c r="G452" s="62" t="e">
        <f>'Прил.№4 ведомств.'!#REF!</f>
        <v>#REF!</v>
      </c>
      <c r="H452" s="62" t="e">
        <f>'Прил.№4 ведомств.'!#REF!</f>
        <v>#REF!</v>
      </c>
      <c r="I452" s="62" t="e">
        <f>'Прил.№4 ведомств.'!#REF!</f>
        <v>#REF!</v>
      </c>
      <c r="J452" s="62" t="e">
        <f>'Прил.№4 ведомств.'!#REF!</f>
        <v>#REF!</v>
      </c>
      <c r="K452" s="62">
        <f>'Прил.№4 ведомств.'!G1204</f>
        <v>25</v>
      </c>
    </row>
    <row r="453" spans="1:11" ht="15.75" x14ac:dyDescent="0.25">
      <c r="A453" s="31" t="s">
        <v>176</v>
      </c>
      <c r="B453" s="42" t="s">
        <v>275</v>
      </c>
      <c r="C453" s="42" t="s">
        <v>275</v>
      </c>
      <c r="D453" s="42" t="s">
        <v>167</v>
      </c>
      <c r="E453" s="42" t="s">
        <v>186</v>
      </c>
      <c r="F453" s="62" t="e">
        <f t="shared" ref="F453:K453" si="162">F454</f>
        <v>#REF!</v>
      </c>
      <c r="G453" s="62" t="e">
        <f t="shared" si="162"/>
        <v>#REF!</v>
      </c>
      <c r="H453" s="62" t="e">
        <f t="shared" si="162"/>
        <v>#REF!</v>
      </c>
      <c r="I453" s="62" t="e">
        <f t="shared" si="162"/>
        <v>#REF!</v>
      </c>
      <c r="J453" s="62" t="e">
        <f t="shared" si="162"/>
        <v>#REF!</v>
      </c>
      <c r="K453" s="62">
        <f t="shared" si="162"/>
        <v>46.5</v>
      </c>
    </row>
    <row r="454" spans="1:11" ht="15.75" x14ac:dyDescent="0.25">
      <c r="A454" s="31" t="s">
        <v>610</v>
      </c>
      <c r="B454" s="42" t="s">
        <v>275</v>
      </c>
      <c r="C454" s="42" t="s">
        <v>275</v>
      </c>
      <c r="D454" s="42" t="s">
        <v>167</v>
      </c>
      <c r="E454" s="42" t="s">
        <v>179</v>
      </c>
      <c r="F454" s="62" t="e">
        <f>'Прил.№4 ведомств.'!#REF!</f>
        <v>#REF!</v>
      </c>
      <c r="G454" s="62" t="e">
        <f>'Прил.№4 ведомств.'!#REF!</f>
        <v>#REF!</v>
      </c>
      <c r="H454" s="62" t="e">
        <f>'Прил.№4 ведомств.'!#REF!</f>
        <v>#REF!</v>
      </c>
      <c r="I454" s="62" t="e">
        <f>'Прил.№4 ведомств.'!#REF!</f>
        <v>#REF!</v>
      </c>
      <c r="J454" s="62" t="e">
        <f>'Прил.№4 ведомств.'!#REF!</f>
        <v>#REF!</v>
      </c>
      <c r="K454" s="62">
        <f>'Прил.№4 ведомств.'!G1206</f>
        <v>46.5</v>
      </c>
    </row>
    <row r="455" spans="1:11" ht="15.75" x14ac:dyDescent="0.25">
      <c r="A455" s="31" t="s">
        <v>182</v>
      </c>
      <c r="B455" s="42" t="s">
        <v>275</v>
      </c>
      <c r="C455" s="42" t="s">
        <v>275</v>
      </c>
      <c r="D455" s="42" t="s">
        <v>183</v>
      </c>
      <c r="E455" s="42"/>
      <c r="F455" s="7" t="e">
        <f>F456+F459</f>
        <v>#REF!</v>
      </c>
      <c r="G455" s="7" t="e">
        <f>G456+G459</f>
        <v>#REF!</v>
      </c>
      <c r="H455" s="7" t="e">
        <f>H456+H459</f>
        <v>#REF!</v>
      </c>
      <c r="I455" s="7" t="e">
        <f>I456+I459</f>
        <v>#REF!</v>
      </c>
      <c r="J455" s="7" t="e">
        <f>J456+J459</f>
        <v>#REF!</v>
      </c>
      <c r="K455" s="7">
        <f>K456+K459+K464</f>
        <v>14755.800000000001</v>
      </c>
    </row>
    <row r="456" spans="1:11" ht="31.5" x14ac:dyDescent="0.25">
      <c r="A456" s="31" t="s">
        <v>612</v>
      </c>
      <c r="B456" s="42" t="s">
        <v>275</v>
      </c>
      <c r="C456" s="42" t="s">
        <v>275</v>
      </c>
      <c r="D456" s="42" t="s">
        <v>613</v>
      </c>
      <c r="E456" s="42"/>
      <c r="F456" s="62" t="e">
        <f>F457</f>
        <v>#REF!</v>
      </c>
      <c r="G456" s="62" t="e">
        <f t="shared" ref="G456:K457" si="163">G457</f>
        <v>#REF!</v>
      </c>
      <c r="H456" s="62" t="e">
        <f t="shared" si="163"/>
        <v>#REF!</v>
      </c>
      <c r="I456" s="62" t="e">
        <f t="shared" si="163"/>
        <v>#REF!</v>
      </c>
      <c r="J456" s="62" t="e">
        <f t="shared" si="163"/>
        <v>#REF!</v>
      </c>
      <c r="K456" s="62">
        <f t="shared" si="163"/>
        <v>982.2</v>
      </c>
    </row>
    <row r="457" spans="1:11" ht="15.75" x14ac:dyDescent="0.25">
      <c r="A457" s="31" t="s">
        <v>176</v>
      </c>
      <c r="B457" s="42" t="s">
        <v>275</v>
      </c>
      <c r="C457" s="42" t="s">
        <v>275</v>
      </c>
      <c r="D457" s="42" t="s">
        <v>613</v>
      </c>
      <c r="E457" s="42" t="s">
        <v>186</v>
      </c>
      <c r="F457" s="62" t="e">
        <f>F458</f>
        <v>#REF!</v>
      </c>
      <c r="G457" s="62" t="e">
        <f t="shared" si="163"/>
        <v>#REF!</v>
      </c>
      <c r="H457" s="62" t="e">
        <f t="shared" si="163"/>
        <v>#REF!</v>
      </c>
      <c r="I457" s="62" t="e">
        <f t="shared" si="163"/>
        <v>#REF!</v>
      </c>
      <c r="J457" s="62" t="e">
        <f t="shared" si="163"/>
        <v>#REF!</v>
      </c>
      <c r="K457" s="62">
        <f t="shared" si="163"/>
        <v>982.2</v>
      </c>
    </row>
    <row r="458" spans="1:11" ht="15.75" x14ac:dyDescent="0.25">
      <c r="A458" s="31" t="s">
        <v>610</v>
      </c>
      <c r="B458" s="42" t="s">
        <v>275</v>
      </c>
      <c r="C458" s="42" t="s">
        <v>275</v>
      </c>
      <c r="D458" s="42" t="s">
        <v>613</v>
      </c>
      <c r="E458" s="42" t="s">
        <v>179</v>
      </c>
      <c r="F458" s="62" t="e">
        <f>'Прил.№4 ведомств.'!#REF!</f>
        <v>#REF!</v>
      </c>
      <c r="G458" s="62" t="e">
        <f>'Прил.№4 ведомств.'!#REF!</f>
        <v>#REF!</v>
      </c>
      <c r="H458" s="62" t="e">
        <f>'Прил.№4 ведомств.'!#REF!</f>
        <v>#REF!</v>
      </c>
      <c r="I458" s="62" t="e">
        <f>'Прил.№4 ведомств.'!#REF!</f>
        <v>#REF!</v>
      </c>
      <c r="J458" s="62" t="e">
        <f>'Прил.№4 ведомств.'!#REF!</f>
        <v>#REF!</v>
      </c>
      <c r="K458" s="62">
        <f>'Прил.№4 ведомств.'!G1210</f>
        <v>982.2</v>
      </c>
    </row>
    <row r="459" spans="1:11" ht="31.5" x14ac:dyDescent="0.25">
      <c r="A459" s="26" t="s">
        <v>381</v>
      </c>
      <c r="B459" s="42" t="s">
        <v>275</v>
      </c>
      <c r="C459" s="42" t="s">
        <v>275</v>
      </c>
      <c r="D459" s="42" t="s">
        <v>382</v>
      </c>
      <c r="E459" s="42"/>
      <c r="F459" s="7" t="e">
        <f t="shared" ref="F459:K459" si="164">F460+F462</f>
        <v>#REF!</v>
      </c>
      <c r="G459" s="7" t="e">
        <f t="shared" si="164"/>
        <v>#REF!</v>
      </c>
      <c r="H459" s="7" t="e">
        <f t="shared" si="164"/>
        <v>#REF!</v>
      </c>
      <c r="I459" s="7" t="e">
        <f t="shared" si="164"/>
        <v>#REF!</v>
      </c>
      <c r="J459" s="7" t="e">
        <f t="shared" si="164"/>
        <v>#REF!</v>
      </c>
      <c r="K459" s="7">
        <f t="shared" si="164"/>
        <v>7773.6</v>
      </c>
    </row>
    <row r="460" spans="1:11" ht="78.75" x14ac:dyDescent="0.25">
      <c r="A460" s="31" t="s">
        <v>168</v>
      </c>
      <c r="B460" s="42" t="s">
        <v>275</v>
      </c>
      <c r="C460" s="42" t="s">
        <v>275</v>
      </c>
      <c r="D460" s="42" t="s">
        <v>382</v>
      </c>
      <c r="E460" s="42" t="s">
        <v>169</v>
      </c>
      <c r="F460" s="62" t="e">
        <f t="shared" ref="F460:K460" si="165">F461</f>
        <v>#REF!</v>
      </c>
      <c r="G460" s="62" t="e">
        <f t="shared" si="165"/>
        <v>#REF!</v>
      </c>
      <c r="H460" s="62" t="e">
        <f t="shared" si="165"/>
        <v>#REF!</v>
      </c>
      <c r="I460" s="62" t="e">
        <f t="shared" si="165"/>
        <v>#REF!</v>
      </c>
      <c r="J460" s="62" t="e">
        <f t="shared" si="165"/>
        <v>#REF!</v>
      </c>
      <c r="K460" s="62">
        <f t="shared" si="165"/>
        <v>5981.4000000000005</v>
      </c>
    </row>
    <row r="461" spans="1:11" ht="31.5" x14ac:dyDescent="0.25">
      <c r="A461" s="48" t="s">
        <v>383</v>
      </c>
      <c r="B461" s="42" t="s">
        <v>275</v>
      </c>
      <c r="C461" s="42" t="s">
        <v>275</v>
      </c>
      <c r="D461" s="42" t="s">
        <v>382</v>
      </c>
      <c r="E461" s="42" t="s">
        <v>250</v>
      </c>
      <c r="F461" s="62" t="e">
        <f>'Прил.№4 ведомств.'!#REF!</f>
        <v>#REF!</v>
      </c>
      <c r="G461" s="62" t="e">
        <f>'Прил.№4 ведомств.'!#REF!</f>
        <v>#REF!</v>
      </c>
      <c r="H461" s="62" t="e">
        <f>'Прил.№4 ведомств.'!#REF!</f>
        <v>#REF!</v>
      </c>
      <c r="I461" s="62" t="e">
        <f>'Прил.№4 ведомств.'!#REF!</f>
        <v>#REF!</v>
      </c>
      <c r="J461" s="62" t="e">
        <f>'Прил.№4 ведомств.'!#REF!</f>
        <v>#REF!</v>
      </c>
      <c r="K461" s="62">
        <f>'Прил.№4 ведомств.'!G1213</f>
        <v>5981.4000000000005</v>
      </c>
    </row>
    <row r="462" spans="1:11" ht="31.5" x14ac:dyDescent="0.25">
      <c r="A462" s="31" t="s">
        <v>172</v>
      </c>
      <c r="B462" s="42" t="s">
        <v>275</v>
      </c>
      <c r="C462" s="42" t="s">
        <v>275</v>
      </c>
      <c r="D462" s="42" t="s">
        <v>382</v>
      </c>
      <c r="E462" s="42" t="s">
        <v>173</v>
      </c>
      <c r="F462" s="62" t="e">
        <f t="shared" ref="F462:K462" si="166">F463</f>
        <v>#REF!</v>
      </c>
      <c r="G462" s="62" t="e">
        <f t="shared" si="166"/>
        <v>#REF!</v>
      </c>
      <c r="H462" s="62" t="e">
        <f t="shared" si="166"/>
        <v>#REF!</v>
      </c>
      <c r="I462" s="62" t="e">
        <f t="shared" si="166"/>
        <v>#REF!</v>
      </c>
      <c r="J462" s="62" t="e">
        <f t="shared" si="166"/>
        <v>#REF!</v>
      </c>
      <c r="K462" s="62">
        <f t="shared" si="166"/>
        <v>1792.2</v>
      </c>
    </row>
    <row r="463" spans="1:11" ht="47.25" x14ac:dyDescent="0.25">
      <c r="A463" s="31" t="s">
        <v>174</v>
      </c>
      <c r="B463" s="42" t="s">
        <v>275</v>
      </c>
      <c r="C463" s="42" t="s">
        <v>275</v>
      </c>
      <c r="D463" s="42" t="s">
        <v>382</v>
      </c>
      <c r="E463" s="42" t="s">
        <v>175</v>
      </c>
      <c r="F463" s="62" t="e">
        <f>'Прил.№4 ведомств.'!#REF!</f>
        <v>#REF!</v>
      </c>
      <c r="G463" s="62" t="e">
        <f>'Прил.№4 ведомств.'!#REF!</f>
        <v>#REF!</v>
      </c>
      <c r="H463" s="62" t="e">
        <f>'Прил.№4 ведомств.'!#REF!</f>
        <v>#REF!</v>
      </c>
      <c r="I463" s="62" t="e">
        <f>'Прил.№4 ведомств.'!#REF!</f>
        <v>#REF!</v>
      </c>
      <c r="J463" s="62" t="e">
        <f>'Прил.№4 ведомств.'!#REF!</f>
        <v>#REF!</v>
      </c>
      <c r="K463" s="62">
        <f>'Прил.№4 ведомств.'!G1215</f>
        <v>1792.2</v>
      </c>
    </row>
    <row r="464" spans="1:11" ht="31.5" x14ac:dyDescent="0.25">
      <c r="A464" s="26" t="s">
        <v>1062</v>
      </c>
      <c r="B464" s="42" t="s">
        <v>275</v>
      </c>
      <c r="C464" s="42" t="s">
        <v>275</v>
      </c>
      <c r="D464" s="21" t="s">
        <v>1063</v>
      </c>
      <c r="E464" s="42"/>
      <c r="F464" s="62"/>
      <c r="G464" s="62"/>
      <c r="H464" s="62"/>
      <c r="I464" s="62"/>
      <c r="J464" s="62"/>
      <c r="K464" s="62">
        <f>K465</f>
        <v>6000</v>
      </c>
    </row>
    <row r="465" spans="1:13" ht="15.75" x14ac:dyDescent="0.25">
      <c r="A465" s="26" t="s">
        <v>176</v>
      </c>
      <c r="B465" s="42" t="s">
        <v>275</v>
      </c>
      <c r="C465" s="42" t="s">
        <v>275</v>
      </c>
      <c r="D465" s="21" t="s">
        <v>1063</v>
      </c>
      <c r="E465" s="42" t="s">
        <v>186</v>
      </c>
      <c r="F465" s="62"/>
      <c r="G465" s="62"/>
      <c r="H465" s="62"/>
      <c r="I465" s="62"/>
      <c r="J465" s="62"/>
      <c r="K465" s="62">
        <f>K466</f>
        <v>6000</v>
      </c>
    </row>
    <row r="466" spans="1:13" ht="47.25" x14ac:dyDescent="0.25">
      <c r="A466" s="26" t="s">
        <v>225</v>
      </c>
      <c r="B466" s="42" t="s">
        <v>275</v>
      </c>
      <c r="C466" s="42" t="s">
        <v>275</v>
      </c>
      <c r="D466" s="21" t="s">
        <v>1063</v>
      </c>
      <c r="E466" s="42" t="s">
        <v>201</v>
      </c>
      <c r="F466" s="62"/>
      <c r="G466" s="62"/>
      <c r="H466" s="62"/>
      <c r="I466" s="62"/>
      <c r="J466" s="62"/>
      <c r="K466" s="62">
        <f>'Прил.№4 ведомств.'!G1218</f>
        <v>6000</v>
      </c>
    </row>
    <row r="467" spans="1:13" ht="15.75" x14ac:dyDescent="0.25">
      <c r="A467" s="43" t="s">
        <v>304</v>
      </c>
      <c r="B467" s="8" t="s">
        <v>305</v>
      </c>
      <c r="C467" s="42"/>
      <c r="D467" s="42"/>
      <c r="E467" s="42"/>
      <c r="F467" s="4" t="e">
        <f t="shared" ref="F467:K467" si="167">F468+F527+F712+F735+F615</f>
        <v>#REF!</v>
      </c>
      <c r="G467" s="4" t="e">
        <f t="shared" si="167"/>
        <v>#REF!</v>
      </c>
      <c r="H467" s="4" t="e">
        <f t="shared" si="167"/>
        <v>#REF!</v>
      </c>
      <c r="I467" s="4" t="e">
        <f t="shared" si="167"/>
        <v>#REF!</v>
      </c>
      <c r="J467" s="4" t="e">
        <f t="shared" si="167"/>
        <v>#REF!</v>
      </c>
      <c r="K467" s="4">
        <f t="shared" si="167"/>
        <v>317918.79999999993</v>
      </c>
      <c r="M467" s="23"/>
    </row>
    <row r="468" spans="1:13" ht="15.75" x14ac:dyDescent="0.25">
      <c r="A468" s="43" t="s">
        <v>446</v>
      </c>
      <c r="B468" s="8" t="s">
        <v>305</v>
      </c>
      <c r="C468" s="8" t="s">
        <v>159</v>
      </c>
      <c r="D468" s="8"/>
      <c r="E468" s="8"/>
      <c r="F468" s="4" t="e">
        <f>F469+F507</f>
        <v>#REF!</v>
      </c>
      <c r="G468" s="4" t="e">
        <f>G469+G507</f>
        <v>#REF!</v>
      </c>
      <c r="H468" s="4" t="e">
        <f>H469+H507</f>
        <v>#REF!</v>
      </c>
      <c r="I468" s="4" t="e">
        <f>I469+I507</f>
        <v>#REF!</v>
      </c>
      <c r="J468" s="4" t="e">
        <f>J469+J507</f>
        <v>#REF!</v>
      </c>
      <c r="K468" s="4">
        <f>K469+K507+K503+K499</f>
        <v>98625.7</v>
      </c>
      <c r="M468" s="23"/>
    </row>
    <row r="469" spans="1:13" ht="47.25" x14ac:dyDescent="0.25">
      <c r="A469" s="31" t="s">
        <v>468</v>
      </c>
      <c r="B469" s="42" t="s">
        <v>305</v>
      </c>
      <c r="C469" s="42" t="s">
        <v>159</v>
      </c>
      <c r="D469" s="42" t="s">
        <v>448</v>
      </c>
      <c r="E469" s="42"/>
      <c r="F469" s="7" t="e">
        <f t="shared" ref="F469:K469" si="168">F470+F474</f>
        <v>#REF!</v>
      </c>
      <c r="G469" s="7" t="e">
        <f t="shared" si="168"/>
        <v>#REF!</v>
      </c>
      <c r="H469" s="7" t="e">
        <f t="shared" si="168"/>
        <v>#REF!</v>
      </c>
      <c r="I469" s="7" t="e">
        <f t="shared" si="168"/>
        <v>#REF!</v>
      </c>
      <c r="J469" s="7" t="e">
        <f t="shared" si="168"/>
        <v>#REF!</v>
      </c>
      <c r="K469" s="7">
        <f t="shared" si="168"/>
        <v>22293</v>
      </c>
    </row>
    <row r="470" spans="1:13" ht="31.5" x14ac:dyDescent="0.25">
      <c r="A470" s="31" t="s">
        <v>449</v>
      </c>
      <c r="B470" s="42" t="s">
        <v>305</v>
      </c>
      <c r="C470" s="42" t="s">
        <v>159</v>
      </c>
      <c r="D470" s="42" t="s">
        <v>450</v>
      </c>
      <c r="E470" s="42"/>
      <c r="F470" s="7" t="e">
        <f t="shared" ref="F470:K470" si="169">F471</f>
        <v>#REF!</v>
      </c>
      <c r="G470" s="7" t="e">
        <f t="shared" si="169"/>
        <v>#REF!</v>
      </c>
      <c r="H470" s="7" t="e">
        <f t="shared" si="169"/>
        <v>#REF!</v>
      </c>
      <c r="I470" s="7" t="e">
        <f t="shared" si="169"/>
        <v>#REF!</v>
      </c>
      <c r="J470" s="7" t="e">
        <f t="shared" si="169"/>
        <v>#REF!</v>
      </c>
      <c r="K470" s="7">
        <f t="shared" si="169"/>
        <v>12174.300000000001</v>
      </c>
    </row>
    <row r="471" spans="1:13" ht="47.25" x14ac:dyDescent="0.25">
      <c r="A471" s="31" t="s">
        <v>451</v>
      </c>
      <c r="B471" s="42" t="s">
        <v>305</v>
      </c>
      <c r="C471" s="42" t="s">
        <v>159</v>
      </c>
      <c r="D471" s="42" t="s">
        <v>452</v>
      </c>
      <c r="E471" s="42"/>
      <c r="F471" s="7" t="e">
        <f t="shared" ref="F471:K471" si="170">SUM(F472:F472)</f>
        <v>#REF!</v>
      </c>
      <c r="G471" s="7" t="e">
        <f t="shared" si="170"/>
        <v>#REF!</v>
      </c>
      <c r="H471" s="7" t="e">
        <f t="shared" si="170"/>
        <v>#REF!</v>
      </c>
      <c r="I471" s="7" t="e">
        <f t="shared" si="170"/>
        <v>#REF!</v>
      </c>
      <c r="J471" s="7" t="e">
        <f t="shared" si="170"/>
        <v>#REF!</v>
      </c>
      <c r="K471" s="7">
        <f t="shared" si="170"/>
        <v>12174.300000000001</v>
      </c>
    </row>
    <row r="472" spans="1:13" ht="47.25" x14ac:dyDescent="0.25">
      <c r="A472" s="31" t="s">
        <v>313</v>
      </c>
      <c r="B472" s="42" t="s">
        <v>305</v>
      </c>
      <c r="C472" s="42" t="s">
        <v>159</v>
      </c>
      <c r="D472" s="42" t="s">
        <v>452</v>
      </c>
      <c r="E472" s="42" t="s">
        <v>314</v>
      </c>
      <c r="F472" s="7" t="e">
        <f t="shared" ref="F472:K472" si="171">F473</f>
        <v>#REF!</v>
      </c>
      <c r="G472" s="7" t="e">
        <f t="shared" si="171"/>
        <v>#REF!</v>
      </c>
      <c r="H472" s="7" t="e">
        <f t="shared" si="171"/>
        <v>#REF!</v>
      </c>
      <c r="I472" s="7" t="e">
        <f t="shared" si="171"/>
        <v>#REF!</v>
      </c>
      <c r="J472" s="7" t="e">
        <f t="shared" si="171"/>
        <v>#REF!</v>
      </c>
      <c r="K472" s="7">
        <f t="shared" si="171"/>
        <v>12174.300000000001</v>
      </c>
    </row>
    <row r="473" spans="1:13" ht="15.75" x14ac:dyDescent="0.25">
      <c r="A473" s="31" t="s">
        <v>315</v>
      </c>
      <c r="B473" s="42" t="s">
        <v>305</v>
      </c>
      <c r="C473" s="42" t="s">
        <v>159</v>
      </c>
      <c r="D473" s="42" t="s">
        <v>452</v>
      </c>
      <c r="E473" s="42" t="s">
        <v>316</v>
      </c>
      <c r="F473" s="62" t="e">
        <f>'Прил.№4 ведомств.'!#REF!</f>
        <v>#REF!</v>
      </c>
      <c r="G473" s="62" t="e">
        <f>'Прил.№4 ведомств.'!#REF!</f>
        <v>#REF!</v>
      </c>
      <c r="H473" s="62" t="e">
        <f>'Прил.№4 ведомств.'!#REF!</f>
        <v>#REF!</v>
      </c>
      <c r="I473" s="62" t="e">
        <f>'Прил.№4 ведомств.'!#REF!</f>
        <v>#REF!</v>
      </c>
      <c r="J473" s="62" t="e">
        <f>'Прил.№4 ведомств.'!#REF!</f>
        <v>#REF!</v>
      </c>
      <c r="K473" s="62">
        <f>'Прил.№4 ведомств.'!G691</f>
        <v>12174.300000000001</v>
      </c>
      <c r="M473" s="23"/>
    </row>
    <row r="474" spans="1:13" ht="31.5" x14ac:dyDescent="0.25">
      <c r="A474" s="31" t="s">
        <v>453</v>
      </c>
      <c r="B474" s="42" t="s">
        <v>305</v>
      </c>
      <c r="C474" s="42" t="s">
        <v>159</v>
      </c>
      <c r="D474" s="42" t="s">
        <v>454</v>
      </c>
      <c r="E474" s="42"/>
      <c r="F474" s="7" t="e">
        <f>F475+F478+F481+F487+F484+F490+F493</f>
        <v>#REF!</v>
      </c>
      <c r="G474" s="7" t="e">
        <f>G475+G478+G481+G487+G484+G490+G493</f>
        <v>#REF!</v>
      </c>
      <c r="H474" s="7" t="e">
        <f>H475+H478+H481+H487+H484+H490+H493</f>
        <v>#REF!</v>
      </c>
      <c r="I474" s="7" t="e">
        <f>I475+I478+I481+I487+I484+I490+I493</f>
        <v>#REF!</v>
      </c>
      <c r="J474" s="7" t="e">
        <f>J475+J478+J481+J487+J484+J490+J493</f>
        <v>#REF!</v>
      </c>
      <c r="K474" s="7">
        <f>K475+K478+K481+K487+K484+K490+K493+K496</f>
        <v>10118.699999999999</v>
      </c>
    </row>
    <row r="475" spans="1:13" ht="47.25" hidden="1" customHeight="1" x14ac:dyDescent="0.25">
      <c r="A475" s="31" t="s">
        <v>646</v>
      </c>
      <c r="B475" s="42" t="s">
        <v>305</v>
      </c>
      <c r="C475" s="42" t="s">
        <v>159</v>
      </c>
      <c r="D475" s="42" t="s">
        <v>647</v>
      </c>
      <c r="E475" s="42"/>
      <c r="F475" s="7">
        <f>F476</f>
        <v>0</v>
      </c>
      <c r="G475" s="7">
        <f t="shared" ref="G475:K476" si="172">G476</f>
        <v>0</v>
      </c>
      <c r="H475" s="7">
        <f t="shared" si="172"/>
        <v>0</v>
      </c>
      <c r="I475" s="7">
        <f t="shared" si="172"/>
        <v>0</v>
      </c>
      <c r="J475" s="7">
        <f t="shared" si="172"/>
        <v>0</v>
      </c>
      <c r="K475" s="7">
        <f t="shared" si="172"/>
        <v>0</v>
      </c>
    </row>
    <row r="476" spans="1:13" ht="47.25" hidden="1" customHeight="1" x14ac:dyDescent="0.25">
      <c r="A476" s="31" t="s">
        <v>313</v>
      </c>
      <c r="B476" s="42" t="s">
        <v>305</v>
      </c>
      <c r="C476" s="42" t="s">
        <v>159</v>
      </c>
      <c r="D476" s="42" t="s">
        <v>647</v>
      </c>
      <c r="E476" s="42" t="s">
        <v>314</v>
      </c>
      <c r="F476" s="7">
        <f>F477</f>
        <v>0</v>
      </c>
      <c r="G476" s="7">
        <f t="shared" si="172"/>
        <v>0</v>
      </c>
      <c r="H476" s="7">
        <f t="shared" si="172"/>
        <v>0</v>
      </c>
      <c r="I476" s="7">
        <f t="shared" si="172"/>
        <v>0</v>
      </c>
      <c r="J476" s="7">
        <f t="shared" si="172"/>
        <v>0</v>
      </c>
      <c r="K476" s="7">
        <f t="shared" si="172"/>
        <v>0</v>
      </c>
    </row>
    <row r="477" spans="1:13" ht="15.75" hidden="1" customHeight="1" x14ac:dyDescent="0.25">
      <c r="A477" s="31" t="s">
        <v>315</v>
      </c>
      <c r="B477" s="42" t="s">
        <v>305</v>
      </c>
      <c r="C477" s="42" t="s">
        <v>159</v>
      </c>
      <c r="D477" s="42" t="s">
        <v>647</v>
      </c>
      <c r="E477" s="42" t="s">
        <v>316</v>
      </c>
      <c r="F477" s="7"/>
      <c r="G477" s="7"/>
      <c r="H477" s="7"/>
      <c r="I477" s="7"/>
      <c r="J477" s="7"/>
      <c r="K477" s="7"/>
    </row>
    <row r="478" spans="1:13" ht="31.5" customHeight="1" x14ac:dyDescent="0.25">
      <c r="A478" s="31" t="s">
        <v>319</v>
      </c>
      <c r="B478" s="42" t="s">
        <v>305</v>
      </c>
      <c r="C478" s="42" t="s">
        <v>159</v>
      </c>
      <c r="D478" s="42" t="s">
        <v>455</v>
      </c>
      <c r="E478" s="42"/>
      <c r="F478" s="7" t="e">
        <f>F479</f>
        <v>#REF!</v>
      </c>
      <c r="G478" s="7" t="e">
        <f t="shared" ref="G478:K479" si="173">G479</f>
        <v>#REF!</v>
      </c>
      <c r="H478" s="7" t="e">
        <f t="shared" si="173"/>
        <v>#REF!</v>
      </c>
      <c r="I478" s="7" t="e">
        <f t="shared" si="173"/>
        <v>#REF!</v>
      </c>
      <c r="J478" s="7" t="e">
        <f t="shared" si="173"/>
        <v>#REF!</v>
      </c>
      <c r="K478" s="7">
        <f t="shared" si="173"/>
        <v>503.8</v>
      </c>
    </row>
    <row r="479" spans="1:13" ht="47.25" customHeight="1" x14ac:dyDescent="0.25">
      <c r="A479" s="31" t="s">
        <v>313</v>
      </c>
      <c r="B479" s="42" t="s">
        <v>305</v>
      </c>
      <c r="C479" s="42" t="s">
        <v>159</v>
      </c>
      <c r="D479" s="42" t="s">
        <v>455</v>
      </c>
      <c r="E479" s="42" t="s">
        <v>314</v>
      </c>
      <c r="F479" s="7" t="e">
        <f>F480</f>
        <v>#REF!</v>
      </c>
      <c r="G479" s="7" t="e">
        <f t="shared" si="173"/>
        <v>#REF!</v>
      </c>
      <c r="H479" s="7" t="e">
        <f t="shared" si="173"/>
        <v>#REF!</v>
      </c>
      <c r="I479" s="7" t="e">
        <f t="shared" si="173"/>
        <v>#REF!</v>
      </c>
      <c r="J479" s="7" t="e">
        <f t="shared" si="173"/>
        <v>#REF!</v>
      </c>
      <c r="K479" s="7">
        <f t="shared" si="173"/>
        <v>503.8</v>
      </c>
    </row>
    <row r="480" spans="1:13" ht="15.75" customHeight="1" x14ac:dyDescent="0.25">
      <c r="A480" s="31" t="s">
        <v>315</v>
      </c>
      <c r="B480" s="42" t="s">
        <v>305</v>
      </c>
      <c r="C480" s="42" t="s">
        <v>159</v>
      </c>
      <c r="D480" s="42" t="s">
        <v>455</v>
      </c>
      <c r="E480" s="42" t="s">
        <v>316</v>
      </c>
      <c r="F480" s="7" t="e">
        <f>'Прил.№4 ведомств.'!#REF!</f>
        <v>#REF!</v>
      </c>
      <c r="G480" s="7" t="e">
        <f>'Прил.№4 ведомств.'!#REF!</f>
        <v>#REF!</v>
      </c>
      <c r="H480" s="7" t="e">
        <f>'Прил.№4 ведомств.'!#REF!</f>
        <v>#REF!</v>
      </c>
      <c r="I480" s="7" t="e">
        <f>'Прил.№4 ведомств.'!#REF!</f>
        <v>#REF!</v>
      </c>
      <c r="J480" s="7" t="e">
        <f>'Прил.№4 ведомств.'!#REF!</f>
        <v>#REF!</v>
      </c>
      <c r="K480" s="7">
        <f>'Прил.№4 ведомств.'!G695</f>
        <v>503.8</v>
      </c>
    </row>
    <row r="481" spans="1:11" ht="31.5" x14ac:dyDescent="0.25">
      <c r="A481" s="31" t="s">
        <v>321</v>
      </c>
      <c r="B481" s="42" t="s">
        <v>305</v>
      </c>
      <c r="C481" s="42" t="s">
        <v>159</v>
      </c>
      <c r="D481" s="42" t="s">
        <v>456</v>
      </c>
      <c r="E481" s="42"/>
      <c r="F481" s="7" t="e">
        <f>F482</f>
        <v>#REF!</v>
      </c>
      <c r="G481" s="7" t="e">
        <f t="shared" ref="G481:K482" si="174">G482</f>
        <v>#REF!</v>
      </c>
      <c r="H481" s="7" t="e">
        <f t="shared" si="174"/>
        <v>#REF!</v>
      </c>
      <c r="I481" s="7" t="e">
        <f t="shared" si="174"/>
        <v>#REF!</v>
      </c>
      <c r="J481" s="7" t="e">
        <f t="shared" si="174"/>
        <v>#REF!</v>
      </c>
      <c r="K481" s="7">
        <f t="shared" si="174"/>
        <v>212</v>
      </c>
    </row>
    <row r="482" spans="1:11" ht="47.25" x14ac:dyDescent="0.25">
      <c r="A482" s="31" t="s">
        <v>313</v>
      </c>
      <c r="B482" s="42" t="s">
        <v>305</v>
      </c>
      <c r="C482" s="42" t="s">
        <v>159</v>
      </c>
      <c r="D482" s="42" t="s">
        <v>456</v>
      </c>
      <c r="E482" s="42" t="s">
        <v>314</v>
      </c>
      <c r="F482" s="7" t="e">
        <f>F483</f>
        <v>#REF!</v>
      </c>
      <c r="G482" s="7" t="e">
        <f t="shared" si="174"/>
        <v>#REF!</v>
      </c>
      <c r="H482" s="7" t="e">
        <f t="shared" si="174"/>
        <v>#REF!</v>
      </c>
      <c r="I482" s="7" t="e">
        <f t="shared" si="174"/>
        <v>#REF!</v>
      </c>
      <c r="J482" s="7" t="e">
        <f t="shared" si="174"/>
        <v>#REF!</v>
      </c>
      <c r="K482" s="7">
        <f t="shared" si="174"/>
        <v>212</v>
      </c>
    </row>
    <row r="483" spans="1:11" ht="15.75" x14ac:dyDescent="0.25">
      <c r="A483" s="31" t="s">
        <v>315</v>
      </c>
      <c r="B483" s="42" t="s">
        <v>305</v>
      </c>
      <c r="C483" s="42" t="s">
        <v>159</v>
      </c>
      <c r="D483" s="42" t="s">
        <v>456</v>
      </c>
      <c r="E483" s="42" t="s">
        <v>316</v>
      </c>
      <c r="F483" s="7" t="e">
        <f>'Прил.№4 ведомств.'!#REF!</f>
        <v>#REF!</v>
      </c>
      <c r="G483" s="7" t="e">
        <f>'Прил.№4 ведомств.'!#REF!</f>
        <v>#REF!</v>
      </c>
      <c r="H483" s="7" t="e">
        <f>'Прил.№4 ведомств.'!#REF!</f>
        <v>#REF!</v>
      </c>
      <c r="I483" s="7" t="e">
        <f>'Прил.№4 ведомств.'!#REF!</f>
        <v>#REF!</v>
      </c>
      <c r="J483" s="7" t="e">
        <f>'Прил.№4 ведомств.'!#REF!</f>
        <v>#REF!</v>
      </c>
      <c r="K483" s="7">
        <f>'Прил.№4 ведомств.'!G698</f>
        <v>212</v>
      </c>
    </row>
    <row r="484" spans="1:11" ht="47.25" x14ac:dyDescent="0.25">
      <c r="A484" s="31" t="s">
        <v>457</v>
      </c>
      <c r="B484" s="42" t="s">
        <v>305</v>
      </c>
      <c r="C484" s="42" t="s">
        <v>159</v>
      </c>
      <c r="D484" s="42" t="s">
        <v>458</v>
      </c>
      <c r="E484" s="42"/>
      <c r="F484" s="7" t="e">
        <f>F485</f>
        <v>#REF!</v>
      </c>
      <c r="G484" s="7" t="e">
        <f t="shared" ref="G484:K485" si="175">G485</f>
        <v>#REF!</v>
      </c>
      <c r="H484" s="7" t="e">
        <f t="shared" si="175"/>
        <v>#REF!</v>
      </c>
      <c r="I484" s="7" t="e">
        <f t="shared" si="175"/>
        <v>#REF!</v>
      </c>
      <c r="J484" s="7" t="e">
        <f t="shared" si="175"/>
        <v>#REF!</v>
      </c>
      <c r="K484" s="7">
        <f t="shared" si="175"/>
        <v>5168.8</v>
      </c>
    </row>
    <row r="485" spans="1:11" ht="47.25" x14ac:dyDescent="0.25">
      <c r="A485" s="31" t="s">
        <v>313</v>
      </c>
      <c r="B485" s="42" t="s">
        <v>305</v>
      </c>
      <c r="C485" s="42" t="s">
        <v>159</v>
      </c>
      <c r="D485" s="42" t="s">
        <v>458</v>
      </c>
      <c r="E485" s="42" t="s">
        <v>314</v>
      </c>
      <c r="F485" s="7" t="e">
        <f>F486</f>
        <v>#REF!</v>
      </c>
      <c r="G485" s="7" t="e">
        <f t="shared" si="175"/>
        <v>#REF!</v>
      </c>
      <c r="H485" s="7" t="e">
        <f t="shared" si="175"/>
        <v>#REF!</v>
      </c>
      <c r="I485" s="7" t="e">
        <f t="shared" si="175"/>
        <v>#REF!</v>
      </c>
      <c r="J485" s="7" t="e">
        <f t="shared" si="175"/>
        <v>#REF!</v>
      </c>
      <c r="K485" s="7">
        <f t="shared" si="175"/>
        <v>5168.8</v>
      </c>
    </row>
    <row r="486" spans="1:11" ht="15.75" x14ac:dyDescent="0.25">
      <c r="A486" s="31" t="s">
        <v>315</v>
      </c>
      <c r="B486" s="42" t="s">
        <v>305</v>
      </c>
      <c r="C486" s="42" t="s">
        <v>159</v>
      </c>
      <c r="D486" s="42" t="s">
        <v>458</v>
      </c>
      <c r="E486" s="42" t="s">
        <v>316</v>
      </c>
      <c r="F486" s="7" t="e">
        <f>'Прил.№4 ведомств.'!#REF!</f>
        <v>#REF!</v>
      </c>
      <c r="G486" s="7" t="e">
        <f>'Прил.№4 ведомств.'!#REF!</f>
        <v>#REF!</v>
      </c>
      <c r="H486" s="7" t="e">
        <f>'Прил.№4 ведомств.'!#REF!</f>
        <v>#REF!</v>
      </c>
      <c r="I486" s="7" t="e">
        <f>'Прил.№4 ведомств.'!#REF!</f>
        <v>#REF!</v>
      </c>
      <c r="J486" s="7" t="e">
        <f>'Прил.№4 ведомств.'!#REF!</f>
        <v>#REF!</v>
      </c>
      <c r="K486" s="7">
        <f>'Прил.№4 ведомств.'!G701</f>
        <v>5168.8</v>
      </c>
    </row>
    <row r="487" spans="1:11" ht="31.5" hidden="1" customHeight="1" x14ac:dyDescent="0.25">
      <c r="A487" s="31" t="s">
        <v>325</v>
      </c>
      <c r="B487" s="42" t="s">
        <v>305</v>
      </c>
      <c r="C487" s="42" t="s">
        <v>159</v>
      </c>
      <c r="D487" s="42" t="s">
        <v>459</v>
      </c>
      <c r="E487" s="42"/>
      <c r="F487" s="7" t="e">
        <f>F488</f>
        <v>#REF!</v>
      </c>
      <c r="G487" s="7" t="e">
        <f t="shared" ref="G487:K488" si="176">G488</f>
        <v>#REF!</v>
      </c>
      <c r="H487" s="7" t="e">
        <f t="shared" si="176"/>
        <v>#REF!</v>
      </c>
      <c r="I487" s="7" t="e">
        <f t="shared" si="176"/>
        <v>#REF!</v>
      </c>
      <c r="J487" s="7" t="e">
        <f t="shared" si="176"/>
        <v>#REF!</v>
      </c>
      <c r="K487" s="7">
        <f t="shared" si="176"/>
        <v>0</v>
      </c>
    </row>
    <row r="488" spans="1:11" ht="47.25" hidden="1" customHeight="1" x14ac:dyDescent="0.25">
      <c r="A488" s="31" t="s">
        <v>313</v>
      </c>
      <c r="B488" s="42" t="s">
        <v>305</v>
      </c>
      <c r="C488" s="42" t="s">
        <v>159</v>
      </c>
      <c r="D488" s="42" t="s">
        <v>459</v>
      </c>
      <c r="E488" s="42" t="s">
        <v>314</v>
      </c>
      <c r="F488" s="7" t="e">
        <f>F489</f>
        <v>#REF!</v>
      </c>
      <c r="G488" s="7" t="e">
        <f t="shared" si="176"/>
        <v>#REF!</v>
      </c>
      <c r="H488" s="7" t="e">
        <f t="shared" si="176"/>
        <v>#REF!</v>
      </c>
      <c r="I488" s="7" t="e">
        <f t="shared" si="176"/>
        <v>#REF!</v>
      </c>
      <c r="J488" s="7" t="e">
        <f t="shared" si="176"/>
        <v>#REF!</v>
      </c>
      <c r="K488" s="7">
        <f t="shared" si="176"/>
        <v>0</v>
      </c>
    </row>
    <row r="489" spans="1:11" ht="15.75" hidden="1" customHeight="1" x14ac:dyDescent="0.25">
      <c r="A489" s="31" t="s">
        <v>315</v>
      </c>
      <c r="B489" s="42" t="s">
        <v>305</v>
      </c>
      <c r="C489" s="42" t="s">
        <v>159</v>
      </c>
      <c r="D489" s="42" t="s">
        <v>459</v>
      </c>
      <c r="E489" s="42" t="s">
        <v>316</v>
      </c>
      <c r="F489" s="7" t="e">
        <f>'Прил.№4 ведомств.'!#REF!</f>
        <v>#REF!</v>
      </c>
      <c r="G489" s="7" t="e">
        <f>'Прил.№4 ведомств.'!#REF!</f>
        <v>#REF!</v>
      </c>
      <c r="H489" s="7" t="e">
        <f>'Прил.№4 ведомств.'!#REF!</f>
        <v>#REF!</v>
      </c>
      <c r="I489" s="7" t="e">
        <f>'Прил.№4 ведомств.'!#REF!</f>
        <v>#REF!</v>
      </c>
      <c r="J489" s="7" t="e">
        <f>'Прил.№4 ведомств.'!#REF!</f>
        <v>#REF!</v>
      </c>
      <c r="K489" s="7">
        <f>'Прил.№4 ведомств.'!G704</f>
        <v>0</v>
      </c>
    </row>
    <row r="490" spans="1:11" ht="42" customHeight="1" x14ac:dyDescent="0.25">
      <c r="A490" s="69" t="s">
        <v>842</v>
      </c>
      <c r="B490" s="21" t="s">
        <v>305</v>
      </c>
      <c r="C490" s="21" t="s">
        <v>159</v>
      </c>
      <c r="D490" s="21" t="s">
        <v>845</v>
      </c>
      <c r="E490" s="21"/>
      <c r="F490" s="7" t="e">
        <f>F491</f>
        <v>#REF!</v>
      </c>
      <c r="G490" s="7" t="e">
        <f t="shared" ref="G490:K491" si="177">G491</f>
        <v>#REF!</v>
      </c>
      <c r="H490" s="7" t="e">
        <f t="shared" si="177"/>
        <v>#REF!</v>
      </c>
      <c r="I490" s="7" t="e">
        <f t="shared" si="177"/>
        <v>#REF!</v>
      </c>
      <c r="J490" s="7" t="e">
        <f t="shared" si="177"/>
        <v>#REF!</v>
      </c>
      <c r="K490" s="7">
        <f t="shared" si="177"/>
        <v>2850</v>
      </c>
    </row>
    <row r="491" spans="1:11" ht="46.5" customHeight="1" x14ac:dyDescent="0.25">
      <c r="A491" s="31" t="s">
        <v>313</v>
      </c>
      <c r="B491" s="21" t="s">
        <v>305</v>
      </c>
      <c r="C491" s="21" t="s">
        <v>159</v>
      </c>
      <c r="D491" s="21" t="s">
        <v>845</v>
      </c>
      <c r="E491" s="21" t="s">
        <v>314</v>
      </c>
      <c r="F491" s="7" t="e">
        <f>F492</f>
        <v>#REF!</v>
      </c>
      <c r="G491" s="7" t="e">
        <f t="shared" si="177"/>
        <v>#REF!</v>
      </c>
      <c r="H491" s="7" t="e">
        <f t="shared" si="177"/>
        <v>#REF!</v>
      </c>
      <c r="I491" s="7" t="e">
        <f t="shared" si="177"/>
        <v>#REF!</v>
      </c>
      <c r="J491" s="7" t="e">
        <f t="shared" si="177"/>
        <v>#REF!</v>
      </c>
      <c r="K491" s="7">
        <f t="shared" si="177"/>
        <v>2850</v>
      </c>
    </row>
    <row r="492" spans="1:11" ht="15.75" customHeight="1" x14ac:dyDescent="0.25">
      <c r="A492" s="255" t="s">
        <v>315</v>
      </c>
      <c r="B492" s="21" t="s">
        <v>305</v>
      </c>
      <c r="C492" s="21" t="s">
        <v>159</v>
      </c>
      <c r="D492" s="21" t="s">
        <v>845</v>
      </c>
      <c r="E492" s="21" t="s">
        <v>316</v>
      </c>
      <c r="F492" s="7" t="e">
        <f>'Прил.№4 ведомств.'!#REF!</f>
        <v>#REF!</v>
      </c>
      <c r="G492" s="7" t="e">
        <f>'Прил.№4 ведомств.'!#REF!</f>
        <v>#REF!</v>
      </c>
      <c r="H492" s="7" t="e">
        <f>'Прил.№4 ведомств.'!#REF!</f>
        <v>#REF!</v>
      </c>
      <c r="I492" s="7" t="e">
        <f>'Прил.№4 ведомств.'!#REF!</f>
        <v>#REF!</v>
      </c>
      <c r="J492" s="7" t="e">
        <f>'Прил.№4 ведомств.'!#REF!</f>
        <v>#REF!</v>
      </c>
      <c r="K492" s="7">
        <f>'Прил.№4 ведомств.'!G707</f>
        <v>2850</v>
      </c>
    </row>
    <row r="493" spans="1:11" ht="48.75" customHeight="1" x14ac:dyDescent="0.25">
      <c r="A493" s="69" t="s">
        <v>851</v>
      </c>
      <c r="B493" s="21" t="s">
        <v>305</v>
      </c>
      <c r="C493" s="21" t="s">
        <v>159</v>
      </c>
      <c r="D493" s="21" t="s">
        <v>846</v>
      </c>
      <c r="E493" s="21"/>
      <c r="F493" s="7" t="e">
        <f>F494</f>
        <v>#REF!</v>
      </c>
      <c r="G493" s="7" t="e">
        <f t="shared" ref="G493:K494" si="178">G494</f>
        <v>#REF!</v>
      </c>
      <c r="H493" s="7" t="e">
        <f t="shared" si="178"/>
        <v>#REF!</v>
      </c>
      <c r="I493" s="7" t="e">
        <f t="shared" si="178"/>
        <v>#REF!</v>
      </c>
      <c r="J493" s="7" t="e">
        <f t="shared" si="178"/>
        <v>#REF!</v>
      </c>
      <c r="K493" s="7">
        <f t="shared" si="178"/>
        <v>1259.6999999999998</v>
      </c>
    </row>
    <row r="494" spans="1:11" ht="49.5" customHeight="1" x14ac:dyDescent="0.25">
      <c r="A494" s="31" t="s">
        <v>313</v>
      </c>
      <c r="B494" s="21" t="s">
        <v>305</v>
      </c>
      <c r="C494" s="21" t="s">
        <v>159</v>
      </c>
      <c r="D494" s="21" t="s">
        <v>846</v>
      </c>
      <c r="E494" s="21" t="s">
        <v>314</v>
      </c>
      <c r="F494" s="7" t="e">
        <f>F495</f>
        <v>#REF!</v>
      </c>
      <c r="G494" s="7" t="e">
        <f t="shared" si="178"/>
        <v>#REF!</v>
      </c>
      <c r="H494" s="7" t="e">
        <f t="shared" si="178"/>
        <v>#REF!</v>
      </c>
      <c r="I494" s="7" t="e">
        <f t="shared" si="178"/>
        <v>#REF!</v>
      </c>
      <c r="J494" s="7" t="e">
        <f t="shared" si="178"/>
        <v>#REF!</v>
      </c>
      <c r="K494" s="7">
        <f t="shared" si="178"/>
        <v>1259.6999999999998</v>
      </c>
    </row>
    <row r="495" spans="1:11" ht="15.75" customHeight="1" x14ac:dyDescent="0.25">
      <c r="A495" s="255" t="s">
        <v>315</v>
      </c>
      <c r="B495" s="21" t="s">
        <v>305</v>
      </c>
      <c r="C495" s="21" t="s">
        <v>159</v>
      </c>
      <c r="D495" s="21" t="s">
        <v>846</v>
      </c>
      <c r="E495" s="21" t="s">
        <v>316</v>
      </c>
      <c r="F495" s="7" t="e">
        <f>'Прил.№4 ведомств.'!#REF!</f>
        <v>#REF!</v>
      </c>
      <c r="G495" s="7" t="e">
        <f>'Прил.№4 ведомств.'!#REF!</f>
        <v>#REF!</v>
      </c>
      <c r="H495" s="7" t="e">
        <f>'Прил.№4 ведомств.'!#REF!</f>
        <v>#REF!</v>
      </c>
      <c r="I495" s="7" t="e">
        <f>'Прил.№4 ведомств.'!#REF!</f>
        <v>#REF!</v>
      </c>
      <c r="J495" s="7" t="e">
        <f>'Прил.№4 ведомств.'!#REF!</f>
        <v>#REF!</v>
      </c>
      <c r="K495" s="7">
        <f>'Прил.№4 ведомств.'!G710</f>
        <v>1259.6999999999998</v>
      </c>
    </row>
    <row r="496" spans="1:11" ht="141.75" x14ac:dyDescent="0.25">
      <c r="A496" s="26" t="s">
        <v>465</v>
      </c>
      <c r="B496" s="42" t="s">
        <v>305</v>
      </c>
      <c r="C496" s="42" t="s">
        <v>159</v>
      </c>
      <c r="D496" s="21" t="s">
        <v>985</v>
      </c>
      <c r="E496" s="21"/>
      <c r="F496" s="7"/>
      <c r="G496" s="7"/>
      <c r="H496" s="7"/>
      <c r="I496" s="7"/>
      <c r="J496" s="7"/>
      <c r="K496" s="7">
        <f>K497</f>
        <v>124.4</v>
      </c>
    </row>
    <row r="497" spans="1:13" ht="47.25" x14ac:dyDescent="0.25">
      <c r="A497" s="31" t="s">
        <v>313</v>
      </c>
      <c r="B497" s="42" t="s">
        <v>305</v>
      </c>
      <c r="C497" s="42" t="s">
        <v>159</v>
      </c>
      <c r="D497" s="21" t="s">
        <v>985</v>
      </c>
      <c r="E497" s="21" t="s">
        <v>314</v>
      </c>
      <c r="F497" s="7"/>
      <c r="G497" s="7"/>
      <c r="H497" s="7"/>
      <c r="I497" s="7"/>
      <c r="J497" s="7"/>
      <c r="K497" s="7">
        <f>K498</f>
        <v>124.4</v>
      </c>
    </row>
    <row r="498" spans="1:13" ht="15.75" x14ac:dyDescent="0.25">
      <c r="A498" s="255" t="s">
        <v>315</v>
      </c>
      <c r="B498" s="42" t="s">
        <v>305</v>
      </c>
      <c r="C498" s="42" t="s">
        <v>159</v>
      </c>
      <c r="D498" s="21" t="s">
        <v>985</v>
      </c>
      <c r="E498" s="21" t="s">
        <v>316</v>
      </c>
      <c r="F498" s="7"/>
      <c r="G498" s="7"/>
      <c r="H498" s="7"/>
      <c r="I498" s="7"/>
      <c r="J498" s="7"/>
      <c r="K498" s="7">
        <f>'Прил.№4 ведомств.'!G713</f>
        <v>124.4</v>
      </c>
    </row>
    <row r="499" spans="1:13" ht="63" x14ac:dyDescent="0.25">
      <c r="A499" s="33" t="s">
        <v>927</v>
      </c>
      <c r="B499" s="21" t="s">
        <v>305</v>
      </c>
      <c r="C499" s="21" t="s">
        <v>159</v>
      </c>
      <c r="D499" s="21" t="s">
        <v>365</v>
      </c>
      <c r="E499" s="21"/>
      <c r="F499" s="7"/>
      <c r="G499" s="7"/>
      <c r="H499" s="7"/>
      <c r="I499" s="7"/>
      <c r="J499" s="7"/>
      <c r="K499" s="7">
        <f>K500</f>
        <v>697</v>
      </c>
    </row>
    <row r="500" spans="1:13" ht="47.25" x14ac:dyDescent="0.25">
      <c r="A500" s="33" t="s">
        <v>366</v>
      </c>
      <c r="B500" s="21" t="s">
        <v>305</v>
      </c>
      <c r="C500" s="21" t="s">
        <v>159</v>
      </c>
      <c r="D500" s="21" t="s">
        <v>367</v>
      </c>
      <c r="E500" s="21"/>
      <c r="F500" s="7"/>
      <c r="G500" s="7"/>
      <c r="H500" s="7"/>
      <c r="I500" s="7"/>
      <c r="J500" s="7"/>
      <c r="K500" s="7">
        <f>K501</f>
        <v>697</v>
      </c>
    </row>
    <row r="501" spans="1:13" ht="47.25" x14ac:dyDescent="0.25">
      <c r="A501" s="33" t="s">
        <v>313</v>
      </c>
      <c r="B501" s="21" t="s">
        <v>305</v>
      </c>
      <c r="C501" s="21" t="s">
        <v>159</v>
      </c>
      <c r="D501" s="21" t="s">
        <v>367</v>
      </c>
      <c r="E501" s="21" t="s">
        <v>314</v>
      </c>
      <c r="F501" s="7"/>
      <c r="G501" s="7"/>
      <c r="H501" s="7"/>
      <c r="I501" s="7"/>
      <c r="J501" s="7"/>
      <c r="K501" s="7">
        <f>K502</f>
        <v>697</v>
      </c>
    </row>
    <row r="502" spans="1:13" ht="15.75" x14ac:dyDescent="0.25">
      <c r="A502" s="33" t="s">
        <v>315</v>
      </c>
      <c r="B502" s="21" t="s">
        <v>305</v>
      </c>
      <c r="C502" s="21" t="s">
        <v>159</v>
      </c>
      <c r="D502" s="21" t="s">
        <v>367</v>
      </c>
      <c r="E502" s="21" t="s">
        <v>316</v>
      </c>
      <c r="F502" s="7"/>
      <c r="G502" s="7"/>
      <c r="H502" s="7"/>
      <c r="I502" s="7"/>
      <c r="J502" s="7"/>
      <c r="K502" s="7">
        <f>'Прил.№4 ведомств.'!G717</f>
        <v>697</v>
      </c>
    </row>
    <row r="503" spans="1:13" ht="63" x14ac:dyDescent="0.25">
      <c r="A503" s="31" t="s">
        <v>782</v>
      </c>
      <c r="B503" s="21" t="s">
        <v>305</v>
      </c>
      <c r="C503" s="21" t="s">
        <v>159</v>
      </c>
      <c r="D503" s="21" t="s">
        <v>780</v>
      </c>
      <c r="E503" s="34"/>
      <c r="F503" s="7"/>
      <c r="G503" s="7"/>
      <c r="H503" s="7"/>
      <c r="I503" s="7"/>
      <c r="J503" s="7"/>
      <c r="K503" s="7">
        <f>K504</f>
        <v>464.3</v>
      </c>
    </row>
    <row r="504" spans="1:13" ht="47.25" x14ac:dyDescent="0.25">
      <c r="A504" s="122" t="s">
        <v>922</v>
      </c>
      <c r="B504" s="21" t="s">
        <v>305</v>
      </c>
      <c r="C504" s="21" t="s">
        <v>159</v>
      </c>
      <c r="D504" s="21" t="s">
        <v>923</v>
      </c>
      <c r="E504" s="34"/>
      <c r="F504" s="7"/>
      <c r="G504" s="7"/>
      <c r="H504" s="7"/>
      <c r="I504" s="7"/>
      <c r="J504" s="7"/>
      <c r="K504" s="7">
        <f>K505</f>
        <v>464.3</v>
      </c>
    </row>
    <row r="505" spans="1:13" ht="47.25" x14ac:dyDescent="0.25">
      <c r="A505" s="31" t="s">
        <v>313</v>
      </c>
      <c r="B505" s="21" t="s">
        <v>305</v>
      </c>
      <c r="C505" s="21" t="s">
        <v>159</v>
      </c>
      <c r="D505" s="21" t="s">
        <v>923</v>
      </c>
      <c r="E505" s="34" t="s">
        <v>314</v>
      </c>
      <c r="F505" s="7"/>
      <c r="G505" s="7"/>
      <c r="H505" s="7"/>
      <c r="I505" s="7"/>
      <c r="J505" s="7"/>
      <c r="K505" s="7">
        <f>K506</f>
        <v>464.3</v>
      </c>
    </row>
    <row r="506" spans="1:13" ht="15.75" x14ac:dyDescent="0.25">
      <c r="A506" s="255" t="s">
        <v>315</v>
      </c>
      <c r="B506" s="21" t="s">
        <v>305</v>
      </c>
      <c r="C506" s="21" t="s">
        <v>159</v>
      </c>
      <c r="D506" s="21" t="s">
        <v>923</v>
      </c>
      <c r="E506" s="34" t="s">
        <v>316</v>
      </c>
      <c r="F506" s="7"/>
      <c r="G506" s="7"/>
      <c r="H506" s="7"/>
      <c r="I506" s="7"/>
      <c r="J506" s="7"/>
      <c r="K506" s="7">
        <f>'Прил.№4 ведомств.'!G721</f>
        <v>464.3</v>
      </c>
    </row>
    <row r="507" spans="1:13" ht="15.75" x14ac:dyDescent="0.25">
      <c r="A507" s="31" t="s">
        <v>162</v>
      </c>
      <c r="B507" s="42" t="s">
        <v>305</v>
      </c>
      <c r="C507" s="42" t="s">
        <v>159</v>
      </c>
      <c r="D507" s="42" t="s">
        <v>163</v>
      </c>
      <c r="E507" s="42"/>
      <c r="F507" s="7" t="e">
        <f t="shared" ref="F507:K507" si="179">F508</f>
        <v>#REF!</v>
      </c>
      <c r="G507" s="7" t="e">
        <f t="shared" si="179"/>
        <v>#REF!</v>
      </c>
      <c r="H507" s="7" t="e">
        <f t="shared" si="179"/>
        <v>#REF!</v>
      </c>
      <c r="I507" s="7" t="e">
        <f t="shared" si="179"/>
        <v>#REF!</v>
      </c>
      <c r="J507" s="7" t="e">
        <f t="shared" si="179"/>
        <v>#REF!</v>
      </c>
      <c r="K507" s="7">
        <f t="shared" si="179"/>
        <v>75171.399999999994</v>
      </c>
    </row>
    <row r="508" spans="1:13" ht="31.5" x14ac:dyDescent="0.25">
      <c r="A508" s="31" t="s">
        <v>226</v>
      </c>
      <c r="B508" s="42" t="s">
        <v>305</v>
      </c>
      <c r="C508" s="42" t="s">
        <v>159</v>
      </c>
      <c r="D508" s="42" t="s">
        <v>227</v>
      </c>
      <c r="E508" s="42"/>
      <c r="F508" s="7" t="e">
        <f>F512+F515+F518+F521+F524</f>
        <v>#REF!</v>
      </c>
      <c r="G508" s="7" t="e">
        <f>G512+G515+G518+G521+G524</f>
        <v>#REF!</v>
      </c>
      <c r="H508" s="7" t="e">
        <f>H512+H515+H518+H521+H524</f>
        <v>#REF!</v>
      </c>
      <c r="I508" s="7" t="e">
        <f>I512+I515+I518+I521+I524</f>
        <v>#REF!</v>
      </c>
      <c r="J508" s="7" t="e">
        <f>J512+J515+J518+J521+J524</f>
        <v>#REF!</v>
      </c>
      <c r="K508" s="7">
        <f>K512+K515+K518+K521+K524+K509</f>
        <v>75171.399999999994</v>
      </c>
      <c r="M508" s="23"/>
    </row>
    <row r="509" spans="1:13" ht="141.75" x14ac:dyDescent="0.25">
      <c r="A509" s="26" t="s">
        <v>465</v>
      </c>
      <c r="B509" s="42" t="s">
        <v>305</v>
      </c>
      <c r="C509" s="42" t="s">
        <v>159</v>
      </c>
      <c r="D509" s="42" t="s">
        <v>975</v>
      </c>
      <c r="E509" s="42"/>
      <c r="F509" s="7"/>
      <c r="G509" s="7"/>
      <c r="H509" s="7"/>
      <c r="I509" s="7"/>
      <c r="J509" s="7"/>
      <c r="K509" s="7">
        <f>K510</f>
        <v>165.9</v>
      </c>
      <c r="M509" s="23"/>
    </row>
    <row r="510" spans="1:13" ht="47.25" x14ac:dyDescent="0.25">
      <c r="A510" s="26" t="s">
        <v>313</v>
      </c>
      <c r="B510" s="42" t="s">
        <v>305</v>
      </c>
      <c r="C510" s="42" t="s">
        <v>159</v>
      </c>
      <c r="D510" s="42" t="s">
        <v>975</v>
      </c>
      <c r="E510" s="42" t="s">
        <v>314</v>
      </c>
      <c r="F510" s="7"/>
      <c r="G510" s="7"/>
      <c r="H510" s="7"/>
      <c r="I510" s="7"/>
      <c r="J510" s="7"/>
      <c r="K510" s="7">
        <f>K511</f>
        <v>165.9</v>
      </c>
      <c r="M510" s="23"/>
    </row>
    <row r="511" spans="1:13" ht="15.75" x14ac:dyDescent="0.25">
      <c r="A511" s="26" t="s">
        <v>315</v>
      </c>
      <c r="B511" s="42" t="s">
        <v>305</v>
      </c>
      <c r="C511" s="42" t="s">
        <v>159</v>
      </c>
      <c r="D511" s="42" t="s">
        <v>975</v>
      </c>
      <c r="E511" s="42" t="s">
        <v>316</v>
      </c>
      <c r="F511" s="7"/>
      <c r="G511" s="7"/>
      <c r="H511" s="7"/>
      <c r="I511" s="7"/>
      <c r="J511" s="7"/>
      <c r="K511" s="7">
        <f>'Прил.№4 ведомств.'!G726</f>
        <v>165.9</v>
      </c>
      <c r="M511" s="23"/>
    </row>
    <row r="512" spans="1:13" ht="63" x14ac:dyDescent="0.25">
      <c r="A512" s="47" t="s">
        <v>330</v>
      </c>
      <c r="B512" s="42" t="s">
        <v>305</v>
      </c>
      <c r="C512" s="42" t="s">
        <v>159</v>
      </c>
      <c r="D512" s="42" t="s">
        <v>331</v>
      </c>
      <c r="E512" s="42"/>
      <c r="F512" s="7" t="e">
        <f>F513</f>
        <v>#REF!</v>
      </c>
      <c r="G512" s="7" t="e">
        <f t="shared" ref="G512:K513" si="180">G513</f>
        <v>#REF!</v>
      </c>
      <c r="H512" s="7" t="e">
        <f t="shared" si="180"/>
        <v>#REF!</v>
      </c>
      <c r="I512" s="7" t="e">
        <f t="shared" si="180"/>
        <v>#REF!</v>
      </c>
      <c r="J512" s="7" t="e">
        <f t="shared" si="180"/>
        <v>#REF!</v>
      </c>
      <c r="K512" s="7">
        <f t="shared" si="180"/>
        <v>310.2</v>
      </c>
    </row>
    <row r="513" spans="1:13" ht="47.25" x14ac:dyDescent="0.25">
      <c r="A513" s="31" t="s">
        <v>313</v>
      </c>
      <c r="B513" s="42" t="s">
        <v>305</v>
      </c>
      <c r="C513" s="42" t="s">
        <v>159</v>
      </c>
      <c r="D513" s="42" t="s">
        <v>331</v>
      </c>
      <c r="E513" s="42" t="s">
        <v>314</v>
      </c>
      <c r="F513" s="7" t="e">
        <f>F514</f>
        <v>#REF!</v>
      </c>
      <c r="G513" s="7" t="e">
        <f t="shared" si="180"/>
        <v>#REF!</v>
      </c>
      <c r="H513" s="7" t="e">
        <f t="shared" si="180"/>
        <v>#REF!</v>
      </c>
      <c r="I513" s="7" t="e">
        <f t="shared" si="180"/>
        <v>#REF!</v>
      </c>
      <c r="J513" s="7" t="e">
        <f t="shared" si="180"/>
        <v>#REF!</v>
      </c>
      <c r="K513" s="7">
        <f t="shared" si="180"/>
        <v>310.2</v>
      </c>
    </row>
    <row r="514" spans="1:13" ht="15.75" x14ac:dyDescent="0.25">
      <c r="A514" s="31" t="s">
        <v>315</v>
      </c>
      <c r="B514" s="42" t="s">
        <v>305</v>
      </c>
      <c r="C514" s="42" t="s">
        <v>159</v>
      </c>
      <c r="D514" s="42" t="s">
        <v>331</v>
      </c>
      <c r="E514" s="42" t="s">
        <v>316</v>
      </c>
      <c r="F514" s="7" t="e">
        <f>'Прил.№4 ведомств.'!#REF!</f>
        <v>#REF!</v>
      </c>
      <c r="G514" s="7" t="e">
        <f>'Прил.№4 ведомств.'!#REF!</f>
        <v>#REF!</v>
      </c>
      <c r="H514" s="7" t="e">
        <f>'Прил.№4 ведомств.'!#REF!</f>
        <v>#REF!</v>
      </c>
      <c r="I514" s="7" t="e">
        <f>'Прил.№4 ведомств.'!#REF!</f>
        <v>#REF!</v>
      </c>
      <c r="J514" s="7" t="e">
        <f>'Прил.№4 ведомств.'!#REF!</f>
        <v>#REF!</v>
      </c>
      <c r="K514" s="7">
        <f>'Прил.№4 ведомств.'!G732</f>
        <v>310.2</v>
      </c>
    </row>
    <row r="515" spans="1:13" ht="63" x14ac:dyDescent="0.25">
      <c r="A515" s="47" t="s">
        <v>462</v>
      </c>
      <c r="B515" s="42" t="s">
        <v>305</v>
      </c>
      <c r="C515" s="42" t="s">
        <v>159</v>
      </c>
      <c r="D515" s="42" t="s">
        <v>333</v>
      </c>
      <c r="E515" s="42"/>
      <c r="F515" s="7" t="e">
        <f>F516</f>
        <v>#REF!</v>
      </c>
      <c r="G515" s="7" t="e">
        <f t="shared" ref="G515:K516" si="181">G516</f>
        <v>#REF!</v>
      </c>
      <c r="H515" s="7" t="e">
        <f t="shared" si="181"/>
        <v>#REF!</v>
      </c>
      <c r="I515" s="7" t="e">
        <f t="shared" si="181"/>
        <v>#REF!</v>
      </c>
      <c r="J515" s="7" t="e">
        <f t="shared" si="181"/>
        <v>#REF!</v>
      </c>
      <c r="K515" s="7">
        <f t="shared" si="181"/>
        <v>1755.8</v>
      </c>
    </row>
    <row r="516" spans="1:13" ht="47.25" x14ac:dyDescent="0.25">
      <c r="A516" s="31" t="s">
        <v>313</v>
      </c>
      <c r="B516" s="42" t="s">
        <v>305</v>
      </c>
      <c r="C516" s="42" t="s">
        <v>159</v>
      </c>
      <c r="D516" s="42" t="s">
        <v>333</v>
      </c>
      <c r="E516" s="42" t="s">
        <v>314</v>
      </c>
      <c r="F516" s="7" t="e">
        <f>F517</f>
        <v>#REF!</v>
      </c>
      <c r="G516" s="7" t="e">
        <f t="shared" si="181"/>
        <v>#REF!</v>
      </c>
      <c r="H516" s="7" t="e">
        <f t="shared" si="181"/>
        <v>#REF!</v>
      </c>
      <c r="I516" s="7" t="e">
        <f t="shared" si="181"/>
        <v>#REF!</v>
      </c>
      <c r="J516" s="7" t="e">
        <f t="shared" si="181"/>
        <v>#REF!</v>
      </c>
      <c r="K516" s="7">
        <f t="shared" si="181"/>
        <v>1755.8</v>
      </c>
    </row>
    <row r="517" spans="1:13" ht="15.75" x14ac:dyDescent="0.25">
      <c r="A517" s="31" t="s">
        <v>315</v>
      </c>
      <c r="B517" s="42" t="s">
        <v>305</v>
      </c>
      <c r="C517" s="42" t="s">
        <v>159</v>
      </c>
      <c r="D517" s="42" t="s">
        <v>333</v>
      </c>
      <c r="E517" s="42" t="s">
        <v>316</v>
      </c>
      <c r="F517" s="7" t="e">
        <f>'Прил.№4 ведомств.'!#REF!</f>
        <v>#REF!</v>
      </c>
      <c r="G517" s="7" t="e">
        <f>'Прил.№4 ведомств.'!#REF!</f>
        <v>#REF!</v>
      </c>
      <c r="H517" s="7" t="e">
        <f>'Прил.№4 ведомств.'!#REF!</f>
        <v>#REF!</v>
      </c>
      <c r="I517" s="7" t="e">
        <f>'Прил.№4 ведомств.'!#REF!</f>
        <v>#REF!</v>
      </c>
      <c r="J517" s="7" t="e">
        <f>'Прил.№4 ведомств.'!#REF!</f>
        <v>#REF!</v>
      </c>
      <c r="K517" s="7">
        <f>'Прил.№4 ведомств.'!G735</f>
        <v>1755.8</v>
      </c>
    </row>
    <row r="518" spans="1:13" ht="94.5" x14ac:dyDescent="0.25">
      <c r="A518" s="33" t="s">
        <v>463</v>
      </c>
      <c r="B518" s="42" t="s">
        <v>305</v>
      </c>
      <c r="C518" s="42" t="s">
        <v>159</v>
      </c>
      <c r="D518" s="42" t="s">
        <v>464</v>
      </c>
      <c r="E518" s="42"/>
      <c r="F518" s="7" t="e">
        <f>F519</f>
        <v>#REF!</v>
      </c>
      <c r="G518" s="7" t="e">
        <f t="shared" ref="G518:K519" si="182">G519</f>
        <v>#REF!</v>
      </c>
      <c r="H518" s="7" t="e">
        <f t="shared" si="182"/>
        <v>#REF!</v>
      </c>
      <c r="I518" s="7" t="e">
        <f t="shared" si="182"/>
        <v>#REF!</v>
      </c>
      <c r="J518" s="7" t="e">
        <f t="shared" si="182"/>
        <v>#REF!</v>
      </c>
      <c r="K518" s="7">
        <f t="shared" si="182"/>
        <v>70227.100000000006</v>
      </c>
    </row>
    <row r="519" spans="1:13" ht="47.25" x14ac:dyDescent="0.25">
      <c r="A519" s="31" t="s">
        <v>313</v>
      </c>
      <c r="B519" s="42" t="s">
        <v>305</v>
      </c>
      <c r="C519" s="42" t="s">
        <v>159</v>
      </c>
      <c r="D519" s="42" t="s">
        <v>464</v>
      </c>
      <c r="E519" s="42" t="s">
        <v>314</v>
      </c>
      <c r="F519" s="7" t="e">
        <f>F520</f>
        <v>#REF!</v>
      </c>
      <c r="G519" s="7" t="e">
        <f t="shared" si="182"/>
        <v>#REF!</v>
      </c>
      <c r="H519" s="7" t="e">
        <f t="shared" si="182"/>
        <v>#REF!</v>
      </c>
      <c r="I519" s="7" t="e">
        <f t="shared" si="182"/>
        <v>#REF!</v>
      </c>
      <c r="J519" s="7" t="e">
        <f t="shared" si="182"/>
        <v>#REF!</v>
      </c>
      <c r="K519" s="7">
        <f t="shared" si="182"/>
        <v>70227.100000000006</v>
      </c>
    </row>
    <row r="520" spans="1:13" ht="15.75" x14ac:dyDescent="0.25">
      <c r="A520" s="31" t="s">
        <v>315</v>
      </c>
      <c r="B520" s="42" t="s">
        <v>305</v>
      </c>
      <c r="C520" s="42" t="s">
        <v>159</v>
      </c>
      <c r="D520" s="42" t="s">
        <v>464</v>
      </c>
      <c r="E520" s="42" t="s">
        <v>316</v>
      </c>
      <c r="F520" s="7" t="e">
        <f>'Прил.№4 ведомств.'!#REF!</f>
        <v>#REF!</v>
      </c>
      <c r="G520" s="7" t="e">
        <f>'Прил.№4 ведомств.'!#REF!</f>
        <v>#REF!</v>
      </c>
      <c r="H520" s="7" t="e">
        <f>'Прил.№4 ведомств.'!#REF!</f>
        <v>#REF!</v>
      </c>
      <c r="I520" s="7" t="e">
        <f>'Прил.№4 ведомств.'!#REF!</f>
        <v>#REF!</v>
      </c>
      <c r="J520" s="7" t="e">
        <f>'Прил.№4 ведомств.'!#REF!</f>
        <v>#REF!</v>
      </c>
      <c r="K520" s="7">
        <f>'Прил.№4 ведомств.'!G738</f>
        <v>70227.100000000006</v>
      </c>
    </row>
    <row r="521" spans="1:13" ht="94.5" x14ac:dyDescent="0.25">
      <c r="A521" s="47" t="s">
        <v>334</v>
      </c>
      <c r="B521" s="42" t="s">
        <v>305</v>
      </c>
      <c r="C521" s="42" t="s">
        <v>159</v>
      </c>
      <c r="D521" s="21" t="s">
        <v>335</v>
      </c>
      <c r="E521" s="42"/>
      <c r="F521" s="7" t="e">
        <f>F522</f>
        <v>#REF!</v>
      </c>
      <c r="G521" s="7" t="e">
        <f t="shared" ref="G521:K522" si="183">G522</f>
        <v>#REF!</v>
      </c>
      <c r="H521" s="7" t="e">
        <f t="shared" si="183"/>
        <v>#REF!</v>
      </c>
      <c r="I521" s="7" t="e">
        <f t="shared" si="183"/>
        <v>#REF!</v>
      </c>
      <c r="J521" s="7" t="e">
        <f t="shared" si="183"/>
        <v>#REF!</v>
      </c>
      <c r="K521" s="7">
        <f t="shared" si="183"/>
        <v>2712.4</v>
      </c>
    </row>
    <row r="522" spans="1:13" ht="47.25" x14ac:dyDescent="0.25">
      <c r="A522" s="31" t="s">
        <v>313</v>
      </c>
      <c r="B522" s="42" t="s">
        <v>305</v>
      </c>
      <c r="C522" s="42" t="s">
        <v>159</v>
      </c>
      <c r="D522" s="21" t="s">
        <v>335</v>
      </c>
      <c r="E522" s="42" t="s">
        <v>314</v>
      </c>
      <c r="F522" s="7" t="e">
        <f>F523</f>
        <v>#REF!</v>
      </c>
      <c r="G522" s="7" t="e">
        <f t="shared" si="183"/>
        <v>#REF!</v>
      </c>
      <c r="H522" s="7" t="e">
        <f t="shared" si="183"/>
        <v>#REF!</v>
      </c>
      <c r="I522" s="7" t="e">
        <f t="shared" si="183"/>
        <v>#REF!</v>
      </c>
      <c r="J522" s="7" t="e">
        <f t="shared" si="183"/>
        <v>#REF!</v>
      </c>
      <c r="K522" s="7">
        <f t="shared" si="183"/>
        <v>2712.4</v>
      </c>
    </row>
    <row r="523" spans="1:13" ht="15.75" x14ac:dyDescent="0.25">
      <c r="A523" s="31" t="s">
        <v>315</v>
      </c>
      <c r="B523" s="42" t="s">
        <v>305</v>
      </c>
      <c r="C523" s="42" t="s">
        <v>159</v>
      </c>
      <c r="D523" s="21" t="s">
        <v>335</v>
      </c>
      <c r="E523" s="42" t="s">
        <v>316</v>
      </c>
      <c r="F523" s="7" t="e">
        <f>'Прил.№4 ведомств.'!#REF!</f>
        <v>#REF!</v>
      </c>
      <c r="G523" s="7" t="e">
        <f>'Прил.№4 ведомств.'!#REF!</f>
        <v>#REF!</v>
      </c>
      <c r="H523" s="7" t="e">
        <f>'Прил.№4 ведомств.'!#REF!</f>
        <v>#REF!</v>
      </c>
      <c r="I523" s="7" t="e">
        <f>'Прил.№4 ведомств.'!#REF!</f>
        <v>#REF!</v>
      </c>
      <c r="J523" s="7" t="e">
        <f>'Прил.№4 ведомств.'!#REF!</f>
        <v>#REF!</v>
      </c>
      <c r="K523" s="7">
        <f>'Прил.№4 ведомств.'!G741</f>
        <v>2712.4</v>
      </c>
    </row>
    <row r="524" spans="1:13" ht="141.75" hidden="1" customHeight="1" x14ac:dyDescent="0.25">
      <c r="A524" s="26" t="s">
        <v>465</v>
      </c>
      <c r="B524" s="42" t="s">
        <v>305</v>
      </c>
      <c r="C524" s="42" t="s">
        <v>159</v>
      </c>
      <c r="D524" s="21" t="s">
        <v>466</v>
      </c>
      <c r="E524" s="42"/>
      <c r="F524" s="7">
        <f>F525</f>
        <v>0</v>
      </c>
      <c r="G524" s="7">
        <f t="shared" ref="G524:K525" si="184">G525</f>
        <v>0</v>
      </c>
      <c r="H524" s="7">
        <f t="shared" si="184"/>
        <v>0</v>
      </c>
      <c r="I524" s="7">
        <f t="shared" si="184"/>
        <v>0</v>
      </c>
      <c r="J524" s="7">
        <f t="shared" si="184"/>
        <v>0</v>
      </c>
      <c r="K524" s="7">
        <f t="shared" si="184"/>
        <v>0</v>
      </c>
    </row>
    <row r="525" spans="1:13" ht="47.25" hidden="1" customHeight="1" x14ac:dyDescent="0.25">
      <c r="A525" s="26" t="s">
        <v>313</v>
      </c>
      <c r="B525" s="42" t="s">
        <v>305</v>
      </c>
      <c r="C525" s="42" t="s">
        <v>159</v>
      </c>
      <c r="D525" s="21" t="s">
        <v>466</v>
      </c>
      <c r="E525" s="42" t="s">
        <v>314</v>
      </c>
      <c r="F525" s="7">
        <f>F526</f>
        <v>0</v>
      </c>
      <c r="G525" s="7">
        <f t="shared" si="184"/>
        <v>0</v>
      </c>
      <c r="H525" s="7">
        <f t="shared" si="184"/>
        <v>0</v>
      </c>
      <c r="I525" s="7">
        <f t="shared" si="184"/>
        <v>0</v>
      </c>
      <c r="J525" s="7">
        <f t="shared" si="184"/>
        <v>0</v>
      </c>
      <c r="K525" s="7">
        <f t="shared" si="184"/>
        <v>0</v>
      </c>
    </row>
    <row r="526" spans="1:13" ht="15.75" hidden="1" customHeight="1" x14ac:dyDescent="0.25">
      <c r="A526" s="26" t="s">
        <v>315</v>
      </c>
      <c r="B526" s="42" t="s">
        <v>305</v>
      </c>
      <c r="C526" s="42" t="s">
        <v>159</v>
      </c>
      <c r="D526" s="21" t="s">
        <v>466</v>
      </c>
      <c r="E526" s="42" t="s">
        <v>316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</row>
    <row r="527" spans="1:13" ht="15.75" x14ac:dyDescent="0.25">
      <c r="A527" s="43" t="s">
        <v>467</v>
      </c>
      <c r="B527" s="8" t="s">
        <v>305</v>
      </c>
      <c r="C527" s="8" t="s">
        <v>254</v>
      </c>
      <c r="D527" s="8"/>
      <c r="E527" s="8"/>
      <c r="F527" s="4" t="e">
        <f>F528+F583</f>
        <v>#REF!</v>
      </c>
      <c r="G527" s="4" t="e">
        <f>G528+G583</f>
        <v>#REF!</v>
      </c>
      <c r="H527" s="4" t="e">
        <f>H528+H583</f>
        <v>#REF!</v>
      </c>
      <c r="I527" s="4" t="e">
        <f>I528+I583</f>
        <v>#REF!</v>
      </c>
      <c r="J527" s="4" t="e">
        <f>J528+J583</f>
        <v>#REF!</v>
      </c>
      <c r="K527" s="4">
        <f>K528+K583+K575+K579</f>
        <v>141314.1</v>
      </c>
      <c r="M527" s="23"/>
    </row>
    <row r="528" spans="1:13" ht="47.25" x14ac:dyDescent="0.25">
      <c r="A528" s="31" t="s">
        <v>468</v>
      </c>
      <c r="B528" s="42" t="s">
        <v>305</v>
      </c>
      <c r="C528" s="42" t="s">
        <v>254</v>
      </c>
      <c r="D528" s="42" t="s">
        <v>448</v>
      </c>
      <c r="E528" s="42"/>
      <c r="F528" s="7" t="e">
        <f t="shared" ref="F528:K528" si="185">F529+F533</f>
        <v>#REF!</v>
      </c>
      <c r="G528" s="7" t="e">
        <f t="shared" si="185"/>
        <v>#REF!</v>
      </c>
      <c r="H528" s="7" t="e">
        <f t="shared" si="185"/>
        <v>#REF!</v>
      </c>
      <c r="I528" s="7" t="e">
        <f t="shared" si="185"/>
        <v>#REF!</v>
      </c>
      <c r="J528" s="7" t="e">
        <f t="shared" si="185"/>
        <v>#REF!</v>
      </c>
      <c r="K528" s="7">
        <f t="shared" si="185"/>
        <v>37048.1</v>
      </c>
    </row>
    <row r="529" spans="1:11" ht="31.5" x14ac:dyDescent="0.25">
      <c r="A529" s="31" t="s">
        <v>449</v>
      </c>
      <c r="B529" s="42" t="s">
        <v>305</v>
      </c>
      <c r="C529" s="42" t="s">
        <v>254</v>
      </c>
      <c r="D529" s="42" t="s">
        <v>450</v>
      </c>
      <c r="E529" s="42"/>
      <c r="F529" s="7" t="e">
        <f>F530</f>
        <v>#REF!</v>
      </c>
      <c r="G529" s="7" t="e">
        <f t="shared" ref="G529:K531" si="186">G530</f>
        <v>#REF!</v>
      </c>
      <c r="H529" s="7" t="e">
        <f t="shared" si="186"/>
        <v>#REF!</v>
      </c>
      <c r="I529" s="7" t="e">
        <f t="shared" si="186"/>
        <v>#REF!</v>
      </c>
      <c r="J529" s="7" t="e">
        <f t="shared" si="186"/>
        <v>#REF!</v>
      </c>
      <c r="K529" s="7">
        <f t="shared" si="186"/>
        <v>28211.399999999998</v>
      </c>
    </row>
    <row r="530" spans="1:11" ht="47.25" x14ac:dyDescent="0.25">
      <c r="A530" s="31" t="s">
        <v>469</v>
      </c>
      <c r="B530" s="42" t="s">
        <v>305</v>
      </c>
      <c r="C530" s="42" t="s">
        <v>254</v>
      </c>
      <c r="D530" s="42" t="s">
        <v>470</v>
      </c>
      <c r="E530" s="42"/>
      <c r="F530" s="7" t="e">
        <f>F531</f>
        <v>#REF!</v>
      </c>
      <c r="G530" s="7" t="e">
        <f t="shared" si="186"/>
        <v>#REF!</v>
      </c>
      <c r="H530" s="7" t="e">
        <f t="shared" si="186"/>
        <v>#REF!</v>
      </c>
      <c r="I530" s="7" t="e">
        <f t="shared" si="186"/>
        <v>#REF!</v>
      </c>
      <c r="J530" s="7" t="e">
        <f t="shared" si="186"/>
        <v>#REF!</v>
      </c>
      <c r="K530" s="7">
        <f t="shared" si="186"/>
        <v>28211.399999999998</v>
      </c>
    </row>
    <row r="531" spans="1:11" ht="47.25" x14ac:dyDescent="0.25">
      <c r="A531" s="31" t="s">
        <v>313</v>
      </c>
      <c r="B531" s="42" t="s">
        <v>305</v>
      </c>
      <c r="C531" s="42" t="s">
        <v>254</v>
      </c>
      <c r="D531" s="42" t="s">
        <v>470</v>
      </c>
      <c r="E531" s="42" t="s">
        <v>314</v>
      </c>
      <c r="F531" s="62" t="e">
        <f>F532</f>
        <v>#REF!</v>
      </c>
      <c r="G531" s="62" t="e">
        <f t="shared" si="186"/>
        <v>#REF!</v>
      </c>
      <c r="H531" s="62" t="e">
        <f t="shared" si="186"/>
        <v>#REF!</v>
      </c>
      <c r="I531" s="62" t="e">
        <f t="shared" si="186"/>
        <v>#REF!</v>
      </c>
      <c r="J531" s="62" t="e">
        <f t="shared" si="186"/>
        <v>#REF!</v>
      </c>
      <c r="K531" s="62">
        <f t="shared" si="186"/>
        <v>28211.399999999998</v>
      </c>
    </row>
    <row r="532" spans="1:11" ht="15.75" x14ac:dyDescent="0.25">
      <c r="A532" s="31" t="s">
        <v>315</v>
      </c>
      <c r="B532" s="42" t="s">
        <v>305</v>
      </c>
      <c r="C532" s="42" t="s">
        <v>254</v>
      </c>
      <c r="D532" s="42" t="s">
        <v>470</v>
      </c>
      <c r="E532" s="42" t="s">
        <v>316</v>
      </c>
      <c r="F532" s="62" t="e">
        <f>'Прил.№4 ведомств.'!#REF!</f>
        <v>#REF!</v>
      </c>
      <c r="G532" s="62" t="e">
        <f>'Прил.№4 ведомств.'!#REF!</f>
        <v>#REF!</v>
      </c>
      <c r="H532" s="62" t="e">
        <f>'Прил.№4 ведомств.'!#REF!</f>
        <v>#REF!</v>
      </c>
      <c r="I532" s="62" t="e">
        <f>'Прил.№4 ведомств.'!#REF!</f>
        <v>#REF!</v>
      </c>
      <c r="J532" s="62" t="e">
        <f>'Прил.№4 ведомств.'!#REF!</f>
        <v>#REF!</v>
      </c>
      <c r="K532" s="62">
        <f>'Прил.№4 ведомств.'!G750</f>
        <v>28211.399999999998</v>
      </c>
    </row>
    <row r="533" spans="1:11" ht="31.5" x14ac:dyDescent="0.25">
      <c r="A533" s="31" t="s">
        <v>472</v>
      </c>
      <c r="B533" s="42" t="s">
        <v>305</v>
      </c>
      <c r="C533" s="42" t="s">
        <v>254</v>
      </c>
      <c r="D533" s="42" t="s">
        <v>473</v>
      </c>
      <c r="E533" s="42"/>
      <c r="F533" s="7" t="e">
        <f>F534+F548+F563+F569+F538+F541+F566+F551+F545+F557+F560</f>
        <v>#REF!</v>
      </c>
      <c r="G533" s="7" t="e">
        <f>G534+G548+G563+G569+G538+G541+G566+G551+G545+G557+G560</f>
        <v>#REF!</v>
      </c>
      <c r="H533" s="7" t="e">
        <f>H534+H548+H563+H569+H538+H541+H566+H551+H545+H557+H560</f>
        <v>#REF!</v>
      </c>
      <c r="I533" s="7" t="e">
        <f>I534+I548+I563+I569+I538+I541+I566+I551+I545+I557+I560</f>
        <v>#REF!</v>
      </c>
      <c r="J533" s="7" t="e">
        <f>J534+J548+J563+J569+J538+J541+J566+J551+J545+J557+J560</f>
        <v>#REF!</v>
      </c>
      <c r="K533" s="7">
        <f>K534+K548+K563+K569+K538+K541+K566+K551+K545+K557+K560+K554+K571</f>
        <v>8836.6999999999989</v>
      </c>
    </row>
    <row r="534" spans="1:11" ht="47.25" hidden="1" customHeight="1" x14ac:dyDescent="0.25">
      <c r="A534" s="31" t="s">
        <v>646</v>
      </c>
      <c r="B534" s="42" t="s">
        <v>305</v>
      </c>
      <c r="C534" s="42" t="s">
        <v>254</v>
      </c>
      <c r="D534" s="42" t="s">
        <v>652</v>
      </c>
      <c r="E534" s="42"/>
      <c r="F534" s="7">
        <f>F535</f>
        <v>0</v>
      </c>
      <c r="G534" s="7">
        <f t="shared" ref="G534:K536" si="187">G535</f>
        <v>0</v>
      </c>
      <c r="H534" s="7">
        <f t="shared" si="187"/>
        <v>0</v>
      </c>
      <c r="I534" s="7">
        <f t="shared" si="187"/>
        <v>0</v>
      </c>
      <c r="J534" s="7">
        <f t="shared" si="187"/>
        <v>0</v>
      </c>
      <c r="K534" s="7">
        <f t="shared" si="187"/>
        <v>0</v>
      </c>
    </row>
    <row r="535" spans="1:11" ht="47.25" hidden="1" customHeight="1" x14ac:dyDescent="0.25">
      <c r="A535" s="31" t="s">
        <v>313</v>
      </c>
      <c r="B535" s="42" t="s">
        <v>305</v>
      </c>
      <c r="C535" s="42" t="s">
        <v>254</v>
      </c>
      <c r="D535" s="42" t="s">
        <v>652</v>
      </c>
      <c r="E535" s="42" t="s">
        <v>314</v>
      </c>
      <c r="F535" s="7">
        <f>F536</f>
        <v>0</v>
      </c>
      <c r="G535" s="7">
        <f t="shared" si="187"/>
        <v>0</v>
      </c>
      <c r="H535" s="7">
        <f t="shared" si="187"/>
        <v>0</v>
      </c>
      <c r="I535" s="7">
        <f t="shared" si="187"/>
        <v>0</v>
      </c>
      <c r="J535" s="7">
        <f t="shared" si="187"/>
        <v>0</v>
      </c>
      <c r="K535" s="7">
        <f t="shared" si="187"/>
        <v>0</v>
      </c>
    </row>
    <row r="536" spans="1:11" ht="15.75" hidden="1" customHeight="1" x14ac:dyDescent="0.25">
      <c r="A536" s="31" t="s">
        <v>315</v>
      </c>
      <c r="B536" s="42" t="s">
        <v>305</v>
      </c>
      <c r="C536" s="42" t="s">
        <v>254</v>
      </c>
      <c r="D536" s="42" t="s">
        <v>652</v>
      </c>
      <c r="E536" s="42" t="s">
        <v>316</v>
      </c>
      <c r="F536" s="7">
        <f>F537</f>
        <v>0</v>
      </c>
      <c r="G536" s="7">
        <f t="shared" si="187"/>
        <v>0</v>
      </c>
      <c r="H536" s="7">
        <f t="shared" si="187"/>
        <v>0</v>
      </c>
      <c r="I536" s="7">
        <f t="shared" si="187"/>
        <v>0</v>
      </c>
      <c r="J536" s="7">
        <f t="shared" si="187"/>
        <v>0</v>
      </c>
      <c r="K536" s="7">
        <f t="shared" si="187"/>
        <v>0</v>
      </c>
    </row>
    <row r="537" spans="1:11" ht="15.75" hidden="1" customHeight="1" x14ac:dyDescent="0.25">
      <c r="A537" s="31" t="s">
        <v>649</v>
      </c>
      <c r="B537" s="42" t="s">
        <v>305</v>
      </c>
      <c r="C537" s="42" t="s">
        <v>254</v>
      </c>
      <c r="D537" s="42" t="s">
        <v>652</v>
      </c>
      <c r="E537" s="42" t="s">
        <v>650</v>
      </c>
      <c r="F537" s="7"/>
      <c r="G537" s="7"/>
      <c r="H537" s="7"/>
      <c r="I537" s="7"/>
      <c r="J537" s="7"/>
      <c r="K537" s="7"/>
    </row>
    <row r="538" spans="1:11" ht="47.25" hidden="1" customHeight="1" x14ac:dyDescent="0.25">
      <c r="A538" s="31" t="s">
        <v>474</v>
      </c>
      <c r="B538" s="42" t="s">
        <v>305</v>
      </c>
      <c r="C538" s="42" t="s">
        <v>254</v>
      </c>
      <c r="D538" s="42" t="s">
        <v>475</v>
      </c>
      <c r="E538" s="42"/>
      <c r="F538" s="7">
        <f>F539</f>
        <v>0</v>
      </c>
      <c r="G538" s="7">
        <f t="shared" ref="G538:K539" si="188">G539</f>
        <v>0</v>
      </c>
      <c r="H538" s="7">
        <f t="shared" si="188"/>
        <v>0</v>
      </c>
      <c r="I538" s="7">
        <f t="shared" si="188"/>
        <v>0</v>
      </c>
      <c r="J538" s="7">
        <f t="shared" si="188"/>
        <v>0</v>
      </c>
      <c r="K538" s="7">
        <f t="shared" si="188"/>
        <v>0</v>
      </c>
    </row>
    <row r="539" spans="1:11" ht="47.25" hidden="1" customHeight="1" x14ac:dyDescent="0.25">
      <c r="A539" s="31" t="s">
        <v>313</v>
      </c>
      <c r="B539" s="42" t="s">
        <v>305</v>
      </c>
      <c r="C539" s="42" t="s">
        <v>254</v>
      </c>
      <c r="D539" s="42" t="s">
        <v>475</v>
      </c>
      <c r="E539" s="42" t="s">
        <v>314</v>
      </c>
      <c r="F539" s="7">
        <f>F540</f>
        <v>0</v>
      </c>
      <c r="G539" s="7">
        <f t="shared" si="188"/>
        <v>0</v>
      </c>
      <c r="H539" s="7">
        <f t="shared" si="188"/>
        <v>0</v>
      </c>
      <c r="I539" s="7">
        <f t="shared" si="188"/>
        <v>0</v>
      </c>
      <c r="J539" s="7">
        <f t="shared" si="188"/>
        <v>0</v>
      </c>
      <c r="K539" s="7">
        <f t="shared" si="188"/>
        <v>0</v>
      </c>
    </row>
    <row r="540" spans="1:11" ht="15.75" hidden="1" customHeight="1" x14ac:dyDescent="0.25">
      <c r="A540" s="31" t="s">
        <v>315</v>
      </c>
      <c r="B540" s="42" t="s">
        <v>305</v>
      </c>
      <c r="C540" s="42" t="s">
        <v>254</v>
      </c>
      <c r="D540" s="42" t="s">
        <v>475</v>
      </c>
      <c r="E540" s="42" t="s">
        <v>316</v>
      </c>
      <c r="F540" s="7"/>
      <c r="G540" s="7"/>
      <c r="H540" s="7"/>
      <c r="I540" s="7"/>
      <c r="J540" s="7"/>
      <c r="K540" s="7"/>
    </row>
    <row r="541" spans="1:11" ht="31.5" hidden="1" customHeight="1" x14ac:dyDescent="0.25">
      <c r="A541" s="31" t="s">
        <v>321</v>
      </c>
      <c r="B541" s="42" t="s">
        <v>305</v>
      </c>
      <c r="C541" s="42" t="s">
        <v>254</v>
      </c>
      <c r="D541" s="42" t="s">
        <v>653</v>
      </c>
      <c r="E541" s="42"/>
      <c r="F541" s="7">
        <f>F542</f>
        <v>0</v>
      </c>
      <c r="G541" s="7">
        <f t="shared" ref="G541:K543" si="189">G542</f>
        <v>0</v>
      </c>
      <c r="H541" s="7">
        <f t="shared" si="189"/>
        <v>0</v>
      </c>
      <c r="I541" s="7">
        <f t="shared" si="189"/>
        <v>0</v>
      </c>
      <c r="J541" s="7">
        <f t="shared" si="189"/>
        <v>0</v>
      </c>
      <c r="K541" s="7">
        <f t="shared" si="189"/>
        <v>0</v>
      </c>
    </row>
    <row r="542" spans="1:11" ht="47.25" hidden="1" customHeight="1" x14ac:dyDescent="0.25">
      <c r="A542" s="31" t="s">
        <v>313</v>
      </c>
      <c r="B542" s="42" t="s">
        <v>305</v>
      </c>
      <c r="C542" s="42" t="s">
        <v>254</v>
      </c>
      <c r="D542" s="42" t="s">
        <v>653</v>
      </c>
      <c r="E542" s="42" t="s">
        <v>314</v>
      </c>
      <c r="F542" s="7">
        <f>F543</f>
        <v>0</v>
      </c>
      <c r="G542" s="7">
        <f t="shared" si="189"/>
        <v>0</v>
      </c>
      <c r="H542" s="7">
        <f t="shared" si="189"/>
        <v>0</v>
      </c>
      <c r="I542" s="7">
        <f t="shared" si="189"/>
        <v>0</v>
      </c>
      <c r="J542" s="7">
        <f t="shared" si="189"/>
        <v>0</v>
      </c>
      <c r="K542" s="7">
        <f t="shared" si="189"/>
        <v>0</v>
      </c>
    </row>
    <row r="543" spans="1:11" ht="15.75" hidden="1" customHeight="1" x14ac:dyDescent="0.25">
      <c r="A543" s="31" t="s">
        <v>315</v>
      </c>
      <c r="B543" s="42" t="s">
        <v>305</v>
      </c>
      <c r="C543" s="42" t="s">
        <v>254</v>
      </c>
      <c r="D543" s="42" t="s">
        <v>653</v>
      </c>
      <c r="E543" s="42" t="s">
        <v>316</v>
      </c>
      <c r="F543" s="7">
        <f>F544</f>
        <v>0</v>
      </c>
      <c r="G543" s="7">
        <f t="shared" si="189"/>
        <v>0</v>
      </c>
      <c r="H543" s="7">
        <f t="shared" si="189"/>
        <v>0</v>
      </c>
      <c r="I543" s="7">
        <f t="shared" si="189"/>
        <v>0</v>
      </c>
      <c r="J543" s="7">
        <f t="shared" si="189"/>
        <v>0</v>
      </c>
      <c r="K543" s="7">
        <f t="shared" si="189"/>
        <v>0</v>
      </c>
    </row>
    <row r="544" spans="1:11" ht="15.75" hidden="1" customHeight="1" x14ac:dyDescent="0.25">
      <c r="A544" s="31" t="s">
        <v>649</v>
      </c>
      <c r="B544" s="42" t="s">
        <v>305</v>
      </c>
      <c r="C544" s="42" t="s">
        <v>254</v>
      </c>
      <c r="D544" s="42" t="s">
        <v>653</v>
      </c>
      <c r="E544" s="42" t="s">
        <v>650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</row>
    <row r="545" spans="1:13" ht="31.5" hidden="1" customHeight="1" x14ac:dyDescent="0.25">
      <c r="A545" s="26" t="s">
        <v>476</v>
      </c>
      <c r="B545" s="42" t="s">
        <v>305</v>
      </c>
      <c r="C545" s="42" t="s">
        <v>254</v>
      </c>
      <c r="D545" s="42" t="s">
        <v>477</v>
      </c>
      <c r="E545" s="42"/>
      <c r="F545" s="7">
        <f>F546</f>
        <v>0</v>
      </c>
      <c r="G545" s="7">
        <f t="shared" ref="G545:K546" si="190">G546</f>
        <v>0</v>
      </c>
      <c r="H545" s="7">
        <f t="shared" si="190"/>
        <v>0</v>
      </c>
      <c r="I545" s="7">
        <f t="shared" si="190"/>
        <v>0</v>
      </c>
      <c r="J545" s="7">
        <f t="shared" si="190"/>
        <v>0</v>
      </c>
      <c r="K545" s="7">
        <f t="shared" si="190"/>
        <v>0</v>
      </c>
    </row>
    <row r="546" spans="1:13" ht="47.25" hidden="1" customHeight="1" x14ac:dyDescent="0.25">
      <c r="A546" s="26" t="s">
        <v>313</v>
      </c>
      <c r="B546" s="42" t="s">
        <v>305</v>
      </c>
      <c r="C546" s="42" t="s">
        <v>254</v>
      </c>
      <c r="D546" s="42" t="s">
        <v>477</v>
      </c>
      <c r="E546" s="42" t="s">
        <v>314</v>
      </c>
      <c r="F546" s="7">
        <f>F547</f>
        <v>0</v>
      </c>
      <c r="G546" s="7">
        <f t="shared" si="190"/>
        <v>0</v>
      </c>
      <c r="H546" s="7">
        <f t="shared" si="190"/>
        <v>0</v>
      </c>
      <c r="I546" s="7">
        <f t="shared" si="190"/>
        <v>0</v>
      </c>
      <c r="J546" s="7">
        <f t="shared" si="190"/>
        <v>0</v>
      </c>
      <c r="K546" s="7">
        <f t="shared" si="190"/>
        <v>0</v>
      </c>
    </row>
    <row r="547" spans="1:13" ht="15.75" hidden="1" customHeight="1" x14ac:dyDescent="0.25">
      <c r="A547" s="26" t="s">
        <v>315</v>
      </c>
      <c r="B547" s="42" t="s">
        <v>305</v>
      </c>
      <c r="C547" s="42" t="s">
        <v>254</v>
      </c>
      <c r="D547" s="42" t="s">
        <v>477</v>
      </c>
      <c r="E547" s="42" t="s">
        <v>316</v>
      </c>
      <c r="F547" s="7"/>
      <c r="G547" s="7"/>
      <c r="H547" s="7"/>
      <c r="I547" s="7"/>
      <c r="J547" s="7"/>
      <c r="K547" s="7"/>
    </row>
    <row r="548" spans="1:13" ht="47.25" x14ac:dyDescent="0.25">
      <c r="A548" s="31" t="s">
        <v>654</v>
      </c>
      <c r="B548" s="42" t="s">
        <v>305</v>
      </c>
      <c r="C548" s="42" t="s">
        <v>254</v>
      </c>
      <c r="D548" s="42" t="s">
        <v>479</v>
      </c>
      <c r="E548" s="42"/>
      <c r="F548" s="7" t="e">
        <f>F549</f>
        <v>#REF!</v>
      </c>
      <c r="G548" s="7" t="e">
        <f t="shared" ref="G548:K549" si="191">G549</f>
        <v>#REF!</v>
      </c>
      <c r="H548" s="7" t="e">
        <f t="shared" si="191"/>
        <v>#REF!</v>
      </c>
      <c r="I548" s="7" t="e">
        <f t="shared" si="191"/>
        <v>#REF!</v>
      </c>
      <c r="J548" s="7" t="e">
        <f t="shared" si="191"/>
        <v>#REF!</v>
      </c>
      <c r="K548" s="7">
        <f t="shared" si="191"/>
        <v>2914.2000000000003</v>
      </c>
      <c r="L548" s="23"/>
      <c r="M548" s="23"/>
    </row>
    <row r="549" spans="1:13" ht="47.25" x14ac:dyDescent="0.25">
      <c r="A549" s="31" t="s">
        <v>313</v>
      </c>
      <c r="B549" s="42" t="s">
        <v>305</v>
      </c>
      <c r="C549" s="42" t="s">
        <v>254</v>
      </c>
      <c r="D549" s="42" t="s">
        <v>479</v>
      </c>
      <c r="E549" s="42" t="s">
        <v>314</v>
      </c>
      <c r="F549" s="7" t="e">
        <f>F550</f>
        <v>#REF!</v>
      </c>
      <c r="G549" s="7" t="e">
        <f t="shared" si="191"/>
        <v>#REF!</v>
      </c>
      <c r="H549" s="7" t="e">
        <f t="shared" si="191"/>
        <v>#REF!</v>
      </c>
      <c r="I549" s="7" t="e">
        <f t="shared" si="191"/>
        <v>#REF!</v>
      </c>
      <c r="J549" s="7" t="e">
        <f t="shared" si="191"/>
        <v>#REF!</v>
      </c>
      <c r="K549" s="7">
        <f t="shared" si="191"/>
        <v>2914.2000000000003</v>
      </c>
    </row>
    <row r="550" spans="1:13" ht="15.75" x14ac:dyDescent="0.25">
      <c r="A550" s="31" t="s">
        <v>315</v>
      </c>
      <c r="B550" s="42" t="s">
        <v>305</v>
      </c>
      <c r="C550" s="42" t="s">
        <v>254</v>
      </c>
      <c r="D550" s="42" t="s">
        <v>479</v>
      </c>
      <c r="E550" s="42" t="s">
        <v>316</v>
      </c>
      <c r="F550" s="7" t="e">
        <f>'Прил.№4 ведомств.'!#REF!</f>
        <v>#REF!</v>
      </c>
      <c r="G550" s="7" t="e">
        <f>'Прил.№4 ведомств.'!#REF!</f>
        <v>#REF!</v>
      </c>
      <c r="H550" s="7" t="e">
        <f>'Прил.№4 ведомств.'!#REF!</f>
        <v>#REF!</v>
      </c>
      <c r="I550" s="7" t="e">
        <f>'Прил.№4 ведомств.'!#REF!</f>
        <v>#REF!</v>
      </c>
      <c r="J550" s="7" t="e">
        <f>'Прил.№4 ведомств.'!#REF!</f>
        <v>#REF!</v>
      </c>
      <c r="K550" s="7">
        <f>'Прил.№4 ведомств.'!G760</f>
        <v>2914.2000000000003</v>
      </c>
    </row>
    <row r="551" spans="1:13" ht="63" x14ac:dyDescent="0.25">
      <c r="A551" s="26" t="s">
        <v>480</v>
      </c>
      <c r="B551" s="42" t="s">
        <v>305</v>
      </c>
      <c r="C551" s="42" t="s">
        <v>254</v>
      </c>
      <c r="D551" s="21" t="s">
        <v>481</v>
      </c>
      <c r="E551" s="42"/>
      <c r="F551" s="7" t="e">
        <f>F552</f>
        <v>#REF!</v>
      </c>
      <c r="G551" s="7" t="e">
        <f t="shared" ref="G551:K552" si="192">G552</f>
        <v>#REF!</v>
      </c>
      <c r="H551" s="7" t="e">
        <f t="shared" si="192"/>
        <v>#REF!</v>
      </c>
      <c r="I551" s="7" t="e">
        <f t="shared" si="192"/>
        <v>#REF!</v>
      </c>
      <c r="J551" s="7" t="e">
        <f t="shared" si="192"/>
        <v>#REF!</v>
      </c>
      <c r="K551" s="7">
        <f t="shared" si="192"/>
        <v>416</v>
      </c>
    </row>
    <row r="552" spans="1:13" ht="47.25" x14ac:dyDescent="0.25">
      <c r="A552" s="26" t="s">
        <v>313</v>
      </c>
      <c r="B552" s="42" t="s">
        <v>305</v>
      </c>
      <c r="C552" s="42" t="s">
        <v>254</v>
      </c>
      <c r="D552" s="21" t="s">
        <v>481</v>
      </c>
      <c r="E552" s="42" t="s">
        <v>314</v>
      </c>
      <c r="F552" s="7" t="e">
        <f>F553</f>
        <v>#REF!</v>
      </c>
      <c r="G552" s="7" t="e">
        <f t="shared" si="192"/>
        <v>#REF!</v>
      </c>
      <c r="H552" s="7" t="e">
        <f t="shared" si="192"/>
        <v>#REF!</v>
      </c>
      <c r="I552" s="7" t="e">
        <f t="shared" si="192"/>
        <v>#REF!</v>
      </c>
      <c r="J552" s="7" t="e">
        <f t="shared" si="192"/>
        <v>#REF!</v>
      </c>
      <c r="K552" s="7">
        <f t="shared" si="192"/>
        <v>416</v>
      </c>
    </row>
    <row r="553" spans="1:13" ht="15.75" x14ac:dyDescent="0.25">
      <c r="A553" s="26" t="s">
        <v>315</v>
      </c>
      <c r="B553" s="42" t="s">
        <v>305</v>
      </c>
      <c r="C553" s="42" t="s">
        <v>254</v>
      </c>
      <c r="D553" s="21" t="s">
        <v>481</v>
      </c>
      <c r="E553" s="42" t="s">
        <v>316</v>
      </c>
      <c r="F553" s="7" t="e">
        <f>'Прил.№4 ведомств.'!#REF!</f>
        <v>#REF!</v>
      </c>
      <c r="G553" s="7" t="e">
        <f>'Прил.№4 ведомств.'!#REF!</f>
        <v>#REF!</v>
      </c>
      <c r="H553" s="7" t="e">
        <f>'Прил.№4 ведомств.'!#REF!</f>
        <v>#REF!</v>
      </c>
      <c r="I553" s="7" t="e">
        <f>'Прил.№4 ведомств.'!#REF!</f>
        <v>#REF!</v>
      </c>
      <c r="J553" s="7" t="e">
        <f>'Прил.№4 ведомств.'!#REF!</f>
        <v>#REF!</v>
      </c>
      <c r="K553" s="7">
        <f>'Прил.№4 ведомств.'!G763</f>
        <v>416</v>
      </c>
    </row>
    <row r="554" spans="1:13" ht="47.25" x14ac:dyDescent="0.25">
      <c r="A554" s="26" t="s">
        <v>482</v>
      </c>
      <c r="B554" s="42" t="s">
        <v>305</v>
      </c>
      <c r="C554" s="42" t="s">
        <v>254</v>
      </c>
      <c r="D554" s="21" t="s">
        <v>483</v>
      </c>
      <c r="E554" s="42"/>
      <c r="F554" s="7"/>
      <c r="G554" s="7"/>
      <c r="H554" s="7"/>
      <c r="I554" s="7"/>
      <c r="J554" s="7"/>
      <c r="K554" s="7">
        <f>K555</f>
        <v>57.3</v>
      </c>
    </row>
    <row r="555" spans="1:13" ht="47.25" x14ac:dyDescent="0.25">
      <c r="A555" s="26" t="s">
        <v>313</v>
      </c>
      <c r="B555" s="42" t="s">
        <v>305</v>
      </c>
      <c r="C555" s="42" t="s">
        <v>254</v>
      </c>
      <c r="D555" s="21" t="s">
        <v>483</v>
      </c>
      <c r="E555" s="42" t="s">
        <v>314</v>
      </c>
      <c r="F555" s="7"/>
      <c r="G555" s="7"/>
      <c r="H555" s="7"/>
      <c r="I555" s="7"/>
      <c r="J555" s="7"/>
      <c r="K555" s="7">
        <f>K556</f>
        <v>57.3</v>
      </c>
    </row>
    <row r="556" spans="1:13" ht="15.75" x14ac:dyDescent="0.25">
      <c r="A556" s="26" t="s">
        <v>315</v>
      </c>
      <c r="B556" s="42" t="s">
        <v>305</v>
      </c>
      <c r="C556" s="42" t="s">
        <v>254</v>
      </c>
      <c r="D556" s="21" t="s">
        <v>483</v>
      </c>
      <c r="E556" s="42" t="s">
        <v>316</v>
      </c>
      <c r="F556" s="7"/>
      <c r="G556" s="7"/>
      <c r="H556" s="7"/>
      <c r="I556" s="7"/>
      <c r="J556" s="7"/>
      <c r="K556" s="7">
        <f>'Прил.№4 ведомств.'!G766</f>
        <v>57.3</v>
      </c>
    </row>
    <row r="557" spans="1:13" ht="31.5" x14ac:dyDescent="0.25">
      <c r="A557" s="26" t="s">
        <v>319</v>
      </c>
      <c r="B557" s="42" t="s">
        <v>305</v>
      </c>
      <c r="C557" s="42" t="s">
        <v>254</v>
      </c>
      <c r="D557" s="21" t="s">
        <v>484</v>
      </c>
      <c r="E557" s="42"/>
      <c r="F557" s="7" t="e">
        <f>F558</f>
        <v>#REF!</v>
      </c>
      <c r="G557" s="7" t="e">
        <f t="shared" ref="G557:K558" si="193">G558</f>
        <v>#REF!</v>
      </c>
      <c r="H557" s="7" t="e">
        <f t="shared" si="193"/>
        <v>#REF!</v>
      </c>
      <c r="I557" s="7" t="e">
        <f t="shared" si="193"/>
        <v>#REF!</v>
      </c>
      <c r="J557" s="7" t="e">
        <f t="shared" si="193"/>
        <v>#REF!</v>
      </c>
      <c r="K557" s="7">
        <f t="shared" si="193"/>
        <v>1337.5</v>
      </c>
    </row>
    <row r="558" spans="1:13" ht="47.25" x14ac:dyDescent="0.25">
      <c r="A558" s="26" t="s">
        <v>313</v>
      </c>
      <c r="B558" s="42" t="s">
        <v>305</v>
      </c>
      <c r="C558" s="42" t="s">
        <v>254</v>
      </c>
      <c r="D558" s="21" t="s">
        <v>484</v>
      </c>
      <c r="E558" s="42" t="s">
        <v>314</v>
      </c>
      <c r="F558" s="7" t="e">
        <f>F559</f>
        <v>#REF!</v>
      </c>
      <c r="G558" s="7" t="e">
        <f t="shared" si="193"/>
        <v>#REF!</v>
      </c>
      <c r="H558" s="7" t="e">
        <f t="shared" si="193"/>
        <v>#REF!</v>
      </c>
      <c r="I558" s="7" t="e">
        <f t="shared" si="193"/>
        <v>#REF!</v>
      </c>
      <c r="J558" s="7" t="e">
        <f t="shared" si="193"/>
        <v>#REF!</v>
      </c>
      <c r="K558" s="7">
        <f t="shared" si="193"/>
        <v>1337.5</v>
      </c>
    </row>
    <row r="559" spans="1:13" ht="15.75" x14ac:dyDescent="0.25">
      <c r="A559" s="26" t="s">
        <v>315</v>
      </c>
      <c r="B559" s="42" t="s">
        <v>305</v>
      </c>
      <c r="C559" s="42" t="s">
        <v>254</v>
      </c>
      <c r="D559" s="21" t="s">
        <v>484</v>
      </c>
      <c r="E559" s="42" t="s">
        <v>316</v>
      </c>
      <c r="F559" s="7" t="e">
        <f>'Прил.№4 ведомств.'!#REF!</f>
        <v>#REF!</v>
      </c>
      <c r="G559" s="7" t="e">
        <f>'Прил.№4 ведомств.'!#REF!</f>
        <v>#REF!</v>
      </c>
      <c r="H559" s="7" t="e">
        <f>'Прил.№4 ведомств.'!#REF!</f>
        <v>#REF!</v>
      </c>
      <c r="I559" s="7" t="e">
        <f>'Прил.№4 ведомств.'!#REF!</f>
        <v>#REF!</v>
      </c>
      <c r="J559" s="7" t="e">
        <f>'Прил.№4 ведомств.'!#REF!</f>
        <v>#REF!</v>
      </c>
      <c r="K559" s="7">
        <f>'Прил.№4 ведомств.'!G769</f>
        <v>1337.5</v>
      </c>
    </row>
    <row r="560" spans="1:13" ht="31.5" x14ac:dyDescent="0.25">
      <c r="A560" s="26" t="s">
        <v>321</v>
      </c>
      <c r="B560" s="21" t="s">
        <v>305</v>
      </c>
      <c r="C560" s="21" t="s">
        <v>254</v>
      </c>
      <c r="D560" s="21" t="s">
        <v>485</v>
      </c>
      <c r="E560" s="21"/>
      <c r="F560" s="7" t="e">
        <f>F561</f>
        <v>#REF!</v>
      </c>
      <c r="G560" s="7" t="e">
        <f t="shared" ref="G560:K561" si="194">G561</f>
        <v>#REF!</v>
      </c>
      <c r="H560" s="7" t="e">
        <f t="shared" si="194"/>
        <v>#REF!</v>
      </c>
      <c r="I560" s="7" t="e">
        <f t="shared" si="194"/>
        <v>#REF!</v>
      </c>
      <c r="J560" s="7" t="e">
        <f t="shared" si="194"/>
        <v>#REF!</v>
      </c>
      <c r="K560" s="7">
        <f t="shared" si="194"/>
        <v>92</v>
      </c>
    </row>
    <row r="561" spans="1:11" ht="47.25" x14ac:dyDescent="0.25">
      <c r="A561" s="26" t="s">
        <v>313</v>
      </c>
      <c r="B561" s="21" t="s">
        <v>305</v>
      </c>
      <c r="C561" s="21" t="s">
        <v>254</v>
      </c>
      <c r="D561" s="21" t="s">
        <v>485</v>
      </c>
      <c r="E561" s="21" t="s">
        <v>314</v>
      </c>
      <c r="F561" s="7" t="e">
        <f>F562</f>
        <v>#REF!</v>
      </c>
      <c r="G561" s="7" t="e">
        <f t="shared" si="194"/>
        <v>#REF!</v>
      </c>
      <c r="H561" s="7" t="e">
        <f t="shared" si="194"/>
        <v>#REF!</v>
      </c>
      <c r="I561" s="7" t="e">
        <f t="shared" si="194"/>
        <v>#REF!</v>
      </c>
      <c r="J561" s="7" t="e">
        <f t="shared" si="194"/>
        <v>#REF!</v>
      </c>
      <c r="K561" s="7">
        <f t="shared" si="194"/>
        <v>92</v>
      </c>
    </row>
    <row r="562" spans="1:11" ht="15.75" x14ac:dyDescent="0.25">
      <c r="A562" s="26" t="s">
        <v>315</v>
      </c>
      <c r="B562" s="21" t="s">
        <v>305</v>
      </c>
      <c r="C562" s="21" t="s">
        <v>254</v>
      </c>
      <c r="D562" s="21" t="s">
        <v>485</v>
      </c>
      <c r="E562" s="21" t="s">
        <v>316</v>
      </c>
      <c r="F562" s="7" t="e">
        <f>'Прил.№4 ведомств.'!#REF!</f>
        <v>#REF!</v>
      </c>
      <c r="G562" s="7" t="e">
        <f>'Прил.№4 ведомств.'!#REF!</f>
        <v>#REF!</v>
      </c>
      <c r="H562" s="7" t="e">
        <f>'Прил.№4 ведомств.'!#REF!</f>
        <v>#REF!</v>
      </c>
      <c r="I562" s="7" t="e">
        <f>'Прил.№4 ведомств.'!#REF!</f>
        <v>#REF!</v>
      </c>
      <c r="J562" s="7" t="e">
        <f>'Прил.№4 ведомств.'!#REF!</f>
        <v>#REF!</v>
      </c>
      <c r="K562" s="7">
        <f>'Прил.№4 ведомств.'!G772</f>
        <v>92</v>
      </c>
    </row>
    <row r="563" spans="1:11" ht="31.5" x14ac:dyDescent="0.25">
      <c r="A563" s="31" t="s">
        <v>323</v>
      </c>
      <c r="B563" s="42" t="s">
        <v>305</v>
      </c>
      <c r="C563" s="42" t="s">
        <v>254</v>
      </c>
      <c r="D563" s="42" t="s">
        <v>486</v>
      </c>
      <c r="E563" s="42"/>
      <c r="F563" s="7" t="e">
        <f>F564</f>
        <v>#REF!</v>
      </c>
      <c r="G563" s="7" t="e">
        <f t="shared" ref="G563:K564" si="195">G564</f>
        <v>#REF!</v>
      </c>
      <c r="H563" s="7" t="e">
        <f t="shared" si="195"/>
        <v>#REF!</v>
      </c>
      <c r="I563" s="7" t="e">
        <f t="shared" si="195"/>
        <v>#REF!</v>
      </c>
      <c r="J563" s="7" t="e">
        <f t="shared" si="195"/>
        <v>#REF!</v>
      </c>
      <c r="K563" s="7">
        <f t="shared" si="195"/>
        <v>224.2</v>
      </c>
    </row>
    <row r="564" spans="1:11" ht="47.25" x14ac:dyDescent="0.25">
      <c r="A564" s="31" t="s">
        <v>313</v>
      </c>
      <c r="B564" s="42" t="s">
        <v>305</v>
      </c>
      <c r="C564" s="42" t="s">
        <v>254</v>
      </c>
      <c r="D564" s="42" t="s">
        <v>486</v>
      </c>
      <c r="E564" s="42" t="s">
        <v>314</v>
      </c>
      <c r="F564" s="7" t="e">
        <f>F565</f>
        <v>#REF!</v>
      </c>
      <c r="G564" s="7" t="e">
        <f t="shared" si="195"/>
        <v>#REF!</v>
      </c>
      <c r="H564" s="7" t="e">
        <f t="shared" si="195"/>
        <v>#REF!</v>
      </c>
      <c r="I564" s="7" t="e">
        <f t="shared" si="195"/>
        <v>#REF!</v>
      </c>
      <c r="J564" s="7" t="e">
        <f t="shared" si="195"/>
        <v>#REF!</v>
      </c>
      <c r="K564" s="7">
        <f t="shared" si="195"/>
        <v>224.2</v>
      </c>
    </row>
    <row r="565" spans="1:11" ht="15.75" x14ac:dyDescent="0.25">
      <c r="A565" s="31" t="s">
        <v>315</v>
      </c>
      <c r="B565" s="42" t="s">
        <v>305</v>
      </c>
      <c r="C565" s="42" t="s">
        <v>254</v>
      </c>
      <c r="D565" s="42" t="s">
        <v>486</v>
      </c>
      <c r="E565" s="42" t="s">
        <v>316</v>
      </c>
      <c r="F565" s="7" t="e">
        <f>'Прил.№4 ведомств.'!#REF!</f>
        <v>#REF!</v>
      </c>
      <c r="G565" s="7" t="e">
        <f>'Прил.№4 ведомств.'!#REF!</f>
        <v>#REF!</v>
      </c>
      <c r="H565" s="7" t="e">
        <f>'Прил.№4 ведомств.'!#REF!</f>
        <v>#REF!</v>
      </c>
      <c r="I565" s="7" t="e">
        <f>'Прил.№4 ведомств.'!#REF!</f>
        <v>#REF!</v>
      </c>
      <c r="J565" s="7" t="e">
        <f>'Прил.№4 ведомств.'!#REF!</f>
        <v>#REF!</v>
      </c>
      <c r="K565" s="7">
        <f>'Прил.№4 ведомств.'!G775</f>
        <v>224.2</v>
      </c>
    </row>
    <row r="566" spans="1:11" ht="31.5" hidden="1" x14ac:dyDescent="0.25">
      <c r="A566" s="31" t="s">
        <v>325</v>
      </c>
      <c r="B566" s="42" t="s">
        <v>305</v>
      </c>
      <c r="C566" s="42" t="s">
        <v>254</v>
      </c>
      <c r="D566" s="42" t="s">
        <v>487</v>
      </c>
      <c r="E566" s="42"/>
      <c r="F566" s="7" t="e">
        <f>F567</f>
        <v>#REF!</v>
      </c>
      <c r="G566" s="7" t="e">
        <f t="shared" ref="G566:K567" si="196">G567</f>
        <v>#REF!</v>
      </c>
      <c r="H566" s="7" t="e">
        <f t="shared" si="196"/>
        <v>#REF!</v>
      </c>
      <c r="I566" s="7" t="e">
        <f t="shared" si="196"/>
        <v>#REF!</v>
      </c>
      <c r="J566" s="7" t="e">
        <f t="shared" si="196"/>
        <v>#REF!</v>
      </c>
      <c r="K566" s="7">
        <f t="shared" si="196"/>
        <v>539.9</v>
      </c>
    </row>
    <row r="567" spans="1:11" ht="47.25" hidden="1" x14ac:dyDescent="0.25">
      <c r="A567" s="31" t="s">
        <v>313</v>
      </c>
      <c r="B567" s="42" t="s">
        <v>305</v>
      </c>
      <c r="C567" s="42" t="s">
        <v>254</v>
      </c>
      <c r="D567" s="42" t="s">
        <v>487</v>
      </c>
      <c r="E567" s="42" t="s">
        <v>314</v>
      </c>
      <c r="F567" s="7" t="e">
        <f>F568</f>
        <v>#REF!</v>
      </c>
      <c r="G567" s="7" t="e">
        <f t="shared" si="196"/>
        <v>#REF!</v>
      </c>
      <c r="H567" s="7" t="e">
        <f t="shared" si="196"/>
        <v>#REF!</v>
      </c>
      <c r="I567" s="7" t="e">
        <f t="shared" si="196"/>
        <v>#REF!</v>
      </c>
      <c r="J567" s="7" t="e">
        <f t="shared" si="196"/>
        <v>#REF!</v>
      </c>
      <c r="K567" s="7">
        <f t="shared" si="196"/>
        <v>539.9</v>
      </c>
    </row>
    <row r="568" spans="1:11" ht="15.75" hidden="1" x14ac:dyDescent="0.25">
      <c r="A568" s="31" t="s">
        <v>315</v>
      </c>
      <c r="B568" s="42" t="s">
        <v>305</v>
      </c>
      <c r="C568" s="42" t="s">
        <v>254</v>
      </c>
      <c r="D568" s="42" t="s">
        <v>487</v>
      </c>
      <c r="E568" s="42" t="s">
        <v>316</v>
      </c>
      <c r="F568" s="7" t="e">
        <f>'Прил.№4 ведомств.'!#REF!</f>
        <v>#REF!</v>
      </c>
      <c r="G568" s="7" t="e">
        <f>'Прил.№4 ведомств.'!#REF!</f>
        <v>#REF!</v>
      </c>
      <c r="H568" s="7" t="e">
        <f>'Прил.№4 ведомств.'!#REF!</f>
        <v>#REF!</v>
      </c>
      <c r="I568" s="7" t="e">
        <f>'Прил.№4 ведомств.'!#REF!</f>
        <v>#REF!</v>
      </c>
      <c r="J568" s="7" t="e">
        <f>'Прил.№4 ведомств.'!#REF!</f>
        <v>#REF!</v>
      </c>
      <c r="K568" s="7">
        <f>'Прил.№4 ведомств.'!G778</f>
        <v>539.9</v>
      </c>
    </row>
    <row r="569" spans="1:11" ht="31.5" customHeight="1" x14ac:dyDescent="0.25">
      <c r="A569" s="207" t="s">
        <v>842</v>
      </c>
      <c r="B569" s="21" t="s">
        <v>305</v>
      </c>
      <c r="C569" s="21" t="s">
        <v>254</v>
      </c>
      <c r="D569" s="21" t="s">
        <v>844</v>
      </c>
      <c r="E569" s="21"/>
      <c r="F569" s="7" t="e">
        <f>F570</f>
        <v>#REF!</v>
      </c>
      <c r="G569" s="258" t="e">
        <f t="shared" ref="G569:K569" si="197">G570</f>
        <v>#REF!</v>
      </c>
      <c r="H569" s="7" t="e">
        <f t="shared" si="197"/>
        <v>#REF!</v>
      </c>
      <c r="I569" s="7" t="e">
        <f t="shared" si="197"/>
        <v>#REF!</v>
      </c>
      <c r="J569" s="7" t="e">
        <f t="shared" si="197"/>
        <v>#REF!</v>
      </c>
      <c r="K569" s="7">
        <f t="shared" si="197"/>
        <v>2634</v>
      </c>
    </row>
    <row r="570" spans="1:11" ht="21.75" customHeight="1" x14ac:dyDescent="0.25">
      <c r="A570" s="31" t="s">
        <v>649</v>
      </c>
      <c r="B570" s="21" t="s">
        <v>305</v>
      </c>
      <c r="C570" s="21" t="s">
        <v>254</v>
      </c>
      <c r="D570" s="21" t="s">
        <v>844</v>
      </c>
      <c r="E570" s="21" t="s">
        <v>314</v>
      </c>
      <c r="F570" s="7" t="e">
        <f t="shared" ref="F570:K570" si="198">F574</f>
        <v>#REF!</v>
      </c>
      <c r="G570" s="7" t="e">
        <f t="shared" si="198"/>
        <v>#REF!</v>
      </c>
      <c r="H570" s="7" t="e">
        <f t="shared" si="198"/>
        <v>#REF!</v>
      </c>
      <c r="I570" s="7" t="e">
        <f t="shared" si="198"/>
        <v>#REF!</v>
      </c>
      <c r="J570" s="7" t="e">
        <f t="shared" si="198"/>
        <v>#REF!</v>
      </c>
      <c r="K570" s="7">
        <f t="shared" si="198"/>
        <v>2634</v>
      </c>
    </row>
    <row r="571" spans="1:11" s="332" customFormat="1" ht="63" x14ac:dyDescent="0.25">
      <c r="A571" s="255" t="s">
        <v>1075</v>
      </c>
      <c r="B571" s="21" t="s">
        <v>305</v>
      </c>
      <c r="C571" s="21" t="s">
        <v>254</v>
      </c>
      <c r="D571" s="21" t="s">
        <v>1076</v>
      </c>
      <c r="E571" s="21"/>
      <c r="F571" s="7"/>
      <c r="G571" s="7"/>
      <c r="H571" s="7"/>
      <c r="I571" s="7"/>
      <c r="J571" s="7"/>
      <c r="K571" s="7">
        <f>K572</f>
        <v>621.6</v>
      </c>
    </row>
    <row r="572" spans="1:11" s="332" customFormat="1" ht="47.25" x14ac:dyDescent="0.25">
      <c r="A572" s="33" t="s">
        <v>313</v>
      </c>
      <c r="B572" s="21" t="s">
        <v>305</v>
      </c>
      <c r="C572" s="21" t="s">
        <v>254</v>
      </c>
      <c r="D572" s="21" t="s">
        <v>1076</v>
      </c>
      <c r="E572" s="21" t="s">
        <v>314</v>
      </c>
      <c r="F572" s="7"/>
      <c r="G572" s="7"/>
      <c r="H572" s="7"/>
      <c r="I572" s="7"/>
      <c r="J572" s="7"/>
      <c r="K572" s="7">
        <f>K573</f>
        <v>621.6</v>
      </c>
    </row>
    <row r="573" spans="1:11" s="332" customFormat="1" ht="21.75" customHeight="1" x14ac:dyDescent="0.25">
      <c r="A573" s="33" t="s">
        <v>315</v>
      </c>
      <c r="B573" s="21" t="s">
        <v>305</v>
      </c>
      <c r="C573" s="21" t="s">
        <v>254</v>
      </c>
      <c r="D573" s="21" t="s">
        <v>1076</v>
      </c>
      <c r="E573" s="21" t="s">
        <v>316</v>
      </c>
      <c r="F573" s="7"/>
      <c r="G573" s="7"/>
      <c r="H573" s="7"/>
      <c r="I573" s="7"/>
      <c r="J573" s="7"/>
      <c r="K573" s="7">
        <f>'Прил.№4 ведомств.'!G784</f>
        <v>621.6</v>
      </c>
    </row>
    <row r="574" spans="1:11" ht="15.75" customHeight="1" x14ac:dyDescent="0.25">
      <c r="A574" s="31" t="s">
        <v>315</v>
      </c>
      <c r="B574" s="21" t="s">
        <v>305</v>
      </c>
      <c r="C574" s="21" t="s">
        <v>254</v>
      </c>
      <c r="D574" s="21" t="s">
        <v>844</v>
      </c>
      <c r="E574" s="21" t="s">
        <v>316</v>
      </c>
      <c r="F574" s="7" t="e">
        <f>'Прил.№4 ведомств.'!#REF!</f>
        <v>#REF!</v>
      </c>
      <c r="G574" s="7" t="e">
        <f>'Прил.№4 ведомств.'!#REF!</f>
        <v>#REF!</v>
      </c>
      <c r="H574" s="7" t="e">
        <f>'Прил.№4 ведомств.'!#REF!</f>
        <v>#REF!</v>
      </c>
      <c r="I574" s="7" t="e">
        <f>'Прил.№4 ведомств.'!#REF!</f>
        <v>#REF!</v>
      </c>
      <c r="J574" s="7" t="e">
        <f>'Прил.№4 ведомств.'!#REF!</f>
        <v>#REF!</v>
      </c>
      <c r="K574" s="7">
        <f>'Прил.№4 ведомств.'!G781</f>
        <v>2634</v>
      </c>
    </row>
    <row r="575" spans="1:11" ht="54" customHeight="1" x14ac:dyDescent="0.25">
      <c r="A575" s="33" t="s">
        <v>927</v>
      </c>
      <c r="B575" s="21" t="s">
        <v>305</v>
      </c>
      <c r="C575" s="21" t="s">
        <v>254</v>
      </c>
      <c r="D575" s="21" t="s">
        <v>365</v>
      </c>
      <c r="E575" s="21"/>
      <c r="F575" s="7"/>
      <c r="G575" s="7"/>
      <c r="H575" s="7"/>
      <c r="I575" s="7"/>
      <c r="J575" s="7"/>
      <c r="K575" s="7">
        <f>K576</f>
        <v>150</v>
      </c>
    </row>
    <row r="576" spans="1:11" ht="51.75" customHeight="1" x14ac:dyDescent="0.25">
      <c r="A576" s="33" t="s">
        <v>366</v>
      </c>
      <c r="B576" s="21" t="s">
        <v>305</v>
      </c>
      <c r="C576" s="21" t="s">
        <v>254</v>
      </c>
      <c r="D576" s="21" t="s">
        <v>367</v>
      </c>
      <c r="E576" s="21"/>
      <c r="F576" s="7"/>
      <c r="G576" s="7"/>
      <c r="H576" s="7"/>
      <c r="I576" s="7"/>
      <c r="J576" s="7"/>
      <c r="K576" s="7">
        <f>K577</f>
        <v>150</v>
      </c>
    </row>
    <row r="577" spans="1:13" ht="51" customHeight="1" x14ac:dyDescent="0.25">
      <c r="A577" s="33" t="s">
        <v>313</v>
      </c>
      <c r="B577" s="21" t="s">
        <v>305</v>
      </c>
      <c r="C577" s="21" t="s">
        <v>254</v>
      </c>
      <c r="D577" s="21" t="s">
        <v>367</v>
      </c>
      <c r="E577" s="21" t="s">
        <v>314</v>
      </c>
      <c r="F577" s="7"/>
      <c r="G577" s="7"/>
      <c r="H577" s="7"/>
      <c r="I577" s="7"/>
      <c r="J577" s="7"/>
      <c r="K577" s="7">
        <f>K578</f>
        <v>150</v>
      </c>
    </row>
    <row r="578" spans="1:13" ht="15.75" customHeight="1" x14ac:dyDescent="0.25">
      <c r="A578" s="33" t="s">
        <v>315</v>
      </c>
      <c r="B578" s="21" t="s">
        <v>305</v>
      </c>
      <c r="C578" s="21" t="s">
        <v>254</v>
      </c>
      <c r="D578" s="21" t="s">
        <v>367</v>
      </c>
      <c r="E578" s="21" t="s">
        <v>316</v>
      </c>
      <c r="F578" s="7"/>
      <c r="G578" s="7"/>
      <c r="H578" s="7"/>
      <c r="I578" s="7"/>
      <c r="J578" s="7"/>
      <c r="K578" s="7">
        <f>'Прил.№4 ведомств.'!G788</f>
        <v>150</v>
      </c>
    </row>
    <row r="579" spans="1:13" ht="63.75" customHeight="1" x14ac:dyDescent="0.25">
      <c r="A579" s="31" t="s">
        <v>782</v>
      </c>
      <c r="B579" s="21" t="s">
        <v>305</v>
      </c>
      <c r="C579" s="21" t="s">
        <v>254</v>
      </c>
      <c r="D579" s="21" t="s">
        <v>780</v>
      </c>
      <c r="E579" s="34"/>
      <c r="F579" s="7"/>
      <c r="G579" s="7"/>
      <c r="H579" s="7"/>
      <c r="I579" s="7"/>
      <c r="J579" s="7"/>
      <c r="K579" s="7">
        <f>K580</f>
        <v>723.3</v>
      </c>
    </row>
    <row r="580" spans="1:13" ht="52.5" customHeight="1" x14ac:dyDescent="0.25">
      <c r="A580" s="122" t="s">
        <v>922</v>
      </c>
      <c r="B580" s="21" t="s">
        <v>305</v>
      </c>
      <c r="C580" s="21" t="s">
        <v>254</v>
      </c>
      <c r="D580" s="21" t="s">
        <v>923</v>
      </c>
      <c r="E580" s="34"/>
      <c r="F580" s="7"/>
      <c r="G580" s="7"/>
      <c r="H580" s="7"/>
      <c r="I580" s="7"/>
      <c r="J580" s="7"/>
      <c r="K580" s="7">
        <f>K581</f>
        <v>723.3</v>
      </c>
    </row>
    <row r="581" spans="1:13" ht="45" customHeight="1" x14ac:dyDescent="0.25">
      <c r="A581" s="31" t="s">
        <v>313</v>
      </c>
      <c r="B581" s="21" t="s">
        <v>305</v>
      </c>
      <c r="C581" s="21" t="s">
        <v>254</v>
      </c>
      <c r="D581" s="21" t="s">
        <v>923</v>
      </c>
      <c r="E581" s="34" t="s">
        <v>314</v>
      </c>
      <c r="F581" s="7"/>
      <c r="G581" s="7"/>
      <c r="H581" s="7"/>
      <c r="I581" s="7"/>
      <c r="J581" s="7"/>
      <c r="K581" s="7">
        <f>K582</f>
        <v>723.3</v>
      </c>
    </row>
    <row r="582" spans="1:13" ht="15.75" customHeight="1" x14ac:dyDescent="0.25">
      <c r="A582" s="255" t="s">
        <v>315</v>
      </c>
      <c r="B582" s="21" t="s">
        <v>305</v>
      </c>
      <c r="C582" s="21" t="s">
        <v>254</v>
      </c>
      <c r="D582" s="21" t="s">
        <v>923</v>
      </c>
      <c r="E582" s="34" t="s">
        <v>316</v>
      </c>
      <c r="F582" s="7"/>
      <c r="G582" s="7"/>
      <c r="H582" s="7"/>
      <c r="I582" s="7"/>
      <c r="J582" s="7"/>
      <c r="K582" s="7">
        <f>'Прил.№4 ведомств.'!G792</f>
        <v>723.3</v>
      </c>
    </row>
    <row r="583" spans="1:13" ht="15.75" x14ac:dyDescent="0.25">
      <c r="A583" s="31" t="s">
        <v>162</v>
      </c>
      <c r="B583" s="42" t="s">
        <v>305</v>
      </c>
      <c r="C583" s="42" t="s">
        <v>254</v>
      </c>
      <c r="D583" s="42" t="s">
        <v>163</v>
      </c>
      <c r="E583" s="42"/>
      <c r="F583" s="7" t="e">
        <f t="shared" ref="F583:K583" si="199">F584</f>
        <v>#REF!</v>
      </c>
      <c r="G583" s="7" t="e">
        <f t="shared" si="199"/>
        <v>#REF!</v>
      </c>
      <c r="H583" s="7" t="e">
        <f t="shared" si="199"/>
        <v>#REF!</v>
      </c>
      <c r="I583" s="7" t="e">
        <f t="shared" si="199"/>
        <v>#REF!</v>
      </c>
      <c r="J583" s="7" t="e">
        <f t="shared" si="199"/>
        <v>#REF!</v>
      </c>
      <c r="K583" s="7">
        <f t="shared" si="199"/>
        <v>103392.70000000001</v>
      </c>
    </row>
    <row r="584" spans="1:13" ht="31.5" x14ac:dyDescent="0.25">
      <c r="A584" s="31" t="s">
        <v>226</v>
      </c>
      <c r="B584" s="42" t="s">
        <v>305</v>
      </c>
      <c r="C584" s="42" t="s">
        <v>254</v>
      </c>
      <c r="D584" s="42" t="s">
        <v>227</v>
      </c>
      <c r="E584" s="42"/>
      <c r="F584" s="7" t="e">
        <f t="shared" ref="F584:K584" si="200">F585+F588+F591+F594+F600+F603+F606+F609+F612+F597</f>
        <v>#REF!</v>
      </c>
      <c r="G584" s="7" t="e">
        <f t="shared" si="200"/>
        <v>#REF!</v>
      </c>
      <c r="H584" s="7" t="e">
        <f t="shared" si="200"/>
        <v>#REF!</v>
      </c>
      <c r="I584" s="7" t="e">
        <f t="shared" si="200"/>
        <v>#REF!</v>
      </c>
      <c r="J584" s="7" t="e">
        <f t="shared" si="200"/>
        <v>#REF!</v>
      </c>
      <c r="K584" s="7">
        <f t="shared" si="200"/>
        <v>103392.70000000001</v>
      </c>
      <c r="M584" s="23"/>
    </row>
    <row r="585" spans="1:13" ht="47.25" hidden="1" customHeight="1" x14ac:dyDescent="0.25">
      <c r="A585" s="26" t="s">
        <v>492</v>
      </c>
      <c r="B585" s="21" t="s">
        <v>305</v>
      </c>
      <c r="C585" s="21" t="s">
        <v>254</v>
      </c>
      <c r="D585" s="21" t="s">
        <v>493</v>
      </c>
      <c r="E585" s="21"/>
      <c r="F585" s="7">
        <f>F586</f>
        <v>0</v>
      </c>
      <c r="G585" s="7">
        <f t="shared" ref="G585:K586" si="201">G586</f>
        <v>0</v>
      </c>
      <c r="H585" s="7">
        <f t="shared" si="201"/>
        <v>0</v>
      </c>
      <c r="I585" s="7">
        <f t="shared" si="201"/>
        <v>0</v>
      </c>
      <c r="J585" s="7">
        <f t="shared" si="201"/>
        <v>0</v>
      </c>
      <c r="K585" s="7">
        <f t="shared" si="201"/>
        <v>0</v>
      </c>
    </row>
    <row r="586" spans="1:13" ht="47.25" hidden="1" customHeight="1" x14ac:dyDescent="0.25">
      <c r="A586" s="26" t="s">
        <v>313</v>
      </c>
      <c r="B586" s="21" t="s">
        <v>305</v>
      </c>
      <c r="C586" s="21" t="s">
        <v>254</v>
      </c>
      <c r="D586" s="21" t="s">
        <v>493</v>
      </c>
      <c r="E586" s="21" t="s">
        <v>314</v>
      </c>
      <c r="F586" s="7">
        <f>F587</f>
        <v>0</v>
      </c>
      <c r="G586" s="7">
        <f t="shared" si="201"/>
        <v>0</v>
      </c>
      <c r="H586" s="7">
        <f t="shared" si="201"/>
        <v>0</v>
      </c>
      <c r="I586" s="7">
        <f t="shared" si="201"/>
        <v>0</v>
      </c>
      <c r="J586" s="7">
        <f t="shared" si="201"/>
        <v>0</v>
      </c>
      <c r="K586" s="7">
        <f t="shared" si="201"/>
        <v>0</v>
      </c>
    </row>
    <row r="587" spans="1:13" ht="15.75" hidden="1" customHeight="1" x14ac:dyDescent="0.25">
      <c r="A587" s="26" t="s">
        <v>315</v>
      </c>
      <c r="B587" s="21" t="s">
        <v>305</v>
      </c>
      <c r="C587" s="21" t="s">
        <v>254</v>
      </c>
      <c r="D587" s="21" t="s">
        <v>493</v>
      </c>
      <c r="E587" s="21" t="s">
        <v>316</v>
      </c>
      <c r="F587" s="7"/>
      <c r="G587" s="7"/>
      <c r="H587" s="7"/>
      <c r="I587" s="7"/>
      <c r="J587" s="7"/>
      <c r="K587" s="7"/>
    </row>
    <row r="588" spans="1:13" ht="15.75" hidden="1" customHeight="1" x14ac:dyDescent="0.25">
      <c r="A588" s="26" t="s">
        <v>494</v>
      </c>
      <c r="B588" s="21" t="s">
        <v>305</v>
      </c>
      <c r="C588" s="21" t="s">
        <v>254</v>
      </c>
      <c r="D588" s="21" t="s">
        <v>495</v>
      </c>
      <c r="E588" s="21"/>
      <c r="F588" s="7">
        <f>F589</f>
        <v>0</v>
      </c>
      <c r="G588" s="7">
        <f t="shared" ref="G588:K589" si="202">G589</f>
        <v>0</v>
      </c>
      <c r="H588" s="7">
        <f t="shared" si="202"/>
        <v>0</v>
      </c>
      <c r="I588" s="7">
        <f t="shared" si="202"/>
        <v>0</v>
      </c>
      <c r="J588" s="7">
        <f t="shared" si="202"/>
        <v>0</v>
      </c>
      <c r="K588" s="7">
        <f t="shared" si="202"/>
        <v>0</v>
      </c>
    </row>
    <row r="589" spans="1:13" ht="47.25" hidden="1" customHeight="1" x14ac:dyDescent="0.25">
      <c r="A589" s="26" t="s">
        <v>313</v>
      </c>
      <c r="B589" s="21" t="s">
        <v>305</v>
      </c>
      <c r="C589" s="21" t="s">
        <v>254</v>
      </c>
      <c r="D589" s="21" t="s">
        <v>495</v>
      </c>
      <c r="E589" s="21" t="s">
        <v>314</v>
      </c>
      <c r="F589" s="7">
        <f>F590</f>
        <v>0</v>
      </c>
      <c r="G589" s="7">
        <f t="shared" si="202"/>
        <v>0</v>
      </c>
      <c r="H589" s="7">
        <f t="shared" si="202"/>
        <v>0</v>
      </c>
      <c r="I589" s="7">
        <f t="shared" si="202"/>
        <v>0</v>
      </c>
      <c r="J589" s="7">
        <f t="shared" si="202"/>
        <v>0</v>
      </c>
      <c r="K589" s="7">
        <f t="shared" si="202"/>
        <v>0</v>
      </c>
    </row>
    <row r="590" spans="1:13" ht="15.75" hidden="1" customHeight="1" x14ac:dyDescent="0.25">
      <c r="A590" s="26" t="s">
        <v>315</v>
      </c>
      <c r="B590" s="21" t="s">
        <v>305</v>
      </c>
      <c r="C590" s="21" t="s">
        <v>254</v>
      </c>
      <c r="D590" s="21" t="s">
        <v>495</v>
      </c>
      <c r="E590" s="21" t="s">
        <v>316</v>
      </c>
      <c r="F590" s="7"/>
      <c r="G590" s="7"/>
      <c r="H590" s="7"/>
      <c r="I590" s="7"/>
      <c r="J590" s="7"/>
      <c r="K590" s="7"/>
    </row>
    <row r="591" spans="1:13" ht="31.5" hidden="1" customHeight="1" x14ac:dyDescent="0.25">
      <c r="A591" s="31" t="s">
        <v>661</v>
      </c>
      <c r="B591" s="42" t="s">
        <v>305</v>
      </c>
      <c r="C591" s="42" t="s">
        <v>254</v>
      </c>
      <c r="D591" s="42" t="s">
        <v>497</v>
      </c>
      <c r="E591" s="42"/>
      <c r="F591" s="7">
        <f>F592</f>
        <v>0</v>
      </c>
      <c r="G591" s="7">
        <f t="shared" ref="G591:K592" si="203">G592</f>
        <v>0</v>
      </c>
      <c r="H591" s="7">
        <f t="shared" si="203"/>
        <v>0</v>
      </c>
      <c r="I591" s="7">
        <f t="shared" si="203"/>
        <v>0</v>
      </c>
      <c r="J591" s="7">
        <f t="shared" si="203"/>
        <v>0</v>
      </c>
      <c r="K591" s="7">
        <f t="shared" si="203"/>
        <v>0</v>
      </c>
    </row>
    <row r="592" spans="1:13" ht="47.25" hidden="1" customHeight="1" x14ac:dyDescent="0.25">
      <c r="A592" s="31" t="s">
        <v>313</v>
      </c>
      <c r="B592" s="42" t="s">
        <v>305</v>
      </c>
      <c r="C592" s="42" t="s">
        <v>254</v>
      </c>
      <c r="D592" s="42" t="s">
        <v>497</v>
      </c>
      <c r="E592" s="42" t="s">
        <v>314</v>
      </c>
      <c r="F592" s="7">
        <f>F593</f>
        <v>0</v>
      </c>
      <c r="G592" s="7">
        <f t="shared" si="203"/>
        <v>0</v>
      </c>
      <c r="H592" s="7">
        <f t="shared" si="203"/>
        <v>0</v>
      </c>
      <c r="I592" s="7">
        <f t="shared" si="203"/>
        <v>0</v>
      </c>
      <c r="J592" s="7">
        <f t="shared" si="203"/>
        <v>0</v>
      </c>
      <c r="K592" s="7">
        <f t="shared" si="203"/>
        <v>0</v>
      </c>
    </row>
    <row r="593" spans="1:11" ht="15.75" hidden="1" customHeight="1" x14ac:dyDescent="0.25">
      <c r="A593" s="31" t="s">
        <v>315</v>
      </c>
      <c r="B593" s="42" t="s">
        <v>305</v>
      </c>
      <c r="C593" s="42" t="s">
        <v>254</v>
      </c>
      <c r="D593" s="42" t="s">
        <v>497</v>
      </c>
      <c r="E593" s="42" t="s">
        <v>316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</row>
    <row r="594" spans="1:11" ht="31.5" x14ac:dyDescent="0.25">
      <c r="A594" s="31" t="s">
        <v>498</v>
      </c>
      <c r="B594" s="42" t="s">
        <v>305</v>
      </c>
      <c r="C594" s="42" t="s">
        <v>254</v>
      </c>
      <c r="D594" s="42" t="s">
        <v>499</v>
      </c>
      <c r="E594" s="42"/>
      <c r="F594" s="7" t="e">
        <f>F595</f>
        <v>#REF!</v>
      </c>
      <c r="G594" s="7" t="e">
        <f t="shared" ref="G594:K595" si="204">G595</f>
        <v>#REF!</v>
      </c>
      <c r="H594" s="7" t="e">
        <f t="shared" si="204"/>
        <v>#REF!</v>
      </c>
      <c r="I594" s="7" t="e">
        <f t="shared" si="204"/>
        <v>#REF!</v>
      </c>
      <c r="J594" s="7" t="e">
        <f t="shared" si="204"/>
        <v>#REF!</v>
      </c>
      <c r="K594" s="7">
        <f t="shared" si="204"/>
        <v>1668.6</v>
      </c>
    </row>
    <row r="595" spans="1:11" ht="47.25" x14ac:dyDescent="0.25">
      <c r="A595" s="31" t="s">
        <v>313</v>
      </c>
      <c r="B595" s="42" t="s">
        <v>305</v>
      </c>
      <c r="C595" s="42" t="s">
        <v>254</v>
      </c>
      <c r="D595" s="42" t="s">
        <v>499</v>
      </c>
      <c r="E595" s="42" t="s">
        <v>314</v>
      </c>
      <c r="F595" s="7" t="e">
        <f>F596</f>
        <v>#REF!</v>
      </c>
      <c r="G595" s="7" t="e">
        <f t="shared" si="204"/>
        <v>#REF!</v>
      </c>
      <c r="H595" s="7" t="e">
        <f t="shared" si="204"/>
        <v>#REF!</v>
      </c>
      <c r="I595" s="7" t="e">
        <f t="shared" si="204"/>
        <v>#REF!</v>
      </c>
      <c r="J595" s="7" t="e">
        <f t="shared" si="204"/>
        <v>#REF!</v>
      </c>
      <c r="K595" s="7">
        <f t="shared" si="204"/>
        <v>1668.6</v>
      </c>
    </row>
    <row r="596" spans="1:11" ht="15.75" x14ac:dyDescent="0.25">
      <c r="A596" s="31" t="s">
        <v>315</v>
      </c>
      <c r="B596" s="42" t="s">
        <v>305</v>
      </c>
      <c r="C596" s="42" t="s">
        <v>254</v>
      </c>
      <c r="D596" s="42" t="s">
        <v>499</v>
      </c>
      <c r="E596" s="42" t="s">
        <v>316</v>
      </c>
      <c r="F596" s="7" t="e">
        <f>'Прил.№4 ведомств.'!#REF!</f>
        <v>#REF!</v>
      </c>
      <c r="G596" s="7" t="e">
        <f>'Прил.№4 ведомств.'!#REF!</f>
        <v>#REF!</v>
      </c>
      <c r="H596" s="7" t="e">
        <f>'Прил.№4 ведомств.'!#REF!</f>
        <v>#REF!</v>
      </c>
      <c r="I596" s="7" t="e">
        <f>'Прил.№4 ведомств.'!#REF!</f>
        <v>#REF!</v>
      </c>
      <c r="J596" s="7" t="e">
        <f>'Прил.№4 ведомств.'!#REF!</f>
        <v>#REF!</v>
      </c>
      <c r="K596" s="7">
        <f>'Прил.№4 ведомств.'!G806</f>
        <v>1668.6</v>
      </c>
    </row>
    <row r="597" spans="1:11" ht="47.25" x14ac:dyDescent="0.25">
      <c r="A597" s="26" t="s">
        <v>500</v>
      </c>
      <c r="B597" s="42" t="s">
        <v>305</v>
      </c>
      <c r="C597" s="42" t="s">
        <v>254</v>
      </c>
      <c r="D597" s="42" t="s">
        <v>501</v>
      </c>
      <c r="E597" s="42"/>
      <c r="F597" s="7" t="e">
        <f>F598</f>
        <v>#REF!</v>
      </c>
      <c r="G597" s="7" t="e">
        <f t="shared" ref="G597:K598" si="205">G598</f>
        <v>#REF!</v>
      </c>
      <c r="H597" s="7" t="e">
        <f t="shared" si="205"/>
        <v>#REF!</v>
      </c>
      <c r="I597" s="7" t="e">
        <f t="shared" si="205"/>
        <v>#REF!</v>
      </c>
      <c r="J597" s="7" t="e">
        <f t="shared" si="205"/>
        <v>#REF!</v>
      </c>
      <c r="K597" s="7">
        <f t="shared" si="205"/>
        <v>496.7</v>
      </c>
    </row>
    <row r="598" spans="1:11" ht="47.25" x14ac:dyDescent="0.25">
      <c r="A598" s="26" t="s">
        <v>313</v>
      </c>
      <c r="B598" s="42" t="s">
        <v>305</v>
      </c>
      <c r="C598" s="42" t="s">
        <v>254</v>
      </c>
      <c r="D598" s="42" t="s">
        <v>501</v>
      </c>
      <c r="E598" s="42" t="s">
        <v>314</v>
      </c>
      <c r="F598" s="7" t="e">
        <f>F599</f>
        <v>#REF!</v>
      </c>
      <c r="G598" s="7" t="e">
        <f t="shared" si="205"/>
        <v>#REF!</v>
      </c>
      <c r="H598" s="7" t="e">
        <f t="shared" si="205"/>
        <v>#REF!</v>
      </c>
      <c r="I598" s="7" t="e">
        <f t="shared" si="205"/>
        <v>#REF!</v>
      </c>
      <c r="J598" s="7" t="e">
        <f t="shared" si="205"/>
        <v>#REF!</v>
      </c>
      <c r="K598" s="7">
        <f t="shared" si="205"/>
        <v>496.7</v>
      </c>
    </row>
    <row r="599" spans="1:11" ht="15.75" x14ac:dyDescent="0.25">
      <c r="A599" s="26" t="s">
        <v>315</v>
      </c>
      <c r="B599" s="42" t="s">
        <v>305</v>
      </c>
      <c r="C599" s="42" t="s">
        <v>254</v>
      </c>
      <c r="D599" s="42" t="s">
        <v>501</v>
      </c>
      <c r="E599" s="42" t="s">
        <v>316</v>
      </c>
      <c r="F599" s="7" t="e">
        <f>'Прил.№4 ведомств.'!#REF!</f>
        <v>#REF!</v>
      </c>
      <c r="G599" s="7" t="e">
        <f>'Прил.№4 ведомств.'!#REF!</f>
        <v>#REF!</v>
      </c>
      <c r="H599" s="7" t="e">
        <f>'Прил.№4 ведомств.'!#REF!</f>
        <v>#REF!</v>
      </c>
      <c r="I599" s="7" t="e">
        <f>'Прил.№4 ведомств.'!#REF!</f>
        <v>#REF!</v>
      </c>
      <c r="J599" s="7" t="e">
        <f>'Прил.№4 ведомств.'!#REF!</f>
        <v>#REF!</v>
      </c>
      <c r="K599" s="7">
        <f>'Прил.№4 ведомств.'!G809</f>
        <v>496.7</v>
      </c>
    </row>
    <row r="600" spans="1:11" ht="78.75" x14ac:dyDescent="0.25">
      <c r="A600" s="33" t="s">
        <v>502</v>
      </c>
      <c r="B600" s="42" t="s">
        <v>305</v>
      </c>
      <c r="C600" s="42" t="s">
        <v>254</v>
      </c>
      <c r="D600" s="42" t="s">
        <v>503</v>
      </c>
      <c r="E600" s="42"/>
      <c r="F600" s="7" t="e">
        <f>F601</f>
        <v>#REF!</v>
      </c>
      <c r="G600" s="7" t="e">
        <f t="shared" ref="G600:K601" si="206">G601</f>
        <v>#REF!</v>
      </c>
      <c r="H600" s="7" t="e">
        <f t="shared" si="206"/>
        <v>#REF!</v>
      </c>
      <c r="I600" s="7" t="e">
        <f t="shared" si="206"/>
        <v>#REF!</v>
      </c>
      <c r="J600" s="7" t="e">
        <f t="shared" si="206"/>
        <v>#REF!</v>
      </c>
      <c r="K600" s="7">
        <f t="shared" si="206"/>
        <v>92562.799999999988</v>
      </c>
    </row>
    <row r="601" spans="1:11" ht="47.25" x14ac:dyDescent="0.25">
      <c r="A601" s="31" t="s">
        <v>313</v>
      </c>
      <c r="B601" s="42" t="s">
        <v>305</v>
      </c>
      <c r="C601" s="42" t="s">
        <v>254</v>
      </c>
      <c r="D601" s="42" t="s">
        <v>503</v>
      </c>
      <c r="E601" s="42" t="s">
        <v>314</v>
      </c>
      <c r="F601" s="7" t="e">
        <f>F602</f>
        <v>#REF!</v>
      </c>
      <c r="G601" s="7" t="e">
        <f t="shared" si="206"/>
        <v>#REF!</v>
      </c>
      <c r="H601" s="7" t="e">
        <f t="shared" si="206"/>
        <v>#REF!</v>
      </c>
      <c r="I601" s="7" t="e">
        <f t="shared" si="206"/>
        <v>#REF!</v>
      </c>
      <c r="J601" s="7" t="e">
        <f t="shared" si="206"/>
        <v>#REF!</v>
      </c>
      <c r="K601" s="7">
        <f t="shared" si="206"/>
        <v>92562.799999999988</v>
      </c>
    </row>
    <row r="602" spans="1:11" ht="15.75" x14ac:dyDescent="0.25">
      <c r="A602" s="31" t="s">
        <v>315</v>
      </c>
      <c r="B602" s="42" t="s">
        <v>305</v>
      </c>
      <c r="C602" s="42" t="s">
        <v>254</v>
      </c>
      <c r="D602" s="42" t="s">
        <v>503</v>
      </c>
      <c r="E602" s="42" t="s">
        <v>316</v>
      </c>
      <c r="F602" s="7" t="e">
        <f>'Прил.№4 ведомств.'!#REF!</f>
        <v>#REF!</v>
      </c>
      <c r="G602" s="7" t="e">
        <f>'Прил.№4 ведомств.'!#REF!</f>
        <v>#REF!</v>
      </c>
      <c r="H602" s="7" t="e">
        <f>'Прил.№4 ведомств.'!#REF!</f>
        <v>#REF!</v>
      </c>
      <c r="I602" s="7" t="e">
        <f>'Прил.№4 ведомств.'!#REF!</f>
        <v>#REF!</v>
      </c>
      <c r="J602" s="7" t="e">
        <f>'Прил.№4 ведомств.'!#REF!</f>
        <v>#REF!</v>
      </c>
      <c r="K602" s="7">
        <f>'Прил.№4 ведомств.'!G812</f>
        <v>92562.799999999988</v>
      </c>
    </row>
    <row r="603" spans="1:11" ht="63" x14ac:dyDescent="0.25">
      <c r="A603" s="47" t="s">
        <v>330</v>
      </c>
      <c r="B603" s="42" t="s">
        <v>305</v>
      </c>
      <c r="C603" s="42" t="s">
        <v>254</v>
      </c>
      <c r="D603" s="42" t="s">
        <v>331</v>
      </c>
      <c r="E603" s="42"/>
      <c r="F603" s="7" t="e">
        <f>F604</f>
        <v>#REF!</v>
      </c>
      <c r="G603" s="7" t="e">
        <f t="shared" ref="G603:K604" si="207">G604</f>
        <v>#REF!</v>
      </c>
      <c r="H603" s="7" t="e">
        <f t="shared" si="207"/>
        <v>#REF!</v>
      </c>
      <c r="I603" s="7" t="e">
        <f t="shared" si="207"/>
        <v>#REF!</v>
      </c>
      <c r="J603" s="7" t="e">
        <f t="shared" si="207"/>
        <v>#REF!</v>
      </c>
      <c r="K603" s="7">
        <f t="shared" si="207"/>
        <v>605.59999999999991</v>
      </c>
    </row>
    <row r="604" spans="1:11" ht="47.25" x14ac:dyDescent="0.25">
      <c r="A604" s="31" t="s">
        <v>313</v>
      </c>
      <c r="B604" s="42" t="s">
        <v>305</v>
      </c>
      <c r="C604" s="42" t="s">
        <v>254</v>
      </c>
      <c r="D604" s="42" t="s">
        <v>331</v>
      </c>
      <c r="E604" s="42" t="s">
        <v>314</v>
      </c>
      <c r="F604" s="7" t="e">
        <f>F605</f>
        <v>#REF!</v>
      </c>
      <c r="G604" s="7" t="e">
        <f t="shared" si="207"/>
        <v>#REF!</v>
      </c>
      <c r="H604" s="7" t="e">
        <f t="shared" si="207"/>
        <v>#REF!</v>
      </c>
      <c r="I604" s="7" t="e">
        <f t="shared" si="207"/>
        <v>#REF!</v>
      </c>
      <c r="J604" s="7" t="e">
        <f t="shared" si="207"/>
        <v>#REF!</v>
      </c>
      <c r="K604" s="7">
        <f t="shared" si="207"/>
        <v>605.59999999999991</v>
      </c>
    </row>
    <row r="605" spans="1:11" ht="15.75" x14ac:dyDescent="0.25">
      <c r="A605" s="31" t="s">
        <v>315</v>
      </c>
      <c r="B605" s="42" t="s">
        <v>305</v>
      </c>
      <c r="C605" s="42" t="s">
        <v>254</v>
      </c>
      <c r="D605" s="42" t="s">
        <v>331</v>
      </c>
      <c r="E605" s="42" t="s">
        <v>316</v>
      </c>
      <c r="F605" s="7" t="e">
        <f>'Прил.№4 ведомств.'!#REF!</f>
        <v>#REF!</v>
      </c>
      <c r="G605" s="7" t="e">
        <f>'Прил.№4 ведомств.'!#REF!</f>
        <v>#REF!</v>
      </c>
      <c r="H605" s="7" t="e">
        <f>'Прил.№4 ведомств.'!#REF!</f>
        <v>#REF!</v>
      </c>
      <c r="I605" s="7" t="e">
        <f>'Прил.№4 ведомств.'!#REF!</f>
        <v>#REF!</v>
      </c>
      <c r="J605" s="7" t="e">
        <f>'Прил.№4 ведомств.'!#REF!</f>
        <v>#REF!</v>
      </c>
      <c r="K605" s="7">
        <f>'Прил.№4 ведомств.'!G815</f>
        <v>605.59999999999991</v>
      </c>
    </row>
    <row r="606" spans="1:11" ht="63" x14ac:dyDescent="0.25">
      <c r="A606" s="47" t="s">
        <v>332</v>
      </c>
      <c r="B606" s="42" t="s">
        <v>305</v>
      </c>
      <c r="C606" s="42" t="s">
        <v>254</v>
      </c>
      <c r="D606" s="42" t="s">
        <v>333</v>
      </c>
      <c r="E606" s="42"/>
      <c r="F606" s="7" t="e">
        <f>F607</f>
        <v>#REF!</v>
      </c>
      <c r="G606" s="7" t="e">
        <f t="shared" ref="G606:K607" si="208">G607</f>
        <v>#REF!</v>
      </c>
      <c r="H606" s="7" t="e">
        <f t="shared" si="208"/>
        <v>#REF!</v>
      </c>
      <c r="I606" s="7" t="e">
        <f t="shared" si="208"/>
        <v>#REF!</v>
      </c>
      <c r="J606" s="7" t="e">
        <f t="shared" si="208"/>
        <v>#REF!</v>
      </c>
      <c r="K606" s="7">
        <f t="shared" si="208"/>
        <v>2442.6</v>
      </c>
    </row>
    <row r="607" spans="1:11" ht="47.25" x14ac:dyDescent="0.25">
      <c r="A607" s="31" t="s">
        <v>313</v>
      </c>
      <c r="B607" s="42" t="s">
        <v>305</v>
      </c>
      <c r="C607" s="42" t="s">
        <v>254</v>
      </c>
      <c r="D607" s="42" t="s">
        <v>333</v>
      </c>
      <c r="E607" s="42" t="s">
        <v>314</v>
      </c>
      <c r="F607" s="7" t="e">
        <f>F608</f>
        <v>#REF!</v>
      </c>
      <c r="G607" s="7" t="e">
        <f t="shared" si="208"/>
        <v>#REF!</v>
      </c>
      <c r="H607" s="7" t="e">
        <f t="shared" si="208"/>
        <v>#REF!</v>
      </c>
      <c r="I607" s="7" t="e">
        <f t="shared" si="208"/>
        <v>#REF!</v>
      </c>
      <c r="J607" s="7" t="e">
        <f t="shared" si="208"/>
        <v>#REF!</v>
      </c>
      <c r="K607" s="7">
        <f t="shared" si="208"/>
        <v>2442.6</v>
      </c>
    </row>
    <row r="608" spans="1:11" ht="15.75" x14ac:dyDescent="0.25">
      <c r="A608" s="31" t="s">
        <v>315</v>
      </c>
      <c r="B608" s="42" t="s">
        <v>305</v>
      </c>
      <c r="C608" s="42" t="s">
        <v>254</v>
      </c>
      <c r="D608" s="42" t="s">
        <v>333</v>
      </c>
      <c r="E608" s="42" t="s">
        <v>316</v>
      </c>
      <c r="F608" s="7" t="e">
        <f>'Прил.№4 ведомств.'!#REF!</f>
        <v>#REF!</v>
      </c>
      <c r="G608" s="7" t="e">
        <f>'Прил.№4 ведомств.'!#REF!</f>
        <v>#REF!</v>
      </c>
      <c r="H608" s="7" t="e">
        <f>'Прил.№4 ведомств.'!#REF!</f>
        <v>#REF!</v>
      </c>
      <c r="I608" s="7" t="e">
        <f>'Прил.№4 ведомств.'!#REF!</f>
        <v>#REF!</v>
      </c>
      <c r="J608" s="7" t="e">
        <f>'Прил.№4 ведомств.'!#REF!</f>
        <v>#REF!</v>
      </c>
      <c r="K608" s="7">
        <f>'Прил.№4 ведомств.'!G818</f>
        <v>2442.6</v>
      </c>
    </row>
    <row r="609" spans="1:17" ht="47.25" x14ac:dyDescent="0.25">
      <c r="A609" s="33" t="s">
        <v>504</v>
      </c>
      <c r="B609" s="42" t="s">
        <v>305</v>
      </c>
      <c r="C609" s="42" t="s">
        <v>254</v>
      </c>
      <c r="D609" s="42" t="s">
        <v>505</v>
      </c>
      <c r="E609" s="42"/>
      <c r="F609" s="7" t="e">
        <f>F610</f>
        <v>#REF!</v>
      </c>
      <c r="G609" s="7" t="e">
        <f t="shared" ref="G609:K610" si="209">G610</f>
        <v>#REF!</v>
      </c>
      <c r="H609" s="7" t="e">
        <f t="shared" si="209"/>
        <v>#REF!</v>
      </c>
      <c r="I609" s="7" t="e">
        <f t="shared" si="209"/>
        <v>#REF!</v>
      </c>
      <c r="J609" s="7" t="e">
        <f t="shared" si="209"/>
        <v>#REF!</v>
      </c>
      <c r="K609" s="7">
        <f t="shared" si="209"/>
        <v>946.8</v>
      </c>
    </row>
    <row r="610" spans="1:17" ht="47.25" x14ac:dyDescent="0.25">
      <c r="A610" s="31" t="s">
        <v>313</v>
      </c>
      <c r="B610" s="42" t="s">
        <v>305</v>
      </c>
      <c r="C610" s="42" t="s">
        <v>254</v>
      </c>
      <c r="D610" s="42" t="s">
        <v>505</v>
      </c>
      <c r="E610" s="42" t="s">
        <v>314</v>
      </c>
      <c r="F610" s="7" t="e">
        <f>F611</f>
        <v>#REF!</v>
      </c>
      <c r="G610" s="7" t="e">
        <f t="shared" si="209"/>
        <v>#REF!</v>
      </c>
      <c r="H610" s="7" t="e">
        <f t="shared" si="209"/>
        <v>#REF!</v>
      </c>
      <c r="I610" s="7" t="e">
        <f t="shared" si="209"/>
        <v>#REF!</v>
      </c>
      <c r="J610" s="7" t="e">
        <f t="shared" si="209"/>
        <v>#REF!</v>
      </c>
      <c r="K610" s="7">
        <f t="shared" si="209"/>
        <v>946.8</v>
      </c>
    </row>
    <row r="611" spans="1:17" ht="15.75" x14ac:dyDescent="0.25">
      <c r="A611" s="31" t="s">
        <v>315</v>
      </c>
      <c r="B611" s="42" t="s">
        <v>305</v>
      </c>
      <c r="C611" s="42" t="s">
        <v>254</v>
      </c>
      <c r="D611" s="42" t="s">
        <v>505</v>
      </c>
      <c r="E611" s="42" t="s">
        <v>316</v>
      </c>
      <c r="F611" s="7" t="e">
        <f>'Прил.№4 ведомств.'!#REF!</f>
        <v>#REF!</v>
      </c>
      <c r="G611" s="7" t="e">
        <f>'Прил.№4 ведомств.'!#REF!</f>
        <v>#REF!</v>
      </c>
      <c r="H611" s="7" t="e">
        <f>'Прил.№4 ведомств.'!#REF!</f>
        <v>#REF!</v>
      </c>
      <c r="I611" s="7" t="e">
        <f>'Прил.№4 ведомств.'!#REF!</f>
        <v>#REF!</v>
      </c>
      <c r="J611" s="7" t="e">
        <f>'Прил.№4 ведомств.'!#REF!</f>
        <v>#REF!</v>
      </c>
      <c r="K611" s="7">
        <f>'Прил.№4 ведомств.'!G821</f>
        <v>946.8</v>
      </c>
    </row>
    <row r="612" spans="1:17" ht="94.5" x14ac:dyDescent="0.25">
      <c r="A612" s="47" t="s">
        <v>334</v>
      </c>
      <c r="B612" s="42" t="s">
        <v>305</v>
      </c>
      <c r="C612" s="42" t="s">
        <v>254</v>
      </c>
      <c r="D612" s="21" t="s">
        <v>335</v>
      </c>
      <c r="E612" s="42"/>
      <c r="F612" s="7" t="e">
        <f>F613</f>
        <v>#REF!</v>
      </c>
      <c r="G612" s="7" t="e">
        <f t="shared" ref="G612:K613" si="210">G613</f>
        <v>#REF!</v>
      </c>
      <c r="H612" s="7" t="e">
        <f t="shared" si="210"/>
        <v>#REF!</v>
      </c>
      <c r="I612" s="7" t="e">
        <f t="shared" si="210"/>
        <v>#REF!</v>
      </c>
      <c r="J612" s="7" t="e">
        <f t="shared" si="210"/>
        <v>#REF!</v>
      </c>
      <c r="K612" s="7">
        <f t="shared" si="210"/>
        <v>4669.6000000000004</v>
      </c>
    </row>
    <row r="613" spans="1:17" ht="47.25" x14ac:dyDescent="0.25">
      <c r="A613" s="31" t="s">
        <v>313</v>
      </c>
      <c r="B613" s="42" t="s">
        <v>305</v>
      </c>
      <c r="C613" s="42" t="s">
        <v>254</v>
      </c>
      <c r="D613" s="21" t="s">
        <v>335</v>
      </c>
      <c r="E613" s="42" t="s">
        <v>314</v>
      </c>
      <c r="F613" s="7" t="e">
        <f>F614</f>
        <v>#REF!</v>
      </c>
      <c r="G613" s="7" t="e">
        <f t="shared" si="210"/>
        <v>#REF!</v>
      </c>
      <c r="H613" s="7" t="e">
        <f t="shared" si="210"/>
        <v>#REF!</v>
      </c>
      <c r="I613" s="7" t="e">
        <f t="shared" si="210"/>
        <v>#REF!</v>
      </c>
      <c r="J613" s="7" t="e">
        <f t="shared" si="210"/>
        <v>#REF!</v>
      </c>
      <c r="K613" s="7">
        <f t="shared" si="210"/>
        <v>4669.6000000000004</v>
      </c>
    </row>
    <row r="614" spans="1:17" ht="15.75" x14ac:dyDescent="0.25">
      <c r="A614" s="31" t="s">
        <v>315</v>
      </c>
      <c r="B614" s="42" t="s">
        <v>305</v>
      </c>
      <c r="C614" s="42" t="s">
        <v>254</v>
      </c>
      <c r="D614" s="21" t="s">
        <v>335</v>
      </c>
      <c r="E614" s="42" t="s">
        <v>316</v>
      </c>
      <c r="F614" s="7" t="e">
        <f>'Прил.№4 ведомств.'!#REF!</f>
        <v>#REF!</v>
      </c>
      <c r="G614" s="7" t="e">
        <f>'Прил.№4 ведомств.'!#REF!</f>
        <v>#REF!</v>
      </c>
      <c r="H614" s="7" t="e">
        <f>'Прил.№4 ведомств.'!#REF!</f>
        <v>#REF!</v>
      </c>
      <c r="I614" s="7" t="e">
        <f>'Прил.№4 ведомств.'!#REF!</f>
        <v>#REF!</v>
      </c>
      <c r="J614" s="7" t="e">
        <f>'Прил.№4 ведомств.'!#REF!</f>
        <v>#REF!</v>
      </c>
      <c r="K614" s="7">
        <f>'Прил.№4 ведомств.'!G824</f>
        <v>4669.6000000000004</v>
      </c>
    </row>
    <row r="615" spans="1:17" ht="15.75" x14ac:dyDescent="0.25">
      <c r="A615" s="43" t="s">
        <v>306</v>
      </c>
      <c r="B615" s="8" t="s">
        <v>305</v>
      </c>
      <c r="C615" s="8" t="s">
        <v>256</v>
      </c>
      <c r="D615" s="25"/>
      <c r="E615" s="8"/>
      <c r="F615" s="4" t="e">
        <f>F616+F628+F648+F695</f>
        <v>#REF!</v>
      </c>
      <c r="G615" s="4" t="e">
        <f>G616+G628+G648+G695</f>
        <v>#REF!</v>
      </c>
      <c r="H615" s="4" t="e">
        <f>H616+H628+H648+H695</f>
        <v>#REF!</v>
      </c>
      <c r="I615" s="4" t="e">
        <f>I616+I628+I648+I695</f>
        <v>#REF!</v>
      </c>
      <c r="J615" s="4" t="e">
        <f>J616+J628+J648+J695</f>
        <v>#REF!</v>
      </c>
      <c r="K615" s="4">
        <f>K616+K628+K648+K695+K689</f>
        <v>50122.899999999994</v>
      </c>
    </row>
    <row r="616" spans="1:17" ht="47.25" x14ac:dyDescent="0.25">
      <c r="A616" s="26" t="s">
        <v>468</v>
      </c>
      <c r="B616" s="42" t="s">
        <v>305</v>
      </c>
      <c r="C616" s="42" t="s">
        <v>256</v>
      </c>
      <c r="D616" s="21" t="s">
        <v>448</v>
      </c>
      <c r="E616" s="42"/>
      <c r="F616" s="7" t="e">
        <f t="shared" ref="F616:K616" si="211">F617+F621</f>
        <v>#REF!</v>
      </c>
      <c r="G616" s="7" t="e">
        <f t="shared" si="211"/>
        <v>#REF!</v>
      </c>
      <c r="H616" s="7" t="e">
        <f t="shared" si="211"/>
        <v>#REF!</v>
      </c>
      <c r="I616" s="7" t="e">
        <f t="shared" si="211"/>
        <v>#REF!</v>
      </c>
      <c r="J616" s="7" t="e">
        <f t="shared" si="211"/>
        <v>#REF!</v>
      </c>
      <c r="K616" s="7">
        <f t="shared" si="211"/>
        <v>31457.399999999998</v>
      </c>
      <c r="L616" s="23"/>
      <c r="Q616" s="23"/>
    </row>
    <row r="617" spans="1:17" ht="31.5" x14ac:dyDescent="0.25">
      <c r="A617" s="26" t="s">
        <v>449</v>
      </c>
      <c r="B617" s="42" t="s">
        <v>305</v>
      </c>
      <c r="C617" s="42" t="s">
        <v>256</v>
      </c>
      <c r="D617" s="21" t="s">
        <v>450</v>
      </c>
      <c r="E617" s="42"/>
      <c r="F617" s="7" t="e">
        <f>F618</f>
        <v>#REF!</v>
      </c>
      <c r="G617" s="7" t="e">
        <f t="shared" ref="G617:K619" si="212">G618</f>
        <v>#REF!</v>
      </c>
      <c r="H617" s="7" t="e">
        <f t="shared" si="212"/>
        <v>#REF!</v>
      </c>
      <c r="I617" s="7" t="e">
        <f t="shared" si="212"/>
        <v>#REF!</v>
      </c>
      <c r="J617" s="7" t="e">
        <f t="shared" si="212"/>
        <v>#REF!</v>
      </c>
      <c r="K617" s="7">
        <f t="shared" si="212"/>
        <v>30768.399999999998</v>
      </c>
      <c r="L617" s="23"/>
      <c r="Q617" s="23"/>
    </row>
    <row r="618" spans="1:17" ht="47.25" x14ac:dyDescent="0.25">
      <c r="A618" s="26" t="s">
        <v>311</v>
      </c>
      <c r="B618" s="42" t="s">
        <v>305</v>
      </c>
      <c r="C618" s="42" t="s">
        <v>256</v>
      </c>
      <c r="D618" s="21" t="s">
        <v>471</v>
      </c>
      <c r="E618" s="42"/>
      <c r="F618" s="7" t="e">
        <f>F619</f>
        <v>#REF!</v>
      </c>
      <c r="G618" s="7" t="e">
        <f t="shared" si="212"/>
        <v>#REF!</v>
      </c>
      <c r="H618" s="7" t="e">
        <f t="shared" si="212"/>
        <v>#REF!</v>
      </c>
      <c r="I618" s="7" t="e">
        <f t="shared" si="212"/>
        <v>#REF!</v>
      </c>
      <c r="J618" s="7" t="e">
        <f t="shared" si="212"/>
        <v>#REF!</v>
      </c>
      <c r="K618" s="7">
        <f t="shared" si="212"/>
        <v>30768.399999999998</v>
      </c>
    </row>
    <row r="619" spans="1:17" ht="47.25" x14ac:dyDescent="0.25">
      <c r="A619" s="26" t="s">
        <v>313</v>
      </c>
      <c r="B619" s="42" t="s">
        <v>305</v>
      </c>
      <c r="C619" s="42" t="s">
        <v>256</v>
      </c>
      <c r="D619" s="21" t="s">
        <v>471</v>
      </c>
      <c r="E619" s="42" t="s">
        <v>314</v>
      </c>
      <c r="F619" s="7" t="e">
        <f>F620</f>
        <v>#REF!</v>
      </c>
      <c r="G619" s="7" t="e">
        <f t="shared" si="212"/>
        <v>#REF!</v>
      </c>
      <c r="H619" s="7" t="e">
        <f t="shared" si="212"/>
        <v>#REF!</v>
      </c>
      <c r="I619" s="7" t="e">
        <f t="shared" si="212"/>
        <v>#REF!</v>
      </c>
      <c r="J619" s="7" t="e">
        <f t="shared" si="212"/>
        <v>#REF!</v>
      </c>
      <c r="K619" s="7">
        <f t="shared" si="212"/>
        <v>30768.399999999998</v>
      </c>
    </row>
    <row r="620" spans="1:17" ht="15.75" x14ac:dyDescent="0.25">
      <c r="A620" s="26" t="s">
        <v>315</v>
      </c>
      <c r="B620" s="42" t="s">
        <v>305</v>
      </c>
      <c r="C620" s="42" t="s">
        <v>256</v>
      </c>
      <c r="D620" s="21" t="s">
        <v>471</v>
      </c>
      <c r="E620" s="42" t="s">
        <v>316</v>
      </c>
      <c r="F620" s="7" t="e">
        <f>'Прил.№4 ведомств.'!#REF!</f>
        <v>#REF!</v>
      </c>
      <c r="G620" s="7" t="e">
        <f>'Прил.№4 ведомств.'!#REF!</f>
        <v>#REF!</v>
      </c>
      <c r="H620" s="7" t="e">
        <f>'Прил.№4 ведомств.'!#REF!</f>
        <v>#REF!</v>
      </c>
      <c r="I620" s="7" t="e">
        <f>'Прил.№4 ведомств.'!#REF!</f>
        <v>#REF!</v>
      </c>
      <c r="J620" s="7" t="e">
        <f>'Прил.№4 ведомств.'!#REF!</f>
        <v>#REF!</v>
      </c>
      <c r="K620" s="7">
        <f>'Прил.№4 ведомств.'!G830</f>
        <v>30768.399999999998</v>
      </c>
    </row>
    <row r="621" spans="1:17" ht="31.5" x14ac:dyDescent="0.25">
      <c r="A621" s="33" t="s">
        <v>773</v>
      </c>
      <c r="B621" s="42" t="s">
        <v>305</v>
      </c>
      <c r="C621" s="42" t="s">
        <v>256</v>
      </c>
      <c r="D621" s="21" t="s">
        <v>489</v>
      </c>
      <c r="E621" s="42"/>
      <c r="F621" s="7" t="e">
        <f t="shared" ref="F621:K621" si="213">F622+F625</f>
        <v>#REF!</v>
      </c>
      <c r="G621" s="7" t="e">
        <f t="shared" si="213"/>
        <v>#REF!</v>
      </c>
      <c r="H621" s="7" t="e">
        <f t="shared" si="213"/>
        <v>#REF!</v>
      </c>
      <c r="I621" s="7" t="e">
        <f t="shared" si="213"/>
        <v>#REF!</v>
      </c>
      <c r="J621" s="7" t="e">
        <f t="shared" si="213"/>
        <v>#REF!</v>
      </c>
      <c r="K621" s="7">
        <f t="shared" si="213"/>
        <v>689</v>
      </c>
    </row>
    <row r="622" spans="1:17" ht="31.5" hidden="1" x14ac:dyDescent="0.25">
      <c r="A622" s="47" t="s">
        <v>774</v>
      </c>
      <c r="B622" s="42" t="s">
        <v>305</v>
      </c>
      <c r="C622" s="42" t="s">
        <v>256</v>
      </c>
      <c r="D622" s="21" t="s">
        <v>775</v>
      </c>
      <c r="E622" s="42"/>
      <c r="F622" s="7" t="e">
        <f>F623</f>
        <v>#REF!</v>
      </c>
      <c r="G622" s="7" t="e">
        <f t="shared" ref="G622:K623" si="214">G623</f>
        <v>#REF!</v>
      </c>
      <c r="H622" s="7" t="e">
        <f t="shared" si="214"/>
        <v>#REF!</v>
      </c>
      <c r="I622" s="7" t="e">
        <f t="shared" si="214"/>
        <v>#REF!</v>
      </c>
      <c r="J622" s="7" t="e">
        <f t="shared" si="214"/>
        <v>#REF!</v>
      </c>
      <c r="K622" s="7">
        <f t="shared" si="214"/>
        <v>0</v>
      </c>
    </row>
    <row r="623" spans="1:17" ht="47.25" hidden="1" x14ac:dyDescent="0.25">
      <c r="A623" s="33" t="s">
        <v>313</v>
      </c>
      <c r="B623" s="42" t="s">
        <v>305</v>
      </c>
      <c r="C623" s="42" t="s">
        <v>256</v>
      </c>
      <c r="D623" s="21" t="s">
        <v>775</v>
      </c>
      <c r="E623" s="42" t="s">
        <v>314</v>
      </c>
      <c r="F623" s="7" t="e">
        <f>F624</f>
        <v>#REF!</v>
      </c>
      <c r="G623" s="7" t="e">
        <f t="shared" si="214"/>
        <v>#REF!</v>
      </c>
      <c r="H623" s="7" t="e">
        <f t="shared" si="214"/>
        <v>#REF!</v>
      </c>
      <c r="I623" s="7" t="e">
        <f t="shared" si="214"/>
        <v>#REF!</v>
      </c>
      <c r="J623" s="7" t="e">
        <f t="shared" si="214"/>
        <v>#REF!</v>
      </c>
      <c r="K623" s="7">
        <f t="shared" si="214"/>
        <v>0</v>
      </c>
    </row>
    <row r="624" spans="1:17" ht="15.75" hidden="1" x14ac:dyDescent="0.25">
      <c r="A624" s="33" t="s">
        <v>315</v>
      </c>
      <c r="B624" s="42" t="s">
        <v>305</v>
      </c>
      <c r="C624" s="42" t="s">
        <v>256</v>
      </c>
      <c r="D624" s="21" t="s">
        <v>775</v>
      </c>
      <c r="E624" s="42" t="s">
        <v>316</v>
      </c>
      <c r="F624" s="7" t="e">
        <f>'Прил.№4 ведомств.'!#REF!</f>
        <v>#REF!</v>
      </c>
      <c r="G624" s="7" t="e">
        <f>'Прил.№4 ведомств.'!#REF!</f>
        <v>#REF!</v>
      </c>
      <c r="H624" s="7" t="e">
        <f>'Прил.№4 ведомств.'!#REF!</f>
        <v>#REF!</v>
      </c>
      <c r="I624" s="7" t="e">
        <f>'Прил.№4 ведомств.'!#REF!</f>
        <v>#REF!</v>
      </c>
      <c r="J624" s="7" t="e">
        <f>'Прил.№4 ведомств.'!#REF!</f>
        <v>#REF!</v>
      </c>
      <c r="K624" s="7">
        <f>'Прил.№4 ведомств.'!G833</f>
        <v>0</v>
      </c>
    </row>
    <row r="625" spans="1:11" ht="31.5" x14ac:dyDescent="0.25">
      <c r="A625" s="47" t="s">
        <v>842</v>
      </c>
      <c r="B625" s="42" t="s">
        <v>305</v>
      </c>
      <c r="C625" s="42" t="s">
        <v>256</v>
      </c>
      <c r="D625" s="21" t="s">
        <v>843</v>
      </c>
      <c r="E625" s="42"/>
      <c r="F625" s="7" t="e">
        <f>F626</f>
        <v>#REF!</v>
      </c>
      <c r="G625" s="7" t="e">
        <f t="shared" ref="G625:K626" si="215">G626</f>
        <v>#REF!</v>
      </c>
      <c r="H625" s="7" t="e">
        <f t="shared" si="215"/>
        <v>#REF!</v>
      </c>
      <c r="I625" s="7" t="e">
        <f t="shared" si="215"/>
        <v>#REF!</v>
      </c>
      <c r="J625" s="7" t="e">
        <f t="shared" si="215"/>
        <v>#REF!</v>
      </c>
      <c r="K625" s="7">
        <f t="shared" si="215"/>
        <v>689</v>
      </c>
    </row>
    <row r="626" spans="1:11" ht="47.25" x14ac:dyDescent="0.25">
      <c r="A626" s="33" t="s">
        <v>313</v>
      </c>
      <c r="B626" s="42" t="s">
        <v>305</v>
      </c>
      <c r="C626" s="42" t="s">
        <v>256</v>
      </c>
      <c r="D626" s="21" t="s">
        <v>843</v>
      </c>
      <c r="E626" s="42" t="s">
        <v>314</v>
      </c>
      <c r="F626" s="7" t="e">
        <f>F627</f>
        <v>#REF!</v>
      </c>
      <c r="G626" s="7" t="e">
        <f t="shared" si="215"/>
        <v>#REF!</v>
      </c>
      <c r="H626" s="7" t="e">
        <f t="shared" si="215"/>
        <v>#REF!</v>
      </c>
      <c r="I626" s="7" t="e">
        <f t="shared" si="215"/>
        <v>#REF!</v>
      </c>
      <c r="J626" s="7" t="e">
        <f t="shared" si="215"/>
        <v>#REF!</v>
      </c>
      <c r="K626" s="7">
        <f t="shared" si="215"/>
        <v>689</v>
      </c>
    </row>
    <row r="627" spans="1:11" ht="15.75" x14ac:dyDescent="0.25">
      <c r="A627" s="33" t="s">
        <v>315</v>
      </c>
      <c r="B627" s="42" t="s">
        <v>305</v>
      </c>
      <c r="C627" s="42" t="s">
        <v>256</v>
      </c>
      <c r="D627" s="21" t="s">
        <v>843</v>
      </c>
      <c r="E627" s="42" t="s">
        <v>316</v>
      </c>
      <c r="F627" s="7" t="e">
        <f>'Прил.№4 ведомств.'!#REF!</f>
        <v>#REF!</v>
      </c>
      <c r="G627" s="7" t="e">
        <f>'Прил.№4 ведомств.'!#REF!</f>
        <v>#REF!</v>
      </c>
      <c r="H627" s="7" t="e">
        <f>'Прил.№4 ведомств.'!#REF!</f>
        <v>#REF!</v>
      </c>
      <c r="I627" s="7" t="e">
        <f>'Прил.№4 ведомств.'!#REF!</f>
        <v>#REF!</v>
      </c>
      <c r="J627" s="7" t="e">
        <f>'Прил.№4 ведомств.'!#REF!</f>
        <v>#REF!</v>
      </c>
      <c r="K627" s="7">
        <f>'Прил.№4 ведомств.'!G837</f>
        <v>689</v>
      </c>
    </row>
    <row r="628" spans="1:11" ht="47.25" hidden="1" x14ac:dyDescent="0.25">
      <c r="A628" s="26" t="s">
        <v>523</v>
      </c>
      <c r="B628" s="42" t="s">
        <v>305</v>
      </c>
      <c r="C628" s="42" t="s">
        <v>256</v>
      </c>
      <c r="D628" s="21" t="s">
        <v>524</v>
      </c>
      <c r="E628" s="42"/>
      <c r="F628" s="7" t="e">
        <f t="shared" ref="F628:K628" si="216">F629</f>
        <v>#REF!</v>
      </c>
      <c r="G628" s="7" t="e">
        <f t="shared" si="216"/>
        <v>#REF!</v>
      </c>
      <c r="H628" s="7" t="e">
        <f t="shared" si="216"/>
        <v>#REF!</v>
      </c>
      <c r="I628" s="7" t="e">
        <f t="shared" si="216"/>
        <v>#REF!</v>
      </c>
      <c r="J628" s="7" t="e">
        <f t="shared" si="216"/>
        <v>#REF!</v>
      </c>
      <c r="K628" s="7">
        <f t="shared" si="216"/>
        <v>0</v>
      </c>
    </row>
    <row r="629" spans="1:11" ht="47.25" hidden="1" x14ac:dyDescent="0.25">
      <c r="A629" s="26" t="s">
        <v>525</v>
      </c>
      <c r="B629" s="42" t="s">
        <v>305</v>
      </c>
      <c r="C629" s="42" t="s">
        <v>256</v>
      </c>
      <c r="D629" s="21" t="s">
        <v>526</v>
      </c>
      <c r="E629" s="42"/>
      <c r="F629" s="7" t="e">
        <f t="shared" ref="F629:K629" si="217">F630+F639+F642+F645</f>
        <v>#REF!</v>
      </c>
      <c r="G629" s="7" t="e">
        <f t="shared" si="217"/>
        <v>#REF!</v>
      </c>
      <c r="H629" s="7" t="e">
        <f t="shared" si="217"/>
        <v>#REF!</v>
      </c>
      <c r="I629" s="7" t="e">
        <f t="shared" si="217"/>
        <v>#REF!</v>
      </c>
      <c r="J629" s="7" t="e">
        <f t="shared" si="217"/>
        <v>#REF!</v>
      </c>
      <c r="K629" s="7">
        <f t="shared" si="217"/>
        <v>0</v>
      </c>
    </row>
    <row r="630" spans="1:11" ht="47.25" hidden="1" x14ac:dyDescent="0.25">
      <c r="A630" s="26" t="s">
        <v>311</v>
      </c>
      <c r="B630" s="42" t="s">
        <v>305</v>
      </c>
      <c r="C630" s="42" t="s">
        <v>256</v>
      </c>
      <c r="D630" s="21" t="s">
        <v>527</v>
      </c>
      <c r="E630" s="42"/>
      <c r="F630" s="7" t="e">
        <f>F631</f>
        <v>#REF!</v>
      </c>
      <c r="G630" s="7" t="e">
        <f t="shared" ref="G630:K631" si="218">G631</f>
        <v>#REF!</v>
      </c>
      <c r="H630" s="7" t="e">
        <f t="shared" si="218"/>
        <v>#REF!</v>
      </c>
      <c r="I630" s="7" t="e">
        <f t="shared" si="218"/>
        <v>#REF!</v>
      </c>
      <c r="J630" s="7" t="e">
        <f t="shared" si="218"/>
        <v>#REF!</v>
      </c>
      <c r="K630" s="7">
        <f t="shared" si="218"/>
        <v>0</v>
      </c>
    </row>
    <row r="631" spans="1:11" ht="47.25" hidden="1" x14ac:dyDescent="0.25">
      <c r="A631" s="26" t="s">
        <v>313</v>
      </c>
      <c r="B631" s="42" t="s">
        <v>305</v>
      </c>
      <c r="C631" s="42" t="s">
        <v>256</v>
      </c>
      <c r="D631" s="21" t="s">
        <v>527</v>
      </c>
      <c r="E631" s="42" t="s">
        <v>314</v>
      </c>
      <c r="F631" s="7" t="e">
        <f>F632</f>
        <v>#REF!</v>
      </c>
      <c r="G631" s="7" t="e">
        <f t="shared" si="218"/>
        <v>#REF!</v>
      </c>
      <c r="H631" s="7" t="e">
        <f t="shared" si="218"/>
        <v>#REF!</v>
      </c>
      <c r="I631" s="7" t="e">
        <f t="shared" si="218"/>
        <v>#REF!</v>
      </c>
      <c r="J631" s="7" t="e">
        <f t="shared" si="218"/>
        <v>#REF!</v>
      </c>
      <c r="K631" s="7">
        <f t="shared" si="218"/>
        <v>0</v>
      </c>
    </row>
    <row r="632" spans="1:11" ht="15.75" hidden="1" x14ac:dyDescent="0.25">
      <c r="A632" s="26" t="s">
        <v>315</v>
      </c>
      <c r="B632" s="42" t="s">
        <v>305</v>
      </c>
      <c r="C632" s="42" t="s">
        <v>256</v>
      </c>
      <c r="D632" s="21" t="s">
        <v>527</v>
      </c>
      <c r="E632" s="42" t="s">
        <v>316</v>
      </c>
      <c r="F632" s="7" t="e">
        <f>'Прил.№4 ведомств.'!#REF!</f>
        <v>#REF!</v>
      </c>
      <c r="G632" s="7" t="e">
        <f>'Прил.№4 ведомств.'!#REF!</f>
        <v>#REF!</v>
      </c>
      <c r="H632" s="7" t="e">
        <f>'Прил.№4 ведомств.'!#REF!</f>
        <v>#REF!</v>
      </c>
      <c r="I632" s="7" t="e">
        <f>'Прил.№4 ведомств.'!#REF!</f>
        <v>#REF!</v>
      </c>
      <c r="J632" s="7" t="e">
        <f>'Прил.№4 ведомств.'!#REF!</f>
        <v>#REF!</v>
      </c>
      <c r="K632" s="7">
        <f>'Прил.№4 ведомств.'!G906</f>
        <v>0</v>
      </c>
    </row>
    <row r="633" spans="1:11" ht="31.5" hidden="1" customHeight="1" x14ac:dyDescent="0.25">
      <c r="A633" s="26" t="s">
        <v>319</v>
      </c>
      <c r="B633" s="42" t="s">
        <v>305</v>
      </c>
      <c r="C633" s="42" t="s">
        <v>256</v>
      </c>
      <c r="D633" s="21" t="s">
        <v>528</v>
      </c>
      <c r="E633" s="42"/>
      <c r="F633" s="7"/>
      <c r="G633" s="7"/>
      <c r="H633" s="7"/>
      <c r="I633" s="7"/>
      <c r="J633" s="7"/>
      <c r="K633" s="7"/>
    </row>
    <row r="634" spans="1:11" ht="47.25" hidden="1" customHeight="1" x14ac:dyDescent="0.25">
      <c r="A634" s="26" t="s">
        <v>313</v>
      </c>
      <c r="B634" s="42" t="s">
        <v>305</v>
      </c>
      <c r="C634" s="42" t="s">
        <v>256</v>
      </c>
      <c r="D634" s="21" t="s">
        <v>528</v>
      </c>
      <c r="E634" s="42"/>
      <c r="F634" s="7"/>
      <c r="G634" s="7"/>
      <c r="H634" s="7"/>
      <c r="I634" s="7"/>
      <c r="J634" s="7"/>
      <c r="K634" s="7"/>
    </row>
    <row r="635" spans="1:11" ht="15.75" hidden="1" customHeight="1" x14ac:dyDescent="0.25">
      <c r="A635" s="26" t="s">
        <v>315</v>
      </c>
      <c r="B635" s="42" t="s">
        <v>305</v>
      </c>
      <c r="C635" s="42" t="s">
        <v>256</v>
      </c>
      <c r="D635" s="21" t="s">
        <v>528</v>
      </c>
      <c r="E635" s="42"/>
      <c r="F635" s="7"/>
      <c r="G635" s="7"/>
      <c r="H635" s="7"/>
      <c r="I635" s="7"/>
      <c r="J635" s="7"/>
      <c r="K635" s="7"/>
    </row>
    <row r="636" spans="1:11" ht="31.5" hidden="1" customHeight="1" x14ac:dyDescent="0.25">
      <c r="A636" s="26" t="s">
        <v>321</v>
      </c>
      <c r="B636" s="42" t="s">
        <v>305</v>
      </c>
      <c r="C636" s="42" t="s">
        <v>256</v>
      </c>
      <c r="D636" s="21" t="s">
        <v>529</v>
      </c>
      <c r="E636" s="42"/>
      <c r="F636" s="7"/>
      <c r="G636" s="7"/>
      <c r="H636" s="7"/>
      <c r="I636" s="7"/>
      <c r="J636" s="7"/>
      <c r="K636" s="7"/>
    </row>
    <row r="637" spans="1:11" ht="47.25" hidden="1" customHeight="1" x14ac:dyDescent="0.25">
      <c r="A637" s="26" t="s">
        <v>313</v>
      </c>
      <c r="B637" s="42" t="s">
        <v>305</v>
      </c>
      <c r="C637" s="42" t="s">
        <v>256</v>
      </c>
      <c r="D637" s="21" t="s">
        <v>529</v>
      </c>
      <c r="E637" s="42"/>
      <c r="F637" s="7"/>
      <c r="G637" s="7"/>
      <c r="H637" s="7"/>
      <c r="I637" s="7"/>
      <c r="J637" s="7"/>
      <c r="K637" s="7"/>
    </row>
    <row r="638" spans="1:11" ht="15.75" hidden="1" customHeight="1" x14ac:dyDescent="0.25">
      <c r="A638" s="26" t="s">
        <v>315</v>
      </c>
      <c r="B638" s="42" t="s">
        <v>305</v>
      </c>
      <c r="C638" s="42" t="s">
        <v>256</v>
      </c>
      <c r="D638" s="21" t="s">
        <v>529</v>
      </c>
      <c r="E638" s="42"/>
      <c r="F638" s="7"/>
      <c r="G638" s="7"/>
      <c r="H638" s="7"/>
      <c r="I638" s="7"/>
      <c r="J638" s="7"/>
      <c r="K638" s="7"/>
    </row>
    <row r="639" spans="1:11" ht="31.5" hidden="1" x14ac:dyDescent="0.25">
      <c r="A639" s="26" t="s">
        <v>323</v>
      </c>
      <c r="B639" s="42" t="s">
        <v>305</v>
      </c>
      <c r="C639" s="42" t="s">
        <v>256</v>
      </c>
      <c r="D639" s="21" t="s">
        <v>530</v>
      </c>
      <c r="E639" s="42"/>
      <c r="F639" s="7" t="e">
        <f>F640</f>
        <v>#REF!</v>
      </c>
      <c r="G639" s="7" t="e">
        <f t="shared" ref="G639:K640" si="219">G640</f>
        <v>#REF!</v>
      </c>
      <c r="H639" s="7" t="e">
        <f t="shared" si="219"/>
        <v>#REF!</v>
      </c>
      <c r="I639" s="7" t="e">
        <f t="shared" si="219"/>
        <v>#REF!</v>
      </c>
      <c r="J639" s="7" t="e">
        <f t="shared" si="219"/>
        <v>#REF!</v>
      </c>
      <c r="K639" s="7">
        <f t="shared" si="219"/>
        <v>0</v>
      </c>
    </row>
    <row r="640" spans="1:11" ht="47.25" hidden="1" x14ac:dyDescent="0.25">
      <c r="A640" s="26" t="s">
        <v>313</v>
      </c>
      <c r="B640" s="42" t="s">
        <v>305</v>
      </c>
      <c r="C640" s="42" t="s">
        <v>256</v>
      </c>
      <c r="D640" s="21" t="s">
        <v>530</v>
      </c>
      <c r="E640" s="42" t="s">
        <v>314</v>
      </c>
      <c r="F640" s="7" t="e">
        <f>F641</f>
        <v>#REF!</v>
      </c>
      <c r="G640" s="7" t="e">
        <f t="shared" si="219"/>
        <v>#REF!</v>
      </c>
      <c r="H640" s="7" t="e">
        <f t="shared" si="219"/>
        <v>#REF!</v>
      </c>
      <c r="I640" s="7" t="e">
        <f t="shared" si="219"/>
        <v>#REF!</v>
      </c>
      <c r="J640" s="7" t="e">
        <f t="shared" si="219"/>
        <v>#REF!</v>
      </c>
      <c r="K640" s="7">
        <f t="shared" si="219"/>
        <v>0</v>
      </c>
    </row>
    <row r="641" spans="1:12" ht="15.75" hidden="1" x14ac:dyDescent="0.25">
      <c r="A641" s="26" t="s">
        <v>315</v>
      </c>
      <c r="B641" s="42" t="s">
        <v>305</v>
      </c>
      <c r="C641" s="42" t="s">
        <v>256</v>
      </c>
      <c r="D641" s="21" t="s">
        <v>530</v>
      </c>
      <c r="E641" s="42" t="s">
        <v>316</v>
      </c>
      <c r="F641" s="7" t="e">
        <f>'Прил.№4 ведомств.'!#REF!</f>
        <v>#REF!</v>
      </c>
      <c r="G641" s="7" t="e">
        <f>'Прил.№4 ведомств.'!#REF!</f>
        <v>#REF!</v>
      </c>
      <c r="H641" s="7" t="e">
        <f>'Прил.№4 ведомств.'!#REF!</f>
        <v>#REF!</v>
      </c>
      <c r="I641" s="7" t="e">
        <f>'Прил.№4 ведомств.'!#REF!</f>
        <v>#REF!</v>
      </c>
      <c r="J641" s="7" t="e">
        <f>'Прил.№4 ведомств.'!#REF!</f>
        <v>#REF!</v>
      </c>
      <c r="K641" s="7">
        <f>'Прил.№4 ведомств.'!G915</f>
        <v>0</v>
      </c>
    </row>
    <row r="642" spans="1:12" ht="31.5" hidden="1" x14ac:dyDescent="0.25">
      <c r="A642" s="26" t="s">
        <v>325</v>
      </c>
      <c r="B642" s="42" t="s">
        <v>305</v>
      </c>
      <c r="C642" s="42" t="s">
        <v>256</v>
      </c>
      <c r="D642" s="21" t="s">
        <v>531</v>
      </c>
      <c r="E642" s="42"/>
      <c r="F642" s="7" t="e">
        <f>F643</f>
        <v>#REF!</v>
      </c>
      <c r="G642" s="7" t="e">
        <f t="shared" ref="G642:K643" si="220">G643</f>
        <v>#REF!</v>
      </c>
      <c r="H642" s="7" t="e">
        <f t="shared" si="220"/>
        <v>#REF!</v>
      </c>
      <c r="I642" s="7" t="e">
        <f t="shared" si="220"/>
        <v>#REF!</v>
      </c>
      <c r="J642" s="7" t="e">
        <f t="shared" si="220"/>
        <v>#REF!</v>
      </c>
      <c r="K642" s="7">
        <f t="shared" si="220"/>
        <v>0</v>
      </c>
    </row>
    <row r="643" spans="1:12" ht="47.25" hidden="1" x14ac:dyDescent="0.25">
      <c r="A643" s="26" t="s">
        <v>313</v>
      </c>
      <c r="B643" s="42" t="s">
        <v>305</v>
      </c>
      <c r="C643" s="42" t="s">
        <v>256</v>
      </c>
      <c r="D643" s="21" t="s">
        <v>531</v>
      </c>
      <c r="E643" s="42" t="s">
        <v>314</v>
      </c>
      <c r="F643" s="7" t="e">
        <f>F644</f>
        <v>#REF!</v>
      </c>
      <c r="G643" s="7" t="e">
        <f t="shared" si="220"/>
        <v>#REF!</v>
      </c>
      <c r="H643" s="7" t="e">
        <f t="shared" si="220"/>
        <v>#REF!</v>
      </c>
      <c r="I643" s="7" t="e">
        <f t="shared" si="220"/>
        <v>#REF!</v>
      </c>
      <c r="J643" s="7" t="e">
        <f t="shared" si="220"/>
        <v>#REF!</v>
      </c>
      <c r="K643" s="7">
        <f t="shared" si="220"/>
        <v>0</v>
      </c>
    </row>
    <row r="644" spans="1:12" ht="15.75" hidden="1" x14ac:dyDescent="0.25">
      <c r="A644" s="26" t="s">
        <v>315</v>
      </c>
      <c r="B644" s="42" t="s">
        <v>305</v>
      </c>
      <c r="C644" s="42" t="s">
        <v>256</v>
      </c>
      <c r="D644" s="21" t="s">
        <v>531</v>
      </c>
      <c r="E644" s="42" t="s">
        <v>316</v>
      </c>
      <c r="F644" s="7" t="e">
        <f>'Прил.№4 ведомств.'!#REF!</f>
        <v>#REF!</v>
      </c>
      <c r="G644" s="7" t="e">
        <f>'Прил.№4 ведомств.'!#REF!</f>
        <v>#REF!</v>
      </c>
      <c r="H644" s="7" t="e">
        <f>'Прил.№4 ведомств.'!#REF!</f>
        <v>#REF!</v>
      </c>
      <c r="I644" s="7" t="e">
        <f>'Прил.№4 ведомств.'!#REF!</f>
        <v>#REF!</v>
      </c>
      <c r="J644" s="7" t="e">
        <f>'Прил.№4 ведомств.'!#REF!</f>
        <v>#REF!</v>
      </c>
      <c r="K644" s="7">
        <f>'Прил.№4 ведомств.'!G918</f>
        <v>0</v>
      </c>
    </row>
    <row r="645" spans="1:12" ht="31.5" hidden="1" x14ac:dyDescent="0.25">
      <c r="A645" s="47" t="s">
        <v>842</v>
      </c>
      <c r="B645" s="42" t="s">
        <v>305</v>
      </c>
      <c r="C645" s="42" t="s">
        <v>256</v>
      </c>
      <c r="D645" s="21" t="s">
        <v>849</v>
      </c>
      <c r="E645" s="42"/>
      <c r="F645" s="7" t="e">
        <f>F646</f>
        <v>#REF!</v>
      </c>
      <c r="G645" s="7" t="e">
        <f t="shared" ref="G645:K646" si="221">G646</f>
        <v>#REF!</v>
      </c>
      <c r="H645" s="7" t="e">
        <f t="shared" si="221"/>
        <v>#REF!</v>
      </c>
      <c r="I645" s="7" t="e">
        <f t="shared" si="221"/>
        <v>#REF!</v>
      </c>
      <c r="J645" s="7" t="e">
        <f t="shared" si="221"/>
        <v>#REF!</v>
      </c>
      <c r="K645" s="7">
        <f t="shared" si="221"/>
        <v>0</v>
      </c>
    </row>
    <row r="646" spans="1:12" ht="47.25" hidden="1" x14ac:dyDescent="0.25">
      <c r="A646" s="33" t="s">
        <v>313</v>
      </c>
      <c r="B646" s="42" t="s">
        <v>305</v>
      </c>
      <c r="C646" s="42" t="s">
        <v>256</v>
      </c>
      <c r="D646" s="21" t="s">
        <v>849</v>
      </c>
      <c r="E646" s="42" t="s">
        <v>314</v>
      </c>
      <c r="F646" s="7" t="e">
        <f>F647</f>
        <v>#REF!</v>
      </c>
      <c r="G646" s="7" t="e">
        <f t="shared" si="221"/>
        <v>#REF!</v>
      </c>
      <c r="H646" s="7" t="e">
        <f t="shared" si="221"/>
        <v>#REF!</v>
      </c>
      <c r="I646" s="7" t="e">
        <f t="shared" si="221"/>
        <v>#REF!</v>
      </c>
      <c r="J646" s="7" t="e">
        <f t="shared" si="221"/>
        <v>#REF!</v>
      </c>
      <c r="K646" s="7">
        <f t="shared" si="221"/>
        <v>0</v>
      </c>
    </row>
    <row r="647" spans="1:12" ht="15.75" hidden="1" x14ac:dyDescent="0.25">
      <c r="A647" s="33" t="s">
        <v>315</v>
      </c>
      <c r="B647" s="42" t="s">
        <v>305</v>
      </c>
      <c r="C647" s="42" t="s">
        <v>256</v>
      </c>
      <c r="D647" s="21" t="s">
        <v>849</v>
      </c>
      <c r="E647" s="42" t="s">
        <v>316</v>
      </c>
      <c r="F647" s="7" t="e">
        <f>'Прил.№4 ведомств.'!#REF!</f>
        <v>#REF!</v>
      </c>
      <c r="G647" s="7" t="e">
        <f>'Прил.№4 ведомств.'!#REF!</f>
        <v>#REF!</v>
      </c>
      <c r="H647" s="7" t="e">
        <f>'Прил.№4 ведомств.'!#REF!</f>
        <v>#REF!</v>
      </c>
      <c r="I647" s="7" t="e">
        <f>'Прил.№4 ведомств.'!#REF!</f>
        <v>#REF!</v>
      </c>
      <c r="J647" s="7" t="e">
        <f>'Прил.№4 ведомств.'!#REF!</f>
        <v>#REF!</v>
      </c>
      <c r="K647" s="7">
        <f>'Прил.№4 ведомств.'!G921</f>
        <v>0</v>
      </c>
      <c r="L647" s="23"/>
    </row>
    <row r="648" spans="1:12" ht="31.5" x14ac:dyDescent="0.25">
      <c r="A648" s="26" t="s">
        <v>307</v>
      </c>
      <c r="B648" s="42" t="s">
        <v>305</v>
      </c>
      <c r="C648" s="42" t="s">
        <v>256</v>
      </c>
      <c r="D648" s="21" t="s">
        <v>308</v>
      </c>
      <c r="E648" s="42"/>
      <c r="F648" s="7" t="e">
        <f t="shared" ref="F648:K648" si="222">F649</f>
        <v>#REF!</v>
      </c>
      <c r="G648" s="7" t="e">
        <f t="shared" si="222"/>
        <v>#REF!</v>
      </c>
      <c r="H648" s="7" t="e">
        <f t="shared" si="222"/>
        <v>#REF!</v>
      </c>
      <c r="I648" s="7" t="e">
        <f t="shared" si="222"/>
        <v>#REF!</v>
      </c>
      <c r="J648" s="7" t="e">
        <f t="shared" si="222"/>
        <v>#REF!</v>
      </c>
      <c r="K648" s="7">
        <f t="shared" si="222"/>
        <v>15654</v>
      </c>
    </row>
    <row r="649" spans="1:12" ht="47.25" x14ac:dyDescent="0.25">
      <c r="A649" s="26" t="s">
        <v>309</v>
      </c>
      <c r="B649" s="42" t="s">
        <v>305</v>
      </c>
      <c r="C649" s="42" t="s">
        <v>256</v>
      </c>
      <c r="D649" s="21" t="s">
        <v>310</v>
      </c>
      <c r="E649" s="42"/>
      <c r="F649" s="7" t="e">
        <f>F650+F662+F665+F668+F671</f>
        <v>#REF!</v>
      </c>
      <c r="G649" s="7" t="e">
        <f>G650+G662+G665+G668+G671</f>
        <v>#REF!</v>
      </c>
      <c r="H649" s="7" t="e">
        <f>H650+H662+H665+H668+H671</f>
        <v>#REF!</v>
      </c>
      <c r="I649" s="7" t="e">
        <f>I650+I662+I665+I668+I671</f>
        <v>#REF!</v>
      </c>
      <c r="J649" s="7" t="e">
        <f>J650+J662+J665+J668+J671</f>
        <v>#REF!</v>
      </c>
      <c r="K649" s="7">
        <f>K650+K662+K665+K668+K671+K656+K674+K682+K677</f>
        <v>15654</v>
      </c>
    </row>
    <row r="650" spans="1:12" ht="47.25" hidden="1" x14ac:dyDescent="0.25">
      <c r="A650" s="26" t="s">
        <v>311</v>
      </c>
      <c r="B650" s="42" t="s">
        <v>305</v>
      </c>
      <c r="C650" s="42" t="s">
        <v>256</v>
      </c>
      <c r="D650" s="21" t="s">
        <v>312</v>
      </c>
      <c r="E650" s="42"/>
      <c r="F650" s="7" t="e">
        <f>F651</f>
        <v>#REF!</v>
      </c>
      <c r="G650" s="7" t="e">
        <f t="shared" ref="G650:K651" si="223">G651</f>
        <v>#REF!</v>
      </c>
      <c r="H650" s="7" t="e">
        <f t="shared" si="223"/>
        <v>#REF!</v>
      </c>
      <c r="I650" s="7" t="e">
        <f t="shared" si="223"/>
        <v>#REF!</v>
      </c>
      <c r="J650" s="7" t="e">
        <f t="shared" si="223"/>
        <v>#REF!</v>
      </c>
      <c r="K650" s="7">
        <f t="shared" si="223"/>
        <v>0</v>
      </c>
    </row>
    <row r="651" spans="1:12" ht="47.25" hidden="1" x14ac:dyDescent="0.25">
      <c r="A651" s="26" t="s">
        <v>313</v>
      </c>
      <c r="B651" s="42" t="s">
        <v>305</v>
      </c>
      <c r="C651" s="42" t="s">
        <v>256</v>
      </c>
      <c r="D651" s="21" t="s">
        <v>312</v>
      </c>
      <c r="E651" s="42" t="s">
        <v>314</v>
      </c>
      <c r="F651" s="7" t="e">
        <f>F652</f>
        <v>#REF!</v>
      </c>
      <c r="G651" s="7" t="e">
        <f t="shared" si="223"/>
        <v>#REF!</v>
      </c>
      <c r="H651" s="7" t="e">
        <f t="shared" si="223"/>
        <v>#REF!</v>
      </c>
      <c r="I651" s="7" t="e">
        <f t="shared" si="223"/>
        <v>#REF!</v>
      </c>
      <c r="J651" s="7" t="e">
        <f t="shared" si="223"/>
        <v>#REF!</v>
      </c>
      <c r="K651" s="7">
        <f t="shared" si="223"/>
        <v>0</v>
      </c>
    </row>
    <row r="652" spans="1:12" ht="15.75" hidden="1" x14ac:dyDescent="0.25">
      <c r="A652" s="26" t="s">
        <v>315</v>
      </c>
      <c r="B652" s="42" t="s">
        <v>305</v>
      </c>
      <c r="C652" s="42" t="s">
        <v>256</v>
      </c>
      <c r="D652" s="21" t="s">
        <v>312</v>
      </c>
      <c r="E652" s="42" t="s">
        <v>316</v>
      </c>
      <c r="F652" s="7" t="e">
        <f>'Прил.№4 ведомств.'!#REF!</f>
        <v>#REF!</v>
      </c>
      <c r="G652" s="7" t="e">
        <f>'Прил.№4 ведомств.'!#REF!</f>
        <v>#REF!</v>
      </c>
      <c r="H652" s="7" t="e">
        <f>'Прил.№4 ведомств.'!#REF!</f>
        <v>#REF!</v>
      </c>
      <c r="I652" s="7" t="e">
        <f>'Прил.№4 ведомств.'!#REF!</f>
        <v>#REF!</v>
      </c>
      <c r="J652" s="7" t="e">
        <f>'Прил.№4 ведомств.'!#REF!</f>
        <v>#REF!</v>
      </c>
      <c r="K652" s="7">
        <f>'Прил.№4 ведомств.'!G304</f>
        <v>0</v>
      </c>
    </row>
    <row r="653" spans="1:12" ht="47.25" hidden="1" customHeight="1" x14ac:dyDescent="0.25">
      <c r="A653" s="26" t="s">
        <v>317</v>
      </c>
      <c r="B653" s="42" t="s">
        <v>305</v>
      </c>
      <c r="C653" s="42" t="s">
        <v>256</v>
      </c>
      <c r="D653" s="21" t="s">
        <v>318</v>
      </c>
      <c r="E653" s="42"/>
      <c r="F653" s="7"/>
      <c r="G653" s="7"/>
      <c r="H653" s="7"/>
      <c r="I653" s="7"/>
      <c r="J653" s="7"/>
      <c r="K653" s="7"/>
    </row>
    <row r="654" spans="1:12" ht="47.25" hidden="1" customHeight="1" x14ac:dyDescent="0.25">
      <c r="A654" s="26" t="s">
        <v>313</v>
      </c>
      <c r="B654" s="42" t="s">
        <v>305</v>
      </c>
      <c r="C654" s="42" t="s">
        <v>256</v>
      </c>
      <c r="D654" s="21" t="s">
        <v>318</v>
      </c>
      <c r="E654" s="42"/>
      <c r="F654" s="7"/>
      <c r="G654" s="7"/>
      <c r="H654" s="7"/>
      <c r="I654" s="7"/>
      <c r="J654" s="7"/>
      <c r="K654" s="7"/>
    </row>
    <row r="655" spans="1:12" ht="15.75" hidden="1" customHeight="1" x14ac:dyDescent="0.25">
      <c r="A655" s="26" t="s">
        <v>315</v>
      </c>
      <c r="B655" s="42" t="s">
        <v>305</v>
      </c>
      <c r="C655" s="42" t="s">
        <v>256</v>
      </c>
      <c r="D655" s="21" t="s">
        <v>318</v>
      </c>
      <c r="E655" s="42"/>
      <c r="F655" s="7"/>
      <c r="G655" s="7"/>
      <c r="H655" s="7"/>
      <c r="I655" s="7"/>
      <c r="J655" s="7"/>
      <c r="K655" s="7"/>
    </row>
    <row r="656" spans="1:12" ht="31.5" hidden="1" customHeight="1" x14ac:dyDescent="0.25">
      <c r="A656" s="26" t="s">
        <v>319</v>
      </c>
      <c r="B656" s="42" t="s">
        <v>305</v>
      </c>
      <c r="C656" s="42" t="s">
        <v>256</v>
      </c>
      <c r="D656" s="21" t="s">
        <v>320</v>
      </c>
      <c r="E656" s="42"/>
      <c r="F656" s="7"/>
      <c r="G656" s="7"/>
      <c r="H656" s="7"/>
      <c r="I656" s="7"/>
      <c r="J656" s="7"/>
      <c r="K656" s="7">
        <f>K657</f>
        <v>0</v>
      </c>
    </row>
    <row r="657" spans="1:11" ht="47.25" hidden="1" customHeight="1" x14ac:dyDescent="0.25">
      <c r="A657" s="26" t="s">
        <v>313</v>
      </c>
      <c r="B657" s="42" t="s">
        <v>305</v>
      </c>
      <c r="C657" s="42" t="s">
        <v>256</v>
      </c>
      <c r="D657" s="21" t="s">
        <v>320</v>
      </c>
      <c r="E657" s="42"/>
      <c r="F657" s="7"/>
      <c r="G657" s="7"/>
      <c r="H657" s="7"/>
      <c r="I657" s="7"/>
      <c r="J657" s="7"/>
      <c r="K657" s="7">
        <f>K658</f>
        <v>0</v>
      </c>
    </row>
    <row r="658" spans="1:11" ht="15.75" hidden="1" customHeight="1" x14ac:dyDescent="0.25">
      <c r="A658" s="26" t="s">
        <v>315</v>
      </c>
      <c r="B658" s="42" t="s">
        <v>305</v>
      </c>
      <c r="C658" s="42" t="s">
        <v>256</v>
      </c>
      <c r="D658" s="21" t="s">
        <v>320</v>
      </c>
      <c r="E658" s="42" t="s">
        <v>316</v>
      </c>
      <c r="F658" s="7"/>
      <c r="G658" s="7"/>
      <c r="H658" s="7"/>
      <c r="I658" s="7"/>
      <c r="J658" s="7"/>
      <c r="K658" s="7">
        <f>'Прил.№4 ведомств.'!G310</f>
        <v>0</v>
      </c>
    </row>
    <row r="659" spans="1:11" ht="31.5" hidden="1" customHeight="1" x14ac:dyDescent="0.25">
      <c r="A659" s="26" t="s">
        <v>321</v>
      </c>
      <c r="B659" s="42" t="s">
        <v>305</v>
      </c>
      <c r="C659" s="42" t="s">
        <v>256</v>
      </c>
      <c r="D659" s="21" t="s">
        <v>322</v>
      </c>
      <c r="E659" s="42"/>
      <c r="F659" s="7"/>
      <c r="G659" s="7"/>
      <c r="H659" s="7"/>
      <c r="I659" s="7"/>
      <c r="J659" s="7"/>
      <c r="K659" s="7"/>
    </row>
    <row r="660" spans="1:11" ht="47.25" hidden="1" customHeight="1" x14ac:dyDescent="0.25">
      <c r="A660" s="26" t="s">
        <v>313</v>
      </c>
      <c r="B660" s="42" t="s">
        <v>305</v>
      </c>
      <c r="C660" s="42" t="s">
        <v>256</v>
      </c>
      <c r="D660" s="21" t="s">
        <v>322</v>
      </c>
      <c r="E660" s="42"/>
      <c r="F660" s="7"/>
      <c r="G660" s="7"/>
      <c r="H660" s="7"/>
      <c r="I660" s="7"/>
      <c r="J660" s="7"/>
      <c r="K660" s="7"/>
    </row>
    <row r="661" spans="1:11" ht="15.75" hidden="1" customHeight="1" x14ac:dyDescent="0.25">
      <c r="A661" s="26" t="s">
        <v>315</v>
      </c>
      <c r="B661" s="42" t="s">
        <v>305</v>
      </c>
      <c r="C661" s="42" t="s">
        <v>256</v>
      </c>
      <c r="D661" s="21" t="s">
        <v>322</v>
      </c>
      <c r="E661" s="42"/>
      <c r="F661" s="7"/>
      <c r="G661" s="7"/>
      <c r="H661" s="7"/>
      <c r="I661" s="7"/>
      <c r="J661" s="7"/>
      <c r="K661" s="7"/>
    </row>
    <row r="662" spans="1:11" ht="31.5" hidden="1" x14ac:dyDescent="0.25">
      <c r="A662" s="26" t="s">
        <v>323</v>
      </c>
      <c r="B662" s="42" t="s">
        <v>305</v>
      </c>
      <c r="C662" s="42" t="s">
        <v>256</v>
      </c>
      <c r="D662" s="21" t="s">
        <v>324</v>
      </c>
      <c r="E662" s="42"/>
      <c r="F662" s="7" t="e">
        <f>F663</f>
        <v>#REF!</v>
      </c>
      <c r="G662" s="7" t="e">
        <f t="shared" ref="G662:K663" si="224">G663</f>
        <v>#REF!</v>
      </c>
      <c r="H662" s="7" t="e">
        <f t="shared" si="224"/>
        <v>#REF!</v>
      </c>
      <c r="I662" s="7" t="e">
        <f t="shared" si="224"/>
        <v>#REF!</v>
      </c>
      <c r="J662" s="7" t="e">
        <f t="shared" si="224"/>
        <v>#REF!</v>
      </c>
      <c r="K662" s="7">
        <f t="shared" si="224"/>
        <v>0</v>
      </c>
    </row>
    <row r="663" spans="1:11" ht="47.25" hidden="1" x14ac:dyDescent="0.25">
      <c r="A663" s="26" t="s">
        <v>313</v>
      </c>
      <c r="B663" s="42" t="s">
        <v>305</v>
      </c>
      <c r="C663" s="42" t="s">
        <v>256</v>
      </c>
      <c r="D663" s="21" t="s">
        <v>324</v>
      </c>
      <c r="E663" s="42" t="s">
        <v>314</v>
      </c>
      <c r="F663" s="7" t="e">
        <f>F664</f>
        <v>#REF!</v>
      </c>
      <c r="G663" s="7" t="e">
        <f t="shared" si="224"/>
        <v>#REF!</v>
      </c>
      <c r="H663" s="7" t="e">
        <f t="shared" si="224"/>
        <v>#REF!</v>
      </c>
      <c r="I663" s="7" t="e">
        <f t="shared" si="224"/>
        <v>#REF!</v>
      </c>
      <c r="J663" s="7" t="e">
        <f t="shared" si="224"/>
        <v>#REF!</v>
      </c>
      <c r="K663" s="7">
        <f t="shared" si="224"/>
        <v>0</v>
      </c>
    </row>
    <row r="664" spans="1:11" ht="15.75" hidden="1" x14ac:dyDescent="0.25">
      <c r="A664" s="26" t="s">
        <v>315</v>
      </c>
      <c r="B664" s="42" t="s">
        <v>305</v>
      </c>
      <c r="C664" s="42" t="s">
        <v>256</v>
      </c>
      <c r="D664" s="21" t="s">
        <v>324</v>
      </c>
      <c r="E664" s="42" t="s">
        <v>316</v>
      </c>
      <c r="F664" s="7" t="e">
        <f>'Прил.№4 ведомств.'!#REF!</f>
        <v>#REF!</v>
      </c>
      <c r="G664" s="7" t="e">
        <f>'Прил.№4 ведомств.'!#REF!</f>
        <v>#REF!</v>
      </c>
      <c r="H664" s="7" t="e">
        <f>'Прил.№4 ведомств.'!#REF!</f>
        <v>#REF!</v>
      </c>
      <c r="I664" s="7" t="e">
        <f>'Прил.№4 ведомств.'!#REF!</f>
        <v>#REF!</v>
      </c>
      <c r="J664" s="7" t="e">
        <f>'Прил.№4 ведомств.'!#REF!</f>
        <v>#REF!</v>
      </c>
      <c r="K664" s="7">
        <f>'Прил.№4 ведомств.'!G316</f>
        <v>0</v>
      </c>
    </row>
    <row r="665" spans="1:11" ht="31.5" hidden="1" customHeight="1" x14ac:dyDescent="0.25">
      <c r="A665" s="26" t="s">
        <v>325</v>
      </c>
      <c r="B665" s="42" t="s">
        <v>305</v>
      </c>
      <c r="C665" s="42" t="s">
        <v>256</v>
      </c>
      <c r="D665" s="21" t="s">
        <v>326</v>
      </c>
      <c r="E665" s="42"/>
      <c r="F665" s="7" t="e">
        <f>F666</f>
        <v>#REF!</v>
      </c>
      <c r="G665" s="7" t="e">
        <f t="shared" ref="G665:K666" si="225">G666</f>
        <v>#REF!</v>
      </c>
      <c r="H665" s="7" t="e">
        <f t="shared" si="225"/>
        <v>#REF!</v>
      </c>
      <c r="I665" s="7" t="e">
        <f t="shared" si="225"/>
        <v>#REF!</v>
      </c>
      <c r="J665" s="7" t="e">
        <f t="shared" si="225"/>
        <v>#REF!</v>
      </c>
      <c r="K665" s="7">
        <f t="shared" si="225"/>
        <v>0</v>
      </c>
    </row>
    <row r="666" spans="1:11" ht="47.25" hidden="1" customHeight="1" x14ac:dyDescent="0.25">
      <c r="A666" s="26" t="s">
        <v>313</v>
      </c>
      <c r="B666" s="42" t="s">
        <v>305</v>
      </c>
      <c r="C666" s="42" t="s">
        <v>256</v>
      </c>
      <c r="D666" s="21" t="s">
        <v>327</v>
      </c>
      <c r="E666" s="42" t="s">
        <v>314</v>
      </c>
      <c r="F666" s="7" t="e">
        <f>F667</f>
        <v>#REF!</v>
      </c>
      <c r="G666" s="7" t="e">
        <f t="shared" si="225"/>
        <v>#REF!</v>
      </c>
      <c r="H666" s="7" t="e">
        <f t="shared" si="225"/>
        <v>#REF!</v>
      </c>
      <c r="I666" s="7" t="e">
        <f t="shared" si="225"/>
        <v>#REF!</v>
      </c>
      <c r="J666" s="7" t="e">
        <f t="shared" si="225"/>
        <v>#REF!</v>
      </c>
      <c r="K666" s="7">
        <f t="shared" si="225"/>
        <v>0</v>
      </c>
    </row>
    <row r="667" spans="1:11" ht="15.75" hidden="1" customHeight="1" x14ac:dyDescent="0.25">
      <c r="A667" s="26" t="s">
        <v>315</v>
      </c>
      <c r="B667" s="42" t="s">
        <v>305</v>
      </c>
      <c r="C667" s="42" t="s">
        <v>256</v>
      </c>
      <c r="D667" s="21" t="s">
        <v>327</v>
      </c>
      <c r="E667" s="42" t="s">
        <v>316</v>
      </c>
      <c r="F667" s="7" t="e">
        <f>'Прил.№4 ведомств.'!#REF!</f>
        <v>#REF!</v>
      </c>
      <c r="G667" s="7" t="e">
        <f>'Прил.№4 ведомств.'!#REF!</f>
        <v>#REF!</v>
      </c>
      <c r="H667" s="7" t="e">
        <f>'Прил.№4 ведомств.'!#REF!</f>
        <v>#REF!</v>
      </c>
      <c r="I667" s="7" t="e">
        <f>'Прил.№4 ведомств.'!#REF!</f>
        <v>#REF!</v>
      </c>
      <c r="J667" s="7" t="e">
        <f>'Прил.№4 ведомств.'!#REF!</f>
        <v>#REF!</v>
      </c>
      <c r="K667" s="7">
        <f>'Прил.№4 ведомств.'!G319</f>
        <v>0</v>
      </c>
    </row>
    <row r="668" spans="1:11" ht="31.5" hidden="1" customHeight="1" x14ac:dyDescent="0.25">
      <c r="A668" s="37" t="s">
        <v>328</v>
      </c>
      <c r="B668" s="42" t="s">
        <v>305</v>
      </c>
      <c r="C668" s="42" t="s">
        <v>256</v>
      </c>
      <c r="D668" s="21" t="s">
        <v>329</v>
      </c>
      <c r="E668" s="42"/>
      <c r="F668" s="7" t="e">
        <f>F669</f>
        <v>#REF!</v>
      </c>
      <c r="G668" s="7" t="e">
        <f t="shared" ref="G668:K669" si="226">G669</f>
        <v>#REF!</v>
      </c>
      <c r="H668" s="7" t="e">
        <f t="shared" si="226"/>
        <v>#REF!</v>
      </c>
      <c r="I668" s="7" t="e">
        <f t="shared" si="226"/>
        <v>#REF!</v>
      </c>
      <c r="J668" s="7" t="e">
        <f t="shared" si="226"/>
        <v>#REF!</v>
      </c>
      <c r="K668" s="7">
        <f t="shared" si="226"/>
        <v>0</v>
      </c>
    </row>
    <row r="669" spans="1:11" ht="47.25" hidden="1" customHeight="1" x14ac:dyDescent="0.25">
      <c r="A669" s="26" t="s">
        <v>313</v>
      </c>
      <c r="B669" s="42" t="s">
        <v>305</v>
      </c>
      <c r="C669" s="42" t="s">
        <v>256</v>
      </c>
      <c r="D669" s="21" t="s">
        <v>329</v>
      </c>
      <c r="E669" s="42" t="s">
        <v>314</v>
      </c>
      <c r="F669" s="7" t="e">
        <f>F670</f>
        <v>#REF!</v>
      </c>
      <c r="G669" s="7" t="e">
        <f t="shared" si="226"/>
        <v>#REF!</v>
      </c>
      <c r="H669" s="7" t="e">
        <f t="shared" si="226"/>
        <v>#REF!</v>
      </c>
      <c r="I669" s="7" t="e">
        <f t="shared" si="226"/>
        <v>#REF!</v>
      </c>
      <c r="J669" s="7" t="e">
        <f t="shared" si="226"/>
        <v>#REF!</v>
      </c>
      <c r="K669" s="7">
        <f t="shared" si="226"/>
        <v>0</v>
      </c>
    </row>
    <row r="670" spans="1:11" ht="15.75" hidden="1" customHeight="1" x14ac:dyDescent="0.25">
      <c r="A670" s="26" t="s">
        <v>315</v>
      </c>
      <c r="B670" s="42" t="s">
        <v>305</v>
      </c>
      <c r="C670" s="42" t="s">
        <v>256</v>
      </c>
      <c r="D670" s="21" t="s">
        <v>329</v>
      </c>
      <c r="E670" s="42" t="s">
        <v>316</v>
      </c>
      <c r="F670" s="7" t="e">
        <f>'Прил.№4 ведомств.'!#REF!</f>
        <v>#REF!</v>
      </c>
      <c r="G670" s="7" t="e">
        <f>'Прил.№4 ведомств.'!#REF!</f>
        <v>#REF!</v>
      </c>
      <c r="H670" s="7" t="e">
        <f>'Прил.№4 ведомств.'!#REF!</f>
        <v>#REF!</v>
      </c>
      <c r="I670" s="7" t="e">
        <f>'Прил.№4 ведомств.'!#REF!</f>
        <v>#REF!</v>
      </c>
      <c r="J670" s="7" t="e">
        <f>'Прил.№4 ведомств.'!#REF!</f>
        <v>#REF!</v>
      </c>
      <c r="K670" s="7">
        <f>'Прил.№4 ведомств.'!G322</f>
        <v>0</v>
      </c>
    </row>
    <row r="671" spans="1:11" ht="15.75" hidden="1" customHeight="1" x14ac:dyDescent="0.25">
      <c r="A671" s="47" t="s">
        <v>842</v>
      </c>
      <c r="B671" s="42" t="s">
        <v>305</v>
      </c>
      <c r="C671" s="42" t="s">
        <v>256</v>
      </c>
      <c r="D671" s="21" t="s">
        <v>848</v>
      </c>
      <c r="E671" s="42"/>
      <c r="F671" s="7" t="e">
        <f>F672</f>
        <v>#REF!</v>
      </c>
      <c r="G671" s="7" t="e">
        <f t="shared" ref="G671:K672" si="227">G672</f>
        <v>#REF!</v>
      </c>
      <c r="H671" s="7" t="e">
        <f t="shared" si="227"/>
        <v>#REF!</v>
      </c>
      <c r="I671" s="7" t="e">
        <f t="shared" si="227"/>
        <v>#REF!</v>
      </c>
      <c r="J671" s="7" t="e">
        <f t="shared" si="227"/>
        <v>#REF!</v>
      </c>
      <c r="K671" s="7">
        <f t="shared" si="227"/>
        <v>0</v>
      </c>
    </row>
    <row r="672" spans="1:11" ht="15.75" hidden="1" customHeight="1" x14ac:dyDescent="0.25">
      <c r="A672" s="33" t="s">
        <v>313</v>
      </c>
      <c r="B672" s="42" t="s">
        <v>305</v>
      </c>
      <c r="C672" s="42" t="s">
        <v>256</v>
      </c>
      <c r="D672" s="21" t="s">
        <v>848</v>
      </c>
      <c r="E672" s="42" t="s">
        <v>314</v>
      </c>
      <c r="F672" s="7" t="e">
        <f>F673</f>
        <v>#REF!</v>
      </c>
      <c r="G672" s="7" t="e">
        <f t="shared" si="227"/>
        <v>#REF!</v>
      </c>
      <c r="H672" s="7" t="e">
        <f t="shared" si="227"/>
        <v>#REF!</v>
      </c>
      <c r="I672" s="7" t="e">
        <f t="shared" si="227"/>
        <v>#REF!</v>
      </c>
      <c r="J672" s="7" t="e">
        <f t="shared" si="227"/>
        <v>#REF!</v>
      </c>
      <c r="K672" s="7">
        <f t="shared" si="227"/>
        <v>0</v>
      </c>
    </row>
    <row r="673" spans="1:11" ht="15.75" hidden="1" customHeight="1" x14ac:dyDescent="0.25">
      <c r="A673" s="33" t="s">
        <v>315</v>
      </c>
      <c r="B673" s="42" t="s">
        <v>305</v>
      </c>
      <c r="C673" s="42" t="s">
        <v>256</v>
      </c>
      <c r="D673" s="21" t="s">
        <v>848</v>
      </c>
      <c r="E673" s="42" t="s">
        <v>316</v>
      </c>
      <c r="F673" s="7" t="e">
        <f>'Прил.№4 ведомств.'!#REF!</f>
        <v>#REF!</v>
      </c>
      <c r="G673" s="7" t="e">
        <f>'Прил.№4 ведомств.'!#REF!</f>
        <v>#REF!</v>
      </c>
      <c r="H673" s="7" t="e">
        <f>'Прил.№4 ведомств.'!#REF!</f>
        <v>#REF!</v>
      </c>
      <c r="I673" s="7" t="e">
        <f>'Прил.№4 ведомств.'!#REF!</f>
        <v>#REF!</v>
      </c>
      <c r="J673" s="7" t="e">
        <f>'Прил.№4 ведомств.'!#REF!</f>
        <v>#REF!</v>
      </c>
      <c r="K673" s="7">
        <f>'Прил.№4 ведомств.'!G325</f>
        <v>0</v>
      </c>
    </row>
    <row r="674" spans="1:11" ht="33" customHeight="1" x14ac:dyDescent="0.25">
      <c r="A674" s="120" t="s">
        <v>990</v>
      </c>
      <c r="B674" s="21" t="s">
        <v>305</v>
      </c>
      <c r="C674" s="21" t="s">
        <v>256</v>
      </c>
      <c r="D674" s="21" t="s">
        <v>991</v>
      </c>
      <c r="E674" s="21"/>
      <c r="F674" s="7"/>
      <c r="G674" s="7"/>
      <c r="H674" s="7"/>
      <c r="I674" s="7"/>
      <c r="J674" s="7"/>
      <c r="K674" s="7">
        <f>K675</f>
        <v>45</v>
      </c>
    </row>
    <row r="675" spans="1:11" ht="30" customHeight="1" x14ac:dyDescent="0.25">
      <c r="A675" s="26" t="s">
        <v>289</v>
      </c>
      <c r="B675" s="21" t="s">
        <v>305</v>
      </c>
      <c r="C675" s="21" t="s">
        <v>256</v>
      </c>
      <c r="D675" s="21" t="s">
        <v>991</v>
      </c>
      <c r="E675" s="21" t="s">
        <v>290</v>
      </c>
      <c r="F675" s="7"/>
      <c r="G675" s="7"/>
      <c r="H675" s="7"/>
      <c r="I675" s="7"/>
      <c r="J675" s="7"/>
      <c r="K675" s="7">
        <f>K676</f>
        <v>45</v>
      </c>
    </row>
    <row r="676" spans="1:11" ht="15.75" x14ac:dyDescent="0.25">
      <c r="A676" s="26" t="s">
        <v>1057</v>
      </c>
      <c r="B676" s="21" t="s">
        <v>305</v>
      </c>
      <c r="C676" s="21" t="s">
        <v>256</v>
      </c>
      <c r="D676" s="21" t="s">
        <v>991</v>
      </c>
      <c r="E676" s="21" t="s">
        <v>1056</v>
      </c>
      <c r="F676" s="7"/>
      <c r="G676" s="7"/>
      <c r="H676" s="7"/>
      <c r="I676" s="7"/>
      <c r="J676" s="7"/>
      <c r="K676" s="7">
        <f>'Прил.№4 ведомств.'!G301</f>
        <v>45</v>
      </c>
    </row>
    <row r="677" spans="1:11" ht="33" customHeight="1" x14ac:dyDescent="0.25">
      <c r="A677" s="33" t="s">
        <v>1043</v>
      </c>
      <c r="B677" s="21" t="s">
        <v>305</v>
      </c>
      <c r="C677" s="21" t="s">
        <v>256</v>
      </c>
      <c r="D677" s="21" t="s">
        <v>1042</v>
      </c>
      <c r="E677" s="21"/>
      <c r="F677" s="7"/>
      <c r="G677" s="7"/>
      <c r="H677" s="7"/>
      <c r="I677" s="7"/>
      <c r="J677" s="7"/>
      <c r="K677" s="7">
        <f>K680+K678</f>
        <v>300</v>
      </c>
    </row>
    <row r="678" spans="1:11" ht="78.75" x14ac:dyDescent="0.25">
      <c r="A678" s="26" t="s">
        <v>168</v>
      </c>
      <c r="B678" s="21" t="s">
        <v>305</v>
      </c>
      <c r="C678" s="21" t="s">
        <v>256</v>
      </c>
      <c r="D678" s="21" t="s">
        <v>1042</v>
      </c>
      <c r="E678" s="21" t="s">
        <v>169</v>
      </c>
      <c r="F678" s="7"/>
      <c r="G678" s="7"/>
      <c r="H678" s="7"/>
      <c r="I678" s="7"/>
      <c r="J678" s="7"/>
      <c r="K678" s="7">
        <f>K679</f>
        <v>300</v>
      </c>
    </row>
    <row r="679" spans="1:11" ht="31.5" x14ac:dyDescent="0.25">
      <c r="A679" s="48" t="s">
        <v>383</v>
      </c>
      <c r="B679" s="21" t="s">
        <v>305</v>
      </c>
      <c r="C679" s="21" t="s">
        <v>256</v>
      </c>
      <c r="D679" s="21" t="s">
        <v>1042</v>
      </c>
      <c r="E679" s="21" t="s">
        <v>250</v>
      </c>
      <c r="F679" s="7"/>
      <c r="G679" s="7"/>
      <c r="H679" s="7"/>
      <c r="I679" s="7"/>
      <c r="J679" s="7"/>
      <c r="K679" s="7">
        <f>'Прил.№4 ведомств.'!G328</f>
        <v>300</v>
      </c>
    </row>
    <row r="680" spans="1:11" ht="33" hidden="1" customHeight="1" x14ac:dyDescent="0.25">
      <c r="A680" s="26" t="s">
        <v>172</v>
      </c>
      <c r="B680" s="21" t="s">
        <v>305</v>
      </c>
      <c r="C680" s="21" t="s">
        <v>256</v>
      </c>
      <c r="D680" s="21" t="s">
        <v>1042</v>
      </c>
      <c r="E680" s="21" t="s">
        <v>173</v>
      </c>
      <c r="F680" s="7"/>
      <c r="G680" s="7"/>
      <c r="H680" s="7"/>
      <c r="I680" s="7"/>
      <c r="J680" s="7"/>
      <c r="K680" s="7">
        <f>K681</f>
        <v>0</v>
      </c>
    </row>
    <row r="681" spans="1:11" ht="50.25" hidden="1" customHeight="1" x14ac:dyDescent="0.25">
      <c r="A681" s="26" t="s">
        <v>174</v>
      </c>
      <c r="B681" s="21" t="s">
        <v>305</v>
      </c>
      <c r="C681" s="21" t="s">
        <v>256</v>
      </c>
      <c r="D681" s="21" t="s">
        <v>1042</v>
      </c>
      <c r="E681" s="21" t="s">
        <v>175</v>
      </c>
      <c r="F681" s="7"/>
      <c r="G681" s="7"/>
      <c r="H681" s="7"/>
      <c r="I681" s="7"/>
      <c r="J681" s="7"/>
      <c r="K681" s="7">
        <f>'Прил.№4 ведомств.'!G330</f>
        <v>0</v>
      </c>
    </row>
    <row r="682" spans="1:11" ht="18" customHeight="1" x14ac:dyDescent="0.25">
      <c r="A682" s="26" t="s">
        <v>992</v>
      </c>
      <c r="B682" s="21" t="s">
        <v>305</v>
      </c>
      <c r="C682" s="21" t="s">
        <v>256</v>
      </c>
      <c r="D682" s="21" t="s">
        <v>993</v>
      </c>
      <c r="E682" s="42"/>
      <c r="F682" s="7"/>
      <c r="G682" s="7"/>
      <c r="H682" s="7"/>
      <c r="I682" s="7"/>
      <c r="J682" s="7"/>
      <c r="K682" s="7">
        <f>K683+K685+K687</f>
        <v>15309</v>
      </c>
    </row>
    <row r="683" spans="1:11" ht="79.5" customHeight="1" x14ac:dyDescent="0.25">
      <c r="A683" s="26" t="s">
        <v>168</v>
      </c>
      <c r="B683" s="21" t="s">
        <v>305</v>
      </c>
      <c r="C683" s="21" t="s">
        <v>256</v>
      </c>
      <c r="D683" s="21" t="s">
        <v>993</v>
      </c>
      <c r="E683" s="21" t="s">
        <v>169</v>
      </c>
      <c r="F683" s="7"/>
      <c r="G683" s="7"/>
      <c r="H683" s="7"/>
      <c r="I683" s="7"/>
      <c r="J683" s="7"/>
      <c r="K683" s="7">
        <f>K684</f>
        <v>13271.6</v>
      </c>
    </row>
    <row r="684" spans="1:11" ht="30.75" customHeight="1" x14ac:dyDescent="0.25">
      <c r="A684" s="48" t="s">
        <v>383</v>
      </c>
      <c r="B684" s="21" t="s">
        <v>305</v>
      </c>
      <c r="C684" s="21" t="s">
        <v>256</v>
      </c>
      <c r="D684" s="21" t="s">
        <v>993</v>
      </c>
      <c r="E684" s="21" t="s">
        <v>250</v>
      </c>
      <c r="F684" s="7"/>
      <c r="G684" s="7"/>
      <c r="H684" s="7"/>
      <c r="I684" s="7"/>
      <c r="J684" s="7"/>
      <c r="K684" s="7">
        <f>'Прил.№4 ведомств.'!G333</f>
        <v>13271.6</v>
      </c>
    </row>
    <row r="685" spans="1:11" ht="33.75" customHeight="1" x14ac:dyDescent="0.25">
      <c r="A685" s="26" t="s">
        <v>172</v>
      </c>
      <c r="B685" s="21" t="s">
        <v>305</v>
      </c>
      <c r="C685" s="21" t="s">
        <v>256</v>
      </c>
      <c r="D685" s="21" t="s">
        <v>993</v>
      </c>
      <c r="E685" s="21" t="s">
        <v>173</v>
      </c>
      <c r="F685" s="7"/>
      <c r="G685" s="7"/>
      <c r="H685" s="7"/>
      <c r="I685" s="7"/>
      <c r="J685" s="7"/>
      <c r="K685" s="7">
        <f>K686</f>
        <v>1965.3</v>
      </c>
    </row>
    <row r="686" spans="1:11" ht="46.5" customHeight="1" x14ac:dyDescent="0.25">
      <c r="A686" s="26" t="s">
        <v>174</v>
      </c>
      <c r="B686" s="21" t="s">
        <v>305</v>
      </c>
      <c r="C686" s="21" t="s">
        <v>256</v>
      </c>
      <c r="D686" s="21" t="s">
        <v>993</v>
      </c>
      <c r="E686" s="21" t="s">
        <v>175</v>
      </c>
      <c r="F686" s="7"/>
      <c r="G686" s="7"/>
      <c r="H686" s="7"/>
      <c r="I686" s="7"/>
      <c r="J686" s="7"/>
      <c r="K686" s="7">
        <f>'Прил.№4 ведомств.'!G335</f>
        <v>1965.3</v>
      </c>
    </row>
    <row r="687" spans="1:11" ht="15.75" hidden="1" customHeight="1" x14ac:dyDescent="0.25">
      <c r="A687" s="26" t="s">
        <v>176</v>
      </c>
      <c r="B687" s="21" t="s">
        <v>305</v>
      </c>
      <c r="C687" s="21" t="s">
        <v>256</v>
      </c>
      <c r="D687" s="21" t="s">
        <v>993</v>
      </c>
      <c r="E687" s="21" t="s">
        <v>186</v>
      </c>
      <c r="F687" s="7"/>
      <c r="G687" s="7"/>
      <c r="H687" s="7"/>
      <c r="I687" s="7"/>
      <c r="J687" s="7"/>
      <c r="K687" s="7">
        <f>K688</f>
        <v>72.099999999999994</v>
      </c>
    </row>
    <row r="688" spans="1:11" ht="15.75" hidden="1" customHeight="1" x14ac:dyDescent="0.25">
      <c r="A688" s="26" t="s">
        <v>779</v>
      </c>
      <c r="B688" s="21" t="s">
        <v>305</v>
      </c>
      <c r="C688" s="21" t="s">
        <v>256</v>
      </c>
      <c r="D688" s="21" t="s">
        <v>993</v>
      </c>
      <c r="E688" s="21" t="s">
        <v>179</v>
      </c>
      <c r="F688" s="7"/>
      <c r="G688" s="7"/>
      <c r="H688" s="7"/>
      <c r="I688" s="7"/>
      <c r="J688" s="7"/>
      <c r="K688" s="7">
        <f>'Прил.№4 ведомств.'!G337</f>
        <v>72.099999999999994</v>
      </c>
    </row>
    <row r="689" spans="1:11" ht="60.75" customHeight="1" x14ac:dyDescent="0.25">
      <c r="A689" s="31" t="s">
        <v>782</v>
      </c>
      <c r="B689" s="21" t="s">
        <v>305</v>
      </c>
      <c r="C689" s="21" t="s">
        <v>256</v>
      </c>
      <c r="D689" s="21" t="s">
        <v>780</v>
      </c>
      <c r="E689" s="25"/>
      <c r="F689" s="7"/>
      <c r="G689" s="7"/>
      <c r="H689" s="7"/>
      <c r="I689" s="7"/>
      <c r="J689" s="7"/>
      <c r="K689" s="7">
        <f>K690+K693</f>
        <v>521.70000000000005</v>
      </c>
    </row>
    <row r="690" spans="1:11" ht="36.75" customHeight="1" x14ac:dyDescent="0.25">
      <c r="A690" s="264" t="s">
        <v>914</v>
      </c>
      <c r="B690" s="21" t="s">
        <v>305</v>
      </c>
      <c r="C690" s="21" t="s">
        <v>256</v>
      </c>
      <c r="D690" s="21" t="s">
        <v>915</v>
      </c>
      <c r="E690" s="34"/>
      <c r="F690" s="7"/>
      <c r="G690" s="7"/>
      <c r="H690" s="7"/>
      <c r="I690" s="7"/>
      <c r="J690" s="7"/>
      <c r="K690" s="7">
        <f>K691</f>
        <v>221</v>
      </c>
    </row>
    <row r="691" spans="1:11" ht="38.25" customHeight="1" x14ac:dyDescent="0.25">
      <c r="A691" s="26" t="s">
        <v>172</v>
      </c>
      <c r="B691" s="21" t="s">
        <v>305</v>
      </c>
      <c r="C691" s="21" t="s">
        <v>256</v>
      </c>
      <c r="D691" s="21" t="s">
        <v>915</v>
      </c>
      <c r="E691" s="34" t="s">
        <v>173</v>
      </c>
      <c r="F691" s="7"/>
      <c r="G691" s="7"/>
      <c r="H691" s="7"/>
      <c r="I691" s="7"/>
      <c r="J691" s="7"/>
      <c r="K691" s="7">
        <f>K692</f>
        <v>221</v>
      </c>
    </row>
    <row r="692" spans="1:11" ht="47.25" customHeight="1" x14ac:dyDescent="0.25">
      <c r="A692" s="26" t="s">
        <v>174</v>
      </c>
      <c r="B692" s="21" t="s">
        <v>305</v>
      </c>
      <c r="C692" s="21" t="s">
        <v>256</v>
      </c>
      <c r="D692" s="21" t="s">
        <v>915</v>
      </c>
      <c r="E692" s="34" t="s">
        <v>175</v>
      </c>
      <c r="F692" s="7"/>
      <c r="G692" s="7"/>
      <c r="H692" s="7"/>
      <c r="I692" s="7"/>
      <c r="J692" s="7"/>
      <c r="K692" s="7">
        <f>'Прил.№4 ведомств.'!G341</f>
        <v>221</v>
      </c>
    </row>
    <row r="693" spans="1:11" ht="43.5" customHeight="1" x14ac:dyDescent="0.25">
      <c r="A693" s="26" t="s">
        <v>313</v>
      </c>
      <c r="B693" s="21" t="s">
        <v>305</v>
      </c>
      <c r="C693" s="21" t="s">
        <v>256</v>
      </c>
      <c r="D693" s="21" t="s">
        <v>915</v>
      </c>
      <c r="E693" s="34" t="s">
        <v>314</v>
      </c>
      <c r="F693" s="7"/>
      <c r="G693" s="7"/>
      <c r="H693" s="7"/>
      <c r="I693" s="7"/>
      <c r="J693" s="7"/>
      <c r="K693" s="7">
        <f>K694</f>
        <v>300.7</v>
      </c>
    </row>
    <row r="694" spans="1:11" ht="15.75" customHeight="1" x14ac:dyDescent="0.25">
      <c r="A694" s="26" t="s">
        <v>315</v>
      </c>
      <c r="B694" s="21" t="s">
        <v>305</v>
      </c>
      <c r="C694" s="21" t="s">
        <v>256</v>
      </c>
      <c r="D694" s="21" t="s">
        <v>915</v>
      </c>
      <c r="E694" s="34" t="s">
        <v>316</v>
      </c>
      <c r="F694" s="7"/>
      <c r="G694" s="7"/>
      <c r="H694" s="7"/>
      <c r="I694" s="7"/>
      <c r="J694" s="7"/>
      <c r="K694" s="7">
        <f>'Прил.№4 ведомств.'!G925+'Прил.№4 ведомств.'!G841</f>
        <v>300.7</v>
      </c>
    </row>
    <row r="695" spans="1:11" ht="15.75" x14ac:dyDescent="0.25">
      <c r="A695" s="26" t="s">
        <v>162</v>
      </c>
      <c r="B695" s="42" t="s">
        <v>305</v>
      </c>
      <c r="C695" s="42" t="s">
        <v>256</v>
      </c>
      <c r="D695" s="21" t="s">
        <v>163</v>
      </c>
      <c r="E695" s="42"/>
      <c r="F695" s="7" t="e">
        <f t="shared" ref="F695:K695" si="228">F696</f>
        <v>#REF!</v>
      </c>
      <c r="G695" s="7" t="e">
        <f t="shared" si="228"/>
        <v>#REF!</v>
      </c>
      <c r="H695" s="7" t="e">
        <f t="shared" si="228"/>
        <v>#REF!</v>
      </c>
      <c r="I695" s="7" t="e">
        <f t="shared" si="228"/>
        <v>#REF!</v>
      </c>
      <c r="J695" s="7" t="e">
        <f t="shared" si="228"/>
        <v>#REF!</v>
      </c>
      <c r="K695" s="7">
        <f t="shared" si="228"/>
        <v>2489.8000000000002</v>
      </c>
    </row>
    <row r="696" spans="1:11" ht="31.5" x14ac:dyDescent="0.25">
      <c r="A696" s="26" t="s">
        <v>226</v>
      </c>
      <c r="B696" s="42" t="s">
        <v>305</v>
      </c>
      <c r="C696" s="42" t="s">
        <v>256</v>
      </c>
      <c r="D696" s="21" t="s">
        <v>227</v>
      </c>
      <c r="E696" s="42"/>
      <c r="F696" s="7" t="e">
        <f t="shared" ref="F696:K696" si="229">F697+F702+F707</f>
        <v>#REF!</v>
      </c>
      <c r="G696" s="7" t="e">
        <f t="shared" si="229"/>
        <v>#REF!</v>
      </c>
      <c r="H696" s="7" t="e">
        <f t="shared" si="229"/>
        <v>#REF!</v>
      </c>
      <c r="I696" s="7" t="e">
        <f t="shared" si="229"/>
        <v>#REF!</v>
      </c>
      <c r="J696" s="7" t="e">
        <f t="shared" si="229"/>
        <v>#REF!</v>
      </c>
      <c r="K696" s="7">
        <f t="shared" si="229"/>
        <v>2489.8000000000002</v>
      </c>
    </row>
    <row r="697" spans="1:11" ht="63" x14ac:dyDescent="0.25">
      <c r="A697" s="33" t="s">
        <v>330</v>
      </c>
      <c r="B697" s="42" t="s">
        <v>305</v>
      </c>
      <c r="C697" s="42" t="s">
        <v>256</v>
      </c>
      <c r="D697" s="21" t="s">
        <v>331</v>
      </c>
      <c r="E697" s="42"/>
      <c r="F697" s="7" t="e">
        <f>F700</f>
        <v>#REF!</v>
      </c>
      <c r="G697" s="7" t="e">
        <f>G700</f>
        <v>#REF!</v>
      </c>
      <c r="H697" s="7" t="e">
        <f>H700</f>
        <v>#REF!</v>
      </c>
      <c r="I697" s="7" t="e">
        <f>I700</f>
        <v>#REF!</v>
      </c>
      <c r="J697" s="7" t="e">
        <f>J700</f>
        <v>#REF!</v>
      </c>
      <c r="K697" s="7">
        <f>K700+K698</f>
        <v>175.5</v>
      </c>
    </row>
    <row r="698" spans="1:11" ht="78.75" x14ac:dyDescent="0.25">
      <c r="A698" s="26" t="s">
        <v>168</v>
      </c>
      <c r="B698" s="42" t="s">
        <v>305</v>
      </c>
      <c r="C698" s="42" t="s">
        <v>256</v>
      </c>
      <c r="D698" s="21" t="s">
        <v>331</v>
      </c>
      <c r="E698" s="42" t="s">
        <v>169</v>
      </c>
      <c r="F698" s="7"/>
      <c r="G698" s="7"/>
      <c r="H698" s="7"/>
      <c r="I698" s="7"/>
      <c r="J698" s="7"/>
      <c r="K698" s="7">
        <f>K699</f>
        <v>65.5</v>
      </c>
    </row>
    <row r="699" spans="1:11" ht="31.5" x14ac:dyDescent="0.25">
      <c r="A699" s="48" t="s">
        <v>383</v>
      </c>
      <c r="B699" s="42" t="s">
        <v>305</v>
      </c>
      <c r="C699" s="42" t="s">
        <v>256</v>
      </c>
      <c r="D699" s="21" t="s">
        <v>331</v>
      </c>
      <c r="E699" s="42" t="s">
        <v>250</v>
      </c>
      <c r="F699" s="7"/>
      <c r="G699" s="7"/>
      <c r="H699" s="7"/>
      <c r="I699" s="7"/>
      <c r="J699" s="7"/>
      <c r="K699" s="7">
        <f>'Прил.№4 ведомств.'!G346</f>
        <v>65.5</v>
      </c>
    </row>
    <row r="700" spans="1:11" ht="47.25" x14ac:dyDescent="0.25">
      <c r="A700" s="26" t="s">
        <v>313</v>
      </c>
      <c r="B700" s="42" t="s">
        <v>305</v>
      </c>
      <c r="C700" s="42" t="s">
        <v>256</v>
      </c>
      <c r="D700" s="21" t="s">
        <v>331</v>
      </c>
      <c r="E700" s="42" t="s">
        <v>314</v>
      </c>
      <c r="F700" s="7" t="e">
        <f t="shared" ref="F700:K700" si="230">F701</f>
        <v>#REF!</v>
      </c>
      <c r="G700" s="7" t="e">
        <f t="shared" si="230"/>
        <v>#REF!</v>
      </c>
      <c r="H700" s="7" t="e">
        <f t="shared" si="230"/>
        <v>#REF!</v>
      </c>
      <c r="I700" s="7" t="e">
        <f t="shared" si="230"/>
        <v>#REF!</v>
      </c>
      <c r="J700" s="7" t="e">
        <f t="shared" si="230"/>
        <v>#REF!</v>
      </c>
      <c r="K700" s="7">
        <f t="shared" si="230"/>
        <v>110</v>
      </c>
    </row>
    <row r="701" spans="1:11" ht="15.75" x14ac:dyDescent="0.25">
      <c r="A701" s="26" t="s">
        <v>315</v>
      </c>
      <c r="B701" s="42" t="s">
        <v>305</v>
      </c>
      <c r="C701" s="42" t="s">
        <v>256</v>
      </c>
      <c r="D701" s="21" t="s">
        <v>331</v>
      </c>
      <c r="E701" s="42" t="s">
        <v>316</v>
      </c>
      <c r="F701" s="7" t="e">
        <f>'Прил.№4 ведомств.'!#REF!+'Прил.№4 ведомств.'!#REF!+'Прил.№4 ведомств.'!#REF!</f>
        <v>#REF!</v>
      </c>
      <c r="G701" s="7" t="e">
        <f>'Прил.№4 ведомств.'!#REF!+'Прил.№4 ведомств.'!#REF!+'Прил.№4 ведомств.'!#REF!</f>
        <v>#REF!</v>
      </c>
      <c r="H701" s="7" t="e">
        <f>'Прил.№4 ведомств.'!#REF!+'Прил.№4 ведомств.'!#REF!+'Прил.№4 ведомств.'!#REF!</f>
        <v>#REF!</v>
      </c>
      <c r="I701" s="7" t="e">
        <f>'Прил.№4 ведомств.'!#REF!+'Прил.№4 ведомств.'!#REF!+'Прил.№4 ведомств.'!#REF!</f>
        <v>#REF!</v>
      </c>
      <c r="J701" s="7" t="e">
        <f>'Прил.№4 ведомств.'!#REF!+'Прил.№4 ведомств.'!#REF!+'Прил.№4 ведомств.'!#REF!</f>
        <v>#REF!</v>
      </c>
      <c r="K701" s="7">
        <f>'Прил.№4 ведомств.'!G846+'Прил.№4 ведомств.'!G930</f>
        <v>110</v>
      </c>
    </row>
    <row r="702" spans="1:11" ht="63" x14ac:dyDescent="0.25">
      <c r="A702" s="33" t="s">
        <v>332</v>
      </c>
      <c r="B702" s="42" t="s">
        <v>305</v>
      </c>
      <c r="C702" s="42" t="s">
        <v>256</v>
      </c>
      <c r="D702" s="21" t="s">
        <v>333</v>
      </c>
      <c r="E702" s="42"/>
      <c r="F702" s="7" t="e">
        <f>F705</f>
        <v>#REF!</v>
      </c>
      <c r="G702" s="7" t="e">
        <f>G705</f>
        <v>#REF!</v>
      </c>
      <c r="H702" s="7" t="e">
        <f>H705</f>
        <v>#REF!</v>
      </c>
      <c r="I702" s="7" t="e">
        <f>I705</f>
        <v>#REF!</v>
      </c>
      <c r="J702" s="7" t="e">
        <f>J705</f>
        <v>#REF!</v>
      </c>
      <c r="K702" s="7">
        <f>K705+K703</f>
        <v>913.60000000000014</v>
      </c>
    </row>
    <row r="703" spans="1:11" ht="78.75" x14ac:dyDescent="0.25">
      <c r="A703" s="26" t="s">
        <v>168</v>
      </c>
      <c r="B703" s="42" t="s">
        <v>305</v>
      </c>
      <c r="C703" s="42" t="s">
        <v>256</v>
      </c>
      <c r="D703" s="21" t="s">
        <v>333</v>
      </c>
      <c r="E703" s="42" t="s">
        <v>169</v>
      </c>
      <c r="F703" s="7"/>
      <c r="G703" s="7"/>
      <c r="H703" s="7"/>
      <c r="I703" s="7"/>
      <c r="J703" s="7"/>
      <c r="K703" s="7">
        <f>K704</f>
        <v>321.50000000000006</v>
      </c>
    </row>
    <row r="704" spans="1:11" ht="31.5" x14ac:dyDescent="0.25">
      <c r="A704" s="48" t="s">
        <v>383</v>
      </c>
      <c r="B704" s="42" t="s">
        <v>305</v>
      </c>
      <c r="C704" s="42" t="s">
        <v>256</v>
      </c>
      <c r="D704" s="21" t="s">
        <v>333</v>
      </c>
      <c r="E704" s="42" t="s">
        <v>250</v>
      </c>
      <c r="F704" s="7"/>
      <c r="G704" s="7"/>
      <c r="H704" s="7"/>
      <c r="I704" s="7"/>
      <c r="J704" s="7"/>
      <c r="K704" s="7">
        <f>'Прил.№4 ведомств.'!G349</f>
        <v>321.50000000000006</v>
      </c>
    </row>
    <row r="705" spans="1:11" ht="47.25" x14ac:dyDescent="0.25">
      <c r="A705" s="26" t="s">
        <v>313</v>
      </c>
      <c r="B705" s="42" t="s">
        <v>305</v>
      </c>
      <c r="C705" s="42" t="s">
        <v>256</v>
      </c>
      <c r="D705" s="21" t="s">
        <v>333</v>
      </c>
      <c r="E705" s="42" t="s">
        <v>314</v>
      </c>
      <c r="F705" s="7" t="e">
        <f t="shared" ref="F705:K705" si="231">F706</f>
        <v>#REF!</v>
      </c>
      <c r="G705" s="7" t="e">
        <f t="shared" si="231"/>
        <v>#REF!</v>
      </c>
      <c r="H705" s="7" t="e">
        <f t="shared" si="231"/>
        <v>#REF!</v>
      </c>
      <c r="I705" s="7" t="e">
        <f t="shared" si="231"/>
        <v>#REF!</v>
      </c>
      <c r="J705" s="7" t="e">
        <f t="shared" si="231"/>
        <v>#REF!</v>
      </c>
      <c r="K705" s="7">
        <f t="shared" si="231"/>
        <v>592.1</v>
      </c>
    </row>
    <row r="706" spans="1:11" ht="15.75" x14ac:dyDescent="0.25">
      <c r="A706" s="26" t="s">
        <v>315</v>
      </c>
      <c r="B706" s="42" t="s">
        <v>305</v>
      </c>
      <c r="C706" s="42" t="s">
        <v>256</v>
      </c>
      <c r="D706" s="21" t="s">
        <v>333</v>
      </c>
      <c r="E706" s="42" t="s">
        <v>316</v>
      </c>
      <c r="F706" s="7" t="e">
        <f>'Прил.№4 ведомств.'!#REF!+'Прил.№4 ведомств.'!#REF!+'Прил.№4 ведомств.'!#REF!</f>
        <v>#REF!</v>
      </c>
      <c r="G706" s="7" t="e">
        <f>'Прил.№4 ведомств.'!#REF!+'Прил.№4 ведомств.'!#REF!+'Прил.№4 ведомств.'!#REF!</f>
        <v>#REF!</v>
      </c>
      <c r="H706" s="7" t="e">
        <f>'Прил.№4 ведомств.'!#REF!+'Прил.№4 ведомств.'!#REF!+'Прил.№4 ведомств.'!#REF!</f>
        <v>#REF!</v>
      </c>
      <c r="I706" s="7" t="e">
        <f>'Прил.№4 ведомств.'!#REF!+'Прил.№4 ведомств.'!#REF!+'Прил.№4 ведомств.'!#REF!</f>
        <v>#REF!</v>
      </c>
      <c r="J706" s="7" t="e">
        <f>'Прил.№4 ведомств.'!#REF!+'Прил.№4 ведомств.'!#REF!+'Прил.№4 ведомств.'!#REF!</f>
        <v>#REF!</v>
      </c>
      <c r="K706" s="7">
        <f>'Прил.№4 ведомств.'!G933+'Прил.№4 ведомств.'!G849</f>
        <v>592.1</v>
      </c>
    </row>
    <row r="707" spans="1:11" ht="94.5" x14ac:dyDescent="0.25">
      <c r="A707" s="33" t="s">
        <v>334</v>
      </c>
      <c r="B707" s="42" t="s">
        <v>305</v>
      </c>
      <c r="C707" s="42" t="s">
        <v>256</v>
      </c>
      <c r="D707" s="21" t="s">
        <v>335</v>
      </c>
      <c r="E707" s="42"/>
      <c r="F707" s="7" t="e">
        <f>F710</f>
        <v>#REF!</v>
      </c>
      <c r="G707" s="7" t="e">
        <f>G710</f>
        <v>#REF!</v>
      </c>
      <c r="H707" s="7" t="e">
        <f>H710</f>
        <v>#REF!</v>
      </c>
      <c r="I707" s="7" t="e">
        <f>I710</f>
        <v>#REF!</v>
      </c>
      <c r="J707" s="7" t="e">
        <f>J710</f>
        <v>#REF!</v>
      </c>
      <c r="K707" s="7">
        <f>K710+K708</f>
        <v>1400.6999999999998</v>
      </c>
    </row>
    <row r="708" spans="1:11" ht="78.75" x14ac:dyDescent="0.25">
      <c r="A708" s="26" t="s">
        <v>168</v>
      </c>
      <c r="B708" s="42" t="s">
        <v>305</v>
      </c>
      <c r="C708" s="42" t="s">
        <v>256</v>
      </c>
      <c r="D708" s="21" t="s">
        <v>335</v>
      </c>
      <c r="E708" s="42" t="s">
        <v>169</v>
      </c>
      <c r="F708" s="7"/>
      <c r="G708" s="7"/>
      <c r="H708" s="7"/>
      <c r="I708" s="7"/>
      <c r="J708" s="7"/>
      <c r="K708" s="7">
        <f>K709</f>
        <v>560.4</v>
      </c>
    </row>
    <row r="709" spans="1:11" ht="31.5" x14ac:dyDescent="0.25">
      <c r="A709" s="48" t="s">
        <v>383</v>
      </c>
      <c r="B709" s="42" t="s">
        <v>305</v>
      </c>
      <c r="C709" s="42" t="s">
        <v>256</v>
      </c>
      <c r="D709" s="21" t="s">
        <v>335</v>
      </c>
      <c r="E709" s="42" t="s">
        <v>250</v>
      </c>
      <c r="F709" s="7"/>
      <c r="G709" s="7"/>
      <c r="H709" s="7"/>
      <c r="I709" s="7"/>
      <c r="J709" s="7"/>
      <c r="K709" s="7">
        <f>'Прил.№4 ведомств.'!G352</f>
        <v>560.4</v>
      </c>
    </row>
    <row r="710" spans="1:11" ht="47.25" x14ac:dyDescent="0.25">
      <c r="A710" s="26" t="s">
        <v>313</v>
      </c>
      <c r="B710" s="42" t="s">
        <v>305</v>
      </c>
      <c r="C710" s="42" t="s">
        <v>256</v>
      </c>
      <c r="D710" s="21" t="s">
        <v>335</v>
      </c>
      <c r="E710" s="42" t="s">
        <v>314</v>
      </c>
      <c r="F710" s="7" t="e">
        <f t="shared" ref="F710:K710" si="232">F711</f>
        <v>#REF!</v>
      </c>
      <c r="G710" s="7" t="e">
        <f t="shared" si="232"/>
        <v>#REF!</v>
      </c>
      <c r="H710" s="7" t="e">
        <f t="shared" si="232"/>
        <v>#REF!</v>
      </c>
      <c r="I710" s="7" t="e">
        <f t="shared" si="232"/>
        <v>#REF!</v>
      </c>
      <c r="J710" s="7" t="e">
        <f t="shared" si="232"/>
        <v>#REF!</v>
      </c>
      <c r="K710" s="7">
        <f t="shared" si="232"/>
        <v>840.3</v>
      </c>
    </row>
    <row r="711" spans="1:11" ht="15.75" x14ac:dyDescent="0.25">
      <c r="A711" s="26" t="s">
        <v>315</v>
      </c>
      <c r="B711" s="42" t="s">
        <v>305</v>
      </c>
      <c r="C711" s="42" t="s">
        <v>256</v>
      </c>
      <c r="D711" s="21" t="s">
        <v>335</v>
      </c>
      <c r="E711" s="42" t="s">
        <v>316</v>
      </c>
      <c r="F711" s="7" t="e">
        <f>'Прил.№4 ведомств.'!#REF!+'Прил.№4 ведомств.'!#REF!+'Прил.№4 ведомств.'!#REF!</f>
        <v>#REF!</v>
      </c>
      <c r="G711" s="7" t="e">
        <f>'Прил.№4 ведомств.'!#REF!+'Прил.№4 ведомств.'!#REF!+'Прил.№4 ведомств.'!#REF!</f>
        <v>#REF!</v>
      </c>
      <c r="H711" s="7" t="e">
        <f>'Прил.№4 ведомств.'!#REF!+'Прил.№4 ведомств.'!#REF!+'Прил.№4 ведомств.'!#REF!</f>
        <v>#REF!</v>
      </c>
      <c r="I711" s="7" t="e">
        <f>'Прил.№4 ведомств.'!#REF!+'Прил.№4 ведомств.'!#REF!+'Прил.№4 ведомств.'!#REF!</f>
        <v>#REF!</v>
      </c>
      <c r="J711" s="7" t="e">
        <f>'Прил.№4 ведомств.'!#REF!+'Прил.№4 ведомств.'!#REF!+'Прил.№4 ведомств.'!#REF!</f>
        <v>#REF!</v>
      </c>
      <c r="K711" s="7">
        <f>'Прил.№4 ведомств.'!G852+'Прил.№4 ведомств.'!G936</f>
        <v>840.3</v>
      </c>
    </row>
    <row r="712" spans="1:11" ht="15.75" x14ac:dyDescent="0.25">
      <c r="A712" s="43" t="s">
        <v>508</v>
      </c>
      <c r="B712" s="8" t="s">
        <v>305</v>
      </c>
      <c r="C712" s="8" t="s">
        <v>305</v>
      </c>
      <c r="D712" s="8"/>
      <c r="E712" s="8"/>
      <c r="F712" s="4" t="e">
        <f>F725+F730</f>
        <v>#REF!</v>
      </c>
      <c r="G712" s="4" t="e">
        <f>G725+G730</f>
        <v>#REF!</v>
      </c>
      <c r="H712" s="4" t="e">
        <f>H725+H730</f>
        <v>#REF!</v>
      </c>
      <c r="I712" s="4" t="e">
        <f>I725+I730</f>
        <v>#REF!</v>
      </c>
      <c r="J712" s="4" t="e">
        <f>J725+J730</f>
        <v>#REF!</v>
      </c>
      <c r="K712" s="4">
        <f>K725+K730+K713</f>
        <v>7836.3</v>
      </c>
    </row>
    <row r="713" spans="1:11" ht="47.25" x14ac:dyDescent="0.25">
      <c r="A713" s="26" t="s">
        <v>384</v>
      </c>
      <c r="B713" s="21" t="s">
        <v>305</v>
      </c>
      <c r="C713" s="21" t="s">
        <v>305</v>
      </c>
      <c r="D713" s="21" t="s">
        <v>385</v>
      </c>
      <c r="E713" s="21"/>
      <c r="F713" s="4"/>
      <c r="G713" s="4"/>
      <c r="H713" s="4"/>
      <c r="I713" s="4"/>
      <c r="J713" s="4"/>
      <c r="K713" s="7">
        <f>K714</f>
        <v>1000</v>
      </c>
    </row>
    <row r="714" spans="1:11" ht="31.5" x14ac:dyDescent="0.25">
      <c r="A714" s="26" t="s">
        <v>386</v>
      </c>
      <c r="B714" s="21" t="s">
        <v>305</v>
      </c>
      <c r="C714" s="21" t="s">
        <v>305</v>
      </c>
      <c r="D714" s="21" t="s">
        <v>387</v>
      </c>
      <c r="E714" s="21"/>
      <c r="F714" s="4"/>
      <c r="G714" s="4"/>
      <c r="H714" s="4"/>
      <c r="I714" s="4"/>
      <c r="J714" s="4"/>
      <c r="K714" s="7">
        <f>K715+K722</f>
        <v>1000</v>
      </c>
    </row>
    <row r="715" spans="1:11" ht="31.5" x14ac:dyDescent="0.25">
      <c r="A715" s="26" t="s">
        <v>198</v>
      </c>
      <c r="B715" s="21" t="s">
        <v>305</v>
      </c>
      <c r="C715" s="21" t="s">
        <v>305</v>
      </c>
      <c r="D715" s="21" t="s">
        <v>388</v>
      </c>
      <c r="E715" s="21"/>
      <c r="F715" s="4"/>
      <c r="G715" s="4"/>
      <c r="H715" s="4"/>
      <c r="I715" s="4"/>
      <c r="J715" s="4"/>
      <c r="K715" s="7">
        <f>K716+K718+K720</f>
        <v>731.4</v>
      </c>
    </row>
    <row r="716" spans="1:11" ht="78.75" x14ac:dyDescent="0.25">
      <c r="A716" s="26" t="s">
        <v>168</v>
      </c>
      <c r="B716" s="21" t="s">
        <v>305</v>
      </c>
      <c r="C716" s="21" t="s">
        <v>305</v>
      </c>
      <c r="D716" s="21" t="s">
        <v>388</v>
      </c>
      <c r="E716" s="21" t="s">
        <v>169</v>
      </c>
      <c r="F716" s="4"/>
      <c r="G716" s="4"/>
      <c r="H716" s="4"/>
      <c r="I716" s="4"/>
      <c r="J716" s="4"/>
      <c r="K716" s="7">
        <f>K717</f>
        <v>40</v>
      </c>
    </row>
    <row r="717" spans="1:11" ht="31.5" x14ac:dyDescent="0.25">
      <c r="A717" s="26" t="s">
        <v>383</v>
      </c>
      <c r="B717" s="21" t="s">
        <v>305</v>
      </c>
      <c r="C717" s="21" t="s">
        <v>305</v>
      </c>
      <c r="D717" s="21" t="s">
        <v>388</v>
      </c>
      <c r="E717" s="21" t="s">
        <v>250</v>
      </c>
      <c r="F717" s="4"/>
      <c r="G717" s="4"/>
      <c r="H717" s="4"/>
      <c r="I717" s="4"/>
      <c r="J717" s="4"/>
      <c r="K717" s="7">
        <f>'Прил.№4 ведомств.'!G364</f>
        <v>40</v>
      </c>
    </row>
    <row r="718" spans="1:11" ht="31.5" x14ac:dyDescent="0.25">
      <c r="A718" s="26" t="s">
        <v>172</v>
      </c>
      <c r="B718" s="21" t="s">
        <v>305</v>
      </c>
      <c r="C718" s="21" t="s">
        <v>305</v>
      </c>
      <c r="D718" s="21" t="s">
        <v>388</v>
      </c>
      <c r="E718" s="21" t="s">
        <v>173</v>
      </c>
      <c r="F718" s="4"/>
      <c r="G718" s="4"/>
      <c r="H718" s="4"/>
      <c r="I718" s="4"/>
      <c r="J718" s="4"/>
      <c r="K718" s="7">
        <f>K719</f>
        <v>666.4</v>
      </c>
    </row>
    <row r="719" spans="1:11" ht="47.25" x14ac:dyDescent="0.25">
      <c r="A719" s="26" t="s">
        <v>174</v>
      </c>
      <c r="B719" s="21" t="s">
        <v>305</v>
      </c>
      <c r="C719" s="21" t="s">
        <v>305</v>
      </c>
      <c r="D719" s="21" t="s">
        <v>388</v>
      </c>
      <c r="E719" s="21" t="s">
        <v>175</v>
      </c>
      <c r="F719" s="4"/>
      <c r="G719" s="4"/>
      <c r="H719" s="4"/>
      <c r="I719" s="4"/>
      <c r="J719" s="4"/>
      <c r="K719" s="7">
        <f>'Прил.№4 ведомств.'!G366</f>
        <v>666.4</v>
      </c>
    </row>
    <row r="720" spans="1:11" ht="31.5" x14ac:dyDescent="0.25">
      <c r="A720" s="26" t="s">
        <v>289</v>
      </c>
      <c r="B720" s="21" t="s">
        <v>305</v>
      </c>
      <c r="C720" s="21" t="s">
        <v>305</v>
      </c>
      <c r="D720" s="21" t="s">
        <v>388</v>
      </c>
      <c r="E720" s="21" t="s">
        <v>290</v>
      </c>
      <c r="F720" s="4"/>
      <c r="G720" s="4"/>
      <c r="H720" s="4"/>
      <c r="I720" s="4"/>
      <c r="J720" s="4"/>
      <c r="K720" s="7">
        <f>K721</f>
        <v>25</v>
      </c>
    </row>
    <row r="721" spans="1:11" ht="31.5" x14ac:dyDescent="0.25">
      <c r="A721" s="26" t="s">
        <v>389</v>
      </c>
      <c r="B721" s="21" t="s">
        <v>305</v>
      </c>
      <c r="C721" s="21" t="s">
        <v>305</v>
      </c>
      <c r="D721" s="21" t="s">
        <v>388</v>
      </c>
      <c r="E721" s="21" t="s">
        <v>390</v>
      </c>
      <c r="F721" s="4"/>
      <c r="G721" s="4"/>
      <c r="H721" s="4"/>
      <c r="I721" s="4"/>
      <c r="J721" s="4"/>
      <c r="K721" s="7">
        <f>'Прил.№4 ведомств.'!G368</f>
        <v>25</v>
      </c>
    </row>
    <row r="722" spans="1:11" ht="39" customHeight="1" x14ac:dyDescent="0.25">
      <c r="A722" s="122" t="s">
        <v>1053</v>
      </c>
      <c r="B722" s="21" t="s">
        <v>305</v>
      </c>
      <c r="C722" s="21" t="s">
        <v>305</v>
      </c>
      <c r="D722" s="21" t="s">
        <v>1052</v>
      </c>
      <c r="E722" s="21"/>
      <c r="F722" s="4"/>
      <c r="G722" s="4"/>
      <c r="H722" s="4"/>
      <c r="I722" s="4"/>
      <c r="J722" s="4"/>
      <c r="K722" s="7">
        <f>K723</f>
        <v>268.60000000000002</v>
      </c>
    </row>
    <row r="723" spans="1:11" ht="78.75" x14ac:dyDescent="0.25">
      <c r="A723" s="26" t="s">
        <v>168</v>
      </c>
      <c r="B723" s="21" t="s">
        <v>305</v>
      </c>
      <c r="C723" s="21" t="s">
        <v>305</v>
      </c>
      <c r="D723" s="21" t="s">
        <v>1052</v>
      </c>
      <c r="E723" s="21" t="s">
        <v>169</v>
      </c>
      <c r="F723" s="4"/>
      <c r="G723" s="4"/>
      <c r="H723" s="4"/>
      <c r="I723" s="4"/>
      <c r="J723" s="4"/>
      <c r="K723" s="7">
        <f>K724</f>
        <v>268.60000000000002</v>
      </c>
    </row>
    <row r="724" spans="1:11" ht="31.5" x14ac:dyDescent="0.25">
      <c r="A724" s="26" t="s">
        <v>383</v>
      </c>
      <c r="B724" s="21" t="s">
        <v>305</v>
      </c>
      <c r="C724" s="21" t="s">
        <v>305</v>
      </c>
      <c r="D724" s="21" t="s">
        <v>1052</v>
      </c>
      <c r="E724" s="21" t="s">
        <v>250</v>
      </c>
      <c r="F724" s="4"/>
      <c r="G724" s="4"/>
      <c r="H724" s="4"/>
      <c r="I724" s="4"/>
      <c r="J724" s="4"/>
      <c r="K724" s="7">
        <f>'Прил.№4 ведомств.'!G371</f>
        <v>268.60000000000002</v>
      </c>
    </row>
    <row r="725" spans="1:11" ht="47.25" x14ac:dyDescent="0.25">
      <c r="A725" s="31" t="s">
        <v>468</v>
      </c>
      <c r="B725" s="42" t="s">
        <v>305</v>
      </c>
      <c r="C725" s="42" t="s">
        <v>305</v>
      </c>
      <c r="D725" s="42" t="s">
        <v>448</v>
      </c>
      <c r="E725" s="42"/>
      <c r="F725" s="7" t="e">
        <f t="shared" ref="F725:K725" si="233">F726</f>
        <v>#REF!</v>
      </c>
      <c r="G725" s="7" t="e">
        <f t="shared" si="233"/>
        <v>#REF!</v>
      </c>
      <c r="H725" s="7" t="e">
        <f t="shared" si="233"/>
        <v>#REF!</v>
      </c>
      <c r="I725" s="7" t="e">
        <f t="shared" si="233"/>
        <v>#REF!</v>
      </c>
      <c r="J725" s="7" t="e">
        <f t="shared" si="233"/>
        <v>#REF!</v>
      </c>
      <c r="K725" s="7">
        <f t="shared" si="233"/>
        <v>3584</v>
      </c>
    </row>
    <row r="726" spans="1:11" ht="31.5" x14ac:dyDescent="0.25">
      <c r="A726" s="31" t="s">
        <v>509</v>
      </c>
      <c r="B726" s="42" t="s">
        <v>305</v>
      </c>
      <c r="C726" s="42" t="s">
        <v>510</v>
      </c>
      <c r="D726" s="42" t="s">
        <v>511</v>
      </c>
      <c r="E726" s="42"/>
      <c r="F726" s="7" t="e">
        <f t="shared" ref="F726:K726" si="234">F728</f>
        <v>#REF!</v>
      </c>
      <c r="G726" s="7" t="e">
        <f t="shared" si="234"/>
        <v>#REF!</v>
      </c>
      <c r="H726" s="7" t="e">
        <f t="shared" si="234"/>
        <v>#REF!</v>
      </c>
      <c r="I726" s="7" t="e">
        <f t="shared" si="234"/>
        <v>#REF!</v>
      </c>
      <c r="J726" s="7" t="e">
        <f t="shared" si="234"/>
        <v>#REF!</v>
      </c>
      <c r="K726" s="7">
        <f t="shared" si="234"/>
        <v>3584</v>
      </c>
    </row>
    <row r="727" spans="1:11" ht="31.5" x14ac:dyDescent="0.25">
      <c r="A727" s="26" t="s">
        <v>662</v>
      </c>
      <c r="B727" s="42" t="s">
        <v>305</v>
      </c>
      <c r="C727" s="42" t="s">
        <v>305</v>
      </c>
      <c r="D727" s="42" t="s">
        <v>513</v>
      </c>
      <c r="E727" s="42"/>
      <c r="F727" s="7" t="e">
        <f>F728</f>
        <v>#REF!</v>
      </c>
      <c r="G727" s="7" t="e">
        <f t="shared" ref="G727:K728" si="235">G728</f>
        <v>#REF!</v>
      </c>
      <c r="H727" s="7" t="e">
        <f t="shared" si="235"/>
        <v>#REF!</v>
      </c>
      <c r="I727" s="7" t="e">
        <f t="shared" si="235"/>
        <v>#REF!</v>
      </c>
      <c r="J727" s="7" t="e">
        <f t="shared" si="235"/>
        <v>#REF!</v>
      </c>
      <c r="K727" s="7">
        <f t="shared" si="235"/>
        <v>3584</v>
      </c>
    </row>
    <row r="728" spans="1:11" ht="47.25" x14ac:dyDescent="0.25">
      <c r="A728" s="31" t="s">
        <v>313</v>
      </c>
      <c r="B728" s="42" t="s">
        <v>305</v>
      </c>
      <c r="C728" s="42" t="s">
        <v>305</v>
      </c>
      <c r="D728" s="42" t="s">
        <v>513</v>
      </c>
      <c r="E728" s="42" t="s">
        <v>314</v>
      </c>
      <c r="F728" s="62" t="e">
        <f>F729</f>
        <v>#REF!</v>
      </c>
      <c r="G728" s="62" t="e">
        <f t="shared" si="235"/>
        <v>#REF!</v>
      </c>
      <c r="H728" s="62" t="e">
        <f t="shared" si="235"/>
        <v>#REF!</v>
      </c>
      <c r="I728" s="62" t="e">
        <f t="shared" si="235"/>
        <v>#REF!</v>
      </c>
      <c r="J728" s="62" t="e">
        <f t="shared" si="235"/>
        <v>#REF!</v>
      </c>
      <c r="K728" s="62">
        <f t="shared" si="235"/>
        <v>3584</v>
      </c>
    </row>
    <row r="729" spans="1:11" ht="15.75" x14ac:dyDescent="0.25">
      <c r="A729" s="31" t="s">
        <v>315</v>
      </c>
      <c r="B729" s="42" t="s">
        <v>305</v>
      </c>
      <c r="C729" s="42" t="s">
        <v>305</v>
      </c>
      <c r="D729" s="42" t="s">
        <v>513</v>
      </c>
      <c r="E729" s="42" t="s">
        <v>316</v>
      </c>
      <c r="F729" s="62" t="e">
        <f>'Прил.№4 ведомств.'!#REF!</f>
        <v>#REF!</v>
      </c>
      <c r="G729" s="62" t="e">
        <f>'Прил.№4 ведомств.'!#REF!</f>
        <v>#REF!</v>
      </c>
      <c r="H729" s="62" t="e">
        <f>'Прил.№4 ведомств.'!#REF!</f>
        <v>#REF!</v>
      </c>
      <c r="I729" s="62" t="e">
        <f>'Прил.№4 ведомств.'!#REF!</f>
        <v>#REF!</v>
      </c>
      <c r="J729" s="62" t="e">
        <f>'Прил.№4 ведомств.'!#REF!</f>
        <v>#REF!</v>
      </c>
      <c r="K729" s="62">
        <f>'Прил.№4 ведомств.'!G858</f>
        <v>3584</v>
      </c>
    </row>
    <row r="730" spans="1:11" ht="15.75" x14ac:dyDescent="0.25">
      <c r="A730" s="31" t="s">
        <v>162</v>
      </c>
      <c r="B730" s="42" t="s">
        <v>305</v>
      </c>
      <c r="C730" s="42" t="s">
        <v>305</v>
      </c>
      <c r="D730" s="42" t="s">
        <v>163</v>
      </c>
      <c r="E730" s="42"/>
      <c r="F730" s="7" t="e">
        <f>F731</f>
        <v>#REF!</v>
      </c>
      <c r="G730" s="7" t="e">
        <f t="shared" ref="G730:K733" si="236">G731</f>
        <v>#REF!</v>
      </c>
      <c r="H730" s="7" t="e">
        <f t="shared" si="236"/>
        <v>#REF!</v>
      </c>
      <c r="I730" s="7" t="e">
        <f t="shared" si="236"/>
        <v>#REF!</v>
      </c>
      <c r="J730" s="7" t="e">
        <f t="shared" si="236"/>
        <v>#REF!</v>
      </c>
      <c r="K730" s="7">
        <f t="shared" si="236"/>
        <v>3252.3</v>
      </c>
    </row>
    <row r="731" spans="1:11" ht="31.5" x14ac:dyDescent="0.25">
      <c r="A731" s="31" t="s">
        <v>226</v>
      </c>
      <c r="B731" s="42" t="s">
        <v>305</v>
      </c>
      <c r="C731" s="42" t="s">
        <v>305</v>
      </c>
      <c r="D731" s="42" t="s">
        <v>227</v>
      </c>
      <c r="E731" s="42"/>
      <c r="F731" s="7" t="e">
        <f>F732</f>
        <v>#REF!</v>
      </c>
      <c r="G731" s="7" t="e">
        <f t="shared" si="236"/>
        <v>#REF!</v>
      </c>
      <c r="H731" s="7" t="e">
        <f t="shared" si="236"/>
        <v>#REF!</v>
      </c>
      <c r="I731" s="7" t="e">
        <f t="shared" si="236"/>
        <v>#REF!</v>
      </c>
      <c r="J731" s="7" t="e">
        <f t="shared" si="236"/>
        <v>#REF!</v>
      </c>
      <c r="K731" s="7">
        <f t="shared" si="236"/>
        <v>3252.3</v>
      </c>
    </row>
    <row r="732" spans="1:11" ht="31.5" x14ac:dyDescent="0.25">
      <c r="A732" s="47" t="s">
        <v>516</v>
      </c>
      <c r="B732" s="42" t="s">
        <v>305</v>
      </c>
      <c r="C732" s="42" t="s">
        <v>305</v>
      </c>
      <c r="D732" s="42" t="s">
        <v>517</v>
      </c>
      <c r="E732" s="42"/>
      <c r="F732" s="7" t="e">
        <f>F733</f>
        <v>#REF!</v>
      </c>
      <c r="G732" s="7" t="e">
        <f t="shared" si="236"/>
        <v>#REF!</v>
      </c>
      <c r="H732" s="7" t="e">
        <f t="shared" si="236"/>
        <v>#REF!</v>
      </c>
      <c r="I732" s="7" t="e">
        <f t="shared" si="236"/>
        <v>#REF!</v>
      </c>
      <c r="J732" s="7" t="e">
        <f t="shared" si="236"/>
        <v>#REF!</v>
      </c>
      <c r="K732" s="7">
        <f t="shared" si="236"/>
        <v>3252.3</v>
      </c>
    </row>
    <row r="733" spans="1:11" ht="47.25" x14ac:dyDescent="0.25">
      <c r="A733" s="31" t="s">
        <v>313</v>
      </c>
      <c r="B733" s="42" t="s">
        <v>305</v>
      </c>
      <c r="C733" s="42" t="s">
        <v>305</v>
      </c>
      <c r="D733" s="42" t="s">
        <v>517</v>
      </c>
      <c r="E733" s="42" t="s">
        <v>314</v>
      </c>
      <c r="F733" s="7" t="e">
        <f>F734</f>
        <v>#REF!</v>
      </c>
      <c r="G733" s="7" t="e">
        <f t="shared" si="236"/>
        <v>#REF!</v>
      </c>
      <c r="H733" s="7" t="e">
        <f t="shared" si="236"/>
        <v>#REF!</v>
      </c>
      <c r="I733" s="7" t="e">
        <f t="shared" si="236"/>
        <v>#REF!</v>
      </c>
      <c r="J733" s="7" t="e">
        <f t="shared" si="236"/>
        <v>#REF!</v>
      </c>
      <c r="K733" s="7">
        <f t="shared" si="236"/>
        <v>3252.3</v>
      </c>
    </row>
    <row r="734" spans="1:11" ht="15.75" x14ac:dyDescent="0.25">
      <c r="A734" s="31" t="s">
        <v>315</v>
      </c>
      <c r="B734" s="42" t="s">
        <v>305</v>
      </c>
      <c r="C734" s="42" t="s">
        <v>305</v>
      </c>
      <c r="D734" s="42" t="s">
        <v>517</v>
      </c>
      <c r="E734" s="42" t="s">
        <v>316</v>
      </c>
      <c r="F734" s="7" t="e">
        <f>'Прил.№4 ведомств.'!#REF!</f>
        <v>#REF!</v>
      </c>
      <c r="G734" s="7" t="e">
        <f>'Прил.№4 ведомств.'!#REF!</f>
        <v>#REF!</v>
      </c>
      <c r="H734" s="7" t="e">
        <f>'Прил.№4 ведомств.'!#REF!</f>
        <v>#REF!</v>
      </c>
      <c r="I734" s="7" t="e">
        <f>'Прил.№4 ведомств.'!#REF!</f>
        <v>#REF!</v>
      </c>
      <c r="J734" s="7" t="e">
        <f>'Прил.№4 ведомств.'!#REF!</f>
        <v>#REF!</v>
      </c>
      <c r="K734" s="7">
        <f>'Прил.№4 ведомств.'!G864</f>
        <v>3252.3</v>
      </c>
    </row>
    <row r="735" spans="1:11" ht="15.75" x14ac:dyDescent="0.25">
      <c r="A735" s="43" t="s">
        <v>336</v>
      </c>
      <c r="B735" s="8" t="s">
        <v>305</v>
      </c>
      <c r="C735" s="8" t="s">
        <v>260</v>
      </c>
      <c r="D735" s="8"/>
      <c r="E735" s="8"/>
      <c r="F735" s="4" t="e">
        <f t="shared" ref="F735:K735" si="237">F745+F736</f>
        <v>#REF!</v>
      </c>
      <c r="G735" s="4" t="e">
        <f t="shared" si="237"/>
        <v>#REF!</v>
      </c>
      <c r="H735" s="4" t="e">
        <f t="shared" si="237"/>
        <v>#REF!</v>
      </c>
      <c r="I735" s="4" t="e">
        <f t="shared" si="237"/>
        <v>#REF!</v>
      </c>
      <c r="J735" s="4" t="e">
        <f t="shared" si="237"/>
        <v>#REF!</v>
      </c>
      <c r="K735" s="4">
        <f t="shared" si="237"/>
        <v>20019.8</v>
      </c>
    </row>
    <row r="736" spans="1:11" ht="47.25" hidden="1" x14ac:dyDescent="0.25">
      <c r="A736" s="26" t="s">
        <v>375</v>
      </c>
      <c r="B736" s="42" t="s">
        <v>305</v>
      </c>
      <c r="C736" s="42" t="s">
        <v>260</v>
      </c>
      <c r="D736" s="21" t="s">
        <v>376</v>
      </c>
      <c r="E736" s="8"/>
      <c r="F736" s="7" t="e">
        <f t="shared" ref="F736:K736" si="238">F737+F740</f>
        <v>#REF!</v>
      </c>
      <c r="G736" s="7" t="e">
        <f t="shared" si="238"/>
        <v>#REF!</v>
      </c>
      <c r="H736" s="7" t="e">
        <f t="shared" si="238"/>
        <v>#REF!</v>
      </c>
      <c r="I736" s="7" t="e">
        <f t="shared" si="238"/>
        <v>#REF!</v>
      </c>
      <c r="J736" s="7" t="e">
        <f t="shared" si="238"/>
        <v>#REF!</v>
      </c>
      <c r="K736" s="7">
        <f t="shared" si="238"/>
        <v>0</v>
      </c>
    </row>
    <row r="737" spans="1:11" ht="31.5" hidden="1" x14ac:dyDescent="0.25">
      <c r="A737" s="26" t="s">
        <v>377</v>
      </c>
      <c r="B737" s="42" t="s">
        <v>305</v>
      </c>
      <c r="C737" s="42" t="s">
        <v>260</v>
      </c>
      <c r="D737" s="21" t="s">
        <v>378</v>
      </c>
      <c r="E737" s="8"/>
      <c r="F737" s="7" t="e">
        <f>F738</f>
        <v>#REF!</v>
      </c>
      <c r="G737" s="7" t="e">
        <f t="shared" ref="G737:K738" si="239">G738</f>
        <v>#REF!</v>
      </c>
      <c r="H737" s="7" t="e">
        <f t="shared" si="239"/>
        <v>#REF!</v>
      </c>
      <c r="I737" s="7" t="e">
        <f t="shared" si="239"/>
        <v>#REF!</v>
      </c>
      <c r="J737" s="7" t="e">
        <f t="shared" si="239"/>
        <v>#REF!</v>
      </c>
      <c r="K737" s="7">
        <f t="shared" si="239"/>
        <v>0</v>
      </c>
    </row>
    <row r="738" spans="1:11" ht="31.5" hidden="1" x14ac:dyDescent="0.25">
      <c r="A738" s="26" t="s">
        <v>172</v>
      </c>
      <c r="B738" s="42" t="s">
        <v>305</v>
      </c>
      <c r="C738" s="42" t="s">
        <v>260</v>
      </c>
      <c r="D738" s="21" t="s">
        <v>378</v>
      </c>
      <c r="E738" s="42" t="s">
        <v>173</v>
      </c>
      <c r="F738" s="7" t="e">
        <f>F739</f>
        <v>#REF!</v>
      </c>
      <c r="G738" s="7" t="e">
        <f t="shared" si="239"/>
        <v>#REF!</v>
      </c>
      <c r="H738" s="7" t="e">
        <f t="shared" si="239"/>
        <v>#REF!</v>
      </c>
      <c r="I738" s="7" t="e">
        <f t="shared" si="239"/>
        <v>#REF!</v>
      </c>
      <c r="J738" s="7" t="e">
        <f t="shared" si="239"/>
        <v>#REF!</v>
      </c>
      <c r="K738" s="7">
        <f t="shared" si="239"/>
        <v>0</v>
      </c>
    </row>
    <row r="739" spans="1:11" ht="47.25" hidden="1" x14ac:dyDescent="0.25">
      <c r="A739" s="26" t="s">
        <v>174</v>
      </c>
      <c r="B739" s="42" t="s">
        <v>305</v>
      </c>
      <c r="C739" s="42" t="s">
        <v>260</v>
      </c>
      <c r="D739" s="21" t="s">
        <v>378</v>
      </c>
      <c r="E739" s="42" t="s">
        <v>175</v>
      </c>
      <c r="F739" s="7" t="e">
        <f>'Прил.№4 ведомств.'!#REF!</f>
        <v>#REF!</v>
      </c>
      <c r="G739" s="7" t="e">
        <f>'Прил.№4 ведомств.'!#REF!</f>
        <v>#REF!</v>
      </c>
      <c r="H739" s="7" t="e">
        <f>'Прил.№4 ведомств.'!#REF!</f>
        <v>#REF!</v>
      </c>
      <c r="I739" s="7" t="e">
        <f>'Прил.№4 ведомств.'!#REF!</f>
        <v>#REF!</v>
      </c>
      <c r="J739" s="7" t="e">
        <f>'Прил.№4 ведомств.'!#REF!</f>
        <v>#REF!</v>
      </c>
      <c r="K739" s="7">
        <f>'Прил.№4 ведомств.'!G869</f>
        <v>0</v>
      </c>
    </row>
    <row r="740" spans="1:11" ht="47.25" hidden="1" x14ac:dyDescent="0.25">
      <c r="A740" s="26" t="s">
        <v>663</v>
      </c>
      <c r="B740" s="42" t="s">
        <v>305</v>
      </c>
      <c r="C740" s="42" t="s">
        <v>260</v>
      </c>
      <c r="D740" s="21" t="s">
        <v>519</v>
      </c>
      <c r="E740" s="42"/>
      <c r="F740" s="7" t="e">
        <f t="shared" ref="F740:K740" si="240">F741+F743</f>
        <v>#REF!</v>
      </c>
      <c r="G740" s="7" t="e">
        <f t="shared" si="240"/>
        <v>#REF!</v>
      </c>
      <c r="H740" s="7" t="e">
        <f t="shared" si="240"/>
        <v>#REF!</v>
      </c>
      <c r="I740" s="7" t="e">
        <f t="shared" si="240"/>
        <v>#REF!</v>
      </c>
      <c r="J740" s="7" t="e">
        <f t="shared" si="240"/>
        <v>#REF!</v>
      </c>
      <c r="K740" s="7">
        <f t="shared" si="240"/>
        <v>0</v>
      </c>
    </row>
    <row r="741" spans="1:11" ht="78.75" hidden="1" x14ac:dyDescent="0.25">
      <c r="A741" s="26" t="s">
        <v>168</v>
      </c>
      <c r="B741" s="42" t="s">
        <v>305</v>
      </c>
      <c r="C741" s="42" t="s">
        <v>260</v>
      </c>
      <c r="D741" s="21" t="s">
        <v>519</v>
      </c>
      <c r="E741" s="42" t="s">
        <v>169</v>
      </c>
      <c r="F741" s="7" t="e">
        <f t="shared" ref="F741:K741" si="241">F742</f>
        <v>#REF!</v>
      </c>
      <c r="G741" s="7" t="e">
        <f t="shared" si="241"/>
        <v>#REF!</v>
      </c>
      <c r="H741" s="7" t="e">
        <f t="shared" si="241"/>
        <v>#REF!</v>
      </c>
      <c r="I741" s="7" t="e">
        <f t="shared" si="241"/>
        <v>#REF!</v>
      </c>
      <c r="J741" s="7" t="e">
        <f t="shared" si="241"/>
        <v>#REF!</v>
      </c>
      <c r="K741" s="7">
        <f t="shared" si="241"/>
        <v>0</v>
      </c>
    </row>
    <row r="742" spans="1:11" ht="31.5" hidden="1" x14ac:dyDescent="0.25">
      <c r="A742" s="26" t="s">
        <v>383</v>
      </c>
      <c r="B742" s="42" t="s">
        <v>305</v>
      </c>
      <c r="C742" s="42" t="s">
        <v>260</v>
      </c>
      <c r="D742" s="21" t="s">
        <v>519</v>
      </c>
      <c r="E742" s="42" t="s">
        <v>250</v>
      </c>
      <c r="F742" s="7" t="e">
        <f>'Прил.№4 ведомств.'!#REF!</f>
        <v>#REF!</v>
      </c>
      <c r="G742" s="7" t="e">
        <f>'Прил.№4 ведомств.'!#REF!</f>
        <v>#REF!</v>
      </c>
      <c r="H742" s="7" t="e">
        <f>'Прил.№4 ведомств.'!#REF!</f>
        <v>#REF!</v>
      </c>
      <c r="I742" s="7" t="e">
        <f>'Прил.№4 ведомств.'!#REF!</f>
        <v>#REF!</v>
      </c>
      <c r="J742" s="7" t="e">
        <f>'Прил.№4 ведомств.'!#REF!</f>
        <v>#REF!</v>
      </c>
      <c r="K742" s="7">
        <f>'Прил.№4 ведомств.'!G872</f>
        <v>0</v>
      </c>
    </row>
    <row r="743" spans="1:11" ht="31.5" hidden="1" x14ac:dyDescent="0.25">
      <c r="A743" s="26" t="s">
        <v>172</v>
      </c>
      <c r="B743" s="42" t="s">
        <v>305</v>
      </c>
      <c r="C743" s="42" t="s">
        <v>260</v>
      </c>
      <c r="D743" s="21" t="s">
        <v>519</v>
      </c>
      <c r="E743" s="42" t="s">
        <v>173</v>
      </c>
      <c r="F743" s="7" t="e">
        <f t="shared" ref="F743:K743" si="242">F744</f>
        <v>#REF!</v>
      </c>
      <c r="G743" s="7" t="e">
        <f t="shared" si="242"/>
        <v>#REF!</v>
      </c>
      <c r="H743" s="7" t="e">
        <f t="shared" si="242"/>
        <v>#REF!</v>
      </c>
      <c r="I743" s="7" t="e">
        <f t="shared" si="242"/>
        <v>#REF!</v>
      </c>
      <c r="J743" s="7" t="e">
        <f t="shared" si="242"/>
        <v>#REF!</v>
      </c>
      <c r="K743" s="7">
        <f t="shared" si="242"/>
        <v>0</v>
      </c>
    </row>
    <row r="744" spans="1:11" ht="47.25" hidden="1" x14ac:dyDescent="0.25">
      <c r="A744" s="26" t="s">
        <v>174</v>
      </c>
      <c r="B744" s="42" t="s">
        <v>305</v>
      </c>
      <c r="C744" s="42" t="s">
        <v>260</v>
      </c>
      <c r="D744" s="21" t="s">
        <v>519</v>
      </c>
      <c r="E744" s="42" t="s">
        <v>175</v>
      </c>
      <c r="F744" s="7" t="e">
        <f>'Прил.№4 ведомств.'!#REF!</f>
        <v>#REF!</v>
      </c>
      <c r="G744" s="7" t="e">
        <f>'Прил.№4 ведомств.'!#REF!</f>
        <v>#REF!</v>
      </c>
      <c r="H744" s="7" t="e">
        <f>'Прил.№4 ведомств.'!#REF!</f>
        <v>#REF!</v>
      </c>
      <c r="I744" s="7" t="e">
        <f>'Прил.№4 ведомств.'!#REF!</f>
        <v>#REF!</v>
      </c>
      <c r="J744" s="7" t="e">
        <f>'Прил.№4 ведомств.'!#REF!</f>
        <v>#REF!</v>
      </c>
      <c r="K744" s="7">
        <f>'Прил.№4 ведомств.'!G874</f>
        <v>0</v>
      </c>
    </row>
    <row r="745" spans="1:11" ht="15.75" x14ac:dyDescent="0.25">
      <c r="A745" s="31" t="s">
        <v>162</v>
      </c>
      <c r="B745" s="42" t="s">
        <v>305</v>
      </c>
      <c r="C745" s="42" t="s">
        <v>260</v>
      </c>
      <c r="D745" s="42" t="s">
        <v>163</v>
      </c>
      <c r="E745" s="42"/>
      <c r="F745" s="7" t="e">
        <f t="shared" ref="F745:K745" si="243">F746+F756+F752</f>
        <v>#REF!</v>
      </c>
      <c r="G745" s="7" t="e">
        <f t="shared" si="243"/>
        <v>#REF!</v>
      </c>
      <c r="H745" s="7" t="e">
        <f t="shared" si="243"/>
        <v>#REF!</v>
      </c>
      <c r="I745" s="7" t="e">
        <f t="shared" si="243"/>
        <v>#REF!</v>
      </c>
      <c r="J745" s="7" t="e">
        <f t="shared" si="243"/>
        <v>#REF!</v>
      </c>
      <c r="K745" s="7">
        <f t="shared" si="243"/>
        <v>20019.8</v>
      </c>
    </row>
    <row r="746" spans="1:11" ht="31.5" x14ac:dyDescent="0.25">
      <c r="A746" s="31" t="s">
        <v>164</v>
      </c>
      <c r="B746" s="42" t="s">
        <v>305</v>
      </c>
      <c r="C746" s="42" t="s">
        <v>260</v>
      </c>
      <c r="D746" s="42" t="s">
        <v>165</v>
      </c>
      <c r="E746" s="42"/>
      <c r="F746" s="7" t="e">
        <f t="shared" ref="F746:K746" si="244">F747</f>
        <v>#REF!</v>
      </c>
      <c r="G746" s="7" t="e">
        <f t="shared" si="244"/>
        <v>#REF!</v>
      </c>
      <c r="H746" s="7" t="e">
        <f t="shared" si="244"/>
        <v>#REF!</v>
      </c>
      <c r="I746" s="7" t="e">
        <f t="shared" si="244"/>
        <v>#REF!</v>
      </c>
      <c r="J746" s="7" t="e">
        <f t="shared" si="244"/>
        <v>#REF!</v>
      </c>
      <c r="K746" s="7">
        <f t="shared" si="244"/>
        <v>5581.4000000000005</v>
      </c>
    </row>
    <row r="747" spans="1:11" ht="36.75" customHeight="1" x14ac:dyDescent="0.25">
      <c r="A747" s="31" t="s">
        <v>166</v>
      </c>
      <c r="B747" s="42" t="s">
        <v>305</v>
      </c>
      <c r="C747" s="42" t="s">
        <v>260</v>
      </c>
      <c r="D747" s="42" t="s">
        <v>167</v>
      </c>
      <c r="E747" s="42"/>
      <c r="F747" s="7" t="e">
        <f t="shared" ref="F747:K747" si="245">F748+F750</f>
        <v>#REF!</v>
      </c>
      <c r="G747" s="7" t="e">
        <f t="shared" si="245"/>
        <v>#REF!</v>
      </c>
      <c r="H747" s="7" t="e">
        <f t="shared" si="245"/>
        <v>#REF!</v>
      </c>
      <c r="I747" s="7" t="e">
        <f t="shared" si="245"/>
        <v>#REF!</v>
      </c>
      <c r="J747" s="7" t="e">
        <f t="shared" si="245"/>
        <v>#REF!</v>
      </c>
      <c r="K747" s="7">
        <f t="shared" si="245"/>
        <v>5581.4000000000005</v>
      </c>
    </row>
    <row r="748" spans="1:11" ht="78.75" x14ac:dyDescent="0.25">
      <c r="A748" s="31" t="s">
        <v>168</v>
      </c>
      <c r="B748" s="42" t="s">
        <v>305</v>
      </c>
      <c r="C748" s="42" t="s">
        <v>260</v>
      </c>
      <c r="D748" s="42" t="s">
        <v>167</v>
      </c>
      <c r="E748" s="42" t="s">
        <v>169</v>
      </c>
      <c r="F748" s="62" t="e">
        <f t="shared" ref="F748:K748" si="246">F749</f>
        <v>#REF!</v>
      </c>
      <c r="G748" s="62" t="e">
        <f t="shared" si="246"/>
        <v>#REF!</v>
      </c>
      <c r="H748" s="62" t="e">
        <f t="shared" si="246"/>
        <v>#REF!</v>
      </c>
      <c r="I748" s="62" t="e">
        <f t="shared" si="246"/>
        <v>#REF!</v>
      </c>
      <c r="J748" s="62" t="e">
        <f t="shared" si="246"/>
        <v>#REF!</v>
      </c>
      <c r="K748" s="62">
        <f t="shared" si="246"/>
        <v>5325.8</v>
      </c>
    </row>
    <row r="749" spans="1:11" ht="31.5" x14ac:dyDescent="0.25">
      <c r="A749" s="31" t="s">
        <v>170</v>
      </c>
      <c r="B749" s="42" t="s">
        <v>305</v>
      </c>
      <c r="C749" s="42" t="s">
        <v>260</v>
      </c>
      <c r="D749" s="42" t="s">
        <v>167</v>
      </c>
      <c r="E749" s="42" t="s">
        <v>171</v>
      </c>
      <c r="F749" s="62" t="e">
        <f>'Прил.№4 ведомств.'!#REF!</f>
        <v>#REF!</v>
      </c>
      <c r="G749" s="62" t="e">
        <f>'Прил.№4 ведомств.'!#REF!</f>
        <v>#REF!</v>
      </c>
      <c r="H749" s="62" t="e">
        <f>'Прил.№4 ведомств.'!#REF!</f>
        <v>#REF!</v>
      </c>
      <c r="I749" s="62" t="e">
        <f>'Прил.№4 ведомств.'!#REF!</f>
        <v>#REF!</v>
      </c>
      <c r="J749" s="62" t="e">
        <f>'Прил.№4 ведомств.'!#REF!</f>
        <v>#REF!</v>
      </c>
      <c r="K749" s="62">
        <f>'Прил.№4 ведомств.'!G879</f>
        <v>5325.8</v>
      </c>
    </row>
    <row r="750" spans="1:11" ht="31.5" x14ac:dyDescent="0.25">
      <c r="A750" s="31" t="s">
        <v>172</v>
      </c>
      <c r="B750" s="42" t="s">
        <v>305</v>
      </c>
      <c r="C750" s="42" t="s">
        <v>260</v>
      </c>
      <c r="D750" s="42" t="s">
        <v>167</v>
      </c>
      <c r="E750" s="42" t="s">
        <v>173</v>
      </c>
      <c r="F750" s="7" t="e">
        <f t="shared" ref="F750:K750" si="247">F751</f>
        <v>#REF!</v>
      </c>
      <c r="G750" s="7" t="e">
        <f t="shared" si="247"/>
        <v>#REF!</v>
      </c>
      <c r="H750" s="7" t="e">
        <f t="shared" si="247"/>
        <v>#REF!</v>
      </c>
      <c r="I750" s="7" t="e">
        <f t="shared" si="247"/>
        <v>#REF!</v>
      </c>
      <c r="J750" s="7" t="e">
        <f t="shared" si="247"/>
        <v>#REF!</v>
      </c>
      <c r="K750" s="7">
        <f t="shared" si="247"/>
        <v>255.6</v>
      </c>
    </row>
    <row r="751" spans="1:11" ht="47.25" x14ac:dyDescent="0.25">
      <c r="A751" s="31" t="s">
        <v>174</v>
      </c>
      <c r="B751" s="42" t="s">
        <v>305</v>
      </c>
      <c r="C751" s="42" t="s">
        <v>260</v>
      </c>
      <c r="D751" s="42" t="s">
        <v>167</v>
      </c>
      <c r="E751" s="42" t="s">
        <v>175</v>
      </c>
      <c r="F751" s="7" t="e">
        <f>'Прил.№4 ведомств.'!#REF!</f>
        <v>#REF!</v>
      </c>
      <c r="G751" s="7" t="e">
        <f>'Прил.№4 ведомств.'!#REF!</f>
        <v>#REF!</v>
      </c>
      <c r="H751" s="7" t="e">
        <f>'Прил.№4 ведомств.'!#REF!</f>
        <v>#REF!</v>
      </c>
      <c r="I751" s="7" t="e">
        <f>'Прил.№4 ведомств.'!#REF!</f>
        <v>#REF!</v>
      </c>
      <c r="J751" s="7" t="e">
        <f>'Прил.№4 ведомств.'!#REF!</f>
        <v>#REF!</v>
      </c>
      <c r="K751" s="7">
        <f>'Прил.№4 ведомств.'!G881</f>
        <v>255.6</v>
      </c>
    </row>
    <row r="752" spans="1:11" ht="31.5" hidden="1" customHeight="1" x14ac:dyDescent="0.25">
      <c r="A752" s="31" t="s">
        <v>226</v>
      </c>
      <c r="B752" s="42" t="s">
        <v>305</v>
      </c>
      <c r="C752" s="42" t="s">
        <v>260</v>
      </c>
      <c r="D752" s="42" t="s">
        <v>227</v>
      </c>
      <c r="E752" s="42"/>
      <c r="F752" s="7">
        <f>F753</f>
        <v>0</v>
      </c>
      <c r="G752" s="7">
        <f t="shared" ref="G752:K754" si="248">G753</f>
        <v>0</v>
      </c>
      <c r="H752" s="7">
        <f t="shared" si="248"/>
        <v>0</v>
      </c>
      <c r="I752" s="7">
        <f t="shared" si="248"/>
        <v>0</v>
      </c>
      <c r="J752" s="7">
        <f t="shared" si="248"/>
        <v>0</v>
      </c>
      <c r="K752" s="7">
        <f t="shared" si="248"/>
        <v>0</v>
      </c>
    </row>
    <row r="753" spans="1:15" ht="31.5" hidden="1" customHeight="1" x14ac:dyDescent="0.25">
      <c r="A753" s="68" t="s">
        <v>337</v>
      </c>
      <c r="B753" s="42" t="s">
        <v>305</v>
      </c>
      <c r="C753" s="42" t="s">
        <v>260</v>
      </c>
      <c r="D753" s="21" t="s">
        <v>338</v>
      </c>
      <c r="E753" s="42"/>
      <c r="F753" s="7">
        <f>F754</f>
        <v>0</v>
      </c>
      <c r="G753" s="7">
        <f t="shared" si="248"/>
        <v>0</v>
      </c>
      <c r="H753" s="7">
        <f t="shared" si="248"/>
        <v>0</v>
      </c>
      <c r="I753" s="7">
        <f t="shared" si="248"/>
        <v>0</v>
      </c>
      <c r="J753" s="7">
        <f t="shared" si="248"/>
        <v>0</v>
      </c>
      <c r="K753" s="7">
        <f t="shared" si="248"/>
        <v>0</v>
      </c>
    </row>
    <row r="754" spans="1:15" ht="15.75" hidden="1" customHeight="1" x14ac:dyDescent="0.25">
      <c r="A754" s="31" t="s">
        <v>176</v>
      </c>
      <c r="B754" s="42" t="s">
        <v>305</v>
      </c>
      <c r="C754" s="42" t="s">
        <v>260</v>
      </c>
      <c r="D754" s="21" t="s">
        <v>338</v>
      </c>
      <c r="E754" s="42" t="s">
        <v>186</v>
      </c>
      <c r="F754" s="7">
        <f>F755</f>
        <v>0</v>
      </c>
      <c r="G754" s="7">
        <f t="shared" si="248"/>
        <v>0</v>
      </c>
      <c r="H754" s="7">
        <f t="shared" si="248"/>
        <v>0</v>
      </c>
      <c r="I754" s="7">
        <f t="shared" si="248"/>
        <v>0</v>
      </c>
      <c r="J754" s="7">
        <f t="shared" si="248"/>
        <v>0</v>
      </c>
      <c r="K754" s="7">
        <f t="shared" si="248"/>
        <v>0</v>
      </c>
    </row>
    <row r="755" spans="1:15" ht="47.25" hidden="1" customHeight="1" x14ac:dyDescent="0.25">
      <c r="A755" s="31" t="s">
        <v>225</v>
      </c>
      <c r="B755" s="42" t="s">
        <v>305</v>
      </c>
      <c r="C755" s="42" t="s">
        <v>260</v>
      </c>
      <c r="D755" s="21" t="s">
        <v>338</v>
      </c>
      <c r="E755" s="42" t="s">
        <v>201</v>
      </c>
      <c r="F755" s="7">
        <f t="shared" ref="F755:K755" si="249">90-90</f>
        <v>0</v>
      </c>
      <c r="G755" s="7">
        <f t="shared" si="249"/>
        <v>0</v>
      </c>
      <c r="H755" s="7">
        <f t="shared" si="249"/>
        <v>0</v>
      </c>
      <c r="I755" s="7">
        <f t="shared" si="249"/>
        <v>0</v>
      </c>
      <c r="J755" s="7">
        <f t="shared" si="249"/>
        <v>0</v>
      </c>
      <c r="K755" s="7">
        <f t="shared" si="249"/>
        <v>0</v>
      </c>
    </row>
    <row r="756" spans="1:15" ht="15.75" x14ac:dyDescent="0.25">
      <c r="A756" s="31" t="s">
        <v>182</v>
      </c>
      <c r="B756" s="42" t="s">
        <v>305</v>
      </c>
      <c r="C756" s="42" t="s">
        <v>260</v>
      </c>
      <c r="D756" s="42" t="s">
        <v>183</v>
      </c>
      <c r="E756" s="42"/>
      <c r="F756" s="7" t="e">
        <f t="shared" ref="F756:K756" si="250">F757+F760</f>
        <v>#REF!</v>
      </c>
      <c r="G756" s="7" t="e">
        <f t="shared" si="250"/>
        <v>#REF!</v>
      </c>
      <c r="H756" s="7" t="e">
        <f t="shared" si="250"/>
        <v>#REF!</v>
      </c>
      <c r="I756" s="7" t="e">
        <f t="shared" si="250"/>
        <v>#REF!</v>
      </c>
      <c r="J756" s="7" t="e">
        <f t="shared" si="250"/>
        <v>#REF!</v>
      </c>
      <c r="K756" s="7">
        <f t="shared" si="250"/>
        <v>14438.4</v>
      </c>
    </row>
    <row r="757" spans="1:15" ht="15.75" x14ac:dyDescent="0.25">
      <c r="A757" s="31" t="s">
        <v>520</v>
      </c>
      <c r="B757" s="42" t="s">
        <v>305</v>
      </c>
      <c r="C757" s="42" t="s">
        <v>260</v>
      </c>
      <c r="D757" s="42" t="s">
        <v>521</v>
      </c>
      <c r="E757" s="42"/>
      <c r="F757" s="7" t="e">
        <f>F758</f>
        <v>#REF!</v>
      </c>
      <c r="G757" s="7" t="e">
        <f t="shared" ref="G757:K758" si="251">G758</f>
        <v>#REF!</v>
      </c>
      <c r="H757" s="7" t="e">
        <f t="shared" si="251"/>
        <v>#REF!</v>
      </c>
      <c r="I757" s="7" t="e">
        <f t="shared" si="251"/>
        <v>#REF!</v>
      </c>
      <c r="J757" s="7" t="e">
        <f t="shared" si="251"/>
        <v>#REF!</v>
      </c>
      <c r="K757" s="7">
        <f t="shared" si="251"/>
        <v>600</v>
      </c>
    </row>
    <row r="758" spans="1:15" ht="31.5" x14ac:dyDescent="0.25">
      <c r="A758" s="31" t="s">
        <v>172</v>
      </c>
      <c r="B758" s="42" t="s">
        <v>305</v>
      </c>
      <c r="C758" s="42" t="s">
        <v>260</v>
      </c>
      <c r="D758" s="42" t="s">
        <v>521</v>
      </c>
      <c r="E758" s="42" t="s">
        <v>173</v>
      </c>
      <c r="F758" s="7" t="e">
        <f>F759</f>
        <v>#REF!</v>
      </c>
      <c r="G758" s="7" t="e">
        <f t="shared" si="251"/>
        <v>#REF!</v>
      </c>
      <c r="H758" s="7" t="e">
        <f t="shared" si="251"/>
        <v>#REF!</v>
      </c>
      <c r="I758" s="7" t="e">
        <f t="shared" si="251"/>
        <v>#REF!</v>
      </c>
      <c r="J758" s="7" t="e">
        <f t="shared" si="251"/>
        <v>#REF!</v>
      </c>
      <c r="K758" s="7">
        <f t="shared" si="251"/>
        <v>600</v>
      </c>
    </row>
    <row r="759" spans="1:15" ht="47.25" x14ac:dyDescent="0.25">
      <c r="A759" s="31" t="s">
        <v>174</v>
      </c>
      <c r="B759" s="42" t="s">
        <v>305</v>
      </c>
      <c r="C759" s="42" t="s">
        <v>260</v>
      </c>
      <c r="D759" s="42" t="s">
        <v>521</v>
      </c>
      <c r="E759" s="42" t="s">
        <v>175</v>
      </c>
      <c r="F759" s="7" t="e">
        <f>'Прил.№4 ведомств.'!#REF!</f>
        <v>#REF!</v>
      </c>
      <c r="G759" s="7" t="e">
        <f>'Прил.№4 ведомств.'!#REF!</f>
        <v>#REF!</v>
      </c>
      <c r="H759" s="7" t="e">
        <f>'Прил.№4 ведомств.'!#REF!</f>
        <v>#REF!</v>
      </c>
      <c r="I759" s="7" t="e">
        <f>'Прил.№4 ведомств.'!#REF!</f>
        <v>#REF!</v>
      </c>
      <c r="J759" s="7" t="e">
        <f>'Прил.№4 ведомств.'!#REF!</f>
        <v>#REF!</v>
      </c>
      <c r="K759" s="7">
        <f>'Прил.№4 ведомств.'!G885</f>
        <v>600</v>
      </c>
    </row>
    <row r="760" spans="1:15" ht="31.5" x14ac:dyDescent="0.25">
      <c r="A760" s="26" t="s">
        <v>381</v>
      </c>
      <c r="B760" s="42" t="s">
        <v>305</v>
      </c>
      <c r="C760" s="42" t="s">
        <v>260</v>
      </c>
      <c r="D760" s="42" t="s">
        <v>382</v>
      </c>
      <c r="E760" s="42"/>
      <c r="F760" s="7" t="e">
        <f t="shared" ref="F760:K760" si="252">F761+F763+F765</f>
        <v>#REF!</v>
      </c>
      <c r="G760" s="7" t="e">
        <f t="shared" si="252"/>
        <v>#REF!</v>
      </c>
      <c r="H760" s="7" t="e">
        <f t="shared" si="252"/>
        <v>#REF!</v>
      </c>
      <c r="I760" s="7" t="e">
        <f t="shared" si="252"/>
        <v>#REF!</v>
      </c>
      <c r="J760" s="7" t="e">
        <f t="shared" si="252"/>
        <v>#REF!</v>
      </c>
      <c r="K760" s="7">
        <f t="shared" si="252"/>
        <v>13838.4</v>
      </c>
    </row>
    <row r="761" spans="1:15" ht="78.75" x14ac:dyDescent="0.25">
      <c r="A761" s="31" t="s">
        <v>168</v>
      </c>
      <c r="B761" s="42" t="s">
        <v>305</v>
      </c>
      <c r="C761" s="42" t="s">
        <v>260</v>
      </c>
      <c r="D761" s="42" t="s">
        <v>382</v>
      </c>
      <c r="E761" s="42" t="s">
        <v>169</v>
      </c>
      <c r="F761" s="7" t="e">
        <f t="shared" ref="F761:K761" si="253">F762</f>
        <v>#REF!</v>
      </c>
      <c r="G761" s="7" t="e">
        <f t="shared" si="253"/>
        <v>#REF!</v>
      </c>
      <c r="H761" s="7" t="e">
        <f t="shared" si="253"/>
        <v>#REF!</v>
      </c>
      <c r="I761" s="7" t="e">
        <f t="shared" si="253"/>
        <v>#REF!</v>
      </c>
      <c r="J761" s="7" t="e">
        <f t="shared" si="253"/>
        <v>#REF!</v>
      </c>
      <c r="K761" s="7">
        <f t="shared" si="253"/>
        <v>12520.9</v>
      </c>
    </row>
    <row r="762" spans="1:15" ht="31.5" x14ac:dyDescent="0.25">
      <c r="A762" s="48" t="s">
        <v>383</v>
      </c>
      <c r="B762" s="42" t="s">
        <v>305</v>
      </c>
      <c r="C762" s="42" t="s">
        <v>260</v>
      </c>
      <c r="D762" s="42" t="s">
        <v>382</v>
      </c>
      <c r="E762" s="42" t="s">
        <v>250</v>
      </c>
      <c r="F762" s="62" t="e">
        <f>'Прил.№4 ведомств.'!#REF!</f>
        <v>#REF!</v>
      </c>
      <c r="G762" s="62" t="e">
        <f>'Прил.№4 ведомств.'!#REF!</f>
        <v>#REF!</v>
      </c>
      <c r="H762" s="62" t="e">
        <f>'Прил.№4 ведомств.'!#REF!</f>
        <v>#REF!</v>
      </c>
      <c r="I762" s="62" t="e">
        <f>'Прил.№4 ведомств.'!#REF!</f>
        <v>#REF!</v>
      </c>
      <c r="J762" s="62" t="e">
        <f>'Прил.№4 ведомств.'!#REF!</f>
        <v>#REF!</v>
      </c>
      <c r="K762" s="62">
        <f>'Прил.№4 ведомств.'!G888</f>
        <v>12520.9</v>
      </c>
    </row>
    <row r="763" spans="1:15" ht="31.5" x14ac:dyDescent="0.25">
      <c r="A763" s="31" t="s">
        <v>172</v>
      </c>
      <c r="B763" s="42" t="s">
        <v>305</v>
      </c>
      <c r="C763" s="42" t="s">
        <v>260</v>
      </c>
      <c r="D763" s="42" t="s">
        <v>382</v>
      </c>
      <c r="E763" s="42" t="s">
        <v>173</v>
      </c>
      <c r="F763" s="7" t="e">
        <f t="shared" ref="F763:K763" si="254">F764</f>
        <v>#REF!</v>
      </c>
      <c r="G763" s="7" t="e">
        <f t="shared" si="254"/>
        <v>#REF!</v>
      </c>
      <c r="H763" s="7" t="e">
        <f t="shared" si="254"/>
        <v>#REF!</v>
      </c>
      <c r="I763" s="7" t="e">
        <f t="shared" si="254"/>
        <v>#REF!</v>
      </c>
      <c r="J763" s="7" t="e">
        <f t="shared" si="254"/>
        <v>#REF!</v>
      </c>
      <c r="K763" s="7">
        <f t="shared" si="254"/>
        <v>1302.0999999999999</v>
      </c>
    </row>
    <row r="764" spans="1:15" ht="47.25" x14ac:dyDescent="0.25">
      <c r="A764" s="31" t="s">
        <v>174</v>
      </c>
      <c r="B764" s="42" t="s">
        <v>305</v>
      </c>
      <c r="C764" s="42" t="s">
        <v>260</v>
      </c>
      <c r="D764" s="42" t="s">
        <v>382</v>
      </c>
      <c r="E764" s="42" t="s">
        <v>175</v>
      </c>
      <c r="F764" s="7" t="e">
        <f>'Прил.№4 ведомств.'!#REF!</f>
        <v>#REF!</v>
      </c>
      <c r="G764" s="7" t="e">
        <f>'Прил.№4 ведомств.'!#REF!</f>
        <v>#REF!</v>
      </c>
      <c r="H764" s="7" t="e">
        <f>'Прил.№4 ведомств.'!#REF!</f>
        <v>#REF!</v>
      </c>
      <c r="I764" s="7" t="e">
        <f>'Прил.№4 ведомств.'!#REF!</f>
        <v>#REF!</v>
      </c>
      <c r="J764" s="7" t="e">
        <f>'Прил.№4 ведомств.'!#REF!</f>
        <v>#REF!</v>
      </c>
      <c r="K764" s="7">
        <f>'Прил.№4 ведомств.'!G890</f>
        <v>1302.0999999999999</v>
      </c>
    </row>
    <row r="765" spans="1:15" ht="15.75" x14ac:dyDescent="0.25">
      <c r="A765" s="31" t="s">
        <v>176</v>
      </c>
      <c r="B765" s="42" t="s">
        <v>305</v>
      </c>
      <c r="C765" s="42" t="s">
        <v>260</v>
      </c>
      <c r="D765" s="42" t="s">
        <v>382</v>
      </c>
      <c r="E765" s="42" t="s">
        <v>186</v>
      </c>
      <c r="F765" s="7" t="e">
        <f t="shared" ref="F765:K765" si="255">F766</f>
        <v>#REF!</v>
      </c>
      <c r="G765" s="7" t="e">
        <f t="shared" si="255"/>
        <v>#REF!</v>
      </c>
      <c r="H765" s="7" t="e">
        <f t="shared" si="255"/>
        <v>#REF!</v>
      </c>
      <c r="I765" s="7" t="e">
        <f t="shared" si="255"/>
        <v>#REF!</v>
      </c>
      <c r="J765" s="7" t="e">
        <f t="shared" si="255"/>
        <v>#REF!</v>
      </c>
      <c r="K765" s="7">
        <f t="shared" si="255"/>
        <v>15.4</v>
      </c>
    </row>
    <row r="766" spans="1:15" ht="15.75" x14ac:dyDescent="0.25">
      <c r="A766" s="31" t="s">
        <v>610</v>
      </c>
      <c r="B766" s="42" t="s">
        <v>305</v>
      </c>
      <c r="C766" s="42" t="s">
        <v>260</v>
      </c>
      <c r="D766" s="42" t="s">
        <v>382</v>
      </c>
      <c r="E766" s="42" t="s">
        <v>179</v>
      </c>
      <c r="F766" s="7" t="e">
        <f>'Прил.№4 ведомств.'!#REF!</f>
        <v>#REF!</v>
      </c>
      <c r="G766" s="7" t="e">
        <f>'Прил.№4 ведомств.'!#REF!</f>
        <v>#REF!</v>
      </c>
      <c r="H766" s="7" t="e">
        <f>'Прил.№4 ведомств.'!#REF!</f>
        <v>#REF!</v>
      </c>
      <c r="I766" s="7" t="e">
        <f>'Прил.№4 ведомств.'!#REF!</f>
        <v>#REF!</v>
      </c>
      <c r="J766" s="7" t="e">
        <f>'Прил.№4 ведомств.'!#REF!</f>
        <v>#REF!</v>
      </c>
      <c r="K766" s="7">
        <f>'Прил.№4 ведомств.'!G892</f>
        <v>15.4</v>
      </c>
    </row>
    <row r="767" spans="1:15" ht="15.75" x14ac:dyDescent="0.25">
      <c r="A767" s="43" t="s">
        <v>339</v>
      </c>
      <c r="B767" s="8" t="s">
        <v>340</v>
      </c>
      <c r="C767" s="8"/>
      <c r="D767" s="8"/>
      <c r="E767" s="8"/>
      <c r="F767" s="4" t="e">
        <f t="shared" ref="F767:K767" si="256">F768+F826</f>
        <v>#REF!</v>
      </c>
      <c r="G767" s="4" t="e">
        <f t="shared" si="256"/>
        <v>#REF!</v>
      </c>
      <c r="H767" s="4" t="e">
        <f t="shared" si="256"/>
        <v>#REF!</v>
      </c>
      <c r="I767" s="4" t="e">
        <f t="shared" si="256"/>
        <v>#REF!</v>
      </c>
      <c r="J767" s="4" t="e">
        <f t="shared" si="256"/>
        <v>#REF!</v>
      </c>
      <c r="K767" s="4">
        <f t="shared" si="256"/>
        <v>66866.100000000006</v>
      </c>
      <c r="M767" s="23"/>
    </row>
    <row r="768" spans="1:15" ht="15.75" x14ac:dyDescent="0.25">
      <c r="A768" s="43" t="s">
        <v>341</v>
      </c>
      <c r="B768" s="8" t="s">
        <v>340</v>
      </c>
      <c r="C768" s="8" t="s">
        <v>159</v>
      </c>
      <c r="D768" s="8"/>
      <c r="E768" s="8"/>
      <c r="F768" s="4" t="e">
        <f>F769+F805+F776</f>
        <v>#REF!</v>
      </c>
      <c r="G768" s="4" t="e">
        <f>G769+G805+G776</f>
        <v>#REF!</v>
      </c>
      <c r="H768" s="4" t="e">
        <f>H769+H805+H776</f>
        <v>#REF!</v>
      </c>
      <c r="I768" s="4" t="e">
        <f>I769+I805+I776</f>
        <v>#REF!</v>
      </c>
      <c r="J768" s="4" t="e">
        <f>J769+J805+J776</f>
        <v>#REF!</v>
      </c>
      <c r="K768" s="4">
        <f>K769+K805+K776+K801</f>
        <v>48003</v>
      </c>
      <c r="L768" s="23"/>
      <c r="M768" s="23"/>
      <c r="N768" s="23"/>
      <c r="O768" s="23"/>
    </row>
    <row r="769" spans="1:17" ht="31.5" x14ac:dyDescent="0.25">
      <c r="A769" s="31" t="s">
        <v>307</v>
      </c>
      <c r="B769" s="42" t="s">
        <v>340</v>
      </c>
      <c r="C769" s="42" t="s">
        <v>159</v>
      </c>
      <c r="D769" s="42" t="s">
        <v>308</v>
      </c>
      <c r="E769" s="42"/>
      <c r="F769" s="7" t="e">
        <f>F770+#REF!</f>
        <v>#REF!</v>
      </c>
      <c r="G769" s="7" t="e">
        <f>G770+#REF!</f>
        <v>#REF!</v>
      </c>
      <c r="H769" s="7" t="e">
        <f>H770+#REF!</f>
        <v>#REF!</v>
      </c>
      <c r="I769" s="7" t="e">
        <f>I770+#REF!</f>
        <v>#REF!</v>
      </c>
      <c r="J769" s="7" t="e">
        <f>J770+#REF!</f>
        <v>#REF!</v>
      </c>
      <c r="K769" s="7">
        <f>K770+K787</f>
        <v>45193.3</v>
      </c>
      <c r="M769" s="306"/>
    </row>
    <row r="770" spans="1:17" ht="47.25" x14ac:dyDescent="0.25">
      <c r="A770" s="31" t="s">
        <v>342</v>
      </c>
      <c r="B770" s="42" t="s">
        <v>340</v>
      </c>
      <c r="C770" s="42" t="s">
        <v>159</v>
      </c>
      <c r="D770" s="42" t="s">
        <v>343</v>
      </c>
      <c r="E770" s="42"/>
      <c r="F770" s="7" t="e">
        <f>F771+#REF!+#REF!+#REF!+#REF!+#REF!+#REF!+#REF!+#REF!+#REF!</f>
        <v>#REF!</v>
      </c>
      <c r="G770" s="7" t="e">
        <f>G771+#REF!+#REF!+#REF!+#REF!+#REF!+#REF!+#REF!+#REF!+#REF!</f>
        <v>#REF!</v>
      </c>
      <c r="H770" s="7" t="e">
        <f>H771+#REF!+#REF!+#REF!+#REF!+#REF!+#REF!+#REF!+#REF!+#REF!</f>
        <v>#REF!</v>
      </c>
      <c r="I770" s="7" t="e">
        <f>I771+#REF!+#REF!+#REF!+#REF!+#REF!+#REF!+#REF!+#REF!+#REF!</f>
        <v>#REF!</v>
      </c>
      <c r="J770" s="7" t="e">
        <f>J771+#REF!+#REF!+#REF!+#REF!+#REF!+#REF!+#REF!+#REF!+#REF!</f>
        <v>#REF!</v>
      </c>
      <c r="K770" s="7">
        <f>K771+K780</f>
        <v>25674.600000000002</v>
      </c>
    </row>
    <row r="771" spans="1:17" ht="31.5" x14ac:dyDescent="0.25">
      <c r="A771" s="33" t="s">
        <v>1043</v>
      </c>
      <c r="B771" s="42" t="s">
        <v>340</v>
      </c>
      <c r="C771" s="42" t="s">
        <v>159</v>
      </c>
      <c r="D771" s="42" t="s">
        <v>1044</v>
      </c>
      <c r="E771" s="42"/>
      <c r="F771" s="7" t="e">
        <f>F774</f>
        <v>#REF!</v>
      </c>
      <c r="G771" s="7" t="e">
        <f>G774</f>
        <v>#REF!</v>
      </c>
      <c r="H771" s="7" t="e">
        <f>H774</f>
        <v>#REF!</v>
      </c>
      <c r="I771" s="7" t="e">
        <f>I774</f>
        <v>#REF!</v>
      </c>
      <c r="J771" s="7" t="e">
        <f>J774</f>
        <v>#REF!</v>
      </c>
      <c r="K771" s="7">
        <f>K772+K774</f>
        <v>2000</v>
      </c>
    </row>
    <row r="772" spans="1:17" ht="78.75" x14ac:dyDescent="0.25">
      <c r="A772" s="315" t="s">
        <v>168</v>
      </c>
      <c r="B772" s="42" t="s">
        <v>340</v>
      </c>
      <c r="C772" s="42" t="s">
        <v>159</v>
      </c>
      <c r="D772" s="42" t="s">
        <v>1044</v>
      </c>
      <c r="E772" s="42" t="s">
        <v>169</v>
      </c>
      <c r="F772" s="7"/>
      <c r="G772" s="7"/>
      <c r="H772" s="7"/>
      <c r="I772" s="7"/>
      <c r="J772" s="7"/>
      <c r="K772" s="7">
        <f>K773</f>
        <v>1125</v>
      </c>
    </row>
    <row r="773" spans="1:17" ht="31.5" x14ac:dyDescent="0.25">
      <c r="A773" s="26" t="s">
        <v>249</v>
      </c>
      <c r="B773" s="42" t="s">
        <v>340</v>
      </c>
      <c r="C773" s="42" t="s">
        <v>159</v>
      </c>
      <c r="D773" s="42" t="s">
        <v>1044</v>
      </c>
      <c r="E773" s="42" t="s">
        <v>250</v>
      </c>
      <c r="F773" s="7"/>
      <c r="G773" s="7"/>
      <c r="H773" s="7"/>
      <c r="I773" s="7"/>
      <c r="J773" s="7"/>
      <c r="K773" s="7">
        <f>'Прил.№4 ведомств.'!G378</f>
        <v>1125</v>
      </c>
    </row>
    <row r="774" spans="1:17" ht="31.5" x14ac:dyDescent="0.25">
      <c r="A774" s="26" t="s">
        <v>172</v>
      </c>
      <c r="B774" s="42" t="s">
        <v>340</v>
      </c>
      <c r="C774" s="42" t="s">
        <v>159</v>
      </c>
      <c r="D774" s="42" t="s">
        <v>1044</v>
      </c>
      <c r="E774" s="42" t="s">
        <v>173</v>
      </c>
      <c r="F774" s="7" t="e">
        <f t="shared" ref="F774:K774" si="257">F775</f>
        <v>#REF!</v>
      </c>
      <c r="G774" s="7" t="e">
        <f t="shared" si="257"/>
        <v>#REF!</v>
      </c>
      <c r="H774" s="7" t="e">
        <f t="shared" si="257"/>
        <v>#REF!</v>
      </c>
      <c r="I774" s="7" t="e">
        <f t="shared" si="257"/>
        <v>#REF!</v>
      </c>
      <c r="J774" s="7" t="e">
        <f t="shared" si="257"/>
        <v>#REF!</v>
      </c>
      <c r="K774" s="7">
        <f t="shared" si="257"/>
        <v>874.99999999999989</v>
      </c>
    </row>
    <row r="775" spans="1:17" ht="47.25" x14ac:dyDescent="0.25">
      <c r="A775" s="26" t="s">
        <v>174</v>
      </c>
      <c r="B775" s="42" t="s">
        <v>340</v>
      </c>
      <c r="C775" s="42" t="s">
        <v>159</v>
      </c>
      <c r="D775" s="42" t="s">
        <v>1044</v>
      </c>
      <c r="E775" s="42" t="s">
        <v>175</v>
      </c>
      <c r="F775" s="7" t="e">
        <f>'Прил.№4 ведомств.'!#REF!</f>
        <v>#REF!</v>
      </c>
      <c r="G775" s="7" t="e">
        <f>'Прил.№4 ведомств.'!#REF!</f>
        <v>#REF!</v>
      </c>
      <c r="H775" s="7" t="e">
        <f>'Прил.№4 ведомств.'!#REF!</f>
        <v>#REF!</v>
      </c>
      <c r="I775" s="7" t="e">
        <f>'Прил.№4 ведомств.'!#REF!</f>
        <v>#REF!</v>
      </c>
      <c r="J775" s="7" t="e">
        <f>'Прил.№4 ведомств.'!#REF!</f>
        <v>#REF!</v>
      </c>
      <c r="K775" s="7">
        <f>'Прил.№4 ведомств.'!G380</f>
        <v>874.99999999999989</v>
      </c>
      <c r="L775" s="23"/>
      <c r="Q775" s="23"/>
    </row>
    <row r="776" spans="1:17" ht="63" hidden="1" x14ac:dyDescent="0.25">
      <c r="A776" s="31" t="s">
        <v>364</v>
      </c>
      <c r="B776" s="42" t="s">
        <v>340</v>
      </c>
      <c r="C776" s="42" t="s">
        <v>159</v>
      </c>
      <c r="D776" s="42" t="s">
        <v>365</v>
      </c>
      <c r="E776" s="21"/>
      <c r="F776" s="7" t="e">
        <f>F777</f>
        <v>#REF!</v>
      </c>
      <c r="G776" s="7" t="e">
        <f t="shared" ref="G776:K778" si="258">G777</f>
        <v>#REF!</v>
      </c>
      <c r="H776" s="7" t="e">
        <f t="shared" si="258"/>
        <v>#REF!</v>
      </c>
      <c r="I776" s="7" t="e">
        <f t="shared" si="258"/>
        <v>#REF!</v>
      </c>
      <c r="J776" s="7" t="e">
        <f t="shared" si="258"/>
        <v>#REF!</v>
      </c>
      <c r="K776" s="7">
        <f t="shared" si="258"/>
        <v>0</v>
      </c>
    </row>
    <row r="777" spans="1:17" ht="47.25" hidden="1" x14ac:dyDescent="0.25">
      <c r="A777" s="26" t="s">
        <v>668</v>
      </c>
      <c r="B777" s="42" t="s">
        <v>340</v>
      </c>
      <c r="C777" s="42" t="s">
        <v>159</v>
      </c>
      <c r="D777" s="42" t="s">
        <v>367</v>
      </c>
      <c r="E777" s="21"/>
      <c r="F777" s="7" t="e">
        <f>F778</f>
        <v>#REF!</v>
      </c>
      <c r="G777" s="7" t="e">
        <f t="shared" si="258"/>
        <v>#REF!</v>
      </c>
      <c r="H777" s="7" t="e">
        <f t="shared" si="258"/>
        <v>#REF!</v>
      </c>
      <c r="I777" s="7" t="e">
        <f t="shared" si="258"/>
        <v>#REF!</v>
      </c>
      <c r="J777" s="7" t="e">
        <f t="shared" si="258"/>
        <v>#REF!</v>
      </c>
      <c r="K777" s="7">
        <f t="shared" si="258"/>
        <v>0</v>
      </c>
    </row>
    <row r="778" spans="1:17" ht="47.25" hidden="1" x14ac:dyDescent="0.25">
      <c r="A778" s="31" t="s">
        <v>313</v>
      </c>
      <c r="B778" s="42" t="s">
        <v>340</v>
      </c>
      <c r="C778" s="42" t="s">
        <v>159</v>
      </c>
      <c r="D778" s="42" t="s">
        <v>367</v>
      </c>
      <c r="E778" s="21" t="s">
        <v>314</v>
      </c>
      <c r="F778" s="7" t="e">
        <f>F779</f>
        <v>#REF!</v>
      </c>
      <c r="G778" s="7" t="e">
        <f t="shared" si="258"/>
        <v>#REF!</v>
      </c>
      <c r="H778" s="7" t="e">
        <f t="shared" si="258"/>
        <v>#REF!</v>
      </c>
      <c r="I778" s="7" t="e">
        <f t="shared" si="258"/>
        <v>#REF!</v>
      </c>
      <c r="J778" s="7" t="e">
        <f t="shared" si="258"/>
        <v>#REF!</v>
      </c>
      <c r="K778" s="7">
        <f t="shared" si="258"/>
        <v>0</v>
      </c>
    </row>
    <row r="779" spans="1:17" ht="15.75" hidden="1" x14ac:dyDescent="0.25">
      <c r="A779" s="31" t="s">
        <v>315</v>
      </c>
      <c r="B779" s="42" t="s">
        <v>340</v>
      </c>
      <c r="C779" s="42" t="s">
        <v>159</v>
      </c>
      <c r="D779" s="42" t="s">
        <v>367</v>
      </c>
      <c r="E779" s="21" t="s">
        <v>316</v>
      </c>
      <c r="F779" s="7" t="e">
        <f>'Прил.№4 ведомств.'!#REF!</f>
        <v>#REF!</v>
      </c>
      <c r="G779" s="7" t="e">
        <f>'Прил.№4 ведомств.'!#REF!</f>
        <v>#REF!</v>
      </c>
      <c r="H779" s="7" t="e">
        <f>'Прил.№4 ведомств.'!#REF!</f>
        <v>#REF!</v>
      </c>
      <c r="I779" s="7" t="e">
        <f>'Прил.№4 ведомств.'!#REF!</f>
        <v>#REF!</v>
      </c>
      <c r="J779" s="7" t="e">
        <f>'Прил.№4 ведомств.'!#REF!</f>
        <v>#REF!</v>
      </c>
      <c r="K779" s="7">
        <f>'Прил.№4 ведомств.'!G455</f>
        <v>0</v>
      </c>
    </row>
    <row r="780" spans="1:17" ht="15.75" x14ac:dyDescent="0.25">
      <c r="A780" s="26" t="s">
        <v>992</v>
      </c>
      <c r="B780" s="21" t="s">
        <v>340</v>
      </c>
      <c r="C780" s="21" t="s">
        <v>159</v>
      </c>
      <c r="D780" s="21" t="s">
        <v>352</v>
      </c>
      <c r="E780" s="21"/>
      <c r="F780" s="7"/>
      <c r="G780" s="7"/>
      <c r="H780" s="7"/>
      <c r="I780" s="7"/>
      <c r="J780" s="7"/>
      <c r="K780" s="7">
        <f>K781+K783+K785</f>
        <v>23674.600000000002</v>
      </c>
    </row>
    <row r="781" spans="1:17" ht="78.75" x14ac:dyDescent="0.25">
      <c r="A781" s="26" t="s">
        <v>168</v>
      </c>
      <c r="B781" s="21" t="s">
        <v>340</v>
      </c>
      <c r="C781" s="21" t="s">
        <v>159</v>
      </c>
      <c r="D781" s="21" t="s">
        <v>352</v>
      </c>
      <c r="E781" s="21" t="s">
        <v>169</v>
      </c>
      <c r="F781" s="7"/>
      <c r="G781" s="7"/>
      <c r="H781" s="7"/>
      <c r="I781" s="7"/>
      <c r="J781" s="7"/>
      <c r="K781" s="7">
        <f>K782</f>
        <v>18095.400000000001</v>
      </c>
    </row>
    <row r="782" spans="1:17" ht="31.5" x14ac:dyDescent="0.25">
      <c r="A782" s="26" t="s">
        <v>249</v>
      </c>
      <c r="B782" s="21" t="s">
        <v>340</v>
      </c>
      <c r="C782" s="21" t="s">
        <v>159</v>
      </c>
      <c r="D782" s="21" t="s">
        <v>352</v>
      </c>
      <c r="E782" s="21" t="s">
        <v>250</v>
      </c>
      <c r="F782" s="7"/>
      <c r="G782" s="7"/>
      <c r="H782" s="7"/>
      <c r="I782" s="7"/>
      <c r="J782" s="7"/>
      <c r="K782" s="7">
        <f>'Прил.№4 ведомств.'!G411</f>
        <v>18095.400000000001</v>
      </c>
    </row>
    <row r="783" spans="1:17" ht="31.5" x14ac:dyDescent="0.25">
      <c r="A783" s="26" t="s">
        <v>172</v>
      </c>
      <c r="B783" s="21" t="s">
        <v>340</v>
      </c>
      <c r="C783" s="21" t="s">
        <v>159</v>
      </c>
      <c r="D783" s="21" t="s">
        <v>352</v>
      </c>
      <c r="E783" s="21" t="s">
        <v>173</v>
      </c>
      <c r="F783" s="7"/>
      <c r="G783" s="7"/>
      <c r="H783" s="7"/>
      <c r="I783" s="7"/>
      <c r="J783" s="7"/>
      <c r="K783" s="7">
        <f>K784</f>
        <v>5481.2</v>
      </c>
    </row>
    <row r="784" spans="1:17" ht="47.25" x14ac:dyDescent="0.25">
      <c r="A784" s="26" t="s">
        <v>174</v>
      </c>
      <c r="B784" s="21" t="s">
        <v>340</v>
      </c>
      <c r="C784" s="21" t="s">
        <v>159</v>
      </c>
      <c r="D784" s="21" t="s">
        <v>352</v>
      </c>
      <c r="E784" s="21" t="s">
        <v>175</v>
      </c>
      <c r="F784" s="7"/>
      <c r="G784" s="7"/>
      <c r="H784" s="7"/>
      <c r="I784" s="7"/>
      <c r="J784" s="7"/>
      <c r="K784" s="7">
        <f>'Прил.№4 ведомств.'!G413</f>
        <v>5481.2</v>
      </c>
    </row>
    <row r="785" spans="1:11" ht="15.75" hidden="1" x14ac:dyDescent="0.25">
      <c r="A785" s="26" t="s">
        <v>176</v>
      </c>
      <c r="B785" s="21" t="s">
        <v>340</v>
      </c>
      <c r="C785" s="21" t="s">
        <v>159</v>
      </c>
      <c r="D785" s="21" t="s">
        <v>352</v>
      </c>
      <c r="E785" s="21" t="s">
        <v>186</v>
      </c>
      <c r="F785" s="7"/>
      <c r="G785" s="7"/>
      <c r="H785" s="7"/>
      <c r="I785" s="7"/>
      <c r="J785" s="7"/>
      <c r="K785" s="7">
        <f>K786</f>
        <v>98</v>
      </c>
    </row>
    <row r="786" spans="1:11" ht="15.75" hidden="1" x14ac:dyDescent="0.25">
      <c r="A786" s="26" t="s">
        <v>178</v>
      </c>
      <c r="B786" s="21" t="s">
        <v>340</v>
      </c>
      <c r="C786" s="21" t="s">
        <v>159</v>
      </c>
      <c r="D786" s="21" t="s">
        <v>352</v>
      </c>
      <c r="E786" s="21" t="s">
        <v>179</v>
      </c>
      <c r="F786" s="7"/>
      <c r="G786" s="7"/>
      <c r="H786" s="7"/>
      <c r="I786" s="7"/>
      <c r="J786" s="7"/>
      <c r="K786" s="7">
        <f>'Прил.№4 ведомств.'!G415</f>
        <v>98</v>
      </c>
    </row>
    <row r="787" spans="1:11" ht="31.5" x14ac:dyDescent="0.25">
      <c r="A787" s="26" t="s">
        <v>353</v>
      </c>
      <c r="B787" s="21" t="s">
        <v>340</v>
      </c>
      <c r="C787" s="21" t="s">
        <v>159</v>
      </c>
      <c r="D787" s="21" t="s">
        <v>354</v>
      </c>
      <c r="E787" s="21"/>
      <c r="F787" s="7"/>
      <c r="G787" s="7"/>
      <c r="H787" s="7"/>
      <c r="I787" s="7"/>
      <c r="J787" s="7"/>
      <c r="K787" s="7">
        <f>K794+K788+K791</f>
        <v>19518.699999999997</v>
      </c>
    </row>
    <row r="788" spans="1:11" ht="31.5" x14ac:dyDescent="0.25">
      <c r="A788" s="26" t="s">
        <v>370</v>
      </c>
      <c r="B788" s="21" t="s">
        <v>340</v>
      </c>
      <c r="C788" s="21" t="s">
        <v>159</v>
      </c>
      <c r="D788" s="21" t="s">
        <v>357</v>
      </c>
      <c r="E788" s="21"/>
      <c r="F788" s="7"/>
      <c r="G788" s="7"/>
      <c r="H788" s="7"/>
      <c r="I788" s="7"/>
      <c r="J788" s="7"/>
      <c r="K788" s="7">
        <f>K789</f>
        <v>3.5</v>
      </c>
    </row>
    <row r="789" spans="1:11" ht="31.5" x14ac:dyDescent="0.25">
      <c r="A789" s="26" t="s">
        <v>172</v>
      </c>
      <c r="B789" s="21" t="s">
        <v>340</v>
      </c>
      <c r="C789" s="21" t="s">
        <v>159</v>
      </c>
      <c r="D789" s="21" t="s">
        <v>357</v>
      </c>
      <c r="E789" s="21" t="s">
        <v>173</v>
      </c>
      <c r="F789" s="7"/>
      <c r="G789" s="7"/>
      <c r="H789" s="7"/>
      <c r="I789" s="7"/>
      <c r="J789" s="7"/>
      <c r="K789" s="7">
        <f>K790</f>
        <v>3.5</v>
      </c>
    </row>
    <row r="790" spans="1:11" s="1" customFormat="1" ht="47.25" x14ac:dyDescent="0.25">
      <c r="A790" s="26" t="s">
        <v>174</v>
      </c>
      <c r="B790" s="21" t="s">
        <v>340</v>
      </c>
      <c r="C790" s="21" t="s">
        <v>159</v>
      </c>
      <c r="D790" s="21" t="s">
        <v>357</v>
      </c>
      <c r="E790" s="21" t="s">
        <v>175</v>
      </c>
      <c r="F790" s="7"/>
      <c r="G790" s="7"/>
      <c r="H790" s="7"/>
      <c r="I790" s="7"/>
      <c r="J790" s="7"/>
      <c r="K790" s="7">
        <f>'Прил.№4 ведомств.'!G419</f>
        <v>3.5</v>
      </c>
    </row>
    <row r="791" spans="1:11" ht="31.5" x14ac:dyDescent="0.25">
      <c r="A791" s="26" t="s">
        <v>1058</v>
      </c>
      <c r="B791" s="21" t="s">
        <v>340</v>
      </c>
      <c r="C791" s="21" t="s">
        <v>159</v>
      </c>
      <c r="D791" s="21" t="s">
        <v>1059</v>
      </c>
      <c r="E791" s="21"/>
      <c r="F791" s="7"/>
      <c r="G791" s="7"/>
      <c r="H791" s="7"/>
      <c r="I791" s="7"/>
      <c r="J791" s="7"/>
      <c r="K791" s="7">
        <f>K792</f>
        <v>227.5</v>
      </c>
    </row>
    <row r="792" spans="1:11" ht="31.5" x14ac:dyDescent="0.25">
      <c r="A792" s="26" t="s">
        <v>172</v>
      </c>
      <c r="B792" s="21" t="s">
        <v>340</v>
      </c>
      <c r="C792" s="21" t="s">
        <v>159</v>
      </c>
      <c r="D792" s="21" t="s">
        <v>1059</v>
      </c>
      <c r="E792" s="21" t="s">
        <v>173</v>
      </c>
      <c r="F792" s="7"/>
      <c r="G792" s="7"/>
      <c r="H792" s="7"/>
      <c r="I792" s="7"/>
      <c r="J792" s="7"/>
      <c r="K792" s="7">
        <f>K793</f>
        <v>227.5</v>
      </c>
    </row>
    <row r="793" spans="1:11" ht="47.25" x14ac:dyDescent="0.25">
      <c r="A793" s="26" t="s">
        <v>174</v>
      </c>
      <c r="B793" s="21" t="s">
        <v>340</v>
      </c>
      <c r="C793" s="21" t="s">
        <v>159</v>
      </c>
      <c r="D793" s="21" t="s">
        <v>1059</v>
      </c>
      <c r="E793" s="21" t="s">
        <v>175</v>
      </c>
      <c r="F793" s="7"/>
      <c r="G793" s="7"/>
      <c r="H793" s="7"/>
      <c r="I793" s="7"/>
      <c r="J793" s="7"/>
      <c r="K793" s="7">
        <f>'Прил.№4 ведомств.'!G422</f>
        <v>227.5</v>
      </c>
    </row>
    <row r="794" spans="1:11" ht="15.75" x14ac:dyDescent="0.25">
      <c r="A794" s="26" t="s">
        <v>992</v>
      </c>
      <c r="B794" s="21" t="s">
        <v>340</v>
      </c>
      <c r="C794" s="21" t="s">
        <v>159</v>
      </c>
      <c r="D794" s="21" t="s">
        <v>994</v>
      </c>
      <c r="E794" s="21"/>
      <c r="F794" s="7"/>
      <c r="G794" s="7"/>
      <c r="H794" s="7"/>
      <c r="I794" s="7"/>
      <c r="J794" s="7"/>
      <c r="K794" s="7">
        <f>K795+K797+K799</f>
        <v>19287.699999999997</v>
      </c>
    </row>
    <row r="795" spans="1:11" ht="78.75" x14ac:dyDescent="0.25">
      <c r="A795" s="26" t="s">
        <v>168</v>
      </c>
      <c r="B795" s="21" t="s">
        <v>340</v>
      </c>
      <c r="C795" s="21" t="s">
        <v>159</v>
      </c>
      <c r="D795" s="21" t="s">
        <v>994</v>
      </c>
      <c r="E795" s="21" t="s">
        <v>169</v>
      </c>
      <c r="F795" s="7"/>
      <c r="G795" s="7"/>
      <c r="H795" s="7"/>
      <c r="I795" s="7"/>
      <c r="J795" s="7"/>
      <c r="K795" s="7">
        <f>K796</f>
        <v>15494.199999999999</v>
      </c>
    </row>
    <row r="796" spans="1:11" ht="31.5" x14ac:dyDescent="0.25">
      <c r="A796" s="26" t="s">
        <v>249</v>
      </c>
      <c r="B796" s="21" t="s">
        <v>340</v>
      </c>
      <c r="C796" s="21" t="s">
        <v>159</v>
      </c>
      <c r="D796" s="21" t="s">
        <v>994</v>
      </c>
      <c r="E796" s="21" t="s">
        <v>250</v>
      </c>
      <c r="F796" s="7"/>
      <c r="G796" s="7"/>
      <c r="H796" s="7"/>
      <c r="I796" s="7"/>
      <c r="J796" s="7"/>
      <c r="K796" s="7">
        <f>'Прил.№4 ведомств.'!G458</f>
        <v>15494.199999999999</v>
      </c>
    </row>
    <row r="797" spans="1:11" ht="31.5" x14ac:dyDescent="0.25">
      <c r="A797" s="26" t="s">
        <v>172</v>
      </c>
      <c r="B797" s="21" t="s">
        <v>340</v>
      </c>
      <c r="C797" s="21" t="s">
        <v>159</v>
      </c>
      <c r="D797" s="21" t="s">
        <v>994</v>
      </c>
      <c r="E797" s="21" t="s">
        <v>173</v>
      </c>
      <c r="F797" s="7"/>
      <c r="G797" s="7"/>
      <c r="H797" s="7"/>
      <c r="I797" s="7"/>
      <c r="J797" s="7"/>
      <c r="K797" s="7">
        <f>K798</f>
        <v>3763.5</v>
      </c>
    </row>
    <row r="798" spans="1:11" ht="47.25" x14ac:dyDescent="0.25">
      <c r="A798" s="26" t="s">
        <v>174</v>
      </c>
      <c r="B798" s="21" t="s">
        <v>340</v>
      </c>
      <c r="C798" s="21" t="s">
        <v>159</v>
      </c>
      <c r="D798" s="21" t="s">
        <v>994</v>
      </c>
      <c r="E798" s="21" t="s">
        <v>175</v>
      </c>
      <c r="F798" s="7"/>
      <c r="G798" s="7"/>
      <c r="H798" s="7"/>
      <c r="I798" s="7"/>
      <c r="J798" s="7"/>
      <c r="K798" s="7">
        <f>'Прил.№4 ведомств.'!G460</f>
        <v>3763.5</v>
      </c>
    </row>
    <row r="799" spans="1:11" ht="15.75" hidden="1" x14ac:dyDescent="0.25">
      <c r="A799" s="26" t="s">
        <v>176</v>
      </c>
      <c r="B799" s="21" t="s">
        <v>340</v>
      </c>
      <c r="C799" s="21" t="s">
        <v>159</v>
      </c>
      <c r="D799" s="21" t="s">
        <v>994</v>
      </c>
      <c r="E799" s="21" t="s">
        <v>186</v>
      </c>
      <c r="F799" s="7"/>
      <c r="G799" s="7"/>
      <c r="H799" s="7"/>
      <c r="I799" s="7"/>
      <c r="J799" s="7"/>
      <c r="K799" s="7">
        <f>K800</f>
        <v>30</v>
      </c>
    </row>
    <row r="800" spans="1:11" ht="15.75" hidden="1" x14ac:dyDescent="0.25">
      <c r="A800" s="26" t="s">
        <v>178</v>
      </c>
      <c r="B800" s="21" t="s">
        <v>340</v>
      </c>
      <c r="C800" s="21" t="s">
        <v>159</v>
      </c>
      <c r="D800" s="21" t="s">
        <v>994</v>
      </c>
      <c r="E800" s="21" t="s">
        <v>179</v>
      </c>
      <c r="F800" s="7"/>
      <c r="G800" s="7"/>
      <c r="H800" s="7"/>
      <c r="I800" s="7"/>
      <c r="J800" s="7"/>
      <c r="K800" s="7">
        <f>'Прил.№4 ведомств.'!G462</f>
        <v>30</v>
      </c>
    </row>
    <row r="801" spans="1:11" ht="63" x14ac:dyDescent="0.25">
      <c r="A801" s="31" t="s">
        <v>782</v>
      </c>
      <c r="B801" s="21" t="s">
        <v>340</v>
      </c>
      <c r="C801" s="21" t="s">
        <v>159</v>
      </c>
      <c r="D801" s="21" t="s">
        <v>780</v>
      </c>
      <c r="E801" s="34"/>
      <c r="F801" s="7"/>
      <c r="G801" s="7"/>
      <c r="H801" s="7"/>
      <c r="I801" s="7"/>
      <c r="J801" s="7"/>
      <c r="K801" s="7">
        <f>K802</f>
        <v>793.2</v>
      </c>
    </row>
    <row r="802" spans="1:11" ht="47.25" x14ac:dyDescent="0.25">
      <c r="A802" s="122" t="s">
        <v>911</v>
      </c>
      <c r="B802" s="21" t="s">
        <v>340</v>
      </c>
      <c r="C802" s="21" t="s">
        <v>159</v>
      </c>
      <c r="D802" s="21" t="s">
        <v>915</v>
      </c>
      <c r="E802" s="34"/>
      <c r="F802" s="7"/>
      <c r="G802" s="7"/>
      <c r="H802" s="7"/>
      <c r="I802" s="7"/>
      <c r="J802" s="7"/>
      <c r="K802" s="7">
        <f>K803</f>
        <v>793.2</v>
      </c>
    </row>
    <row r="803" spans="1:11" ht="31.5" x14ac:dyDescent="0.25">
      <c r="A803" s="26" t="s">
        <v>172</v>
      </c>
      <c r="B803" s="21" t="s">
        <v>340</v>
      </c>
      <c r="C803" s="21" t="s">
        <v>159</v>
      </c>
      <c r="D803" s="21" t="s">
        <v>915</v>
      </c>
      <c r="E803" s="34" t="s">
        <v>173</v>
      </c>
      <c r="F803" s="7"/>
      <c r="G803" s="7"/>
      <c r="H803" s="7"/>
      <c r="I803" s="7"/>
      <c r="J803" s="7"/>
      <c r="K803" s="7">
        <f>K804</f>
        <v>793.2</v>
      </c>
    </row>
    <row r="804" spans="1:11" ht="47.25" x14ac:dyDescent="0.25">
      <c r="A804" s="26" t="s">
        <v>174</v>
      </c>
      <c r="B804" s="21" t="s">
        <v>340</v>
      </c>
      <c r="C804" s="21" t="s">
        <v>159</v>
      </c>
      <c r="D804" s="21" t="s">
        <v>915</v>
      </c>
      <c r="E804" s="34" t="s">
        <v>175</v>
      </c>
      <c r="F804" s="7"/>
      <c r="G804" s="7"/>
      <c r="H804" s="7"/>
      <c r="I804" s="7"/>
      <c r="J804" s="7"/>
      <c r="K804" s="7">
        <f>'Прил.№4 ведомств.'!G470</f>
        <v>793.2</v>
      </c>
    </row>
    <row r="805" spans="1:11" ht="15.75" x14ac:dyDescent="0.25">
      <c r="A805" s="31" t="s">
        <v>162</v>
      </c>
      <c r="B805" s="42" t="s">
        <v>340</v>
      </c>
      <c r="C805" s="42" t="s">
        <v>159</v>
      </c>
      <c r="D805" s="42" t="s">
        <v>163</v>
      </c>
      <c r="E805" s="42"/>
      <c r="F805" s="7" t="e">
        <f t="shared" ref="F805:K805" si="259">F806</f>
        <v>#REF!</v>
      </c>
      <c r="G805" s="7" t="e">
        <f t="shared" si="259"/>
        <v>#REF!</v>
      </c>
      <c r="H805" s="7" t="e">
        <f t="shared" si="259"/>
        <v>#REF!</v>
      </c>
      <c r="I805" s="7" t="e">
        <f t="shared" si="259"/>
        <v>#REF!</v>
      </c>
      <c r="J805" s="7" t="e">
        <f t="shared" si="259"/>
        <v>#REF!</v>
      </c>
      <c r="K805" s="7">
        <f t="shared" si="259"/>
        <v>2016.5</v>
      </c>
    </row>
    <row r="806" spans="1:11" ht="31.5" x14ac:dyDescent="0.25">
      <c r="A806" s="31" t="s">
        <v>226</v>
      </c>
      <c r="B806" s="42" t="s">
        <v>340</v>
      </c>
      <c r="C806" s="42" t="s">
        <v>159</v>
      </c>
      <c r="D806" s="42" t="s">
        <v>227</v>
      </c>
      <c r="E806" s="42"/>
      <c r="F806" s="7" t="e">
        <f t="shared" ref="F806:K806" si="260">F809+F811+F814+F816+F819+F820+F823</f>
        <v>#REF!</v>
      </c>
      <c r="G806" s="7" t="e">
        <f t="shared" si="260"/>
        <v>#REF!</v>
      </c>
      <c r="H806" s="7" t="e">
        <f t="shared" si="260"/>
        <v>#REF!</v>
      </c>
      <c r="I806" s="7" t="e">
        <f t="shared" si="260"/>
        <v>#REF!</v>
      </c>
      <c r="J806" s="7" t="e">
        <f t="shared" si="260"/>
        <v>#REF!</v>
      </c>
      <c r="K806" s="7">
        <f t="shared" si="260"/>
        <v>2016.5</v>
      </c>
    </row>
    <row r="807" spans="1:11" ht="31.5" hidden="1" customHeight="1" x14ac:dyDescent="0.25">
      <c r="A807" s="68" t="s">
        <v>368</v>
      </c>
      <c r="B807" s="42" t="s">
        <v>340</v>
      </c>
      <c r="C807" s="42" t="s">
        <v>159</v>
      </c>
      <c r="D807" s="42" t="s">
        <v>369</v>
      </c>
      <c r="E807" s="42"/>
      <c r="F807" s="7">
        <f t="shared" ref="F807:K807" si="261">F808+F810</f>
        <v>0</v>
      </c>
      <c r="G807" s="7">
        <f t="shared" si="261"/>
        <v>0</v>
      </c>
      <c r="H807" s="7">
        <f t="shared" si="261"/>
        <v>0</v>
      </c>
      <c r="I807" s="7">
        <f t="shared" si="261"/>
        <v>0</v>
      </c>
      <c r="J807" s="7">
        <f t="shared" si="261"/>
        <v>0</v>
      </c>
      <c r="K807" s="7">
        <f t="shared" si="261"/>
        <v>0</v>
      </c>
    </row>
    <row r="808" spans="1:11" ht="31.5" hidden="1" customHeight="1" x14ac:dyDescent="0.25">
      <c r="A808" s="31" t="s">
        <v>172</v>
      </c>
      <c r="B808" s="42" t="s">
        <v>340</v>
      </c>
      <c r="C808" s="42" t="s">
        <v>159</v>
      </c>
      <c r="D808" s="42" t="s">
        <v>369</v>
      </c>
      <c r="E808" s="42" t="s">
        <v>173</v>
      </c>
      <c r="F808" s="7">
        <f t="shared" ref="F808:K808" si="262">F809</f>
        <v>0</v>
      </c>
      <c r="G808" s="7">
        <f t="shared" si="262"/>
        <v>0</v>
      </c>
      <c r="H808" s="7">
        <f t="shared" si="262"/>
        <v>0</v>
      </c>
      <c r="I808" s="7">
        <f t="shared" si="262"/>
        <v>0</v>
      </c>
      <c r="J808" s="7">
        <f t="shared" si="262"/>
        <v>0</v>
      </c>
      <c r="K808" s="7">
        <f t="shared" si="262"/>
        <v>0</v>
      </c>
    </row>
    <row r="809" spans="1:11" ht="47.25" hidden="1" customHeight="1" x14ac:dyDescent="0.25">
      <c r="A809" s="31" t="s">
        <v>174</v>
      </c>
      <c r="B809" s="42" t="s">
        <v>340</v>
      </c>
      <c r="C809" s="42" t="s">
        <v>159</v>
      </c>
      <c r="D809" s="42" t="s">
        <v>369</v>
      </c>
      <c r="E809" s="42" t="s">
        <v>175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</row>
    <row r="810" spans="1:11" ht="47.25" hidden="1" customHeight="1" x14ac:dyDescent="0.25">
      <c r="A810" s="31" t="s">
        <v>313</v>
      </c>
      <c r="B810" s="42" t="s">
        <v>340</v>
      </c>
      <c r="C810" s="42" t="s">
        <v>159</v>
      </c>
      <c r="D810" s="42" t="s">
        <v>369</v>
      </c>
      <c r="E810" s="42" t="s">
        <v>314</v>
      </c>
      <c r="F810" s="7">
        <f t="shared" ref="F810:K810" si="263">F811</f>
        <v>0</v>
      </c>
      <c r="G810" s="7">
        <f t="shared" si="263"/>
        <v>0</v>
      </c>
      <c r="H810" s="7">
        <f t="shared" si="263"/>
        <v>0</v>
      </c>
      <c r="I810" s="7">
        <f t="shared" si="263"/>
        <v>0</v>
      </c>
      <c r="J810" s="7">
        <f t="shared" si="263"/>
        <v>0</v>
      </c>
      <c r="K810" s="7">
        <f t="shared" si="263"/>
        <v>0</v>
      </c>
    </row>
    <row r="811" spans="1:11" ht="15.75" hidden="1" customHeight="1" x14ac:dyDescent="0.25">
      <c r="A811" s="31" t="s">
        <v>315</v>
      </c>
      <c r="B811" s="42" t="s">
        <v>340</v>
      </c>
      <c r="C811" s="42" t="s">
        <v>159</v>
      </c>
      <c r="D811" s="42" t="s">
        <v>369</v>
      </c>
      <c r="E811" s="42" t="s">
        <v>316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</row>
    <row r="812" spans="1:11" ht="31.5" x14ac:dyDescent="0.25">
      <c r="A812" s="31" t="s">
        <v>356</v>
      </c>
      <c r="B812" s="42" t="s">
        <v>340</v>
      </c>
      <c r="C812" s="42" t="s">
        <v>159</v>
      </c>
      <c r="D812" s="42" t="s">
        <v>371</v>
      </c>
      <c r="E812" s="42"/>
      <c r="F812" s="7" t="e">
        <f t="shared" ref="F812:K812" si="264">F815+F813</f>
        <v>#REF!</v>
      </c>
      <c r="G812" s="7" t="e">
        <f t="shared" si="264"/>
        <v>#REF!</v>
      </c>
      <c r="H812" s="7" t="e">
        <f t="shared" si="264"/>
        <v>#REF!</v>
      </c>
      <c r="I812" s="7" t="e">
        <f t="shared" si="264"/>
        <v>#REF!</v>
      </c>
      <c r="J812" s="7" t="e">
        <f t="shared" si="264"/>
        <v>#REF!</v>
      </c>
      <c r="K812" s="7">
        <f t="shared" si="264"/>
        <v>69.099999999999994</v>
      </c>
    </row>
    <row r="813" spans="1:11" ht="31.5" hidden="1" customHeight="1" x14ac:dyDescent="0.25">
      <c r="A813" s="31" t="s">
        <v>172</v>
      </c>
      <c r="B813" s="42" t="s">
        <v>340</v>
      </c>
      <c r="C813" s="42" t="s">
        <v>159</v>
      </c>
      <c r="D813" s="42" t="s">
        <v>371</v>
      </c>
      <c r="E813" s="42" t="s">
        <v>173</v>
      </c>
      <c r="F813" s="7">
        <f t="shared" ref="F813:K813" si="265">F814</f>
        <v>0</v>
      </c>
      <c r="G813" s="7">
        <f t="shared" si="265"/>
        <v>0</v>
      </c>
      <c r="H813" s="7">
        <f t="shared" si="265"/>
        <v>0</v>
      </c>
      <c r="I813" s="7">
        <f t="shared" si="265"/>
        <v>0</v>
      </c>
      <c r="J813" s="7">
        <f t="shared" si="265"/>
        <v>0</v>
      </c>
      <c r="K813" s="7">
        <f t="shared" si="265"/>
        <v>0</v>
      </c>
    </row>
    <row r="814" spans="1:11" ht="47.25" hidden="1" customHeight="1" x14ac:dyDescent="0.25">
      <c r="A814" s="31" t="s">
        <v>174</v>
      </c>
      <c r="B814" s="42" t="s">
        <v>340</v>
      </c>
      <c r="C814" s="42" t="s">
        <v>159</v>
      </c>
      <c r="D814" s="42" t="s">
        <v>371</v>
      </c>
      <c r="E814" s="42" t="s">
        <v>175</v>
      </c>
      <c r="F814" s="7"/>
      <c r="G814" s="7"/>
      <c r="H814" s="7"/>
      <c r="I814" s="7"/>
      <c r="J814" s="7"/>
      <c r="K814" s="7"/>
    </row>
    <row r="815" spans="1:11" ht="31.5" x14ac:dyDescent="0.25">
      <c r="A815" s="26" t="s">
        <v>172</v>
      </c>
      <c r="B815" s="42" t="s">
        <v>340</v>
      </c>
      <c r="C815" s="42" t="s">
        <v>159</v>
      </c>
      <c r="D815" s="42" t="s">
        <v>371</v>
      </c>
      <c r="E815" s="42" t="s">
        <v>173</v>
      </c>
      <c r="F815" s="7" t="e">
        <f t="shared" ref="F815:K815" si="266">F816</f>
        <v>#REF!</v>
      </c>
      <c r="G815" s="7" t="e">
        <f t="shared" si="266"/>
        <v>#REF!</v>
      </c>
      <c r="H815" s="7" t="e">
        <f t="shared" si="266"/>
        <v>#REF!</v>
      </c>
      <c r="I815" s="7" t="e">
        <f t="shared" si="266"/>
        <v>#REF!</v>
      </c>
      <c r="J815" s="7" t="e">
        <f t="shared" si="266"/>
        <v>#REF!</v>
      </c>
      <c r="K815" s="7">
        <f t="shared" si="266"/>
        <v>69.099999999999994</v>
      </c>
    </row>
    <row r="816" spans="1:11" ht="47.25" x14ac:dyDescent="0.25">
      <c r="A816" s="26" t="s">
        <v>174</v>
      </c>
      <c r="B816" s="42" t="s">
        <v>340</v>
      </c>
      <c r="C816" s="42" t="s">
        <v>159</v>
      </c>
      <c r="D816" s="42" t="s">
        <v>371</v>
      </c>
      <c r="E816" s="42" t="s">
        <v>175</v>
      </c>
      <c r="F816" s="7" t="e">
        <f>'Прил.№4 ведомств.'!#REF!</f>
        <v>#REF!</v>
      </c>
      <c r="G816" s="7" t="e">
        <f>'Прил.№4 ведомств.'!#REF!</f>
        <v>#REF!</v>
      </c>
      <c r="H816" s="7" t="e">
        <f>'Прил.№4 ведомств.'!#REF!</f>
        <v>#REF!</v>
      </c>
      <c r="I816" s="7" t="e">
        <f>'Прил.№4 ведомств.'!#REF!</f>
        <v>#REF!</v>
      </c>
      <c r="J816" s="7" t="e">
        <f>'Прил.№4 ведомств.'!#REF!</f>
        <v>#REF!</v>
      </c>
      <c r="K816" s="7">
        <f>'Прил.№4 ведомств.'!G482</f>
        <v>69.099999999999994</v>
      </c>
    </row>
    <row r="817" spans="1:11" ht="79.5" customHeight="1" x14ac:dyDescent="0.25">
      <c r="A817" s="31" t="s">
        <v>669</v>
      </c>
      <c r="B817" s="42" t="s">
        <v>340</v>
      </c>
      <c r="C817" s="42" t="s">
        <v>159</v>
      </c>
      <c r="D817" s="42" t="s">
        <v>373</v>
      </c>
      <c r="E817" s="42"/>
      <c r="F817" s="7" t="e">
        <f>F818</f>
        <v>#REF!</v>
      </c>
      <c r="G817" s="7" t="e">
        <f t="shared" ref="G817:K818" si="267">G818</f>
        <v>#REF!</v>
      </c>
      <c r="H817" s="7" t="e">
        <f t="shared" si="267"/>
        <v>#REF!</v>
      </c>
      <c r="I817" s="7" t="e">
        <f t="shared" si="267"/>
        <v>#REF!</v>
      </c>
      <c r="J817" s="7" t="e">
        <f t="shared" si="267"/>
        <v>#REF!</v>
      </c>
      <c r="K817" s="7">
        <f t="shared" si="267"/>
        <v>273.7</v>
      </c>
    </row>
    <row r="818" spans="1:11" ht="78.75" x14ac:dyDescent="0.25">
      <c r="A818" s="26" t="s">
        <v>168</v>
      </c>
      <c r="B818" s="42" t="s">
        <v>340</v>
      </c>
      <c r="C818" s="42" t="s">
        <v>159</v>
      </c>
      <c r="D818" s="42" t="s">
        <v>373</v>
      </c>
      <c r="E818" s="42" t="s">
        <v>169</v>
      </c>
      <c r="F818" s="7" t="e">
        <f>F819</f>
        <v>#REF!</v>
      </c>
      <c r="G818" s="7" t="e">
        <f t="shared" si="267"/>
        <v>#REF!</v>
      </c>
      <c r="H818" s="7" t="e">
        <f t="shared" si="267"/>
        <v>#REF!</v>
      </c>
      <c r="I818" s="7" t="e">
        <f t="shared" si="267"/>
        <v>#REF!</v>
      </c>
      <c r="J818" s="7" t="e">
        <f t="shared" si="267"/>
        <v>#REF!</v>
      </c>
      <c r="K818" s="7">
        <f t="shared" si="267"/>
        <v>273.7</v>
      </c>
    </row>
    <row r="819" spans="1:11" ht="31.5" x14ac:dyDescent="0.25">
      <c r="A819" s="26" t="s">
        <v>249</v>
      </c>
      <c r="B819" s="42" t="s">
        <v>340</v>
      </c>
      <c r="C819" s="42" t="s">
        <v>159</v>
      </c>
      <c r="D819" s="42" t="s">
        <v>373</v>
      </c>
      <c r="E819" s="42" t="s">
        <v>250</v>
      </c>
      <c r="F819" s="7" t="e">
        <f>'Прил.№4 ведомств.'!#REF!</f>
        <v>#REF!</v>
      </c>
      <c r="G819" s="7" t="e">
        <f>'Прил.№4 ведомств.'!#REF!</f>
        <v>#REF!</v>
      </c>
      <c r="H819" s="7" t="e">
        <f>'Прил.№4 ведомств.'!#REF!</f>
        <v>#REF!</v>
      </c>
      <c r="I819" s="7" t="e">
        <f>'Прил.№4 ведомств.'!#REF!</f>
        <v>#REF!</v>
      </c>
      <c r="J819" s="7" t="e">
        <f>'Прил.№4 ведомств.'!#REF!</f>
        <v>#REF!</v>
      </c>
      <c r="K819" s="7">
        <f>'Прил.№4 ведомств.'!G485</f>
        <v>273.7</v>
      </c>
    </row>
    <row r="820" spans="1:11" ht="94.5" x14ac:dyDescent="0.25">
      <c r="A820" s="33" t="s">
        <v>334</v>
      </c>
      <c r="B820" s="42" t="s">
        <v>340</v>
      </c>
      <c r="C820" s="42" t="s">
        <v>159</v>
      </c>
      <c r="D820" s="21" t="s">
        <v>335</v>
      </c>
      <c r="E820" s="42"/>
      <c r="F820" s="7" t="e">
        <f>F821</f>
        <v>#REF!</v>
      </c>
      <c r="G820" s="7" t="e">
        <f t="shared" ref="G820:K821" si="268">G821</f>
        <v>#REF!</v>
      </c>
      <c r="H820" s="7" t="e">
        <f t="shared" si="268"/>
        <v>#REF!</v>
      </c>
      <c r="I820" s="7" t="e">
        <f t="shared" si="268"/>
        <v>#REF!</v>
      </c>
      <c r="J820" s="7" t="e">
        <f t="shared" si="268"/>
        <v>#REF!</v>
      </c>
      <c r="K820" s="7">
        <f t="shared" si="268"/>
        <v>1673.7</v>
      </c>
    </row>
    <row r="821" spans="1:11" ht="78.75" x14ac:dyDescent="0.25">
      <c r="A821" s="26" t="s">
        <v>168</v>
      </c>
      <c r="B821" s="42" t="s">
        <v>340</v>
      </c>
      <c r="C821" s="42" t="s">
        <v>159</v>
      </c>
      <c r="D821" s="21" t="s">
        <v>335</v>
      </c>
      <c r="E821" s="42" t="s">
        <v>169</v>
      </c>
      <c r="F821" s="7" t="e">
        <f>F822</f>
        <v>#REF!</v>
      </c>
      <c r="G821" s="7" t="e">
        <f t="shared" si="268"/>
        <v>#REF!</v>
      </c>
      <c r="H821" s="7" t="e">
        <f t="shared" si="268"/>
        <v>#REF!</v>
      </c>
      <c r="I821" s="7" t="e">
        <f t="shared" si="268"/>
        <v>#REF!</v>
      </c>
      <c r="J821" s="7" t="e">
        <f t="shared" si="268"/>
        <v>#REF!</v>
      </c>
      <c r="K821" s="7">
        <f t="shared" si="268"/>
        <v>1673.7</v>
      </c>
    </row>
    <row r="822" spans="1:11" ht="31.5" x14ac:dyDescent="0.25">
      <c r="A822" s="26" t="s">
        <v>249</v>
      </c>
      <c r="B822" s="42" t="s">
        <v>340</v>
      </c>
      <c r="C822" s="42" t="s">
        <v>159</v>
      </c>
      <c r="D822" s="21" t="s">
        <v>335</v>
      </c>
      <c r="E822" s="42" t="s">
        <v>250</v>
      </c>
      <c r="F822" s="7" t="e">
        <f>'Прил.№4 ведомств.'!#REF!</f>
        <v>#REF!</v>
      </c>
      <c r="G822" s="7" t="e">
        <f>'Прил.№4 ведомств.'!#REF!</f>
        <v>#REF!</v>
      </c>
      <c r="H822" s="7" t="e">
        <f>'Прил.№4 ведомств.'!#REF!</f>
        <v>#REF!</v>
      </c>
      <c r="I822" s="7" t="e">
        <f>'Прил.№4 ведомств.'!#REF!</f>
        <v>#REF!</v>
      </c>
      <c r="J822" s="7" t="e">
        <f>'Прил.№4 ведомств.'!#REF!</f>
        <v>#REF!</v>
      </c>
      <c r="K822" s="7">
        <f>'Прил.№4 ведомств.'!G486</f>
        <v>1673.7</v>
      </c>
    </row>
    <row r="823" spans="1:11" ht="15.75" hidden="1" x14ac:dyDescent="0.25">
      <c r="A823" s="33" t="s">
        <v>750</v>
      </c>
      <c r="B823" s="42" t="s">
        <v>340</v>
      </c>
      <c r="C823" s="42" t="s">
        <v>159</v>
      </c>
      <c r="D823" s="21" t="s">
        <v>751</v>
      </c>
      <c r="E823" s="42"/>
      <c r="F823" s="7" t="e">
        <f>F824</f>
        <v>#REF!</v>
      </c>
      <c r="G823" s="7" t="e">
        <f t="shared" ref="G823:K824" si="269">G824</f>
        <v>#REF!</v>
      </c>
      <c r="H823" s="7" t="e">
        <f t="shared" si="269"/>
        <v>#REF!</v>
      </c>
      <c r="I823" s="7" t="e">
        <f t="shared" si="269"/>
        <v>#REF!</v>
      </c>
      <c r="J823" s="7" t="e">
        <f t="shared" si="269"/>
        <v>#REF!</v>
      </c>
      <c r="K823" s="7">
        <f t="shared" si="269"/>
        <v>0</v>
      </c>
    </row>
    <row r="824" spans="1:11" ht="47.25" hidden="1" x14ac:dyDescent="0.25">
      <c r="A824" s="26" t="s">
        <v>313</v>
      </c>
      <c r="B824" s="42" t="s">
        <v>340</v>
      </c>
      <c r="C824" s="42" t="s">
        <v>159</v>
      </c>
      <c r="D824" s="21" t="s">
        <v>751</v>
      </c>
      <c r="E824" s="42" t="s">
        <v>314</v>
      </c>
      <c r="F824" s="7" t="e">
        <f>F825</f>
        <v>#REF!</v>
      </c>
      <c r="G824" s="7" t="e">
        <f t="shared" si="269"/>
        <v>#REF!</v>
      </c>
      <c r="H824" s="7" t="e">
        <f t="shared" si="269"/>
        <v>#REF!</v>
      </c>
      <c r="I824" s="7" t="e">
        <f t="shared" si="269"/>
        <v>#REF!</v>
      </c>
      <c r="J824" s="7" t="e">
        <f t="shared" si="269"/>
        <v>#REF!</v>
      </c>
      <c r="K824" s="7">
        <f t="shared" si="269"/>
        <v>0</v>
      </c>
    </row>
    <row r="825" spans="1:11" ht="15.75" hidden="1" x14ac:dyDescent="0.25">
      <c r="A825" s="26" t="s">
        <v>315</v>
      </c>
      <c r="B825" s="42" t="s">
        <v>340</v>
      </c>
      <c r="C825" s="42" t="s">
        <v>159</v>
      </c>
      <c r="D825" s="21" t="s">
        <v>751</v>
      </c>
      <c r="E825" s="42" t="s">
        <v>316</v>
      </c>
      <c r="F825" s="7" t="e">
        <f>'Прил.№4 ведомств.'!#REF!</f>
        <v>#REF!</v>
      </c>
      <c r="G825" s="7" t="e">
        <f>'Прил.№4 ведомств.'!#REF!</f>
        <v>#REF!</v>
      </c>
      <c r="H825" s="7" t="e">
        <f>'Прил.№4 ведомств.'!#REF!</f>
        <v>#REF!</v>
      </c>
      <c r="I825" s="7" t="e">
        <f>'Прил.№4 ведомств.'!#REF!</f>
        <v>#REF!</v>
      </c>
      <c r="J825" s="7" t="e">
        <f>'Прил.№4 ведомств.'!#REF!</f>
        <v>#REF!</v>
      </c>
      <c r="K825" s="7">
        <f>'Прил.№4 ведомств.'!G491</f>
        <v>0</v>
      </c>
    </row>
    <row r="826" spans="1:11" ht="31.5" x14ac:dyDescent="0.25">
      <c r="A826" s="43" t="s">
        <v>374</v>
      </c>
      <c r="B826" s="8" t="s">
        <v>340</v>
      </c>
      <c r="C826" s="8" t="s">
        <v>191</v>
      </c>
      <c r="D826" s="8"/>
      <c r="E826" s="8"/>
      <c r="F826" s="4" t="e">
        <f>F846+F827+F837</f>
        <v>#REF!</v>
      </c>
      <c r="G826" s="4" t="e">
        <f>G846+G827+G837</f>
        <v>#REF!</v>
      </c>
      <c r="H826" s="4" t="e">
        <f>H846+H827+H837</f>
        <v>#REF!</v>
      </c>
      <c r="I826" s="4" t="e">
        <f>I846+I827+I837</f>
        <v>#REF!</v>
      </c>
      <c r="J826" s="4" t="e">
        <f>J846+J827+J837</f>
        <v>#REF!</v>
      </c>
      <c r="K826" s="4">
        <f>K846+K827+K837+K841</f>
        <v>18863.099999999999</v>
      </c>
    </row>
    <row r="827" spans="1:11" ht="47.25" hidden="1" x14ac:dyDescent="0.25">
      <c r="A827" s="26" t="s">
        <v>375</v>
      </c>
      <c r="B827" s="42" t="s">
        <v>340</v>
      </c>
      <c r="C827" s="42" t="s">
        <v>191</v>
      </c>
      <c r="D827" s="21" t="s">
        <v>376</v>
      </c>
      <c r="E827" s="21"/>
      <c r="F827" s="7" t="e">
        <f t="shared" ref="F827:K827" si="270">F828+F831+F834</f>
        <v>#REF!</v>
      </c>
      <c r="G827" s="7" t="e">
        <f t="shared" si="270"/>
        <v>#REF!</v>
      </c>
      <c r="H827" s="7" t="e">
        <f t="shared" si="270"/>
        <v>#REF!</v>
      </c>
      <c r="I827" s="7" t="e">
        <f t="shared" si="270"/>
        <v>#REF!</v>
      </c>
      <c r="J827" s="7" t="e">
        <f t="shared" si="270"/>
        <v>#REF!</v>
      </c>
      <c r="K827" s="7">
        <f t="shared" si="270"/>
        <v>0</v>
      </c>
    </row>
    <row r="828" spans="1:11" ht="31.5" hidden="1" customHeight="1" x14ac:dyDescent="0.25">
      <c r="A828" s="26" t="s">
        <v>377</v>
      </c>
      <c r="B828" s="42" t="s">
        <v>340</v>
      </c>
      <c r="C828" s="42" t="s">
        <v>191</v>
      </c>
      <c r="D828" s="21" t="s">
        <v>378</v>
      </c>
      <c r="E828" s="21"/>
      <c r="F828" s="7" t="e">
        <f>F829</f>
        <v>#REF!</v>
      </c>
      <c r="G828" s="7" t="e">
        <f t="shared" ref="G828:K829" si="271">G829</f>
        <v>#REF!</v>
      </c>
      <c r="H828" s="7" t="e">
        <f t="shared" si="271"/>
        <v>#REF!</v>
      </c>
      <c r="I828" s="7" t="e">
        <f t="shared" si="271"/>
        <v>#REF!</v>
      </c>
      <c r="J828" s="7" t="e">
        <f t="shared" si="271"/>
        <v>#REF!</v>
      </c>
      <c r="K828" s="7">
        <f t="shared" si="271"/>
        <v>0</v>
      </c>
    </row>
    <row r="829" spans="1:11" ht="31.5" hidden="1" customHeight="1" x14ac:dyDescent="0.25">
      <c r="A829" s="26" t="s">
        <v>172</v>
      </c>
      <c r="B829" s="42" t="s">
        <v>340</v>
      </c>
      <c r="C829" s="42" t="s">
        <v>191</v>
      </c>
      <c r="D829" s="21" t="s">
        <v>378</v>
      </c>
      <c r="E829" s="21" t="s">
        <v>173</v>
      </c>
      <c r="F829" s="7" t="e">
        <f>F830</f>
        <v>#REF!</v>
      </c>
      <c r="G829" s="7" t="e">
        <f t="shared" si="271"/>
        <v>#REF!</v>
      </c>
      <c r="H829" s="7" t="e">
        <f t="shared" si="271"/>
        <v>#REF!</v>
      </c>
      <c r="I829" s="7" t="e">
        <f t="shared" si="271"/>
        <v>#REF!</v>
      </c>
      <c r="J829" s="7" t="e">
        <f t="shared" si="271"/>
        <v>#REF!</v>
      </c>
      <c r="K829" s="7">
        <f t="shared" si="271"/>
        <v>0</v>
      </c>
    </row>
    <row r="830" spans="1:11" ht="47.25" hidden="1" customHeight="1" x14ac:dyDescent="0.25">
      <c r="A830" s="26" t="s">
        <v>174</v>
      </c>
      <c r="B830" s="42" t="s">
        <v>340</v>
      </c>
      <c r="C830" s="42" t="s">
        <v>191</v>
      </c>
      <c r="D830" s="21" t="s">
        <v>378</v>
      </c>
      <c r="E830" s="21" t="s">
        <v>175</v>
      </c>
      <c r="F830" s="7" t="e">
        <f>'Прил.№4 ведомств.'!#REF!</f>
        <v>#REF!</v>
      </c>
      <c r="G830" s="7" t="e">
        <f>'Прил.№4 ведомств.'!#REF!</f>
        <v>#REF!</v>
      </c>
      <c r="H830" s="7" t="e">
        <f>'Прил.№4 ведомств.'!#REF!</f>
        <v>#REF!</v>
      </c>
      <c r="I830" s="7" t="e">
        <f>'Прил.№4 ведомств.'!#REF!</f>
        <v>#REF!</v>
      </c>
      <c r="J830" s="7" t="e">
        <f>'Прил.№4 ведомств.'!#REF!</f>
        <v>#REF!</v>
      </c>
      <c r="K830" s="7">
        <f>'Прил.№4 ведомств.'!G496</f>
        <v>0</v>
      </c>
    </row>
    <row r="831" spans="1:11" ht="31.5" hidden="1" x14ac:dyDescent="0.25">
      <c r="A831" s="26" t="s">
        <v>379</v>
      </c>
      <c r="B831" s="42" t="s">
        <v>340</v>
      </c>
      <c r="C831" s="42" t="s">
        <v>191</v>
      </c>
      <c r="D831" s="21" t="s">
        <v>380</v>
      </c>
      <c r="E831" s="21"/>
      <c r="F831" s="7" t="e">
        <f>F832</f>
        <v>#REF!</v>
      </c>
      <c r="G831" s="7" t="e">
        <f t="shared" ref="G831:K832" si="272">G832</f>
        <v>#REF!</v>
      </c>
      <c r="H831" s="7" t="e">
        <f t="shared" si="272"/>
        <v>#REF!</v>
      </c>
      <c r="I831" s="7" t="e">
        <f t="shared" si="272"/>
        <v>#REF!</v>
      </c>
      <c r="J831" s="7" t="e">
        <f t="shared" si="272"/>
        <v>#REF!</v>
      </c>
      <c r="K831" s="7">
        <f t="shared" si="272"/>
        <v>0</v>
      </c>
    </row>
    <row r="832" spans="1:11" ht="31.5" hidden="1" x14ac:dyDescent="0.25">
      <c r="A832" s="26" t="s">
        <v>172</v>
      </c>
      <c r="B832" s="42" t="s">
        <v>340</v>
      </c>
      <c r="C832" s="42" t="s">
        <v>191</v>
      </c>
      <c r="D832" s="21" t="s">
        <v>380</v>
      </c>
      <c r="E832" s="21" t="s">
        <v>173</v>
      </c>
      <c r="F832" s="7" t="e">
        <f>F833</f>
        <v>#REF!</v>
      </c>
      <c r="G832" s="7" t="e">
        <f t="shared" si="272"/>
        <v>#REF!</v>
      </c>
      <c r="H832" s="7" t="e">
        <f t="shared" si="272"/>
        <v>#REF!</v>
      </c>
      <c r="I832" s="7" t="e">
        <f t="shared" si="272"/>
        <v>#REF!</v>
      </c>
      <c r="J832" s="7" t="e">
        <f t="shared" si="272"/>
        <v>#REF!</v>
      </c>
      <c r="K832" s="7">
        <f t="shared" si="272"/>
        <v>0</v>
      </c>
    </row>
    <row r="833" spans="1:11" ht="47.25" hidden="1" x14ac:dyDescent="0.25">
      <c r="A833" s="26" t="s">
        <v>174</v>
      </c>
      <c r="B833" s="42" t="s">
        <v>340</v>
      </c>
      <c r="C833" s="42" t="s">
        <v>191</v>
      </c>
      <c r="D833" s="21" t="s">
        <v>380</v>
      </c>
      <c r="E833" s="21" t="s">
        <v>175</v>
      </c>
      <c r="F833" s="7" t="e">
        <f>'Прил.№4 ведомств.'!#REF!</f>
        <v>#REF!</v>
      </c>
      <c r="G833" s="7" t="e">
        <f>'Прил.№4 ведомств.'!#REF!</f>
        <v>#REF!</v>
      </c>
      <c r="H833" s="7" t="e">
        <f>'Прил.№4 ведомств.'!#REF!</f>
        <v>#REF!</v>
      </c>
      <c r="I833" s="7" t="e">
        <f>'Прил.№4 ведомств.'!#REF!</f>
        <v>#REF!</v>
      </c>
      <c r="J833" s="7" t="e">
        <f>'Прил.№4 ведомств.'!#REF!</f>
        <v>#REF!</v>
      </c>
      <c r="K833" s="7">
        <f>'Прил.№4 ведомств.'!G502</f>
        <v>0</v>
      </c>
    </row>
    <row r="834" spans="1:11" ht="47.25" hidden="1" x14ac:dyDescent="0.25">
      <c r="A834" s="26" t="s">
        <v>783</v>
      </c>
      <c r="B834" s="42" t="s">
        <v>340</v>
      </c>
      <c r="C834" s="42" t="s">
        <v>191</v>
      </c>
      <c r="D834" s="21" t="s">
        <v>745</v>
      </c>
      <c r="E834" s="21"/>
      <c r="F834" s="7" t="e">
        <f>F835</f>
        <v>#REF!</v>
      </c>
      <c r="G834" s="7" t="e">
        <f t="shared" ref="G834:K835" si="273">G835</f>
        <v>#REF!</v>
      </c>
      <c r="H834" s="7" t="e">
        <f t="shared" si="273"/>
        <v>#REF!</v>
      </c>
      <c r="I834" s="7" t="e">
        <f t="shared" si="273"/>
        <v>#REF!</v>
      </c>
      <c r="J834" s="7" t="e">
        <f t="shared" si="273"/>
        <v>#REF!</v>
      </c>
      <c r="K834" s="7">
        <f t="shared" si="273"/>
        <v>0</v>
      </c>
    </row>
    <row r="835" spans="1:11" ht="31.5" hidden="1" x14ac:dyDescent="0.25">
      <c r="A835" s="26" t="s">
        <v>172</v>
      </c>
      <c r="B835" s="42" t="s">
        <v>340</v>
      </c>
      <c r="C835" s="42" t="s">
        <v>191</v>
      </c>
      <c r="D835" s="21" t="s">
        <v>745</v>
      </c>
      <c r="E835" s="21" t="s">
        <v>169</v>
      </c>
      <c r="F835" s="7" t="e">
        <f>F836</f>
        <v>#REF!</v>
      </c>
      <c r="G835" s="7" t="e">
        <f t="shared" si="273"/>
        <v>#REF!</v>
      </c>
      <c r="H835" s="7" t="e">
        <f t="shared" si="273"/>
        <v>#REF!</v>
      </c>
      <c r="I835" s="7" t="e">
        <f t="shared" si="273"/>
        <v>#REF!</v>
      </c>
      <c r="J835" s="7" t="e">
        <f t="shared" si="273"/>
        <v>#REF!</v>
      </c>
      <c r="K835" s="7">
        <f t="shared" si="273"/>
        <v>0</v>
      </c>
    </row>
    <row r="836" spans="1:11" ht="47.25" hidden="1" x14ac:dyDescent="0.25">
      <c r="A836" s="26" t="s">
        <v>174</v>
      </c>
      <c r="B836" s="42" t="s">
        <v>340</v>
      </c>
      <c r="C836" s="42" t="s">
        <v>191</v>
      </c>
      <c r="D836" s="21" t="s">
        <v>745</v>
      </c>
      <c r="E836" s="21" t="s">
        <v>171</v>
      </c>
      <c r="F836" s="7" t="e">
        <f>'Прил.№4 ведомств.'!#REF!</f>
        <v>#REF!</v>
      </c>
      <c r="G836" s="7" t="e">
        <f>'Прил.№4 ведомств.'!#REF!</f>
        <v>#REF!</v>
      </c>
      <c r="H836" s="7" t="e">
        <f>'Прил.№4 ведомств.'!#REF!</f>
        <v>#REF!</v>
      </c>
      <c r="I836" s="7" t="e">
        <f>'Прил.№4 ведомств.'!#REF!</f>
        <v>#REF!</v>
      </c>
      <c r="J836" s="7" t="e">
        <f>'Прил.№4 ведомств.'!#REF!</f>
        <v>#REF!</v>
      </c>
      <c r="K836" s="7">
        <f>'Прил.№4 ведомств.'!G508</f>
        <v>0</v>
      </c>
    </row>
    <row r="837" spans="1:11" ht="63" hidden="1" x14ac:dyDescent="0.25">
      <c r="A837" s="31" t="s">
        <v>782</v>
      </c>
      <c r="B837" s="42" t="s">
        <v>340</v>
      </c>
      <c r="C837" s="42" t="s">
        <v>191</v>
      </c>
      <c r="D837" s="21" t="s">
        <v>780</v>
      </c>
      <c r="E837" s="21"/>
      <c r="F837" s="7" t="e">
        <f>F838</f>
        <v>#REF!</v>
      </c>
      <c r="G837" s="7" t="e">
        <f t="shared" ref="G837:K839" si="274">G838</f>
        <v>#REF!</v>
      </c>
      <c r="H837" s="7" t="e">
        <f t="shared" si="274"/>
        <v>#REF!</v>
      </c>
      <c r="I837" s="7" t="e">
        <f t="shared" si="274"/>
        <v>#REF!</v>
      </c>
      <c r="J837" s="7" t="e">
        <f t="shared" si="274"/>
        <v>#REF!</v>
      </c>
      <c r="K837" s="7">
        <f t="shared" si="274"/>
        <v>0</v>
      </c>
    </row>
    <row r="838" spans="1:11" ht="31.5" hidden="1" x14ac:dyDescent="0.25">
      <c r="A838" s="26" t="s">
        <v>410</v>
      </c>
      <c r="B838" s="42" t="s">
        <v>340</v>
      </c>
      <c r="C838" s="42" t="s">
        <v>191</v>
      </c>
      <c r="D838" s="21" t="s">
        <v>788</v>
      </c>
      <c r="E838" s="21"/>
      <c r="F838" s="7" t="e">
        <f>F839</f>
        <v>#REF!</v>
      </c>
      <c r="G838" s="7" t="e">
        <f t="shared" si="274"/>
        <v>#REF!</v>
      </c>
      <c r="H838" s="7" t="e">
        <f t="shared" si="274"/>
        <v>#REF!</v>
      </c>
      <c r="I838" s="7" t="e">
        <f t="shared" si="274"/>
        <v>#REF!</v>
      </c>
      <c r="J838" s="7" t="e">
        <f t="shared" si="274"/>
        <v>#REF!</v>
      </c>
      <c r="K838" s="7">
        <f t="shared" si="274"/>
        <v>0</v>
      </c>
    </row>
    <row r="839" spans="1:11" ht="31.5" hidden="1" x14ac:dyDescent="0.25">
      <c r="A839" s="26" t="s">
        <v>172</v>
      </c>
      <c r="B839" s="42" t="s">
        <v>340</v>
      </c>
      <c r="C839" s="42" t="s">
        <v>191</v>
      </c>
      <c r="D839" s="21" t="s">
        <v>788</v>
      </c>
      <c r="E839" s="21" t="s">
        <v>173</v>
      </c>
      <c r="F839" s="7" t="e">
        <f>F840</f>
        <v>#REF!</v>
      </c>
      <c r="G839" s="7" t="e">
        <f t="shared" si="274"/>
        <v>#REF!</v>
      </c>
      <c r="H839" s="7" t="e">
        <f t="shared" si="274"/>
        <v>#REF!</v>
      </c>
      <c r="I839" s="7" t="e">
        <f t="shared" si="274"/>
        <v>#REF!</v>
      </c>
      <c r="J839" s="7" t="e">
        <f t="shared" si="274"/>
        <v>#REF!</v>
      </c>
      <c r="K839" s="7">
        <f t="shared" si="274"/>
        <v>0</v>
      </c>
    </row>
    <row r="840" spans="1:11" ht="47.25" hidden="1" x14ac:dyDescent="0.25">
      <c r="A840" s="26" t="s">
        <v>174</v>
      </c>
      <c r="B840" s="42" t="s">
        <v>340</v>
      </c>
      <c r="C840" s="42" t="s">
        <v>191</v>
      </c>
      <c r="D840" s="21" t="s">
        <v>788</v>
      </c>
      <c r="E840" s="21" t="s">
        <v>175</v>
      </c>
      <c r="F840" s="7" t="e">
        <f>'Прил.№4 ведомств.'!#REF!</f>
        <v>#REF!</v>
      </c>
      <c r="G840" s="7" t="e">
        <f>'Прил.№4 ведомств.'!#REF!</f>
        <v>#REF!</v>
      </c>
      <c r="H840" s="7" t="e">
        <f>'Прил.№4 ведомств.'!#REF!</f>
        <v>#REF!</v>
      </c>
      <c r="I840" s="7" t="e">
        <f>'Прил.№4 ведомств.'!#REF!</f>
        <v>#REF!</v>
      </c>
      <c r="J840" s="7" t="e">
        <f>'Прил.№4 ведомств.'!#REF!</f>
        <v>#REF!</v>
      </c>
      <c r="K840" s="7">
        <f>'Прил.№4 ведомств.'!G515</f>
        <v>0</v>
      </c>
    </row>
    <row r="841" spans="1:11" ht="47.25" x14ac:dyDescent="0.25">
      <c r="A841" s="26" t="s">
        <v>384</v>
      </c>
      <c r="B841" s="21" t="s">
        <v>340</v>
      </c>
      <c r="C841" s="21" t="s">
        <v>191</v>
      </c>
      <c r="D841" s="21" t="s">
        <v>385</v>
      </c>
      <c r="E841" s="21"/>
      <c r="F841" s="7"/>
      <c r="G841" s="7"/>
      <c r="H841" s="7"/>
      <c r="I841" s="7"/>
      <c r="J841" s="7"/>
      <c r="K841" s="7">
        <f>K842</f>
        <v>260</v>
      </c>
    </row>
    <row r="842" spans="1:11" ht="47.25" x14ac:dyDescent="0.25">
      <c r="A842" s="26" t="s">
        <v>405</v>
      </c>
      <c r="B842" s="21" t="s">
        <v>340</v>
      </c>
      <c r="C842" s="21" t="s">
        <v>191</v>
      </c>
      <c r="D842" s="21" t="s">
        <v>406</v>
      </c>
      <c r="E842" s="21"/>
      <c r="F842" s="7"/>
      <c r="G842" s="7"/>
      <c r="H842" s="7"/>
      <c r="I842" s="7"/>
      <c r="J842" s="7"/>
      <c r="K842" s="7">
        <f>K843</f>
        <v>260</v>
      </c>
    </row>
    <row r="843" spans="1:11" ht="31.5" x14ac:dyDescent="0.25">
      <c r="A843" s="26" t="s">
        <v>198</v>
      </c>
      <c r="B843" s="21" t="s">
        <v>340</v>
      </c>
      <c r="C843" s="21" t="s">
        <v>191</v>
      </c>
      <c r="D843" s="21" t="s">
        <v>407</v>
      </c>
      <c r="E843" s="21"/>
      <c r="F843" s="7"/>
      <c r="G843" s="7"/>
      <c r="H843" s="7"/>
      <c r="I843" s="7"/>
      <c r="J843" s="7"/>
      <c r="K843" s="7">
        <f>K844</f>
        <v>260</v>
      </c>
    </row>
    <row r="844" spans="1:11" ht="31.5" x14ac:dyDescent="0.25">
      <c r="A844" s="26" t="s">
        <v>172</v>
      </c>
      <c r="B844" s="21" t="s">
        <v>340</v>
      </c>
      <c r="C844" s="21" t="s">
        <v>191</v>
      </c>
      <c r="D844" s="21" t="s">
        <v>407</v>
      </c>
      <c r="E844" s="21" t="s">
        <v>173</v>
      </c>
      <c r="F844" s="7"/>
      <c r="G844" s="7"/>
      <c r="H844" s="7"/>
      <c r="I844" s="7"/>
      <c r="J844" s="7"/>
      <c r="K844" s="7">
        <f>K845</f>
        <v>260</v>
      </c>
    </row>
    <row r="845" spans="1:11" ht="47.25" x14ac:dyDescent="0.25">
      <c r="A845" s="26" t="s">
        <v>174</v>
      </c>
      <c r="B845" s="21" t="s">
        <v>340</v>
      </c>
      <c r="C845" s="21" t="s">
        <v>191</v>
      </c>
      <c r="D845" s="21" t="s">
        <v>407</v>
      </c>
      <c r="E845" s="21" t="s">
        <v>175</v>
      </c>
      <c r="F845" s="7"/>
      <c r="G845" s="7"/>
      <c r="H845" s="7"/>
      <c r="I845" s="7"/>
      <c r="J845" s="7"/>
      <c r="K845" s="7">
        <f>'Прил.№4 ведомств.'!G520</f>
        <v>260</v>
      </c>
    </row>
    <row r="846" spans="1:11" ht="15.75" x14ac:dyDescent="0.25">
      <c r="A846" s="31" t="s">
        <v>162</v>
      </c>
      <c r="B846" s="42" t="s">
        <v>340</v>
      </c>
      <c r="C846" s="42" t="s">
        <v>191</v>
      </c>
      <c r="D846" s="42" t="s">
        <v>163</v>
      </c>
      <c r="E846" s="42"/>
      <c r="F846" s="7" t="e">
        <f t="shared" ref="F846:K846" si="275">F853+F847</f>
        <v>#REF!</v>
      </c>
      <c r="G846" s="7" t="e">
        <f t="shared" si="275"/>
        <v>#REF!</v>
      </c>
      <c r="H846" s="7" t="e">
        <f t="shared" si="275"/>
        <v>#REF!</v>
      </c>
      <c r="I846" s="7" t="e">
        <f t="shared" si="275"/>
        <v>#REF!</v>
      </c>
      <c r="J846" s="7" t="e">
        <f t="shared" si="275"/>
        <v>#REF!</v>
      </c>
      <c r="K846" s="7">
        <f t="shared" si="275"/>
        <v>18603.099999999999</v>
      </c>
    </row>
    <row r="847" spans="1:11" ht="31.5" x14ac:dyDescent="0.25">
      <c r="A847" s="31" t="s">
        <v>164</v>
      </c>
      <c r="B847" s="42" t="s">
        <v>340</v>
      </c>
      <c r="C847" s="42" t="s">
        <v>191</v>
      </c>
      <c r="D847" s="42" t="s">
        <v>165</v>
      </c>
      <c r="E847" s="42"/>
      <c r="F847" s="7" t="e">
        <f t="shared" ref="F847:K847" si="276">F848</f>
        <v>#REF!</v>
      </c>
      <c r="G847" s="7" t="e">
        <f t="shared" si="276"/>
        <v>#REF!</v>
      </c>
      <c r="H847" s="7" t="e">
        <f t="shared" si="276"/>
        <v>#REF!</v>
      </c>
      <c r="I847" s="7" t="e">
        <f t="shared" si="276"/>
        <v>#REF!</v>
      </c>
      <c r="J847" s="7" t="e">
        <f t="shared" si="276"/>
        <v>#REF!</v>
      </c>
      <c r="K847" s="7">
        <f t="shared" si="276"/>
        <v>7836.8</v>
      </c>
    </row>
    <row r="848" spans="1:11" ht="47.25" x14ac:dyDescent="0.25">
      <c r="A848" s="31" t="s">
        <v>166</v>
      </c>
      <c r="B848" s="42" t="s">
        <v>340</v>
      </c>
      <c r="C848" s="42" t="s">
        <v>191</v>
      </c>
      <c r="D848" s="42" t="s">
        <v>167</v>
      </c>
      <c r="E848" s="42"/>
      <c r="F848" s="7" t="e">
        <f t="shared" ref="F848:K848" si="277">F849+F851</f>
        <v>#REF!</v>
      </c>
      <c r="G848" s="7" t="e">
        <f t="shared" si="277"/>
        <v>#REF!</v>
      </c>
      <c r="H848" s="7" t="e">
        <f t="shared" si="277"/>
        <v>#REF!</v>
      </c>
      <c r="I848" s="7" t="e">
        <f t="shared" si="277"/>
        <v>#REF!</v>
      </c>
      <c r="J848" s="7" t="e">
        <f t="shared" si="277"/>
        <v>#REF!</v>
      </c>
      <c r="K848" s="7">
        <f t="shared" si="277"/>
        <v>7836.8</v>
      </c>
    </row>
    <row r="849" spans="1:13" ht="78.75" x14ac:dyDescent="0.25">
      <c r="A849" s="31" t="s">
        <v>168</v>
      </c>
      <c r="B849" s="42" t="s">
        <v>340</v>
      </c>
      <c r="C849" s="42" t="s">
        <v>191</v>
      </c>
      <c r="D849" s="42" t="s">
        <v>167</v>
      </c>
      <c r="E849" s="42" t="s">
        <v>169</v>
      </c>
      <c r="F849" s="62" t="e">
        <f t="shared" ref="F849:K849" si="278">F850</f>
        <v>#REF!</v>
      </c>
      <c r="G849" s="62" t="e">
        <f t="shared" si="278"/>
        <v>#REF!</v>
      </c>
      <c r="H849" s="62" t="e">
        <f t="shared" si="278"/>
        <v>#REF!</v>
      </c>
      <c r="I849" s="62" t="e">
        <f t="shared" si="278"/>
        <v>#REF!</v>
      </c>
      <c r="J849" s="62" t="e">
        <f t="shared" si="278"/>
        <v>#REF!</v>
      </c>
      <c r="K849" s="62">
        <f t="shared" si="278"/>
        <v>7836.8</v>
      </c>
    </row>
    <row r="850" spans="1:13" ht="31.5" x14ac:dyDescent="0.25">
      <c r="A850" s="31" t="s">
        <v>170</v>
      </c>
      <c r="B850" s="42" t="s">
        <v>340</v>
      </c>
      <c r="C850" s="42" t="s">
        <v>191</v>
      </c>
      <c r="D850" s="42" t="s">
        <v>167</v>
      </c>
      <c r="E850" s="42" t="s">
        <v>171</v>
      </c>
      <c r="F850" s="62" t="e">
        <f>'Прил.№4 ведомств.'!#REF!</f>
        <v>#REF!</v>
      </c>
      <c r="G850" s="62" t="e">
        <f>'Прил.№4 ведомств.'!#REF!</f>
        <v>#REF!</v>
      </c>
      <c r="H850" s="62" t="e">
        <f>'Прил.№4 ведомств.'!#REF!</f>
        <v>#REF!</v>
      </c>
      <c r="I850" s="62" t="e">
        <f>'Прил.№4 ведомств.'!#REF!</f>
        <v>#REF!</v>
      </c>
      <c r="J850" s="62" t="e">
        <f>'Прил.№4 ведомств.'!#REF!</f>
        <v>#REF!</v>
      </c>
      <c r="K850" s="62">
        <f>'Прил.№4 ведомств.'!G525</f>
        <v>7836.8</v>
      </c>
    </row>
    <row r="851" spans="1:13" ht="31.5" hidden="1" customHeight="1" x14ac:dyDescent="0.25">
      <c r="A851" s="31" t="s">
        <v>172</v>
      </c>
      <c r="B851" s="42" t="s">
        <v>340</v>
      </c>
      <c r="C851" s="42" t="s">
        <v>191</v>
      </c>
      <c r="D851" s="42" t="s">
        <v>167</v>
      </c>
      <c r="E851" s="42" t="s">
        <v>173</v>
      </c>
      <c r="F851" s="62">
        <f t="shared" ref="F851:K851" si="279">F852</f>
        <v>0</v>
      </c>
      <c r="G851" s="62">
        <f t="shared" si="279"/>
        <v>0</v>
      </c>
      <c r="H851" s="62" t="e">
        <f t="shared" si="279"/>
        <v>#REF!</v>
      </c>
      <c r="I851" s="62" t="e">
        <f t="shared" si="279"/>
        <v>#REF!</v>
      </c>
      <c r="J851" s="62" t="e">
        <f t="shared" si="279"/>
        <v>#REF!</v>
      </c>
      <c r="K851" s="62">
        <f t="shared" si="279"/>
        <v>0</v>
      </c>
    </row>
    <row r="852" spans="1:13" ht="47.25" hidden="1" customHeight="1" x14ac:dyDescent="0.25">
      <c r="A852" s="31" t="s">
        <v>174</v>
      </c>
      <c r="B852" s="42" t="s">
        <v>340</v>
      </c>
      <c r="C852" s="42" t="s">
        <v>191</v>
      </c>
      <c r="D852" s="42" t="s">
        <v>167</v>
      </c>
      <c r="E852" s="42" t="s">
        <v>175</v>
      </c>
      <c r="F852" s="62"/>
      <c r="G852" s="62"/>
      <c r="H852" s="62" t="e">
        <f>'Прил.№4 ведомств.'!#REF!</f>
        <v>#REF!</v>
      </c>
      <c r="I852" s="62" t="e">
        <f>'Прил.№4 ведомств.'!#REF!</f>
        <v>#REF!</v>
      </c>
      <c r="J852" s="62" t="e">
        <f>'Прил.№4 ведомств.'!#REF!</f>
        <v>#REF!</v>
      </c>
      <c r="K852" s="62">
        <f>'Прил.№4 ведомств.'!G527</f>
        <v>0</v>
      </c>
    </row>
    <row r="853" spans="1:13" ht="15.75" x14ac:dyDescent="0.25">
      <c r="A853" s="31" t="s">
        <v>182</v>
      </c>
      <c r="B853" s="42" t="s">
        <v>340</v>
      </c>
      <c r="C853" s="42" t="s">
        <v>191</v>
      </c>
      <c r="D853" s="42" t="s">
        <v>183</v>
      </c>
      <c r="E853" s="42"/>
      <c r="F853" s="7" t="e">
        <f t="shared" ref="F853:K853" si="280">F854</f>
        <v>#REF!</v>
      </c>
      <c r="G853" s="7" t="e">
        <f t="shared" si="280"/>
        <v>#REF!</v>
      </c>
      <c r="H853" s="7" t="e">
        <f t="shared" si="280"/>
        <v>#REF!</v>
      </c>
      <c r="I853" s="7" t="e">
        <f t="shared" si="280"/>
        <v>#REF!</v>
      </c>
      <c r="J853" s="7" t="e">
        <f t="shared" si="280"/>
        <v>#REF!</v>
      </c>
      <c r="K853" s="7">
        <f t="shared" si="280"/>
        <v>10766.3</v>
      </c>
    </row>
    <row r="854" spans="1:13" ht="31.5" x14ac:dyDescent="0.25">
      <c r="A854" s="26" t="s">
        <v>381</v>
      </c>
      <c r="B854" s="42" t="s">
        <v>340</v>
      </c>
      <c r="C854" s="42" t="s">
        <v>191</v>
      </c>
      <c r="D854" s="42" t="s">
        <v>382</v>
      </c>
      <c r="E854" s="42"/>
      <c r="F854" s="7" t="e">
        <f t="shared" ref="F854:K854" si="281">F855+F857+F859</f>
        <v>#REF!</v>
      </c>
      <c r="G854" s="7" t="e">
        <f t="shared" si="281"/>
        <v>#REF!</v>
      </c>
      <c r="H854" s="7" t="e">
        <f t="shared" si="281"/>
        <v>#REF!</v>
      </c>
      <c r="I854" s="7" t="e">
        <f t="shared" si="281"/>
        <v>#REF!</v>
      </c>
      <c r="J854" s="7" t="e">
        <f t="shared" si="281"/>
        <v>#REF!</v>
      </c>
      <c r="K854" s="7">
        <f t="shared" si="281"/>
        <v>10766.3</v>
      </c>
    </row>
    <row r="855" spans="1:13" ht="78.75" x14ac:dyDescent="0.25">
      <c r="A855" s="31" t="s">
        <v>168</v>
      </c>
      <c r="B855" s="42" t="s">
        <v>340</v>
      </c>
      <c r="C855" s="42" t="s">
        <v>191</v>
      </c>
      <c r="D855" s="42" t="s">
        <v>382</v>
      </c>
      <c r="E855" s="42" t="s">
        <v>169</v>
      </c>
      <c r="F855" s="62" t="e">
        <f t="shared" ref="F855:K855" si="282">F856</f>
        <v>#REF!</v>
      </c>
      <c r="G855" s="62" t="e">
        <f t="shared" si="282"/>
        <v>#REF!</v>
      </c>
      <c r="H855" s="62" t="e">
        <f t="shared" si="282"/>
        <v>#REF!</v>
      </c>
      <c r="I855" s="62" t="e">
        <f t="shared" si="282"/>
        <v>#REF!</v>
      </c>
      <c r="J855" s="62" t="e">
        <f t="shared" si="282"/>
        <v>#REF!</v>
      </c>
      <c r="K855" s="62">
        <f t="shared" si="282"/>
        <v>9330.7999999999993</v>
      </c>
    </row>
    <row r="856" spans="1:13" ht="31.5" x14ac:dyDescent="0.25">
      <c r="A856" s="48" t="s">
        <v>383</v>
      </c>
      <c r="B856" s="42" t="s">
        <v>340</v>
      </c>
      <c r="C856" s="42" t="s">
        <v>191</v>
      </c>
      <c r="D856" s="42" t="s">
        <v>382</v>
      </c>
      <c r="E856" s="42" t="s">
        <v>250</v>
      </c>
      <c r="F856" s="62" t="e">
        <f>'Прил.№4 ведомств.'!#REF!</f>
        <v>#REF!</v>
      </c>
      <c r="G856" s="62" t="e">
        <f>'Прил.№4 ведомств.'!#REF!</f>
        <v>#REF!</v>
      </c>
      <c r="H856" s="62" t="e">
        <f>'Прил.№4 ведомств.'!#REF!</f>
        <v>#REF!</v>
      </c>
      <c r="I856" s="62" t="e">
        <f>'Прил.№4 ведомств.'!#REF!</f>
        <v>#REF!</v>
      </c>
      <c r="J856" s="62" t="e">
        <f>'Прил.№4 ведомств.'!#REF!</f>
        <v>#REF!</v>
      </c>
      <c r="K856" s="62">
        <f>'Прил.№4 ведомств.'!G531</f>
        <v>9330.7999999999993</v>
      </c>
    </row>
    <row r="857" spans="1:13" ht="31.5" x14ac:dyDescent="0.25">
      <c r="A857" s="31" t="s">
        <v>172</v>
      </c>
      <c r="B857" s="42" t="s">
        <v>340</v>
      </c>
      <c r="C857" s="42" t="s">
        <v>191</v>
      </c>
      <c r="D857" s="42" t="s">
        <v>382</v>
      </c>
      <c r="E857" s="42" t="s">
        <v>173</v>
      </c>
      <c r="F857" s="62" t="e">
        <f t="shared" ref="F857:K857" si="283">F858</f>
        <v>#REF!</v>
      </c>
      <c r="G857" s="62" t="e">
        <f t="shared" si="283"/>
        <v>#REF!</v>
      </c>
      <c r="H857" s="62" t="e">
        <f t="shared" si="283"/>
        <v>#REF!</v>
      </c>
      <c r="I857" s="62" t="e">
        <f t="shared" si="283"/>
        <v>#REF!</v>
      </c>
      <c r="J857" s="62" t="e">
        <f t="shared" si="283"/>
        <v>#REF!</v>
      </c>
      <c r="K857" s="62">
        <f t="shared" si="283"/>
        <v>1424.3999999999999</v>
      </c>
    </row>
    <row r="858" spans="1:13" ht="47.25" x14ac:dyDescent="0.25">
      <c r="A858" s="31" t="s">
        <v>174</v>
      </c>
      <c r="B858" s="42" t="s">
        <v>340</v>
      </c>
      <c r="C858" s="42" t="s">
        <v>191</v>
      </c>
      <c r="D858" s="42" t="s">
        <v>382</v>
      </c>
      <c r="E858" s="42" t="s">
        <v>175</v>
      </c>
      <c r="F858" s="62" t="e">
        <f>'Прил.№4 ведомств.'!#REF!</f>
        <v>#REF!</v>
      </c>
      <c r="G858" s="62" t="e">
        <f>'Прил.№4 ведомств.'!#REF!</f>
        <v>#REF!</v>
      </c>
      <c r="H858" s="62" t="e">
        <f>'Прил.№4 ведомств.'!#REF!</f>
        <v>#REF!</v>
      </c>
      <c r="I858" s="62" t="e">
        <f>'Прил.№4 ведомств.'!#REF!</f>
        <v>#REF!</v>
      </c>
      <c r="J858" s="62" t="e">
        <f>'Прил.№4 ведомств.'!#REF!</f>
        <v>#REF!</v>
      </c>
      <c r="K858" s="62">
        <f>'Прил.№4 ведомств.'!G533</f>
        <v>1424.3999999999999</v>
      </c>
    </row>
    <row r="859" spans="1:13" ht="15.75" x14ac:dyDescent="0.25">
      <c r="A859" s="31" t="s">
        <v>176</v>
      </c>
      <c r="B859" s="42" t="s">
        <v>340</v>
      </c>
      <c r="C859" s="42" t="s">
        <v>191</v>
      </c>
      <c r="D859" s="42" t="s">
        <v>382</v>
      </c>
      <c r="E859" s="42" t="s">
        <v>186</v>
      </c>
      <c r="F859" s="62" t="e">
        <f t="shared" ref="F859:K859" si="284">F860</f>
        <v>#REF!</v>
      </c>
      <c r="G859" s="62" t="e">
        <f t="shared" si="284"/>
        <v>#REF!</v>
      </c>
      <c r="H859" s="62" t="e">
        <f t="shared" si="284"/>
        <v>#REF!</v>
      </c>
      <c r="I859" s="62" t="e">
        <f t="shared" si="284"/>
        <v>#REF!</v>
      </c>
      <c r="J859" s="62" t="e">
        <f t="shared" si="284"/>
        <v>#REF!</v>
      </c>
      <c r="K859" s="62">
        <f t="shared" si="284"/>
        <v>11.1</v>
      </c>
    </row>
    <row r="860" spans="1:13" ht="15.75" x14ac:dyDescent="0.25">
      <c r="A860" s="31" t="s">
        <v>610</v>
      </c>
      <c r="B860" s="42" t="s">
        <v>340</v>
      </c>
      <c r="C860" s="42" t="s">
        <v>191</v>
      </c>
      <c r="D860" s="42" t="s">
        <v>382</v>
      </c>
      <c r="E860" s="42" t="s">
        <v>179</v>
      </c>
      <c r="F860" s="62" t="e">
        <f>'Прил.№4 ведомств.'!#REF!</f>
        <v>#REF!</v>
      </c>
      <c r="G860" s="62" t="e">
        <f>'Прил.№4 ведомств.'!#REF!</f>
        <v>#REF!</v>
      </c>
      <c r="H860" s="62" t="e">
        <f>'Прил.№4 ведомств.'!#REF!</f>
        <v>#REF!</v>
      </c>
      <c r="I860" s="62" t="e">
        <f>'Прил.№4 ведомств.'!#REF!</f>
        <v>#REF!</v>
      </c>
      <c r="J860" s="62" t="e">
        <f>'Прил.№4 ведомств.'!#REF!</f>
        <v>#REF!</v>
      </c>
      <c r="K860" s="62">
        <f>'Прил.№4 ведомств.'!G535</f>
        <v>11.1</v>
      </c>
    </row>
    <row r="861" spans="1:13" ht="15.75" x14ac:dyDescent="0.25">
      <c r="A861" s="43" t="s">
        <v>284</v>
      </c>
      <c r="B861" s="8" t="s">
        <v>285</v>
      </c>
      <c r="C861" s="8"/>
      <c r="D861" s="8"/>
      <c r="E861" s="8"/>
      <c r="F861" s="4" t="e">
        <f t="shared" ref="F861:K861" si="285">F862+F868+F954+F946</f>
        <v>#REF!</v>
      </c>
      <c r="G861" s="4" t="e">
        <f t="shared" si="285"/>
        <v>#REF!</v>
      </c>
      <c r="H861" s="4" t="e">
        <f t="shared" si="285"/>
        <v>#REF!</v>
      </c>
      <c r="I861" s="4" t="e">
        <f t="shared" si="285"/>
        <v>#REF!</v>
      </c>
      <c r="J861" s="4" t="e">
        <f t="shared" si="285"/>
        <v>#REF!</v>
      </c>
      <c r="K861" s="4">
        <f t="shared" si="285"/>
        <v>14804.4</v>
      </c>
      <c r="M861" s="23"/>
    </row>
    <row r="862" spans="1:13" ht="15.75" x14ac:dyDescent="0.25">
      <c r="A862" s="43" t="s">
        <v>286</v>
      </c>
      <c r="B862" s="8" t="s">
        <v>285</v>
      </c>
      <c r="C862" s="8" t="s">
        <v>159</v>
      </c>
      <c r="D862" s="8"/>
      <c r="E862" s="8"/>
      <c r="F862" s="4" t="e">
        <f t="shared" ref="F862:K862" si="286">F864</f>
        <v>#REF!</v>
      </c>
      <c r="G862" s="4" t="e">
        <f t="shared" si="286"/>
        <v>#REF!</v>
      </c>
      <c r="H862" s="4" t="e">
        <f t="shared" si="286"/>
        <v>#REF!</v>
      </c>
      <c r="I862" s="4" t="e">
        <f t="shared" si="286"/>
        <v>#REF!</v>
      </c>
      <c r="J862" s="4" t="e">
        <f t="shared" si="286"/>
        <v>#REF!</v>
      </c>
      <c r="K862" s="4">
        <f t="shared" si="286"/>
        <v>9066.4</v>
      </c>
    </row>
    <row r="863" spans="1:13" ht="15.75" x14ac:dyDescent="0.25">
      <c r="A863" s="31" t="s">
        <v>162</v>
      </c>
      <c r="B863" s="42" t="s">
        <v>285</v>
      </c>
      <c r="C863" s="42" t="s">
        <v>159</v>
      </c>
      <c r="D863" s="42" t="s">
        <v>163</v>
      </c>
      <c r="E863" s="42"/>
      <c r="F863" s="7" t="e">
        <f>F864</f>
        <v>#REF!</v>
      </c>
      <c r="G863" s="7" t="e">
        <f t="shared" ref="G863:K866" si="287">G864</f>
        <v>#REF!</v>
      </c>
      <c r="H863" s="7" t="e">
        <f t="shared" si="287"/>
        <v>#REF!</v>
      </c>
      <c r="I863" s="7" t="e">
        <f t="shared" si="287"/>
        <v>#REF!</v>
      </c>
      <c r="J863" s="7" t="e">
        <f t="shared" si="287"/>
        <v>#REF!</v>
      </c>
      <c r="K863" s="7">
        <f t="shared" si="287"/>
        <v>9066.4</v>
      </c>
    </row>
    <row r="864" spans="1:13" ht="15.75" x14ac:dyDescent="0.25">
      <c r="A864" s="31" t="s">
        <v>182</v>
      </c>
      <c r="B864" s="42" t="s">
        <v>285</v>
      </c>
      <c r="C864" s="42" t="s">
        <v>159</v>
      </c>
      <c r="D864" s="42" t="s">
        <v>183</v>
      </c>
      <c r="E864" s="42"/>
      <c r="F864" s="7" t="e">
        <f>F865</f>
        <v>#REF!</v>
      </c>
      <c r="G864" s="7" t="e">
        <f t="shared" si="287"/>
        <v>#REF!</v>
      </c>
      <c r="H864" s="7" t="e">
        <f t="shared" si="287"/>
        <v>#REF!</v>
      </c>
      <c r="I864" s="7" t="e">
        <f t="shared" si="287"/>
        <v>#REF!</v>
      </c>
      <c r="J864" s="7" t="e">
        <f t="shared" si="287"/>
        <v>#REF!</v>
      </c>
      <c r="K864" s="7">
        <f t="shared" si="287"/>
        <v>9066.4</v>
      </c>
    </row>
    <row r="865" spans="1:13" ht="15.75" x14ac:dyDescent="0.25">
      <c r="A865" s="31" t="s">
        <v>287</v>
      </c>
      <c r="B865" s="42" t="s">
        <v>285</v>
      </c>
      <c r="C865" s="42" t="s">
        <v>159</v>
      </c>
      <c r="D865" s="42" t="s">
        <v>288</v>
      </c>
      <c r="E865" s="42"/>
      <c r="F865" s="7" t="e">
        <f>F866</f>
        <v>#REF!</v>
      </c>
      <c r="G865" s="7" t="e">
        <f t="shared" si="287"/>
        <v>#REF!</v>
      </c>
      <c r="H865" s="7" t="e">
        <f t="shared" si="287"/>
        <v>#REF!</v>
      </c>
      <c r="I865" s="7" t="e">
        <f t="shared" si="287"/>
        <v>#REF!</v>
      </c>
      <c r="J865" s="7" t="e">
        <f t="shared" si="287"/>
        <v>#REF!</v>
      </c>
      <c r="K865" s="7">
        <f t="shared" si="287"/>
        <v>9066.4</v>
      </c>
    </row>
    <row r="866" spans="1:13" ht="31.5" x14ac:dyDescent="0.25">
      <c r="A866" s="31" t="s">
        <v>289</v>
      </c>
      <c r="B866" s="42" t="s">
        <v>285</v>
      </c>
      <c r="C866" s="42" t="s">
        <v>159</v>
      </c>
      <c r="D866" s="42" t="s">
        <v>288</v>
      </c>
      <c r="E866" s="42" t="s">
        <v>290</v>
      </c>
      <c r="F866" s="7" t="e">
        <f>F867</f>
        <v>#REF!</v>
      </c>
      <c r="G866" s="7" t="e">
        <f t="shared" si="287"/>
        <v>#REF!</v>
      </c>
      <c r="H866" s="7" t="e">
        <f t="shared" si="287"/>
        <v>#REF!</v>
      </c>
      <c r="I866" s="7" t="e">
        <f t="shared" si="287"/>
        <v>#REF!</v>
      </c>
      <c r="J866" s="7" t="e">
        <f t="shared" si="287"/>
        <v>#REF!</v>
      </c>
      <c r="K866" s="7">
        <f t="shared" si="287"/>
        <v>9066.4</v>
      </c>
      <c r="L866" s="263"/>
      <c r="M866" s="130"/>
    </row>
    <row r="867" spans="1:13" ht="31.5" x14ac:dyDescent="0.25">
      <c r="A867" s="31" t="s">
        <v>291</v>
      </c>
      <c r="B867" s="42" t="s">
        <v>285</v>
      </c>
      <c r="C867" s="42" t="s">
        <v>159</v>
      </c>
      <c r="D867" s="42" t="s">
        <v>288</v>
      </c>
      <c r="E867" s="42" t="s">
        <v>292</v>
      </c>
      <c r="F867" s="62" t="e">
        <f>'Прил.№4 ведомств.'!#REF!</f>
        <v>#REF!</v>
      </c>
      <c r="G867" s="62" t="e">
        <f>'Прил.№4 ведомств.'!#REF!</f>
        <v>#REF!</v>
      </c>
      <c r="H867" s="62" t="e">
        <f>'Прил.№4 ведомств.'!#REF!</f>
        <v>#REF!</v>
      </c>
      <c r="I867" s="62" t="e">
        <f>'Прил.№4 ведомств.'!#REF!</f>
        <v>#REF!</v>
      </c>
      <c r="J867" s="62" t="e">
        <f>'Прил.№4 ведомств.'!#REF!</f>
        <v>#REF!</v>
      </c>
      <c r="K867" s="62">
        <f>'Прил.№4 ведомств.'!G226</f>
        <v>9066.4</v>
      </c>
    </row>
    <row r="868" spans="1:13" ht="15.75" x14ac:dyDescent="0.25">
      <c r="A868" s="43" t="s">
        <v>293</v>
      </c>
      <c r="B868" s="8" t="s">
        <v>285</v>
      </c>
      <c r="C868" s="8" t="s">
        <v>256</v>
      </c>
      <c r="D868" s="8"/>
      <c r="E868" s="8"/>
      <c r="F868" s="4" t="e">
        <f t="shared" ref="F868:K868" si="288">F869+F926+F922</f>
        <v>#REF!</v>
      </c>
      <c r="G868" s="4" t="e">
        <f t="shared" si="288"/>
        <v>#REF!</v>
      </c>
      <c r="H868" s="4" t="e">
        <f t="shared" si="288"/>
        <v>#REF!</v>
      </c>
      <c r="I868" s="4" t="e">
        <f t="shared" si="288"/>
        <v>#REF!</v>
      </c>
      <c r="J868" s="4" t="e">
        <f t="shared" si="288"/>
        <v>#REF!</v>
      </c>
      <c r="K868" s="4">
        <f t="shared" si="288"/>
        <v>2387</v>
      </c>
    </row>
    <row r="869" spans="1:13" ht="47.25" x14ac:dyDescent="0.25">
      <c r="A869" s="31" t="s">
        <v>384</v>
      </c>
      <c r="B869" s="42" t="s">
        <v>285</v>
      </c>
      <c r="C869" s="42" t="s">
        <v>256</v>
      </c>
      <c r="D869" s="42" t="s">
        <v>385</v>
      </c>
      <c r="E869" s="42"/>
      <c r="F869" s="7" t="e">
        <f t="shared" ref="F869:K869" si="289">F870+F881+F885+F889+F895+F899+F903+F918</f>
        <v>#REF!</v>
      </c>
      <c r="G869" s="7" t="e">
        <f t="shared" si="289"/>
        <v>#REF!</v>
      </c>
      <c r="H869" s="7" t="e">
        <f t="shared" si="289"/>
        <v>#REF!</v>
      </c>
      <c r="I869" s="7" t="e">
        <f t="shared" si="289"/>
        <v>#REF!</v>
      </c>
      <c r="J869" s="7" t="e">
        <f t="shared" si="289"/>
        <v>#REF!</v>
      </c>
      <c r="K869" s="7">
        <f t="shared" si="289"/>
        <v>2377</v>
      </c>
    </row>
    <row r="870" spans="1:13" ht="31.5" hidden="1" x14ac:dyDescent="0.25">
      <c r="A870" s="31" t="s">
        <v>386</v>
      </c>
      <c r="B870" s="42" t="s">
        <v>285</v>
      </c>
      <c r="C870" s="42" t="s">
        <v>256</v>
      </c>
      <c r="D870" s="42" t="s">
        <v>387</v>
      </c>
      <c r="E870" s="42"/>
      <c r="F870" s="7" t="e">
        <f>F871+F878+F876</f>
        <v>#REF!</v>
      </c>
      <c r="G870" s="7" t="e">
        <f>G871+G878+G876</f>
        <v>#REF!</v>
      </c>
      <c r="H870" s="7" t="e">
        <f>H871+H878+H876</f>
        <v>#REF!</v>
      </c>
      <c r="I870" s="7" t="e">
        <f>I871+I878+I876</f>
        <v>#REF!</v>
      </c>
      <c r="J870" s="7" t="e">
        <f>J871+J878+J876</f>
        <v>#REF!</v>
      </c>
      <c r="K870" s="7">
        <f>K871+K878</f>
        <v>0</v>
      </c>
    </row>
    <row r="871" spans="1:13" ht="31.5" hidden="1" x14ac:dyDescent="0.25">
      <c r="A871" s="31" t="s">
        <v>198</v>
      </c>
      <c r="B871" s="42" t="s">
        <v>285</v>
      </c>
      <c r="C871" s="42" t="s">
        <v>256</v>
      </c>
      <c r="D871" s="42" t="s">
        <v>388</v>
      </c>
      <c r="E871" s="42"/>
      <c r="F871" s="7" t="e">
        <f>F874</f>
        <v>#REF!</v>
      </c>
      <c r="G871" s="7" t="e">
        <f>G874</f>
        <v>#REF!</v>
      </c>
      <c r="H871" s="7" t="e">
        <f>H874</f>
        <v>#REF!</v>
      </c>
      <c r="I871" s="7" t="e">
        <f>I874</f>
        <v>#REF!</v>
      </c>
      <c r="J871" s="7" t="e">
        <f>J874</f>
        <v>#REF!</v>
      </c>
      <c r="K871" s="7">
        <f>K874+K872+K876</f>
        <v>0</v>
      </c>
    </row>
    <row r="872" spans="1:13" ht="78.75" hidden="1" x14ac:dyDescent="0.25">
      <c r="A872" s="26" t="s">
        <v>168</v>
      </c>
      <c r="B872" s="42" t="s">
        <v>285</v>
      </c>
      <c r="C872" s="42" t="s">
        <v>256</v>
      </c>
      <c r="D872" s="42" t="s">
        <v>388</v>
      </c>
      <c r="E872" s="42" t="s">
        <v>169</v>
      </c>
      <c r="F872" s="7"/>
      <c r="G872" s="7"/>
      <c r="H872" s="7"/>
      <c r="I872" s="7"/>
      <c r="J872" s="7"/>
      <c r="K872" s="7">
        <f>K873</f>
        <v>0</v>
      </c>
    </row>
    <row r="873" spans="1:13" ht="31.5" hidden="1" x14ac:dyDescent="0.25">
      <c r="A873" s="26" t="s">
        <v>383</v>
      </c>
      <c r="B873" s="42" t="s">
        <v>285</v>
      </c>
      <c r="C873" s="42" t="s">
        <v>256</v>
      </c>
      <c r="D873" s="42" t="s">
        <v>388</v>
      </c>
      <c r="E873" s="42" t="s">
        <v>250</v>
      </c>
      <c r="F873" s="7"/>
      <c r="G873" s="7"/>
      <c r="H873" s="7"/>
      <c r="I873" s="7"/>
      <c r="J873" s="7"/>
      <c r="K873" s="7">
        <f>'Прил.№4 ведомств.'!G542</f>
        <v>0</v>
      </c>
    </row>
    <row r="874" spans="1:13" ht="31.5" hidden="1" x14ac:dyDescent="0.25">
      <c r="A874" s="31" t="s">
        <v>172</v>
      </c>
      <c r="B874" s="42" t="s">
        <v>285</v>
      </c>
      <c r="C874" s="42" t="s">
        <v>256</v>
      </c>
      <c r="D874" s="42" t="s">
        <v>388</v>
      </c>
      <c r="E874" s="42" t="s">
        <v>173</v>
      </c>
      <c r="F874" s="7" t="e">
        <f t="shared" ref="F874:K874" si="290">F875</f>
        <v>#REF!</v>
      </c>
      <c r="G874" s="7" t="e">
        <f t="shared" si="290"/>
        <v>#REF!</v>
      </c>
      <c r="H874" s="7" t="e">
        <f t="shared" si="290"/>
        <v>#REF!</v>
      </c>
      <c r="I874" s="7" t="e">
        <f t="shared" si="290"/>
        <v>#REF!</v>
      </c>
      <c r="J874" s="7" t="e">
        <f t="shared" si="290"/>
        <v>#REF!</v>
      </c>
      <c r="K874" s="7">
        <f t="shared" si="290"/>
        <v>0</v>
      </c>
    </row>
    <row r="875" spans="1:13" ht="47.25" hidden="1" x14ac:dyDescent="0.25">
      <c r="A875" s="31" t="s">
        <v>174</v>
      </c>
      <c r="B875" s="42" t="s">
        <v>285</v>
      </c>
      <c r="C875" s="42" t="s">
        <v>256</v>
      </c>
      <c r="D875" s="42" t="s">
        <v>388</v>
      </c>
      <c r="E875" s="42" t="s">
        <v>175</v>
      </c>
      <c r="F875" s="7" t="e">
        <f>'Прил.№4 ведомств.'!#REF!</f>
        <v>#REF!</v>
      </c>
      <c r="G875" s="7" t="e">
        <f>'Прил.№4 ведомств.'!#REF!</f>
        <v>#REF!</v>
      </c>
      <c r="H875" s="7" t="e">
        <f>'Прил.№4 ведомств.'!#REF!</f>
        <v>#REF!</v>
      </c>
      <c r="I875" s="7" t="e">
        <f>'Прил.№4 ведомств.'!#REF!</f>
        <v>#REF!</v>
      </c>
      <c r="J875" s="7" t="e">
        <f>'Прил.№4 ведомств.'!#REF!</f>
        <v>#REF!</v>
      </c>
      <c r="K875" s="7">
        <f>'Прил.№4 ведомств.'!G544</f>
        <v>0</v>
      </c>
    </row>
    <row r="876" spans="1:13" ht="31.5" hidden="1" x14ac:dyDescent="0.25">
      <c r="A876" s="31" t="s">
        <v>289</v>
      </c>
      <c r="B876" s="42" t="s">
        <v>285</v>
      </c>
      <c r="C876" s="42" t="s">
        <v>256</v>
      </c>
      <c r="D876" s="42" t="s">
        <v>388</v>
      </c>
      <c r="E876" s="42" t="s">
        <v>290</v>
      </c>
      <c r="F876" s="7" t="e">
        <f t="shared" ref="F876:K876" si="291">F877</f>
        <v>#REF!</v>
      </c>
      <c r="G876" s="7" t="e">
        <f t="shared" si="291"/>
        <v>#REF!</v>
      </c>
      <c r="H876" s="7" t="e">
        <f t="shared" si="291"/>
        <v>#REF!</v>
      </c>
      <c r="I876" s="7" t="e">
        <f t="shared" si="291"/>
        <v>#REF!</v>
      </c>
      <c r="J876" s="7" t="e">
        <f t="shared" si="291"/>
        <v>#REF!</v>
      </c>
      <c r="K876" s="7">
        <f t="shared" si="291"/>
        <v>0</v>
      </c>
    </row>
    <row r="877" spans="1:13" ht="31.5" hidden="1" x14ac:dyDescent="0.25">
      <c r="A877" s="31" t="s">
        <v>389</v>
      </c>
      <c r="B877" s="42" t="s">
        <v>285</v>
      </c>
      <c r="C877" s="42" t="s">
        <v>256</v>
      </c>
      <c r="D877" s="42" t="s">
        <v>388</v>
      </c>
      <c r="E877" s="42" t="s">
        <v>390</v>
      </c>
      <c r="F877" s="7" t="e">
        <f>'Прил.№4 ведомств.'!#REF!</f>
        <v>#REF!</v>
      </c>
      <c r="G877" s="7" t="e">
        <f>'Прил.№4 ведомств.'!#REF!</f>
        <v>#REF!</v>
      </c>
      <c r="H877" s="7" t="e">
        <f>'Прил.№4 ведомств.'!#REF!</f>
        <v>#REF!</v>
      </c>
      <c r="I877" s="7" t="e">
        <f>'Прил.№4 ведомств.'!#REF!</f>
        <v>#REF!</v>
      </c>
      <c r="J877" s="7" t="e">
        <f>'Прил.№4 ведомств.'!#REF!</f>
        <v>#REF!</v>
      </c>
      <c r="K877" s="7">
        <f>'Прил.№4 ведомств.'!G546</f>
        <v>0</v>
      </c>
    </row>
    <row r="878" spans="1:13" ht="31.5" hidden="1" x14ac:dyDescent="0.25">
      <c r="A878" s="26" t="s">
        <v>391</v>
      </c>
      <c r="B878" s="42" t="s">
        <v>285</v>
      </c>
      <c r="C878" s="42" t="s">
        <v>256</v>
      </c>
      <c r="D878" s="21" t="s">
        <v>392</v>
      </c>
      <c r="E878" s="42"/>
      <c r="F878" s="7" t="e">
        <f>F879</f>
        <v>#REF!</v>
      </c>
      <c r="G878" s="7" t="e">
        <f t="shared" ref="G878:K879" si="292">G879</f>
        <v>#REF!</v>
      </c>
      <c r="H878" s="7" t="e">
        <f t="shared" si="292"/>
        <v>#REF!</v>
      </c>
      <c r="I878" s="7" t="e">
        <f t="shared" si="292"/>
        <v>#REF!</v>
      </c>
      <c r="J878" s="7" t="e">
        <f t="shared" si="292"/>
        <v>#REF!</v>
      </c>
      <c r="K878" s="7">
        <f t="shared" si="292"/>
        <v>0</v>
      </c>
    </row>
    <row r="879" spans="1:13" ht="47.25" hidden="1" x14ac:dyDescent="0.25">
      <c r="A879" s="26" t="s">
        <v>313</v>
      </c>
      <c r="B879" s="42" t="s">
        <v>285</v>
      </c>
      <c r="C879" s="42" t="s">
        <v>256</v>
      </c>
      <c r="D879" s="21" t="s">
        <v>392</v>
      </c>
      <c r="E879" s="42" t="s">
        <v>314</v>
      </c>
      <c r="F879" s="7" t="e">
        <f>F880</f>
        <v>#REF!</v>
      </c>
      <c r="G879" s="7" t="e">
        <f t="shared" si="292"/>
        <v>#REF!</v>
      </c>
      <c r="H879" s="7" t="e">
        <f t="shared" si="292"/>
        <v>#REF!</v>
      </c>
      <c r="I879" s="7" t="e">
        <f t="shared" si="292"/>
        <v>#REF!</v>
      </c>
      <c r="J879" s="7" t="e">
        <f t="shared" si="292"/>
        <v>#REF!</v>
      </c>
      <c r="K879" s="7">
        <f t="shared" si="292"/>
        <v>0</v>
      </c>
    </row>
    <row r="880" spans="1:13" ht="15.75" hidden="1" x14ac:dyDescent="0.25">
      <c r="A880" s="26" t="s">
        <v>315</v>
      </c>
      <c r="B880" s="42" t="s">
        <v>285</v>
      </c>
      <c r="C880" s="42" t="s">
        <v>256</v>
      </c>
      <c r="D880" s="21" t="s">
        <v>392</v>
      </c>
      <c r="E880" s="42" t="s">
        <v>316</v>
      </c>
      <c r="F880" s="7" t="e">
        <f>'Прил.№4 ведомств.'!#REF!</f>
        <v>#REF!</v>
      </c>
      <c r="G880" s="7" t="e">
        <f>'Прил.№4 ведомств.'!#REF!</f>
        <v>#REF!</v>
      </c>
      <c r="H880" s="7" t="e">
        <f>'Прил.№4 ведомств.'!#REF!</f>
        <v>#REF!</v>
      </c>
      <c r="I880" s="7" t="e">
        <f>'Прил.№4 ведомств.'!#REF!</f>
        <v>#REF!</v>
      </c>
      <c r="J880" s="7" t="e">
        <f>'Прил.№4 ведомств.'!#REF!</f>
        <v>#REF!</v>
      </c>
      <c r="K880" s="7">
        <f>'Прил.№4 ведомств.'!G549</f>
        <v>0</v>
      </c>
    </row>
    <row r="881" spans="1:11" ht="31.5" x14ac:dyDescent="0.25">
      <c r="A881" s="31" t="s">
        <v>393</v>
      </c>
      <c r="B881" s="42" t="s">
        <v>285</v>
      </c>
      <c r="C881" s="42" t="s">
        <v>256</v>
      </c>
      <c r="D881" s="42" t="s">
        <v>394</v>
      </c>
      <c r="E881" s="42"/>
      <c r="F881" s="7" t="e">
        <f>F882</f>
        <v>#REF!</v>
      </c>
      <c r="G881" s="7" t="e">
        <f t="shared" ref="G881:K883" si="293">G882</f>
        <v>#REF!</v>
      </c>
      <c r="H881" s="7" t="e">
        <f t="shared" si="293"/>
        <v>#REF!</v>
      </c>
      <c r="I881" s="7" t="e">
        <f t="shared" si="293"/>
        <v>#REF!</v>
      </c>
      <c r="J881" s="7" t="e">
        <f t="shared" si="293"/>
        <v>#REF!</v>
      </c>
      <c r="K881" s="7">
        <f t="shared" si="293"/>
        <v>434.7</v>
      </c>
    </row>
    <row r="882" spans="1:11" ht="31.5" x14ac:dyDescent="0.25">
      <c r="A882" s="26" t="s">
        <v>1065</v>
      </c>
      <c r="B882" s="42" t="s">
        <v>285</v>
      </c>
      <c r="C882" s="42" t="s">
        <v>256</v>
      </c>
      <c r="D882" s="21" t="s">
        <v>997</v>
      </c>
      <c r="E882" s="42"/>
      <c r="F882" s="7" t="e">
        <f>F883</f>
        <v>#REF!</v>
      </c>
      <c r="G882" s="7" t="e">
        <f t="shared" si="293"/>
        <v>#REF!</v>
      </c>
      <c r="H882" s="7" t="e">
        <f t="shared" si="293"/>
        <v>#REF!</v>
      </c>
      <c r="I882" s="7" t="e">
        <f t="shared" si="293"/>
        <v>#REF!</v>
      </c>
      <c r="J882" s="7" t="e">
        <f t="shared" si="293"/>
        <v>#REF!</v>
      </c>
      <c r="K882" s="7">
        <f t="shared" si="293"/>
        <v>434.7</v>
      </c>
    </row>
    <row r="883" spans="1:11" ht="31.5" x14ac:dyDescent="0.25">
      <c r="A883" s="31" t="s">
        <v>289</v>
      </c>
      <c r="B883" s="42" t="s">
        <v>285</v>
      </c>
      <c r="C883" s="42" t="s">
        <v>256</v>
      </c>
      <c r="D883" s="21" t="s">
        <v>997</v>
      </c>
      <c r="E883" s="42" t="s">
        <v>290</v>
      </c>
      <c r="F883" s="7" t="e">
        <f>F884</f>
        <v>#REF!</v>
      </c>
      <c r="G883" s="7" t="e">
        <f t="shared" si="293"/>
        <v>#REF!</v>
      </c>
      <c r="H883" s="7" t="e">
        <f t="shared" si="293"/>
        <v>#REF!</v>
      </c>
      <c r="I883" s="7" t="e">
        <f t="shared" si="293"/>
        <v>#REF!</v>
      </c>
      <c r="J883" s="7" t="e">
        <f t="shared" si="293"/>
        <v>#REF!</v>
      </c>
      <c r="K883" s="7">
        <f t="shared" si="293"/>
        <v>434.7</v>
      </c>
    </row>
    <row r="884" spans="1:11" ht="31.5" x14ac:dyDescent="0.25">
      <c r="A884" s="31" t="s">
        <v>291</v>
      </c>
      <c r="B884" s="42" t="s">
        <v>285</v>
      </c>
      <c r="C884" s="42" t="s">
        <v>256</v>
      </c>
      <c r="D884" s="21" t="s">
        <v>997</v>
      </c>
      <c r="E884" s="42" t="s">
        <v>292</v>
      </c>
      <c r="F884" s="7" t="e">
        <f>'Прил.№4 ведомств.'!#REF!</f>
        <v>#REF!</v>
      </c>
      <c r="G884" s="7" t="e">
        <f>'Прил.№4 ведомств.'!#REF!</f>
        <v>#REF!</v>
      </c>
      <c r="H884" s="7" t="e">
        <f>'Прил.№4 ведомств.'!#REF!</f>
        <v>#REF!</v>
      </c>
      <c r="I884" s="7" t="e">
        <f>'Прил.№4 ведомств.'!#REF!</f>
        <v>#REF!</v>
      </c>
      <c r="J884" s="7" t="e">
        <f>'Прил.№4 ведомств.'!#REF!</f>
        <v>#REF!</v>
      </c>
      <c r="K884" s="7">
        <f>'Прил.№4 ведомств.'!G553</f>
        <v>434.7</v>
      </c>
    </row>
    <row r="885" spans="1:11" ht="31.5" x14ac:dyDescent="0.25">
      <c r="A885" s="31" t="s">
        <v>396</v>
      </c>
      <c r="B885" s="6">
        <v>10</v>
      </c>
      <c r="C885" s="42" t="s">
        <v>256</v>
      </c>
      <c r="D885" s="42" t="s">
        <v>397</v>
      </c>
      <c r="E885" s="42"/>
      <c r="F885" s="7" t="e">
        <f t="shared" ref="F885:K885" si="294">F887</f>
        <v>#REF!</v>
      </c>
      <c r="G885" s="7" t="e">
        <f t="shared" si="294"/>
        <v>#REF!</v>
      </c>
      <c r="H885" s="7" t="e">
        <f t="shared" si="294"/>
        <v>#REF!</v>
      </c>
      <c r="I885" s="7" t="e">
        <f t="shared" si="294"/>
        <v>#REF!</v>
      </c>
      <c r="J885" s="7" t="e">
        <f t="shared" si="294"/>
        <v>#REF!</v>
      </c>
      <c r="K885" s="7">
        <f t="shared" si="294"/>
        <v>420</v>
      </c>
    </row>
    <row r="886" spans="1:11" ht="31.5" x14ac:dyDescent="0.25">
      <c r="A886" s="31" t="s">
        <v>198</v>
      </c>
      <c r="B886" s="42" t="s">
        <v>285</v>
      </c>
      <c r="C886" s="42" t="s">
        <v>256</v>
      </c>
      <c r="D886" s="42" t="s">
        <v>398</v>
      </c>
      <c r="E886" s="42"/>
      <c r="F886" s="7" t="e">
        <f>F887</f>
        <v>#REF!</v>
      </c>
      <c r="G886" s="7" t="e">
        <f t="shared" ref="G886:K887" si="295">G887</f>
        <v>#REF!</v>
      </c>
      <c r="H886" s="7" t="e">
        <f t="shared" si="295"/>
        <v>#REF!</v>
      </c>
      <c r="I886" s="7" t="e">
        <f t="shared" si="295"/>
        <v>#REF!</v>
      </c>
      <c r="J886" s="7" t="e">
        <f t="shared" si="295"/>
        <v>#REF!</v>
      </c>
      <c r="K886" s="7">
        <f t="shared" si="295"/>
        <v>420</v>
      </c>
    </row>
    <row r="887" spans="1:11" ht="31.5" x14ac:dyDescent="0.25">
      <c r="A887" s="31" t="s">
        <v>289</v>
      </c>
      <c r="B887" s="42" t="s">
        <v>285</v>
      </c>
      <c r="C887" s="42" t="s">
        <v>256</v>
      </c>
      <c r="D887" s="42" t="s">
        <v>398</v>
      </c>
      <c r="E887" s="42" t="s">
        <v>290</v>
      </c>
      <c r="F887" s="7" t="e">
        <f>F888</f>
        <v>#REF!</v>
      </c>
      <c r="G887" s="7" t="e">
        <f t="shared" si="295"/>
        <v>#REF!</v>
      </c>
      <c r="H887" s="7" t="e">
        <f t="shared" si="295"/>
        <v>#REF!</v>
      </c>
      <c r="I887" s="7" t="e">
        <f t="shared" si="295"/>
        <v>#REF!</v>
      </c>
      <c r="J887" s="7" t="e">
        <f t="shared" si="295"/>
        <v>#REF!</v>
      </c>
      <c r="K887" s="7">
        <f t="shared" si="295"/>
        <v>420</v>
      </c>
    </row>
    <row r="888" spans="1:11" ht="31.5" x14ac:dyDescent="0.25">
      <c r="A888" s="31" t="s">
        <v>389</v>
      </c>
      <c r="B888" s="42" t="s">
        <v>285</v>
      </c>
      <c r="C888" s="42" t="s">
        <v>256</v>
      </c>
      <c r="D888" s="42" t="s">
        <v>398</v>
      </c>
      <c r="E888" s="42" t="s">
        <v>390</v>
      </c>
      <c r="F888" s="7" t="e">
        <f>'Прил.№4 ведомств.'!#REF!</f>
        <v>#REF!</v>
      </c>
      <c r="G888" s="7" t="e">
        <f>'Прил.№4 ведомств.'!#REF!</f>
        <v>#REF!</v>
      </c>
      <c r="H888" s="7" t="e">
        <f>'Прил.№4 ведомств.'!#REF!</f>
        <v>#REF!</v>
      </c>
      <c r="I888" s="7" t="e">
        <f>'Прил.№4 ведомств.'!#REF!</f>
        <v>#REF!</v>
      </c>
      <c r="J888" s="7" t="e">
        <f>'Прил.№4 ведомств.'!#REF!</f>
        <v>#REF!</v>
      </c>
      <c r="K888" s="7">
        <f>'Прил.№4 ведомств.'!G557</f>
        <v>420</v>
      </c>
    </row>
    <row r="889" spans="1:11" ht="15.75" x14ac:dyDescent="0.25">
      <c r="A889" s="31" t="s">
        <v>399</v>
      </c>
      <c r="B889" s="6">
        <v>10</v>
      </c>
      <c r="C889" s="42" t="s">
        <v>256</v>
      </c>
      <c r="D889" s="42" t="s">
        <v>400</v>
      </c>
      <c r="E889" s="42"/>
      <c r="F889" s="7" t="e">
        <f t="shared" ref="F889:K889" si="296">F890</f>
        <v>#REF!</v>
      </c>
      <c r="G889" s="7" t="e">
        <f t="shared" si="296"/>
        <v>#REF!</v>
      </c>
      <c r="H889" s="7" t="e">
        <f t="shared" si="296"/>
        <v>#REF!</v>
      </c>
      <c r="I889" s="7" t="e">
        <f t="shared" si="296"/>
        <v>#REF!</v>
      </c>
      <c r="J889" s="7" t="e">
        <f t="shared" si="296"/>
        <v>#REF!</v>
      </c>
      <c r="K889" s="7">
        <f t="shared" si="296"/>
        <v>1272.3000000000002</v>
      </c>
    </row>
    <row r="890" spans="1:11" ht="31.5" x14ac:dyDescent="0.25">
      <c r="A890" s="31" t="s">
        <v>198</v>
      </c>
      <c r="B890" s="42" t="s">
        <v>285</v>
      </c>
      <c r="C890" s="42" t="s">
        <v>256</v>
      </c>
      <c r="D890" s="42" t="s">
        <v>401</v>
      </c>
      <c r="E890" s="42"/>
      <c r="F890" s="7" t="e">
        <f t="shared" ref="F890:K890" si="297">F891+F893</f>
        <v>#REF!</v>
      </c>
      <c r="G890" s="7" t="e">
        <f t="shared" si="297"/>
        <v>#REF!</v>
      </c>
      <c r="H890" s="7" t="e">
        <f t="shared" si="297"/>
        <v>#REF!</v>
      </c>
      <c r="I890" s="7" t="e">
        <f t="shared" si="297"/>
        <v>#REF!</v>
      </c>
      <c r="J890" s="7" t="e">
        <f t="shared" si="297"/>
        <v>#REF!</v>
      </c>
      <c r="K890" s="7">
        <f t="shared" si="297"/>
        <v>1272.3000000000002</v>
      </c>
    </row>
    <row r="891" spans="1:11" ht="31.5" x14ac:dyDescent="0.25">
      <c r="A891" s="31" t="s">
        <v>172</v>
      </c>
      <c r="B891" s="42" t="s">
        <v>285</v>
      </c>
      <c r="C891" s="42" t="s">
        <v>256</v>
      </c>
      <c r="D891" s="42" t="s">
        <v>401</v>
      </c>
      <c r="E891" s="42" t="s">
        <v>173</v>
      </c>
      <c r="F891" s="7" t="e">
        <f t="shared" ref="F891:K891" si="298">F892</f>
        <v>#REF!</v>
      </c>
      <c r="G891" s="7" t="e">
        <f t="shared" si="298"/>
        <v>#REF!</v>
      </c>
      <c r="H891" s="7" t="e">
        <f t="shared" si="298"/>
        <v>#REF!</v>
      </c>
      <c r="I891" s="7" t="e">
        <f t="shared" si="298"/>
        <v>#REF!</v>
      </c>
      <c r="J891" s="7" t="e">
        <f t="shared" si="298"/>
        <v>#REF!</v>
      </c>
      <c r="K891" s="7">
        <f t="shared" si="298"/>
        <v>356.6</v>
      </c>
    </row>
    <row r="892" spans="1:11" ht="47.25" x14ac:dyDescent="0.25">
      <c r="A892" s="31" t="s">
        <v>174</v>
      </c>
      <c r="B892" s="42" t="s">
        <v>285</v>
      </c>
      <c r="C892" s="42" t="s">
        <v>256</v>
      </c>
      <c r="D892" s="42" t="s">
        <v>401</v>
      </c>
      <c r="E892" s="42" t="s">
        <v>175</v>
      </c>
      <c r="F892" s="7" t="e">
        <f>'Прил.№4 ведомств.'!#REF!</f>
        <v>#REF!</v>
      </c>
      <c r="G892" s="7" t="e">
        <f>'Прил.№4 ведомств.'!#REF!</f>
        <v>#REF!</v>
      </c>
      <c r="H892" s="7" t="e">
        <f>'Прил.№4 ведомств.'!#REF!</f>
        <v>#REF!</v>
      </c>
      <c r="I892" s="7" t="e">
        <f>'Прил.№4 ведомств.'!#REF!</f>
        <v>#REF!</v>
      </c>
      <c r="J892" s="7" t="e">
        <f>'Прил.№4 ведомств.'!#REF!</f>
        <v>#REF!</v>
      </c>
      <c r="K892" s="7">
        <f>'Прил.№4 ведомств.'!G561</f>
        <v>356.6</v>
      </c>
    </row>
    <row r="893" spans="1:11" ht="31.5" x14ac:dyDescent="0.25">
      <c r="A893" s="31" t="s">
        <v>289</v>
      </c>
      <c r="B893" s="42" t="s">
        <v>285</v>
      </c>
      <c r="C893" s="42" t="s">
        <v>256</v>
      </c>
      <c r="D893" s="42" t="s">
        <v>401</v>
      </c>
      <c r="E893" s="42" t="s">
        <v>290</v>
      </c>
      <c r="F893" s="7" t="e">
        <f t="shared" ref="F893:K893" si="299">F894</f>
        <v>#REF!</v>
      </c>
      <c r="G893" s="7" t="e">
        <f t="shared" si="299"/>
        <v>#REF!</v>
      </c>
      <c r="H893" s="7" t="e">
        <f t="shared" si="299"/>
        <v>#REF!</v>
      </c>
      <c r="I893" s="7" t="e">
        <f t="shared" si="299"/>
        <v>#REF!</v>
      </c>
      <c r="J893" s="7" t="e">
        <f t="shared" si="299"/>
        <v>#REF!</v>
      </c>
      <c r="K893" s="7">
        <f t="shared" si="299"/>
        <v>915.7</v>
      </c>
    </row>
    <row r="894" spans="1:11" ht="31.5" x14ac:dyDescent="0.25">
      <c r="A894" s="31" t="s">
        <v>389</v>
      </c>
      <c r="B894" s="42" t="s">
        <v>285</v>
      </c>
      <c r="C894" s="42" t="s">
        <v>256</v>
      </c>
      <c r="D894" s="42" t="s">
        <v>401</v>
      </c>
      <c r="E894" s="42" t="s">
        <v>390</v>
      </c>
      <c r="F894" s="7" t="e">
        <f>'Прил.№4 ведомств.'!#REF!</f>
        <v>#REF!</v>
      </c>
      <c r="G894" s="7" t="e">
        <f>'Прил.№4 ведомств.'!#REF!</f>
        <v>#REF!</v>
      </c>
      <c r="H894" s="7" t="e">
        <f>'Прил.№4 ведомств.'!#REF!</f>
        <v>#REF!</v>
      </c>
      <c r="I894" s="7" t="e">
        <f>'Прил.№4 ведомств.'!#REF!</f>
        <v>#REF!</v>
      </c>
      <c r="J894" s="7" t="e">
        <f>'Прил.№4 ведомств.'!#REF!</f>
        <v>#REF!</v>
      </c>
      <c r="K894" s="7">
        <f>'Прил.№4 ведомств.'!G563</f>
        <v>915.7</v>
      </c>
    </row>
    <row r="895" spans="1:11" ht="31.5" x14ac:dyDescent="0.25">
      <c r="A895" s="31" t="s">
        <v>402</v>
      </c>
      <c r="B895" s="42" t="s">
        <v>285</v>
      </c>
      <c r="C895" s="42" t="s">
        <v>256</v>
      </c>
      <c r="D895" s="42" t="s">
        <v>403</v>
      </c>
      <c r="E895" s="42"/>
      <c r="F895" s="7" t="e">
        <f>F896</f>
        <v>#REF!</v>
      </c>
      <c r="G895" s="7" t="e">
        <f t="shared" ref="G895:K897" si="300">G896</f>
        <v>#REF!</v>
      </c>
      <c r="H895" s="7" t="e">
        <f t="shared" si="300"/>
        <v>#REF!</v>
      </c>
      <c r="I895" s="7" t="e">
        <f t="shared" si="300"/>
        <v>#REF!</v>
      </c>
      <c r="J895" s="7" t="e">
        <f t="shared" si="300"/>
        <v>#REF!</v>
      </c>
      <c r="K895" s="7">
        <f t="shared" si="300"/>
        <v>250</v>
      </c>
    </row>
    <row r="896" spans="1:11" ht="31.5" x14ac:dyDescent="0.25">
      <c r="A896" s="31" t="s">
        <v>198</v>
      </c>
      <c r="B896" s="42" t="s">
        <v>285</v>
      </c>
      <c r="C896" s="42" t="s">
        <v>256</v>
      </c>
      <c r="D896" s="42" t="s">
        <v>404</v>
      </c>
      <c r="E896" s="42"/>
      <c r="F896" s="7" t="e">
        <f>F897</f>
        <v>#REF!</v>
      </c>
      <c r="G896" s="7" t="e">
        <f t="shared" si="300"/>
        <v>#REF!</v>
      </c>
      <c r="H896" s="7" t="e">
        <f t="shared" si="300"/>
        <v>#REF!</v>
      </c>
      <c r="I896" s="7" t="e">
        <f t="shared" si="300"/>
        <v>#REF!</v>
      </c>
      <c r="J896" s="7" t="e">
        <f t="shared" si="300"/>
        <v>#REF!</v>
      </c>
      <c r="K896" s="7">
        <f t="shared" si="300"/>
        <v>250</v>
      </c>
    </row>
    <row r="897" spans="1:11" ht="31.5" x14ac:dyDescent="0.25">
      <c r="A897" s="31" t="s">
        <v>289</v>
      </c>
      <c r="B897" s="42" t="s">
        <v>285</v>
      </c>
      <c r="C897" s="42" t="s">
        <v>256</v>
      </c>
      <c r="D897" s="42" t="s">
        <v>404</v>
      </c>
      <c r="E897" s="42" t="s">
        <v>290</v>
      </c>
      <c r="F897" s="7" t="e">
        <f>F898</f>
        <v>#REF!</v>
      </c>
      <c r="G897" s="7" t="e">
        <f t="shared" si="300"/>
        <v>#REF!</v>
      </c>
      <c r="H897" s="7" t="e">
        <f t="shared" si="300"/>
        <v>#REF!</v>
      </c>
      <c r="I897" s="7" t="e">
        <f t="shared" si="300"/>
        <v>#REF!</v>
      </c>
      <c r="J897" s="7" t="e">
        <f t="shared" si="300"/>
        <v>#REF!</v>
      </c>
      <c r="K897" s="7">
        <f t="shared" si="300"/>
        <v>250</v>
      </c>
    </row>
    <row r="898" spans="1:11" ht="31.5" x14ac:dyDescent="0.25">
      <c r="A898" s="31" t="s">
        <v>389</v>
      </c>
      <c r="B898" s="42" t="s">
        <v>285</v>
      </c>
      <c r="C898" s="42" t="s">
        <v>256</v>
      </c>
      <c r="D898" s="42" t="s">
        <v>404</v>
      </c>
      <c r="E898" s="42" t="s">
        <v>390</v>
      </c>
      <c r="F898" s="7" t="e">
        <f>'Прил.№4 ведомств.'!#REF!</f>
        <v>#REF!</v>
      </c>
      <c r="G898" s="7" t="e">
        <f>'Прил.№4 ведомств.'!#REF!</f>
        <v>#REF!</v>
      </c>
      <c r="H898" s="7" t="e">
        <f>'Прил.№4 ведомств.'!#REF!</f>
        <v>#REF!</v>
      </c>
      <c r="I898" s="7" t="e">
        <f>'Прил.№4 ведомств.'!#REF!</f>
        <v>#REF!</v>
      </c>
      <c r="J898" s="7" t="e">
        <f>'Прил.№4 ведомств.'!#REF!</f>
        <v>#REF!</v>
      </c>
      <c r="K898" s="7">
        <f>'Прил.№4 ведомств.'!G567</f>
        <v>250</v>
      </c>
    </row>
    <row r="899" spans="1:11" ht="47.25" hidden="1" x14ac:dyDescent="0.25">
      <c r="A899" s="31" t="s">
        <v>405</v>
      </c>
      <c r="B899" s="42" t="s">
        <v>285</v>
      </c>
      <c r="C899" s="42" t="s">
        <v>256</v>
      </c>
      <c r="D899" s="42" t="s">
        <v>406</v>
      </c>
      <c r="E899" s="42"/>
      <c r="F899" s="7" t="e">
        <f>F900</f>
        <v>#REF!</v>
      </c>
      <c r="G899" s="7" t="e">
        <f t="shared" ref="G899:K901" si="301">G900</f>
        <v>#REF!</v>
      </c>
      <c r="H899" s="7" t="e">
        <f t="shared" si="301"/>
        <v>#REF!</v>
      </c>
      <c r="I899" s="7" t="e">
        <f t="shared" si="301"/>
        <v>#REF!</v>
      </c>
      <c r="J899" s="7" t="e">
        <f t="shared" si="301"/>
        <v>#REF!</v>
      </c>
      <c r="K899" s="7">
        <f t="shared" si="301"/>
        <v>0</v>
      </c>
    </row>
    <row r="900" spans="1:11" ht="31.5" hidden="1" x14ac:dyDescent="0.25">
      <c r="A900" s="31" t="s">
        <v>198</v>
      </c>
      <c r="B900" s="42" t="s">
        <v>285</v>
      </c>
      <c r="C900" s="42" t="s">
        <v>256</v>
      </c>
      <c r="D900" s="42" t="s">
        <v>407</v>
      </c>
      <c r="E900" s="42"/>
      <c r="F900" s="7" t="e">
        <f>F901</f>
        <v>#REF!</v>
      </c>
      <c r="G900" s="7" t="e">
        <f t="shared" si="301"/>
        <v>#REF!</v>
      </c>
      <c r="H900" s="7" t="e">
        <f t="shared" si="301"/>
        <v>#REF!</v>
      </c>
      <c r="I900" s="7" t="e">
        <f t="shared" si="301"/>
        <v>#REF!</v>
      </c>
      <c r="J900" s="7" t="e">
        <f t="shared" si="301"/>
        <v>#REF!</v>
      </c>
      <c r="K900" s="7">
        <f t="shared" si="301"/>
        <v>0</v>
      </c>
    </row>
    <row r="901" spans="1:11" ht="31.5" hidden="1" x14ac:dyDescent="0.25">
      <c r="A901" s="31" t="s">
        <v>172</v>
      </c>
      <c r="B901" s="42" t="s">
        <v>285</v>
      </c>
      <c r="C901" s="42" t="s">
        <v>256</v>
      </c>
      <c r="D901" s="42" t="s">
        <v>407</v>
      </c>
      <c r="E901" s="42" t="s">
        <v>173</v>
      </c>
      <c r="F901" s="7" t="e">
        <f>F902</f>
        <v>#REF!</v>
      </c>
      <c r="G901" s="7" t="e">
        <f t="shared" si="301"/>
        <v>#REF!</v>
      </c>
      <c r="H901" s="7" t="e">
        <f t="shared" si="301"/>
        <v>#REF!</v>
      </c>
      <c r="I901" s="7" t="e">
        <f t="shared" si="301"/>
        <v>#REF!</v>
      </c>
      <c r="J901" s="7" t="e">
        <f t="shared" si="301"/>
        <v>#REF!</v>
      </c>
      <c r="K901" s="7">
        <f t="shared" si="301"/>
        <v>0</v>
      </c>
    </row>
    <row r="902" spans="1:11" ht="47.25" hidden="1" x14ac:dyDescent="0.25">
      <c r="A902" s="31" t="s">
        <v>174</v>
      </c>
      <c r="B902" s="42" t="s">
        <v>285</v>
      </c>
      <c r="C902" s="42" t="s">
        <v>256</v>
      </c>
      <c r="D902" s="42" t="s">
        <v>407</v>
      </c>
      <c r="E902" s="42" t="s">
        <v>175</v>
      </c>
      <c r="F902" s="7" t="e">
        <f>'Прил.№4 ведомств.'!#REF!</f>
        <v>#REF!</v>
      </c>
      <c r="G902" s="7" t="e">
        <f>'Прил.№4 ведомств.'!#REF!</f>
        <v>#REF!</v>
      </c>
      <c r="H902" s="7" t="e">
        <f>'Прил.№4 ведомств.'!#REF!</f>
        <v>#REF!</v>
      </c>
      <c r="I902" s="7" t="e">
        <f>'Прил.№4 ведомств.'!#REF!</f>
        <v>#REF!</v>
      </c>
      <c r="J902" s="7" t="e">
        <f>'Прил.№4 ведомств.'!#REF!</f>
        <v>#REF!</v>
      </c>
      <c r="K902" s="7">
        <f>'Прил.№4 ведомств.'!G571</f>
        <v>0</v>
      </c>
    </row>
    <row r="903" spans="1:11" ht="47.25" hidden="1" x14ac:dyDescent="0.25">
      <c r="A903" s="31" t="s">
        <v>408</v>
      </c>
      <c r="B903" s="42" t="s">
        <v>285</v>
      </c>
      <c r="C903" s="42" t="s">
        <v>256</v>
      </c>
      <c r="D903" s="42" t="s">
        <v>409</v>
      </c>
      <c r="E903" s="42"/>
      <c r="F903" s="7" t="e">
        <f t="shared" ref="F903:K903" si="302">F904+F909+F912+F915</f>
        <v>#REF!</v>
      </c>
      <c r="G903" s="7" t="e">
        <f t="shared" si="302"/>
        <v>#REF!</v>
      </c>
      <c r="H903" s="7" t="e">
        <f t="shared" si="302"/>
        <v>#REF!</v>
      </c>
      <c r="I903" s="7" t="e">
        <f t="shared" si="302"/>
        <v>#REF!</v>
      </c>
      <c r="J903" s="7" t="e">
        <f t="shared" si="302"/>
        <v>#REF!</v>
      </c>
      <c r="K903" s="7">
        <f t="shared" si="302"/>
        <v>0</v>
      </c>
    </row>
    <row r="904" spans="1:11" ht="31.5" hidden="1" x14ac:dyDescent="0.25">
      <c r="A904" s="31" t="s">
        <v>198</v>
      </c>
      <c r="B904" s="42" t="s">
        <v>285</v>
      </c>
      <c r="C904" s="42" t="s">
        <v>256</v>
      </c>
      <c r="D904" s="42" t="s">
        <v>411</v>
      </c>
      <c r="E904" s="42"/>
      <c r="F904" s="7" t="e">
        <f t="shared" ref="F904:K904" si="303">F907+F905</f>
        <v>#REF!</v>
      </c>
      <c r="G904" s="7" t="e">
        <f t="shared" si="303"/>
        <v>#REF!</v>
      </c>
      <c r="H904" s="7" t="e">
        <f t="shared" si="303"/>
        <v>#REF!</v>
      </c>
      <c r="I904" s="7" t="e">
        <f t="shared" si="303"/>
        <v>#REF!</v>
      </c>
      <c r="J904" s="7" t="e">
        <f t="shared" si="303"/>
        <v>#REF!</v>
      </c>
      <c r="K904" s="7">
        <f t="shared" si="303"/>
        <v>0</v>
      </c>
    </row>
    <row r="905" spans="1:11" ht="31.5" hidden="1" customHeight="1" x14ac:dyDescent="0.25">
      <c r="A905" s="31" t="s">
        <v>172</v>
      </c>
      <c r="B905" s="42" t="s">
        <v>285</v>
      </c>
      <c r="C905" s="42" t="s">
        <v>256</v>
      </c>
      <c r="D905" s="42" t="s">
        <v>411</v>
      </c>
      <c r="E905" s="42" t="s">
        <v>173</v>
      </c>
      <c r="F905" s="7">
        <f t="shared" ref="F905:K905" si="304">F906</f>
        <v>0</v>
      </c>
      <c r="G905" s="7">
        <f t="shared" si="304"/>
        <v>0</v>
      </c>
      <c r="H905" s="7">
        <f t="shared" si="304"/>
        <v>0</v>
      </c>
      <c r="I905" s="7">
        <f t="shared" si="304"/>
        <v>0</v>
      </c>
      <c r="J905" s="7">
        <f t="shared" si="304"/>
        <v>0</v>
      </c>
      <c r="K905" s="7">
        <f t="shared" si="304"/>
        <v>0</v>
      </c>
    </row>
    <row r="906" spans="1:11" ht="47.25" hidden="1" customHeight="1" x14ac:dyDescent="0.25">
      <c r="A906" s="31" t="s">
        <v>174</v>
      </c>
      <c r="B906" s="42" t="s">
        <v>285</v>
      </c>
      <c r="C906" s="42" t="s">
        <v>256</v>
      </c>
      <c r="D906" s="42" t="s">
        <v>411</v>
      </c>
      <c r="E906" s="42" t="s">
        <v>175</v>
      </c>
      <c r="F906" s="7"/>
      <c r="G906" s="7"/>
      <c r="H906" s="7"/>
      <c r="I906" s="7"/>
      <c r="J906" s="7"/>
      <c r="K906" s="7"/>
    </row>
    <row r="907" spans="1:11" ht="47.25" hidden="1" x14ac:dyDescent="0.25">
      <c r="A907" s="26" t="s">
        <v>313</v>
      </c>
      <c r="B907" s="42" t="s">
        <v>285</v>
      </c>
      <c r="C907" s="42" t="s">
        <v>256</v>
      </c>
      <c r="D907" s="42" t="s">
        <v>411</v>
      </c>
      <c r="E907" s="42" t="s">
        <v>314</v>
      </c>
      <c r="F907" s="7" t="e">
        <f t="shared" ref="F907:K907" si="305">F908</f>
        <v>#REF!</v>
      </c>
      <c r="G907" s="7" t="e">
        <f t="shared" si="305"/>
        <v>#REF!</v>
      </c>
      <c r="H907" s="7" t="e">
        <f t="shared" si="305"/>
        <v>#REF!</v>
      </c>
      <c r="I907" s="7" t="e">
        <f t="shared" si="305"/>
        <v>#REF!</v>
      </c>
      <c r="J907" s="7" t="e">
        <f t="shared" si="305"/>
        <v>#REF!</v>
      </c>
      <c r="K907" s="7">
        <f t="shared" si="305"/>
        <v>0</v>
      </c>
    </row>
    <row r="908" spans="1:11" ht="49.5" hidden="1" customHeight="1" x14ac:dyDescent="0.25">
      <c r="A908" s="41" t="s">
        <v>412</v>
      </c>
      <c r="B908" s="42" t="s">
        <v>285</v>
      </c>
      <c r="C908" s="42" t="s">
        <v>256</v>
      </c>
      <c r="D908" s="42" t="s">
        <v>411</v>
      </c>
      <c r="E908" s="42" t="s">
        <v>413</v>
      </c>
      <c r="F908" s="7" t="e">
        <f>'Прил.№4 ведомств.'!#REF!</f>
        <v>#REF!</v>
      </c>
      <c r="G908" s="7" t="e">
        <f>'Прил.№4 ведомств.'!#REF!</f>
        <v>#REF!</v>
      </c>
      <c r="H908" s="7" t="e">
        <f>'Прил.№4 ведомств.'!#REF!</f>
        <v>#REF!</v>
      </c>
      <c r="I908" s="7" t="e">
        <f>'Прил.№4 ведомств.'!#REF!</f>
        <v>#REF!</v>
      </c>
      <c r="J908" s="7" t="e">
        <f>'Прил.№4 ведомств.'!#REF!</f>
        <v>#REF!</v>
      </c>
      <c r="K908" s="7">
        <f>'Прил.№4 ведомств.'!G575</f>
        <v>0</v>
      </c>
    </row>
    <row r="909" spans="1:11" ht="110.25" hidden="1" customHeight="1" x14ac:dyDescent="0.25">
      <c r="A909" s="26" t="s">
        <v>414</v>
      </c>
      <c r="B909" s="21" t="s">
        <v>285</v>
      </c>
      <c r="C909" s="21" t="s">
        <v>256</v>
      </c>
      <c r="D909" s="21" t="s">
        <v>415</v>
      </c>
      <c r="E909" s="42"/>
      <c r="F909" s="7">
        <f>F910</f>
        <v>0</v>
      </c>
      <c r="G909" s="7">
        <f t="shared" ref="G909:K910" si="306">G910</f>
        <v>0</v>
      </c>
      <c r="H909" s="7">
        <f t="shared" si="306"/>
        <v>0</v>
      </c>
      <c r="I909" s="7">
        <f t="shared" si="306"/>
        <v>0</v>
      </c>
      <c r="J909" s="7">
        <f t="shared" si="306"/>
        <v>0</v>
      </c>
      <c r="K909" s="7">
        <f t="shared" si="306"/>
        <v>0</v>
      </c>
    </row>
    <row r="910" spans="1:11" ht="15.75" hidden="1" customHeight="1" x14ac:dyDescent="0.25">
      <c r="A910" s="26" t="s">
        <v>176</v>
      </c>
      <c r="B910" s="21" t="s">
        <v>285</v>
      </c>
      <c r="C910" s="21" t="s">
        <v>256</v>
      </c>
      <c r="D910" s="21" t="s">
        <v>415</v>
      </c>
      <c r="E910" s="42" t="s">
        <v>186</v>
      </c>
      <c r="F910" s="7">
        <f>F911</f>
        <v>0</v>
      </c>
      <c r="G910" s="7">
        <f t="shared" si="306"/>
        <v>0</v>
      </c>
      <c r="H910" s="7">
        <f t="shared" si="306"/>
        <v>0</v>
      </c>
      <c r="I910" s="7">
        <f t="shared" si="306"/>
        <v>0</v>
      </c>
      <c r="J910" s="7">
        <f t="shared" si="306"/>
        <v>0</v>
      </c>
      <c r="K910" s="7">
        <f t="shared" si="306"/>
        <v>0</v>
      </c>
    </row>
    <row r="911" spans="1:11" ht="47.25" hidden="1" customHeight="1" x14ac:dyDescent="0.25">
      <c r="A911" s="26" t="s">
        <v>225</v>
      </c>
      <c r="B911" s="21" t="s">
        <v>285</v>
      </c>
      <c r="C911" s="21" t="s">
        <v>256</v>
      </c>
      <c r="D911" s="21" t="s">
        <v>415</v>
      </c>
      <c r="E911" s="42" t="s">
        <v>201</v>
      </c>
      <c r="F911" s="7"/>
      <c r="G911" s="7"/>
      <c r="H911" s="7"/>
      <c r="I911" s="7"/>
      <c r="J911" s="7"/>
      <c r="K911" s="7"/>
    </row>
    <row r="912" spans="1:11" ht="47.25" hidden="1" x14ac:dyDescent="0.25">
      <c r="A912" s="26" t="s">
        <v>416</v>
      </c>
      <c r="B912" s="21" t="s">
        <v>285</v>
      </c>
      <c r="C912" s="21" t="s">
        <v>256</v>
      </c>
      <c r="D912" s="21" t="s">
        <v>417</v>
      </c>
      <c r="E912" s="42"/>
      <c r="F912" s="7">
        <f>F913</f>
        <v>10</v>
      </c>
      <c r="G912" s="7">
        <f t="shared" ref="G912:K913" si="307">G913</f>
        <v>10</v>
      </c>
      <c r="H912" s="7">
        <f t="shared" si="307"/>
        <v>10</v>
      </c>
      <c r="I912" s="7">
        <f t="shared" si="307"/>
        <v>10</v>
      </c>
      <c r="J912" s="7">
        <f t="shared" si="307"/>
        <v>10</v>
      </c>
      <c r="K912" s="7">
        <f t="shared" si="307"/>
        <v>0</v>
      </c>
    </row>
    <row r="913" spans="1:11" ht="31.5" hidden="1" x14ac:dyDescent="0.25">
      <c r="A913" s="26" t="s">
        <v>289</v>
      </c>
      <c r="B913" s="21" t="s">
        <v>285</v>
      </c>
      <c r="C913" s="21" t="s">
        <v>256</v>
      </c>
      <c r="D913" s="21" t="s">
        <v>417</v>
      </c>
      <c r="E913" s="42" t="s">
        <v>290</v>
      </c>
      <c r="F913" s="7">
        <f>F914</f>
        <v>10</v>
      </c>
      <c r="G913" s="7">
        <f t="shared" si="307"/>
        <v>10</v>
      </c>
      <c r="H913" s="7">
        <f t="shared" si="307"/>
        <v>10</v>
      </c>
      <c r="I913" s="7">
        <f t="shared" si="307"/>
        <v>10</v>
      </c>
      <c r="J913" s="7">
        <f t="shared" si="307"/>
        <v>10</v>
      </c>
      <c r="K913" s="7">
        <f t="shared" si="307"/>
        <v>0</v>
      </c>
    </row>
    <row r="914" spans="1:11" ht="31.5" hidden="1" x14ac:dyDescent="0.25">
      <c r="A914" s="26" t="s">
        <v>291</v>
      </c>
      <c r="B914" s="21" t="s">
        <v>285</v>
      </c>
      <c r="C914" s="21" t="s">
        <v>256</v>
      </c>
      <c r="D914" s="21" t="s">
        <v>417</v>
      </c>
      <c r="E914" s="42" t="s">
        <v>292</v>
      </c>
      <c r="F914" s="7">
        <v>10</v>
      </c>
      <c r="G914" s="7">
        <v>10</v>
      </c>
      <c r="H914" s="7">
        <v>10</v>
      </c>
      <c r="I914" s="7">
        <v>10</v>
      </c>
      <c r="J914" s="7">
        <v>10</v>
      </c>
      <c r="K914" s="7"/>
    </row>
    <row r="915" spans="1:11" ht="31.5" hidden="1" customHeight="1" x14ac:dyDescent="0.25">
      <c r="A915" s="31" t="s">
        <v>418</v>
      </c>
      <c r="B915" s="42" t="s">
        <v>285</v>
      </c>
      <c r="C915" s="42" t="s">
        <v>256</v>
      </c>
      <c r="D915" s="21" t="s">
        <v>419</v>
      </c>
      <c r="E915" s="42"/>
      <c r="F915" s="7">
        <f>F916</f>
        <v>0</v>
      </c>
      <c r="G915" s="7">
        <f t="shared" ref="G915:K916" si="308">G916</f>
        <v>0</v>
      </c>
      <c r="H915" s="7">
        <f t="shared" si="308"/>
        <v>0</v>
      </c>
      <c r="I915" s="7">
        <f t="shared" si="308"/>
        <v>0</v>
      </c>
      <c r="J915" s="7">
        <f t="shared" si="308"/>
        <v>0</v>
      </c>
      <c r="K915" s="7">
        <f t="shared" si="308"/>
        <v>0</v>
      </c>
    </row>
    <row r="916" spans="1:11" ht="31.5" hidden="1" customHeight="1" x14ac:dyDescent="0.25">
      <c r="A916" s="31" t="s">
        <v>172</v>
      </c>
      <c r="B916" s="42" t="s">
        <v>285</v>
      </c>
      <c r="C916" s="42" t="s">
        <v>256</v>
      </c>
      <c r="D916" s="21" t="s">
        <v>419</v>
      </c>
      <c r="E916" s="42" t="s">
        <v>173</v>
      </c>
      <c r="F916" s="7">
        <f>F917</f>
        <v>0</v>
      </c>
      <c r="G916" s="7">
        <f t="shared" si="308"/>
        <v>0</v>
      </c>
      <c r="H916" s="7">
        <f t="shared" si="308"/>
        <v>0</v>
      </c>
      <c r="I916" s="7">
        <f t="shared" si="308"/>
        <v>0</v>
      </c>
      <c r="J916" s="7">
        <f t="shared" si="308"/>
        <v>0</v>
      </c>
      <c r="K916" s="7">
        <f t="shared" si="308"/>
        <v>0</v>
      </c>
    </row>
    <row r="917" spans="1:11" ht="47.25" hidden="1" customHeight="1" x14ac:dyDescent="0.25">
      <c r="A917" s="31" t="s">
        <v>174</v>
      </c>
      <c r="B917" s="42" t="s">
        <v>285</v>
      </c>
      <c r="C917" s="42" t="s">
        <v>256</v>
      </c>
      <c r="D917" s="21" t="s">
        <v>419</v>
      </c>
      <c r="E917" s="42" t="s">
        <v>175</v>
      </c>
      <c r="F917" s="7">
        <f t="shared" ref="F917:K917" si="309">4.5-4.5</f>
        <v>0</v>
      </c>
      <c r="G917" s="7">
        <f t="shared" si="309"/>
        <v>0</v>
      </c>
      <c r="H917" s="7">
        <f t="shared" si="309"/>
        <v>0</v>
      </c>
      <c r="I917" s="7">
        <f t="shared" si="309"/>
        <v>0</v>
      </c>
      <c r="J917" s="7">
        <f t="shared" si="309"/>
        <v>0</v>
      </c>
      <c r="K917" s="7">
        <f t="shared" si="309"/>
        <v>0</v>
      </c>
    </row>
    <row r="918" spans="1:11" ht="94.5" hidden="1" x14ac:dyDescent="0.25">
      <c r="A918" s="31" t="s">
        <v>421</v>
      </c>
      <c r="B918" s="42" t="s">
        <v>285</v>
      </c>
      <c r="C918" s="42" t="s">
        <v>256</v>
      </c>
      <c r="D918" s="42" t="s">
        <v>422</v>
      </c>
      <c r="E918" s="42"/>
      <c r="F918" s="7" t="e">
        <f>F919</f>
        <v>#REF!</v>
      </c>
      <c r="G918" s="7" t="e">
        <f t="shared" ref="G918:K920" si="310">G919</f>
        <v>#REF!</v>
      </c>
      <c r="H918" s="7" t="e">
        <f t="shared" si="310"/>
        <v>#REF!</v>
      </c>
      <c r="I918" s="7" t="e">
        <f t="shared" si="310"/>
        <v>#REF!</v>
      </c>
      <c r="J918" s="7" t="e">
        <f t="shared" si="310"/>
        <v>#REF!</v>
      </c>
      <c r="K918" s="7">
        <f t="shared" si="310"/>
        <v>0</v>
      </c>
    </row>
    <row r="919" spans="1:11" ht="31.5" hidden="1" x14ac:dyDescent="0.25">
      <c r="A919" s="31" t="s">
        <v>198</v>
      </c>
      <c r="B919" s="42" t="s">
        <v>285</v>
      </c>
      <c r="C919" s="42" t="s">
        <v>256</v>
      </c>
      <c r="D919" s="42" t="s">
        <v>423</v>
      </c>
      <c r="E919" s="42"/>
      <c r="F919" s="7" t="e">
        <f>F920</f>
        <v>#REF!</v>
      </c>
      <c r="G919" s="7" t="e">
        <f t="shared" si="310"/>
        <v>#REF!</v>
      </c>
      <c r="H919" s="7" t="e">
        <f t="shared" si="310"/>
        <v>#REF!</v>
      </c>
      <c r="I919" s="7" t="e">
        <f t="shared" si="310"/>
        <v>#REF!</v>
      </c>
      <c r="J919" s="7" t="e">
        <f t="shared" si="310"/>
        <v>#REF!</v>
      </c>
      <c r="K919" s="7">
        <f t="shared" si="310"/>
        <v>0</v>
      </c>
    </row>
    <row r="920" spans="1:11" ht="31.5" hidden="1" x14ac:dyDescent="0.25">
      <c r="A920" s="31" t="s">
        <v>172</v>
      </c>
      <c r="B920" s="42" t="s">
        <v>285</v>
      </c>
      <c r="C920" s="42" t="s">
        <v>256</v>
      </c>
      <c r="D920" s="42" t="s">
        <v>423</v>
      </c>
      <c r="E920" s="42" t="s">
        <v>173</v>
      </c>
      <c r="F920" s="7" t="e">
        <f>F921</f>
        <v>#REF!</v>
      </c>
      <c r="G920" s="7" t="e">
        <f t="shared" si="310"/>
        <v>#REF!</v>
      </c>
      <c r="H920" s="7" t="e">
        <f t="shared" si="310"/>
        <v>#REF!</v>
      </c>
      <c r="I920" s="7" t="e">
        <f t="shared" si="310"/>
        <v>#REF!</v>
      </c>
      <c r="J920" s="7" t="e">
        <f t="shared" si="310"/>
        <v>#REF!</v>
      </c>
      <c r="K920" s="7">
        <f t="shared" si="310"/>
        <v>0</v>
      </c>
    </row>
    <row r="921" spans="1:11" ht="47.25" hidden="1" x14ac:dyDescent="0.25">
      <c r="A921" s="31" t="s">
        <v>174</v>
      </c>
      <c r="B921" s="42" t="s">
        <v>285</v>
      </c>
      <c r="C921" s="42" t="s">
        <v>256</v>
      </c>
      <c r="D921" s="42" t="s">
        <v>423</v>
      </c>
      <c r="E921" s="42" t="s">
        <v>175</v>
      </c>
      <c r="F921" s="7" t="e">
        <f>'Прил.№4 ведомств.'!#REF!</f>
        <v>#REF!</v>
      </c>
      <c r="G921" s="7" t="e">
        <f>'Прил.№4 ведомств.'!#REF!</f>
        <v>#REF!</v>
      </c>
      <c r="H921" s="7" t="e">
        <f>'Прил.№4 ведомств.'!#REF!</f>
        <v>#REF!</v>
      </c>
      <c r="I921" s="7" t="e">
        <f>'Прил.№4 ведомств.'!#REF!</f>
        <v>#REF!</v>
      </c>
      <c r="J921" s="7" t="e">
        <f>'Прил.№4 ведомств.'!#REF!</f>
        <v>#REF!</v>
      </c>
      <c r="K921" s="7">
        <f>'Прил.№4 ведомств.'!G593</f>
        <v>0</v>
      </c>
    </row>
    <row r="922" spans="1:11" ht="78.75" x14ac:dyDescent="0.25">
      <c r="A922" s="26" t="s">
        <v>294</v>
      </c>
      <c r="B922" s="42" t="s">
        <v>285</v>
      </c>
      <c r="C922" s="42" t="s">
        <v>256</v>
      </c>
      <c r="D922" s="21" t="s">
        <v>295</v>
      </c>
      <c r="E922" s="21"/>
      <c r="F922" s="7" t="e">
        <f>F923</f>
        <v>#REF!</v>
      </c>
      <c r="G922" s="7" t="e">
        <f t="shared" ref="G922:K924" si="311">G923</f>
        <v>#REF!</v>
      </c>
      <c r="H922" s="7">
        <f t="shared" si="311"/>
        <v>10</v>
      </c>
      <c r="I922" s="7">
        <f t="shared" si="311"/>
        <v>10</v>
      </c>
      <c r="J922" s="7">
        <f t="shared" si="311"/>
        <v>10</v>
      </c>
      <c r="K922" s="7">
        <f t="shared" si="311"/>
        <v>10</v>
      </c>
    </row>
    <row r="923" spans="1:11" ht="31.5" x14ac:dyDescent="0.25">
      <c r="A923" s="26" t="s">
        <v>198</v>
      </c>
      <c r="B923" s="42" t="s">
        <v>285</v>
      </c>
      <c r="C923" s="42" t="s">
        <v>256</v>
      </c>
      <c r="D923" s="21" t="s">
        <v>296</v>
      </c>
      <c r="E923" s="21"/>
      <c r="F923" s="7" t="e">
        <f>F924</f>
        <v>#REF!</v>
      </c>
      <c r="G923" s="7" t="e">
        <f t="shared" si="311"/>
        <v>#REF!</v>
      </c>
      <c r="H923" s="7">
        <f t="shared" si="311"/>
        <v>10</v>
      </c>
      <c r="I923" s="7">
        <f t="shared" si="311"/>
        <v>10</v>
      </c>
      <c r="J923" s="7">
        <f t="shared" si="311"/>
        <v>10</v>
      </c>
      <c r="K923" s="7">
        <f t="shared" si="311"/>
        <v>10</v>
      </c>
    </row>
    <row r="924" spans="1:11" ht="31.5" x14ac:dyDescent="0.25">
      <c r="A924" s="26" t="s">
        <v>289</v>
      </c>
      <c r="B924" s="42" t="s">
        <v>285</v>
      </c>
      <c r="C924" s="42" t="s">
        <v>256</v>
      </c>
      <c r="D924" s="21" t="s">
        <v>296</v>
      </c>
      <c r="E924" s="21" t="s">
        <v>290</v>
      </c>
      <c r="F924" s="7" t="e">
        <f>F925</f>
        <v>#REF!</v>
      </c>
      <c r="G924" s="7" t="e">
        <f t="shared" si="311"/>
        <v>#REF!</v>
      </c>
      <c r="H924" s="7">
        <f t="shared" si="311"/>
        <v>10</v>
      </c>
      <c r="I924" s="7">
        <f t="shared" si="311"/>
        <v>10</v>
      </c>
      <c r="J924" s="7">
        <f t="shared" si="311"/>
        <v>10</v>
      </c>
      <c r="K924" s="7">
        <f t="shared" si="311"/>
        <v>10</v>
      </c>
    </row>
    <row r="925" spans="1:11" ht="31.5" x14ac:dyDescent="0.25">
      <c r="A925" s="26" t="s">
        <v>291</v>
      </c>
      <c r="B925" s="42" t="s">
        <v>285</v>
      </c>
      <c r="C925" s="42" t="s">
        <v>256</v>
      </c>
      <c r="D925" s="21" t="s">
        <v>296</v>
      </c>
      <c r="E925" s="21" t="s">
        <v>292</v>
      </c>
      <c r="F925" s="7" t="e">
        <f>'Прил.№4 ведомств.'!#REF!</f>
        <v>#REF!</v>
      </c>
      <c r="G925" s="7" t="e">
        <f>'Прил.№4 ведомств.'!#REF!</f>
        <v>#REF!</v>
      </c>
      <c r="H925" s="7">
        <v>10</v>
      </c>
      <c r="I925" s="7">
        <v>10</v>
      </c>
      <c r="J925" s="7">
        <v>10</v>
      </c>
      <c r="K925" s="7">
        <v>10</v>
      </c>
    </row>
    <row r="926" spans="1:11" ht="15.75" hidden="1" x14ac:dyDescent="0.25">
      <c r="A926" s="31" t="s">
        <v>162</v>
      </c>
      <c r="B926" s="42" t="s">
        <v>285</v>
      </c>
      <c r="C926" s="42" t="s">
        <v>256</v>
      </c>
      <c r="D926" s="42" t="s">
        <v>163</v>
      </c>
      <c r="E926" s="42"/>
      <c r="F926" s="7" t="e">
        <f t="shared" ref="F926:K926" si="312">F942+F927</f>
        <v>#REF!</v>
      </c>
      <c r="G926" s="7" t="e">
        <f t="shared" si="312"/>
        <v>#REF!</v>
      </c>
      <c r="H926" s="7" t="e">
        <f t="shared" si="312"/>
        <v>#REF!</v>
      </c>
      <c r="I926" s="7" t="e">
        <f t="shared" si="312"/>
        <v>#REF!</v>
      </c>
      <c r="J926" s="7" t="e">
        <f t="shared" si="312"/>
        <v>#REF!</v>
      </c>
      <c r="K926" s="7">
        <f t="shared" si="312"/>
        <v>0</v>
      </c>
    </row>
    <row r="927" spans="1:11" ht="31.5" hidden="1" x14ac:dyDescent="0.25">
      <c r="A927" s="31" t="s">
        <v>226</v>
      </c>
      <c r="B927" s="42" t="s">
        <v>285</v>
      </c>
      <c r="C927" s="42" t="s">
        <v>256</v>
      </c>
      <c r="D927" s="42" t="s">
        <v>227</v>
      </c>
      <c r="E927" s="42"/>
      <c r="F927" s="7" t="e">
        <f t="shared" ref="F927:K927" si="313">F931+F934+F928+F951</f>
        <v>#REF!</v>
      </c>
      <c r="G927" s="7" t="e">
        <f t="shared" si="313"/>
        <v>#REF!</v>
      </c>
      <c r="H927" s="7" t="e">
        <f t="shared" si="313"/>
        <v>#REF!</v>
      </c>
      <c r="I927" s="7" t="e">
        <f t="shared" si="313"/>
        <v>#REF!</v>
      </c>
      <c r="J927" s="7" t="e">
        <f t="shared" si="313"/>
        <v>#REF!</v>
      </c>
      <c r="K927" s="7">
        <f t="shared" si="313"/>
        <v>0</v>
      </c>
    </row>
    <row r="928" spans="1:11" ht="34.5" hidden="1" customHeight="1" x14ac:dyDescent="0.25">
      <c r="A928" s="26" t="s">
        <v>953</v>
      </c>
      <c r="B928" s="42" t="s">
        <v>285</v>
      </c>
      <c r="C928" s="42" t="s">
        <v>256</v>
      </c>
      <c r="D928" s="42" t="s">
        <v>952</v>
      </c>
      <c r="E928" s="42"/>
      <c r="F928" s="7" t="e">
        <f>F929</f>
        <v>#REF!</v>
      </c>
      <c r="G928" s="7" t="e">
        <f t="shared" ref="G928:K929" si="314">G929</f>
        <v>#REF!</v>
      </c>
      <c r="H928" s="7" t="e">
        <f t="shared" si="314"/>
        <v>#REF!</v>
      </c>
      <c r="I928" s="7" t="e">
        <f t="shared" si="314"/>
        <v>#REF!</v>
      </c>
      <c r="J928" s="7" t="e">
        <f t="shared" si="314"/>
        <v>#REF!</v>
      </c>
      <c r="K928" s="7">
        <f t="shared" si="314"/>
        <v>0</v>
      </c>
    </row>
    <row r="929" spans="1:11" ht="31.5" hidden="1" x14ac:dyDescent="0.25">
      <c r="A929" s="31" t="s">
        <v>289</v>
      </c>
      <c r="B929" s="42" t="s">
        <v>285</v>
      </c>
      <c r="C929" s="42" t="s">
        <v>256</v>
      </c>
      <c r="D929" s="42" t="s">
        <v>952</v>
      </c>
      <c r="E929" s="42" t="s">
        <v>290</v>
      </c>
      <c r="F929" s="7" t="e">
        <f>F930</f>
        <v>#REF!</v>
      </c>
      <c r="G929" s="7" t="e">
        <f t="shared" si="314"/>
        <v>#REF!</v>
      </c>
      <c r="H929" s="7" t="e">
        <f t="shared" si="314"/>
        <v>#REF!</v>
      </c>
      <c r="I929" s="7" t="e">
        <f t="shared" si="314"/>
        <v>#REF!</v>
      </c>
      <c r="J929" s="7" t="e">
        <f t="shared" si="314"/>
        <v>#REF!</v>
      </c>
      <c r="K929" s="7">
        <f t="shared" si="314"/>
        <v>0</v>
      </c>
    </row>
    <row r="930" spans="1:11" ht="31.5" hidden="1" x14ac:dyDescent="0.25">
      <c r="A930" s="31" t="s">
        <v>291</v>
      </c>
      <c r="B930" s="42" t="s">
        <v>285</v>
      </c>
      <c r="C930" s="42" t="s">
        <v>256</v>
      </c>
      <c r="D930" s="42" t="s">
        <v>952</v>
      </c>
      <c r="E930" s="42" t="s">
        <v>292</v>
      </c>
      <c r="F930" s="7" t="e">
        <f>'Прил.№4 ведомств.'!#REF!</f>
        <v>#REF!</v>
      </c>
      <c r="G930" s="7" t="e">
        <f>'Прил.№4 ведомств.'!#REF!</f>
        <v>#REF!</v>
      </c>
      <c r="H930" s="7" t="e">
        <f>'Прил.№4 ведомств.'!#REF!</f>
        <v>#REF!</v>
      </c>
      <c r="I930" s="7" t="e">
        <f>'Прил.№4 ведомств.'!#REF!</f>
        <v>#REF!</v>
      </c>
      <c r="J930" s="7" t="e">
        <f>'Прил.№4 ведомств.'!#REF!</f>
        <v>#REF!</v>
      </c>
      <c r="K930" s="7">
        <f>'Прил.№4 ведомств.'!G598</f>
        <v>0</v>
      </c>
    </row>
    <row r="931" spans="1:11" ht="47.25" hidden="1" customHeight="1" x14ac:dyDescent="0.25">
      <c r="A931" s="26" t="s">
        <v>297</v>
      </c>
      <c r="B931" s="42" t="s">
        <v>285</v>
      </c>
      <c r="C931" s="42" t="s">
        <v>256</v>
      </c>
      <c r="D931" s="42" t="s">
        <v>298</v>
      </c>
      <c r="E931" s="42"/>
      <c r="F931" s="7" t="e">
        <f>F932</f>
        <v>#REF!</v>
      </c>
      <c r="G931" s="7" t="e">
        <f t="shared" ref="G931:K932" si="315">G932</f>
        <v>#REF!</v>
      </c>
      <c r="H931" s="7" t="e">
        <f t="shared" si="315"/>
        <v>#REF!</v>
      </c>
      <c r="I931" s="7" t="e">
        <f t="shared" si="315"/>
        <v>#REF!</v>
      </c>
      <c r="J931" s="7" t="e">
        <f t="shared" si="315"/>
        <v>#REF!</v>
      </c>
      <c r="K931" s="7">
        <f t="shared" si="315"/>
        <v>0</v>
      </c>
    </row>
    <row r="932" spans="1:11" ht="31.5" hidden="1" customHeight="1" x14ac:dyDescent="0.25">
      <c r="A932" s="31" t="s">
        <v>289</v>
      </c>
      <c r="B932" s="42" t="s">
        <v>285</v>
      </c>
      <c r="C932" s="42" t="s">
        <v>256</v>
      </c>
      <c r="D932" s="42" t="s">
        <v>298</v>
      </c>
      <c r="E932" s="42" t="s">
        <v>290</v>
      </c>
      <c r="F932" s="7" t="e">
        <f>F933</f>
        <v>#REF!</v>
      </c>
      <c r="G932" s="7" t="e">
        <f t="shared" si="315"/>
        <v>#REF!</v>
      </c>
      <c r="H932" s="7" t="e">
        <f t="shared" si="315"/>
        <v>#REF!</v>
      </c>
      <c r="I932" s="7" t="e">
        <f t="shared" si="315"/>
        <v>#REF!</v>
      </c>
      <c r="J932" s="7" t="e">
        <f t="shared" si="315"/>
        <v>#REF!</v>
      </c>
      <c r="K932" s="7">
        <f t="shared" si="315"/>
        <v>0</v>
      </c>
    </row>
    <row r="933" spans="1:11" ht="31.5" hidden="1" customHeight="1" x14ac:dyDescent="0.25">
      <c r="A933" s="31" t="s">
        <v>291</v>
      </c>
      <c r="B933" s="42" t="s">
        <v>285</v>
      </c>
      <c r="C933" s="42" t="s">
        <v>256</v>
      </c>
      <c r="D933" s="42" t="s">
        <v>298</v>
      </c>
      <c r="E933" s="42" t="s">
        <v>292</v>
      </c>
      <c r="F933" s="7" t="e">
        <f>'Прил.№4 ведомств.'!#REF!</f>
        <v>#REF!</v>
      </c>
      <c r="G933" s="7" t="e">
        <f>'Прил.№4 ведомств.'!#REF!</f>
        <v>#REF!</v>
      </c>
      <c r="H933" s="7" t="e">
        <f>'Прил.№4 ведомств.'!#REF!</f>
        <v>#REF!</v>
      </c>
      <c r="I933" s="7" t="e">
        <f>'Прил.№4 ведомств.'!#REF!</f>
        <v>#REF!</v>
      </c>
      <c r="J933" s="7" t="e">
        <f>'Прил.№4 ведомств.'!#REF!</f>
        <v>#REF!</v>
      </c>
      <c r="K933" s="7">
        <f>'Прил.№4 ведомств.'!G236</f>
        <v>0</v>
      </c>
    </row>
    <row r="934" spans="1:11" ht="47.25" hidden="1" x14ac:dyDescent="0.25">
      <c r="A934" s="26" t="s">
        <v>416</v>
      </c>
      <c r="B934" s="42" t="s">
        <v>285</v>
      </c>
      <c r="C934" s="42" t="s">
        <v>256</v>
      </c>
      <c r="D934" s="21" t="s">
        <v>426</v>
      </c>
      <c r="E934" s="42"/>
      <c r="F934" s="7" t="e">
        <f>F935</f>
        <v>#REF!</v>
      </c>
      <c r="G934" s="7" t="e">
        <f t="shared" ref="G934:K935" si="316">G935</f>
        <v>#REF!</v>
      </c>
      <c r="H934" s="7" t="e">
        <f t="shared" si="316"/>
        <v>#REF!</v>
      </c>
      <c r="I934" s="7" t="e">
        <f t="shared" si="316"/>
        <v>#REF!</v>
      </c>
      <c r="J934" s="7" t="e">
        <f t="shared" si="316"/>
        <v>#REF!</v>
      </c>
      <c r="K934" s="7">
        <f t="shared" si="316"/>
        <v>0</v>
      </c>
    </row>
    <row r="935" spans="1:11" ht="31.5" hidden="1" x14ac:dyDescent="0.25">
      <c r="A935" s="26" t="s">
        <v>289</v>
      </c>
      <c r="B935" s="42" t="s">
        <v>285</v>
      </c>
      <c r="C935" s="42" t="s">
        <v>256</v>
      </c>
      <c r="D935" s="21" t="s">
        <v>426</v>
      </c>
      <c r="E935" s="42" t="s">
        <v>290</v>
      </c>
      <c r="F935" s="7" t="e">
        <f>F936</f>
        <v>#REF!</v>
      </c>
      <c r="G935" s="7" t="e">
        <f t="shared" si="316"/>
        <v>#REF!</v>
      </c>
      <c r="H935" s="7" t="e">
        <f t="shared" si="316"/>
        <v>#REF!</v>
      </c>
      <c r="I935" s="7" t="e">
        <f t="shared" si="316"/>
        <v>#REF!</v>
      </c>
      <c r="J935" s="7" t="e">
        <f t="shared" si="316"/>
        <v>#REF!</v>
      </c>
      <c r="K935" s="7">
        <f t="shared" si="316"/>
        <v>0</v>
      </c>
    </row>
    <row r="936" spans="1:11" ht="31.5" hidden="1" x14ac:dyDescent="0.25">
      <c r="A936" s="26" t="s">
        <v>291</v>
      </c>
      <c r="B936" s="42" t="s">
        <v>285</v>
      </c>
      <c r="C936" s="42" t="s">
        <v>256</v>
      </c>
      <c r="D936" s="21" t="s">
        <v>426</v>
      </c>
      <c r="E936" s="42" t="s">
        <v>292</v>
      </c>
      <c r="F936" s="7" t="e">
        <f>'Прил.№4 ведомств.'!#REF!</f>
        <v>#REF!</v>
      </c>
      <c r="G936" s="7" t="e">
        <f>'Прил.№4 ведомств.'!#REF!</f>
        <v>#REF!</v>
      </c>
      <c r="H936" s="7" t="e">
        <f>'Прил.№4 ведомств.'!#REF!</f>
        <v>#REF!</v>
      </c>
      <c r="I936" s="7" t="e">
        <f>'Прил.№4 ведомств.'!#REF!</f>
        <v>#REF!</v>
      </c>
      <c r="J936" s="7" t="e">
        <f>'Прил.№4 ведомств.'!#REF!</f>
        <v>#REF!</v>
      </c>
      <c r="K936" s="7">
        <f>'Прил.№4 ведомств.'!G601</f>
        <v>0</v>
      </c>
    </row>
    <row r="937" spans="1:11" ht="15.75" hidden="1" customHeight="1" x14ac:dyDescent="0.25">
      <c r="A937" s="26" t="s">
        <v>424</v>
      </c>
      <c r="B937" s="42" t="s">
        <v>285</v>
      </c>
      <c r="C937" s="42" t="s">
        <v>256</v>
      </c>
      <c r="D937" s="42" t="s">
        <v>425</v>
      </c>
      <c r="E937" s="42"/>
      <c r="F937" s="7">
        <f t="shared" ref="F937:K937" si="317">F938</f>
        <v>0</v>
      </c>
      <c r="G937" s="7">
        <f t="shared" si="317"/>
        <v>0</v>
      </c>
      <c r="H937" s="7">
        <f t="shared" si="317"/>
        <v>0</v>
      </c>
      <c r="I937" s="7">
        <f t="shared" si="317"/>
        <v>0</v>
      </c>
      <c r="J937" s="7">
        <f t="shared" si="317"/>
        <v>0</v>
      </c>
      <c r="K937" s="7">
        <f t="shared" si="317"/>
        <v>0</v>
      </c>
    </row>
    <row r="938" spans="1:11" ht="31.5" hidden="1" customHeight="1" x14ac:dyDescent="0.25">
      <c r="A938" s="31" t="s">
        <v>289</v>
      </c>
      <c r="B938" s="42" t="s">
        <v>285</v>
      </c>
      <c r="C938" s="42" t="s">
        <v>256</v>
      </c>
      <c r="D938" s="42" t="s">
        <v>425</v>
      </c>
      <c r="E938" s="42" t="s">
        <v>290</v>
      </c>
      <c r="F938" s="7">
        <f t="shared" ref="F938:K938" si="318">F939+F941</f>
        <v>0</v>
      </c>
      <c r="G938" s="7">
        <f t="shared" si="318"/>
        <v>0</v>
      </c>
      <c r="H938" s="7">
        <f t="shared" si="318"/>
        <v>0</v>
      </c>
      <c r="I938" s="7">
        <f t="shared" si="318"/>
        <v>0</v>
      </c>
      <c r="J938" s="7">
        <f t="shared" si="318"/>
        <v>0</v>
      </c>
      <c r="K938" s="7">
        <f t="shared" si="318"/>
        <v>0</v>
      </c>
    </row>
    <row r="939" spans="1:11" ht="31.5" hidden="1" customHeight="1" x14ac:dyDescent="0.25">
      <c r="A939" s="31" t="s">
        <v>389</v>
      </c>
      <c r="B939" s="42" t="s">
        <v>285</v>
      </c>
      <c r="C939" s="42" t="s">
        <v>256</v>
      </c>
      <c r="D939" s="42" t="s">
        <v>425</v>
      </c>
      <c r="E939" s="42" t="s">
        <v>390</v>
      </c>
      <c r="F939" s="7"/>
      <c r="G939" s="7"/>
      <c r="H939" s="7"/>
      <c r="I939" s="7"/>
      <c r="J939" s="7"/>
      <c r="K939" s="7"/>
    </row>
    <row r="940" spans="1:11" ht="47.25" hidden="1" customHeight="1" x14ac:dyDescent="0.25">
      <c r="A940" s="31" t="s">
        <v>672</v>
      </c>
      <c r="B940" s="42" t="s">
        <v>285</v>
      </c>
      <c r="C940" s="42" t="s">
        <v>256</v>
      </c>
      <c r="D940" s="42" t="s">
        <v>425</v>
      </c>
      <c r="E940" s="42" t="s">
        <v>673</v>
      </c>
      <c r="F940" s="7"/>
      <c r="G940" s="7"/>
      <c r="H940" s="7"/>
      <c r="I940" s="7"/>
      <c r="J940" s="7"/>
      <c r="K940" s="7"/>
    </row>
    <row r="941" spans="1:11" ht="31.5" hidden="1" customHeight="1" x14ac:dyDescent="0.25">
      <c r="A941" s="31" t="s">
        <v>291</v>
      </c>
      <c r="B941" s="42" t="s">
        <v>285</v>
      </c>
      <c r="C941" s="42" t="s">
        <v>256</v>
      </c>
      <c r="D941" s="42" t="s">
        <v>425</v>
      </c>
      <c r="E941" s="42" t="s">
        <v>292</v>
      </c>
      <c r="F941" s="7"/>
      <c r="G941" s="7"/>
      <c r="H941" s="7"/>
      <c r="I941" s="7"/>
      <c r="J941" s="7"/>
      <c r="K941" s="7"/>
    </row>
    <row r="942" spans="1:11" ht="15.75" hidden="1" customHeight="1" x14ac:dyDescent="0.25">
      <c r="A942" s="31" t="s">
        <v>182</v>
      </c>
      <c r="B942" s="42" t="s">
        <v>285</v>
      </c>
      <c r="C942" s="42" t="s">
        <v>256</v>
      </c>
      <c r="D942" s="42" t="s">
        <v>183</v>
      </c>
      <c r="E942" s="42"/>
      <c r="F942" s="7">
        <f>F943</f>
        <v>0</v>
      </c>
      <c r="G942" s="7">
        <f t="shared" ref="G942:K944" si="319">G943</f>
        <v>0</v>
      </c>
      <c r="H942" s="7">
        <f t="shared" si="319"/>
        <v>0</v>
      </c>
      <c r="I942" s="7">
        <f t="shared" si="319"/>
        <v>0</v>
      </c>
      <c r="J942" s="7">
        <f t="shared" si="319"/>
        <v>0</v>
      </c>
      <c r="K942" s="7">
        <f t="shared" si="319"/>
        <v>0</v>
      </c>
    </row>
    <row r="943" spans="1:11" ht="15.75" hidden="1" customHeight="1" x14ac:dyDescent="0.25">
      <c r="A943" s="31" t="s">
        <v>242</v>
      </c>
      <c r="B943" s="42" t="s">
        <v>285</v>
      </c>
      <c r="C943" s="42" t="s">
        <v>256</v>
      </c>
      <c r="D943" s="42" t="s">
        <v>243</v>
      </c>
      <c r="E943" s="42"/>
      <c r="F943" s="7">
        <f>F944</f>
        <v>0</v>
      </c>
      <c r="G943" s="7">
        <f t="shared" si="319"/>
        <v>0</v>
      </c>
      <c r="H943" s="7">
        <f t="shared" si="319"/>
        <v>0</v>
      </c>
      <c r="I943" s="7">
        <f t="shared" si="319"/>
        <v>0</v>
      </c>
      <c r="J943" s="7">
        <f t="shared" si="319"/>
        <v>0</v>
      </c>
      <c r="K943" s="7">
        <f t="shared" si="319"/>
        <v>0</v>
      </c>
    </row>
    <row r="944" spans="1:11" ht="31.5" hidden="1" customHeight="1" x14ac:dyDescent="0.25">
      <c r="A944" s="31" t="s">
        <v>289</v>
      </c>
      <c r="B944" s="42" t="s">
        <v>285</v>
      </c>
      <c r="C944" s="42" t="s">
        <v>256</v>
      </c>
      <c r="D944" s="42" t="s">
        <v>243</v>
      </c>
      <c r="E944" s="42" t="s">
        <v>290</v>
      </c>
      <c r="F944" s="7">
        <f>F945</f>
        <v>0</v>
      </c>
      <c r="G944" s="7">
        <f t="shared" si="319"/>
        <v>0</v>
      </c>
      <c r="H944" s="7">
        <f t="shared" si="319"/>
        <v>0</v>
      </c>
      <c r="I944" s="7">
        <f t="shared" si="319"/>
        <v>0</v>
      </c>
      <c r="J944" s="7">
        <f t="shared" si="319"/>
        <v>0</v>
      </c>
      <c r="K944" s="7">
        <f t="shared" si="319"/>
        <v>0</v>
      </c>
    </row>
    <row r="945" spans="1:13" ht="31.5" hidden="1" customHeight="1" x14ac:dyDescent="0.25">
      <c r="A945" s="31" t="s">
        <v>389</v>
      </c>
      <c r="B945" s="42" t="s">
        <v>285</v>
      </c>
      <c r="C945" s="42" t="s">
        <v>256</v>
      </c>
      <c r="D945" s="42" t="s">
        <v>243</v>
      </c>
      <c r="E945" s="42" t="s">
        <v>390</v>
      </c>
      <c r="F945" s="7"/>
      <c r="G945" s="7"/>
      <c r="H945" s="7"/>
      <c r="I945" s="7"/>
      <c r="J945" s="7"/>
      <c r="K945" s="7"/>
    </row>
    <row r="946" spans="1:13" ht="15.75" hidden="1" customHeight="1" x14ac:dyDescent="0.25">
      <c r="A946" s="43" t="s">
        <v>442</v>
      </c>
      <c r="B946" s="8" t="s">
        <v>285</v>
      </c>
      <c r="C946" s="8" t="s">
        <v>191</v>
      </c>
      <c r="D946" s="8"/>
      <c r="E946" s="8"/>
      <c r="F946" s="4">
        <f>F947</f>
        <v>0</v>
      </c>
      <c r="G946" s="4">
        <f t="shared" ref="G946:K949" si="320">G947</f>
        <v>0</v>
      </c>
      <c r="H946" s="4">
        <f t="shared" si="320"/>
        <v>0</v>
      </c>
      <c r="I946" s="4">
        <f t="shared" si="320"/>
        <v>0</v>
      </c>
      <c r="J946" s="4">
        <f t="shared" si="320"/>
        <v>0</v>
      </c>
      <c r="K946" s="4">
        <f t="shared" si="320"/>
        <v>0</v>
      </c>
    </row>
    <row r="947" spans="1:13" ht="31.5" hidden="1" customHeight="1" x14ac:dyDescent="0.25">
      <c r="A947" s="31" t="s">
        <v>226</v>
      </c>
      <c r="B947" s="42" t="s">
        <v>285</v>
      </c>
      <c r="C947" s="42" t="s">
        <v>191</v>
      </c>
      <c r="D947" s="42" t="s">
        <v>227</v>
      </c>
      <c r="E947" s="42"/>
      <c r="F947" s="7">
        <f>F948</f>
        <v>0</v>
      </c>
      <c r="G947" s="7">
        <f t="shared" si="320"/>
        <v>0</v>
      </c>
      <c r="H947" s="7">
        <f t="shared" si="320"/>
        <v>0</v>
      </c>
      <c r="I947" s="7">
        <f t="shared" si="320"/>
        <v>0</v>
      </c>
      <c r="J947" s="7">
        <f t="shared" si="320"/>
        <v>0</v>
      </c>
      <c r="K947" s="7">
        <f t="shared" si="320"/>
        <v>0</v>
      </c>
    </row>
    <row r="948" spans="1:13" ht="31.5" hidden="1" customHeight="1" x14ac:dyDescent="0.25">
      <c r="A948" s="47" t="s">
        <v>443</v>
      </c>
      <c r="B948" s="42" t="s">
        <v>285</v>
      </c>
      <c r="C948" s="42" t="s">
        <v>191</v>
      </c>
      <c r="D948" s="21" t="s">
        <v>444</v>
      </c>
      <c r="E948" s="42"/>
      <c r="F948" s="7">
        <f>F949</f>
        <v>0</v>
      </c>
      <c r="G948" s="7">
        <f t="shared" si="320"/>
        <v>0</v>
      </c>
      <c r="H948" s="7">
        <f t="shared" si="320"/>
        <v>0</v>
      </c>
      <c r="I948" s="7">
        <f t="shared" si="320"/>
        <v>0</v>
      </c>
      <c r="J948" s="7">
        <f t="shared" si="320"/>
        <v>0</v>
      </c>
      <c r="K948" s="7">
        <f t="shared" si="320"/>
        <v>0</v>
      </c>
    </row>
    <row r="949" spans="1:13" ht="31.5" hidden="1" customHeight="1" x14ac:dyDescent="0.25">
      <c r="A949" s="31" t="s">
        <v>172</v>
      </c>
      <c r="B949" s="42" t="s">
        <v>285</v>
      </c>
      <c r="C949" s="42" t="s">
        <v>191</v>
      </c>
      <c r="D949" s="21" t="s">
        <v>444</v>
      </c>
      <c r="E949" s="42" t="s">
        <v>173</v>
      </c>
      <c r="F949" s="7">
        <f>F950</f>
        <v>0</v>
      </c>
      <c r="G949" s="7">
        <f t="shared" si="320"/>
        <v>0</v>
      </c>
      <c r="H949" s="7">
        <f t="shared" si="320"/>
        <v>0</v>
      </c>
      <c r="I949" s="7">
        <f t="shared" si="320"/>
        <v>0</v>
      </c>
      <c r="J949" s="7">
        <f t="shared" si="320"/>
        <v>0</v>
      </c>
      <c r="K949" s="7">
        <f t="shared" si="320"/>
        <v>0</v>
      </c>
    </row>
    <row r="950" spans="1:13" ht="47.25" hidden="1" customHeight="1" x14ac:dyDescent="0.25">
      <c r="A950" s="31" t="s">
        <v>174</v>
      </c>
      <c r="B950" s="42" t="s">
        <v>285</v>
      </c>
      <c r="C950" s="42" t="s">
        <v>191</v>
      </c>
      <c r="D950" s="21" t="s">
        <v>444</v>
      </c>
      <c r="E950" s="42" t="s">
        <v>175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7">
        <f>'Прил.№4 ведомств.'!G662</f>
        <v>0</v>
      </c>
    </row>
    <row r="951" spans="1:13" ht="63" hidden="1" x14ac:dyDescent="0.25">
      <c r="A951" s="26" t="s">
        <v>427</v>
      </c>
      <c r="B951" s="21" t="s">
        <v>285</v>
      </c>
      <c r="C951" s="21" t="s">
        <v>256</v>
      </c>
      <c r="D951" s="21" t="s">
        <v>428</v>
      </c>
      <c r="E951" s="21"/>
      <c r="F951" s="7" t="e">
        <f>F952</f>
        <v>#REF!</v>
      </c>
      <c r="G951" s="7" t="e">
        <f t="shared" ref="G951:K952" si="321">G952</f>
        <v>#REF!</v>
      </c>
      <c r="H951" s="7" t="e">
        <f t="shared" si="321"/>
        <v>#REF!</v>
      </c>
      <c r="I951" s="7" t="e">
        <f t="shared" si="321"/>
        <v>#REF!</v>
      </c>
      <c r="J951" s="7" t="e">
        <f t="shared" si="321"/>
        <v>#REF!</v>
      </c>
      <c r="K951" s="7">
        <f t="shared" si="321"/>
        <v>0</v>
      </c>
    </row>
    <row r="952" spans="1:13" ht="31.5" hidden="1" x14ac:dyDescent="0.25">
      <c r="A952" s="26" t="s">
        <v>289</v>
      </c>
      <c r="B952" s="21" t="s">
        <v>285</v>
      </c>
      <c r="C952" s="21" t="s">
        <v>256</v>
      </c>
      <c r="D952" s="21" t="s">
        <v>428</v>
      </c>
      <c r="E952" s="21" t="s">
        <v>290</v>
      </c>
      <c r="F952" s="7" t="e">
        <f>F953</f>
        <v>#REF!</v>
      </c>
      <c r="G952" s="7" t="e">
        <f t="shared" si="321"/>
        <v>#REF!</v>
      </c>
      <c r="H952" s="7" t="e">
        <f t="shared" si="321"/>
        <v>#REF!</v>
      </c>
      <c r="I952" s="7" t="e">
        <f t="shared" si="321"/>
        <v>#REF!</v>
      </c>
      <c r="J952" s="7" t="e">
        <f t="shared" si="321"/>
        <v>#REF!</v>
      </c>
      <c r="K952" s="7">
        <f t="shared" si="321"/>
        <v>0</v>
      </c>
    </row>
    <row r="953" spans="1:13" ht="31.5" hidden="1" x14ac:dyDescent="0.25">
      <c r="A953" s="26" t="s">
        <v>389</v>
      </c>
      <c r="B953" s="21" t="s">
        <v>285</v>
      </c>
      <c r="C953" s="21" t="s">
        <v>256</v>
      </c>
      <c r="D953" s="21" t="s">
        <v>428</v>
      </c>
      <c r="E953" s="21" t="s">
        <v>390</v>
      </c>
      <c r="F953" s="7" t="e">
        <f>'Прил.№4 ведомств.'!#REF!</f>
        <v>#REF!</v>
      </c>
      <c r="G953" s="7" t="e">
        <f>'Прил.№4 ведомств.'!#REF!</f>
        <v>#REF!</v>
      </c>
      <c r="H953" s="7" t="e">
        <f>'Прил.№4 ведомств.'!#REF!</f>
        <v>#REF!</v>
      </c>
      <c r="I953" s="7" t="e">
        <f>'Прил.№4 ведомств.'!#REF!</f>
        <v>#REF!</v>
      </c>
      <c r="J953" s="7" t="e">
        <f>'Прил.№4 ведомств.'!#REF!</f>
        <v>#REF!</v>
      </c>
      <c r="K953" s="7">
        <f>'Прил.№4 ведомств.'!G604</f>
        <v>0</v>
      </c>
    </row>
    <row r="954" spans="1:13" ht="20.25" customHeight="1" x14ac:dyDescent="0.25">
      <c r="A954" s="43" t="s">
        <v>299</v>
      </c>
      <c r="B954" s="8" t="s">
        <v>285</v>
      </c>
      <c r="C954" s="8" t="s">
        <v>161</v>
      </c>
      <c r="D954" s="8"/>
      <c r="E954" s="8"/>
      <c r="F954" s="4" t="e">
        <f t="shared" ref="F954:K954" si="322">F955</f>
        <v>#REF!</v>
      </c>
      <c r="G954" s="4" t="e">
        <f t="shared" si="322"/>
        <v>#REF!</v>
      </c>
      <c r="H954" s="4" t="e">
        <f t="shared" si="322"/>
        <v>#REF!</v>
      </c>
      <c r="I954" s="4" t="e">
        <f t="shared" si="322"/>
        <v>#REF!</v>
      </c>
      <c r="J954" s="4" t="e">
        <f t="shared" si="322"/>
        <v>#REF!</v>
      </c>
      <c r="K954" s="4">
        <f t="shared" si="322"/>
        <v>3351</v>
      </c>
    </row>
    <row r="955" spans="1:13" ht="15.75" x14ac:dyDescent="0.25">
      <c r="A955" s="31" t="s">
        <v>162</v>
      </c>
      <c r="B955" s="42" t="s">
        <v>285</v>
      </c>
      <c r="C955" s="42" t="s">
        <v>161</v>
      </c>
      <c r="D955" s="42" t="s">
        <v>163</v>
      </c>
      <c r="E955" s="42"/>
      <c r="F955" s="7" t="e">
        <f>F956+F962</f>
        <v>#REF!</v>
      </c>
      <c r="G955" s="7" t="e">
        <f>G956+G962</f>
        <v>#REF!</v>
      </c>
      <c r="H955" s="7" t="e">
        <f>H956+H962</f>
        <v>#REF!</v>
      </c>
      <c r="I955" s="7" t="e">
        <f>I956+I962</f>
        <v>#REF!</v>
      </c>
      <c r="J955" s="7" t="e">
        <f>J956+J962</f>
        <v>#REF!</v>
      </c>
      <c r="K955" s="7">
        <f>K956+K962+K966</f>
        <v>3351</v>
      </c>
    </row>
    <row r="956" spans="1:13" ht="31.5" x14ac:dyDescent="0.25">
      <c r="A956" s="31" t="s">
        <v>226</v>
      </c>
      <c r="B956" s="42" t="s">
        <v>285</v>
      </c>
      <c r="C956" s="42" t="s">
        <v>161</v>
      </c>
      <c r="D956" s="42" t="s">
        <v>227</v>
      </c>
      <c r="E956" s="42"/>
      <c r="F956" s="7" t="e">
        <f t="shared" ref="F956:K956" si="323">F957</f>
        <v>#REF!</v>
      </c>
      <c r="G956" s="7" t="e">
        <f t="shared" si="323"/>
        <v>#REF!</v>
      </c>
      <c r="H956" s="7" t="e">
        <f t="shared" si="323"/>
        <v>#REF!</v>
      </c>
      <c r="I956" s="7" t="e">
        <f t="shared" si="323"/>
        <v>#REF!</v>
      </c>
      <c r="J956" s="7" t="e">
        <f t="shared" si="323"/>
        <v>#REF!</v>
      </c>
      <c r="K956" s="7">
        <f t="shared" si="323"/>
        <v>3263.9</v>
      </c>
      <c r="L956" s="23"/>
      <c r="M956" s="23"/>
    </row>
    <row r="957" spans="1:13" ht="47.25" x14ac:dyDescent="0.25">
      <c r="A957" s="47" t="s">
        <v>300</v>
      </c>
      <c r="B957" s="42" t="s">
        <v>285</v>
      </c>
      <c r="C957" s="42" t="s">
        <v>161</v>
      </c>
      <c r="D957" s="42" t="s">
        <v>301</v>
      </c>
      <c r="E957" s="42"/>
      <c r="F957" s="7" t="e">
        <f t="shared" ref="F957:K957" si="324">F958+F960</f>
        <v>#REF!</v>
      </c>
      <c r="G957" s="7" t="e">
        <f t="shared" si="324"/>
        <v>#REF!</v>
      </c>
      <c r="H957" s="7" t="e">
        <f t="shared" si="324"/>
        <v>#REF!</v>
      </c>
      <c r="I957" s="7" t="e">
        <f t="shared" si="324"/>
        <v>#REF!</v>
      </c>
      <c r="J957" s="7" t="e">
        <f t="shared" si="324"/>
        <v>#REF!</v>
      </c>
      <c r="K957" s="7">
        <f t="shared" si="324"/>
        <v>3263.9</v>
      </c>
    </row>
    <row r="958" spans="1:13" ht="78.75" x14ac:dyDescent="0.25">
      <c r="A958" s="31" t="s">
        <v>168</v>
      </c>
      <c r="B958" s="42" t="s">
        <v>285</v>
      </c>
      <c r="C958" s="42" t="s">
        <v>161</v>
      </c>
      <c r="D958" s="42" t="s">
        <v>301</v>
      </c>
      <c r="E958" s="42" t="s">
        <v>169</v>
      </c>
      <c r="F958" s="7" t="e">
        <f t="shared" ref="F958:K958" si="325">F959</f>
        <v>#REF!</v>
      </c>
      <c r="G958" s="7" t="e">
        <f t="shared" si="325"/>
        <v>#REF!</v>
      </c>
      <c r="H958" s="7" t="e">
        <f t="shared" si="325"/>
        <v>#REF!</v>
      </c>
      <c r="I958" s="7" t="e">
        <f t="shared" si="325"/>
        <v>#REF!</v>
      </c>
      <c r="J958" s="7" t="e">
        <f t="shared" si="325"/>
        <v>#REF!</v>
      </c>
      <c r="K958" s="7">
        <f t="shared" si="325"/>
        <v>2995.8</v>
      </c>
    </row>
    <row r="959" spans="1:13" ht="31.5" x14ac:dyDescent="0.25">
      <c r="A959" s="31" t="s">
        <v>170</v>
      </c>
      <c r="B959" s="42" t="s">
        <v>285</v>
      </c>
      <c r="C959" s="42" t="s">
        <v>161</v>
      </c>
      <c r="D959" s="42" t="s">
        <v>301</v>
      </c>
      <c r="E959" s="42" t="s">
        <v>171</v>
      </c>
      <c r="F959" s="7" t="e">
        <f>'Прил.№4 ведомств.'!#REF!</f>
        <v>#REF!</v>
      </c>
      <c r="G959" s="7" t="e">
        <f>'Прил.№4 ведомств.'!#REF!</f>
        <v>#REF!</v>
      </c>
      <c r="H959" s="7" t="e">
        <f>'Прил.№4 ведомств.'!#REF!</f>
        <v>#REF!</v>
      </c>
      <c r="I959" s="7" t="e">
        <f>'Прил.№4 ведомств.'!#REF!</f>
        <v>#REF!</v>
      </c>
      <c r="J959" s="7" t="e">
        <f>'Прил.№4 ведомств.'!#REF!</f>
        <v>#REF!</v>
      </c>
      <c r="K959" s="7">
        <f>'Прил.№4 ведомств.'!G242</f>
        <v>2995.8</v>
      </c>
    </row>
    <row r="960" spans="1:13" ht="31.5" x14ac:dyDescent="0.25">
      <c r="A960" s="31" t="s">
        <v>172</v>
      </c>
      <c r="B960" s="42" t="s">
        <v>285</v>
      </c>
      <c r="C960" s="42" t="s">
        <v>161</v>
      </c>
      <c r="D960" s="42" t="s">
        <v>301</v>
      </c>
      <c r="E960" s="42" t="s">
        <v>173</v>
      </c>
      <c r="F960" s="7" t="e">
        <f t="shared" ref="F960:K960" si="326">F961</f>
        <v>#REF!</v>
      </c>
      <c r="G960" s="7" t="e">
        <f t="shared" si="326"/>
        <v>#REF!</v>
      </c>
      <c r="H960" s="7" t="e">
        <f t="shared" si="326"/>
        <v>#REF!</v>
      </c>
      <c r="I960" s="7" t="e">
        <f t="shared" si="326"/>
        <v>#REF!</v>
      </c>
      <c r="J960" s="7" t="e">
        <f t="shared" si="326"/>
        <v>#REF!</v>
      </c>
      <c r="K960" s="7">
        <f t="shared" si="326"/>
        <v>268.09999999999997</v>
      </c>
    </row>
    <row r="961" spans="1:15" ht="47.25" x14ac:dyDescent="0.25">
      <c r="A961" s="31" t="s">
        <v>174</v>
      </c>
      <c r="B961" s="42" t="s">
        <v>285</v>
      </c>
      <c r="C961" s="42" t="s">
        <v>161</v>
      </c>
      <c r="D961" s="42" t="s">
        <v>301</v>
      </c>
      <c r="E961" s="42" t="s">
        <v>175</v>
      </c>
      <c r="F961" s="7" t="e">
        <f>'Прил.№4 ведомств.'!#REF!</f>
        <v>#REF!</v>
      </c>
      <c r="G961" s="7" t="e">
        <f>'Прил.№4 ведомств.'!#REF!</f>
        <v>#REF!</v>
      </c>
      <c r="H961" s="7" t="e">
        <f>'Прил.№4 ведомств.'!#REF!</f>
        <v>#REF!</v>
      </c>
      <c r="I961" s="7" t="e">
        <f>'Прил.№4 ведомств.'!#REF!</f>
        <v>#REF!</v>
      </c>
      <c r="J961" s="7" t="e">
        <f>'Прил.№4 ведомств.'!#REF!</f>
        <v>#REF!</v>
      </c>
      <c r="K961" s="7">
        <f>'Прил.№4 ведомств.'!G244</f>
        <v>268.09999999999997</v>
      </c>
    </row>
    <row r="962" spans="1:15" ht="15.75" hidden="1" x14ac:dyDescent="0.25">
      <c r="A962" s="31" t="s">
        <v>182</v>
      </c>
      <c r="B962" s="42" t="s">
        <v>285</v>
      </c>
      <c r="C962" s="42" t="s">
        <v>161</v>
      </c>
      <c r="D962" s="42" t="s">
        <v>183</v>
      </c>
      <c r="E962" s="42"/>
      <c r="F962" s="7" t="e">
        <f>F963</f>
        <v>#REF!</v>
      </c>
      <c r="G962" s="7" t="e">
        <f t="shared" ref="G962:K964" si="327">G963</f>
        <v>#REF!</v>
      </c>
      <c r="H962" s="7" t="e">
        <f t="shared" si="327"/>
        <v>#REF!</v>
      </c>
      <c r="I962" s="7" t="e">
        <f t="shared" si="327"/>
        <v>#REF!</v>
      </c>
      <c r="J962" s="7" t="e">
        <f t="shared" si="327"/>
        <v>#REF!</v>
      </c>
      <c r="K962" s="7">
        <f t="shared" si="327"/>
        <v>0</v>
      </c>
    </row>
    <row r="963" spans="1:15" ht="15.75" hidden="1" x14ac:dyDescent="0.25">
      <c r="A963" s="31" t="s">
        <v>614</v>
      </c>
      <c r="B963" s="42" t="s">
        <v>285</v>
      </c>
      <c r="C963" s="42" t="s">
        <v>161</v>
      </c>
      <c r="D963" s="42" t="s">
        <v>674</v>
      </c>
      <c r="E963" s="42"/>
      <c r="F963" s="7" t="e">
        <f>F964</f>
        <v>#REF!</v>
      </c>
      <c r="G963" s="7" t="e">
        <f t="shared" si="327"/>
        <v>#REF!</v>
      </c>
      <c r="H963" s="7" t="e">
        <f t="shared" si="327"/>
        <v>#REF!</v>
      </c>
      <c r="I963" s="7" t="e">
        <f t="shared" si="327"/>
        <v>#REF!</v>
      </c>
      <c r="J963" s="7" t="e">
        <f t="shared" si="327"/>
        <v>#REF!</v>
      </c>
      <c r="K963" s="7">
        <f t="shared" si="327"/>
        <v>0</v>
      </c>
    </row>
    <row r="964" spans="1:15" ht="15.75" hidden="1" x14ac:dyDescent="0.25">
      <c r="A964" s="31" t="s">
        <v>176</v>
      </c>
      <c r="B964" s="42" t="s">
        <v>285</v>
      </c>
      <c r="C964" s="42" t="s">
        <v>161</v>
      </c>
      <c r="D964" s="42" t="s">
        <v>674</v>
      </c>
      <c r="E964" s="42" t="s">
        <v>186</v>
      </c>
      <c r="F964" s="7" t="e">
        <f>F965</f>
        <v>#REF!</v>
      </c>
      <c r="G964" s="7" t="e">
        <f t="shared" si="327"/>
        <v>#REF!</v>
      </c>
      <c r="H964" s="7" t="e">
        <f t="shared" si="327"/>
        <v>#REF!</v>
      </c>
      <c r="I964" s="7" t="e">
        <f t="shared" si="327"/>
        <v>#REF!</v>
      </c>
      <c r="J964" s="7" t="e">
        <f t="shared" si="327"/>
        <v>#REF!</v>
      </c>
      <c r="K964" s="7">
        <f t="shared" si="327"/>
        <v>0</v>
      </c>
    </row>
    <row r="965" spans="1:15" ht="47.25" hidden="1" x14ac:dyDescent="0.25">
      <c r="A965" s="31" t="s">
        <v>225</v>
      </c>
      <c r="B965" s="42" t="s">
        <v>285</v>
      </c>
      <c r="C965" s="42" t="s">
        <v>161</v>
      </c>
      <c r="D965" s="42" t="s">
        <v>674</v>
      </c>
      <c r="E965" s="42" t="s">
        <v>201</v>
      </c>
      <c r="F965" s="7" t="e">
        <f>'Прил.№4 ведомств.'!#REF!</f>
        <v>#REF!</v>
      </c>
      <c r="G965" s="7" t="e">
        <f>'Прил.№4 ведомств.'!#REF!</f>
        <v>#REF!</v>
      </c>
      <c r="H965" s="7" t="e">
        <f>'Прил.№4 ведомств.'!#REF!</f>
        <v>#REF!</v>
      </c>
      <c r="I965" s="7" t="e">
        <f>'Прил.№4 ведомств.'!#REF!</f>
        <v>#REF!</v>
      </c>
      <c r="J965" s="7" t="e">
        <f>'Прил.№4 ведомств.'!#REF!</f>
        <v>#REF!</v>
      </c>
      <c r="K965" s="7">
        <f>'Прил.№4 ведомств.'!G1225</f>
        <v>0</v>
      </c>
    </row>
    <row r="966" spans="1:15" ht="31.5" x14ac:dyDescent="0.25">
      <c r="A966" s="26" t="s">
        <v>626</v>
      </c>
      <c r="B966" s="42" t="s">
        <v>285</v>
      </c>
      <c r="C966" s="42" t="s">
        <v>161</v>
      </c>
      <c r="D966" s="21" t="s">
        <v>627</v>
      </c>
      <c r="E966" s="42"/>
      <c r="F966" s="7"/>
      <c r="G966" s="7"/>
      <c r="H966" s="7"/>
      <c r="I966" s="7"/>
      <c r="J966" s="7"/>
      <c r="K966" s="7">
        <f>K967</f>
        <v>87.1</v>
      </c>
    </row>
    <row r="967" spans="1:15" ht="15.75" x14ac:dyDescent="0.25">
      <c r="A967" s="31" t="s">
        <v>614</v>
      </c>
      <c r="B967" s="42" t="s">
        <v>285</v>
      </c>
      <c r="C967" s="42" t="s">
        <v>161</v>
      </c>
      <c r="D967" s="21" t="s">
        <v>984</v>
      </c>
      <c r="E967" s="42"/>
      <c r="F967" s="7"/>
      <c r="G967" s="7"/>
      <c r="H967" s="7"/>
      <c r="I967" s="7"/>
      <c r="J967" s="7"/>
      <c r="K967" s="7">
        <f>K968</f>
        <v>87.1</v>
      </c>
    </row>
    <row r="968" spans="1:15" ht="31.5" x14ac:dyDescent="0.25">
      <c r="A968" s="31" t="s">
        <v>172</v>
      </c>
      <c r="B968" s="42" t="s">
        <v>285</v>
      </c>
      <c r="C968" s="42" t="s">
        <v>161</v>
      </c>
      <c r="D968" s="21" t="s">
        <v>984</v>
      </c>
      <c r="E968" s="42" t="s">
        <v>173</v>
      </c>
      <c r="F968" s="7"/>
      <c r="G968" s="7"/>
      <c r="H968" s="7"/>
      <c r="I968" s="7"/>
      <c r="J968" s="7"/>
      <c r="K968" s="7">
        <f>K969</f>
        <v>87.1</v>
      </c>
    </row>
    <row r="969" spans="1:15" ht="47.25" x14ac:dyDescent="0.25">
      <c r="A969" s="31" t="s">
        <v>174</v>
      </c>
      <c r="B969" s="42" t="s">
        <v>285</v>
      </c>
      <c r="C969" s="42" t="s">
        <v>161</v>
      </c>
      <c r="D969" s="21" t="s">
        <v>984</v>
      </c>
      <c r="E969" s="42" t="s">
        <v>175</v>
      </c>
      <c r="F969" s="7"/>
      <c r="G969" s="7"/>
      <c r="H969" s="7"/>
      <c r="I969" s="7"/>
      <c r="J969" s="7"/>
      <c r="K969" s="7">
        <f>'Прил.№4 ведомств.'!G1229</f>
        <v>87.1</v>
      </c>
    </row>
    <row r="970" spans="1:15" ht="15.75" x14ac:dyDescent="0.25">
      <c r="A970" s="43" t="s">
        <v>532</v>
      </c>
      <c r="B970" s="8" t="s">
        <v>533</v>
      </c>
      <c r="C970" s="42"/>
      <c r="D970" s="42"/>
      <c r="E970" s="42"/>
      <c r="F970" s="4" t="e">
        <f t="shared" ref="F970:K970" si="328">F971+F1023</f>
        <v>#REF!</v>
      </c>
      <c r="G970" s="4" t="e">
        <f t="shared" si="328"/>
        <v>#REF!</v>
      </c>
      <c r="H970" s="4" t="e">
        <f t="shared" si="328"/>
        <v>#REF!</v>
      </c>
      <c r="I970" s="4" t="e">
        <f t="shared" si="328"/>
        <v>#REF!</v>
      </c>
      <c r="J970" s="4" t="e">
        <f t="shared" si="328"/>
        <v>#REF!</v>
      </c>
      <c r="K970" s="4">
        <f t="shared" si="328"/>
        <v>58883.3</v>
      </c>
      <c r="M970" s="23"/>
    </row>
    <row r="971" spans="1:15" ht="15.75" x14ac:dyDescent="0.25">
      <c r="A971" s="43" t="s">
        <v>534</v>
      </c>
      <c r="B971" s="8" t="s">
        <v>533</v>
      </c>
      <c r="C971" s="8" t="s">
        <v>159</v>
      </c>
      <c r="D971" s="42"/>
      <c r="E971" s="42"/>
      <c r="F971" s="4" t="e">
        <f>F972+F1003</f>
        <v>#REF!</v>
      </c>
      <c r="G971" s="4" t="e">
        <f>G972+G1003</f>
        <v>#REF!</v>
      </c>
      <c r="H971" s="4" t="e">
        <f>H972+H1003</f>
        <v>#REF!</v>
      </c>
      <c r="I971" s="4" t="e">
        <f>I972+I1003</f>
        <v>#REF!</v>
      </c>
      <c r="J971" s="4" t="e">
        <f>J972+J1003</f>
        <v>#REF!</v>
      </c>
      <c r="K971" s="4">
        <f>K972+K1003+K999+K1008+K1012</f>
        <v>46657.7</v>
      </c>
      <c r="L971" s="23"/>
      <c r="M971" s="23"/>
      <c r="N971" s="23"/>
      <c r="O971" s="23"/>
    </row>
    <row r="972" spans="1:15" ht="47.25" x14ac:dyDescent="0.25">
      <c r="A972" s="31" t="s">
        <v>523</v>
      </c>
      <c r="B972" s="42" t="s">
        <v>533</v>
      </c>
      <c r="C972" s="42" t="s">
        <v>159</v>
      </c>
      <c r="D972" s="42" t="s">
        <v>524</v>
      </c>
      <c r="E972" s="42"/>
      <c r="F972" s="7" t="e">
        <f t="shared" ref="F972:K972" si="329">F973</f>
        <v>#REF!</v>
      </c>
      <c r="G972" s="7" t="e">
        <f t="shared" si="329"/>
        <v>#REF!</v>
      </c>
      <c r="H972" s="7" t="e">
        <f t="shared" si="329"/>
        <v>#REF!</v>
      </c>
      <c r="I972" s="7" t="e">
        <f t="shared" si="329"/>
        <v>#REF!</v>
      </c>
      <c r="J972" s="7" t="e">
        <f t="shared" si="329"/>
        <v>#REF!</v>
      </c>
      <c r="K972" s="7">
        <f t="shared" si="329"/>
        <v>45247.4</v>
      </c>
      <c r="M972" s="23"/>
    </row>
    <row r="973" spans="1:15" ht="47.25" x14ac:dyDescent="0.25">
      <c r="A973" s="47" t="s">
        <v>535</v>
      </c>
      <c r="B973" s="42" t="s">
        <v>533</v>
      </c>
      <c r="C973" s="42" t="s">
        <v>675</v>
      </c>
      <c r="D973" s="42" t="s">
        <v>536</v>
      </c>
      <c r="E973" s="42"/>
      <c r="F973" s="7" t="e">
        <f>F976+F985+F988+F994+F996</f>
        <v>#REF!</v>
      </c>
      <c r="G973" s="7" t="e">
        <f>G976+G985+G988+G994+G996</f>
        <v>#REF!</v>
      </c>
      <c r="H973" s="7" t="e">
        <f>H976+H985+H988+H994+H996</f>
        <v>#REF!</v>
      </c>
      <c r="I973" s="7" t="e">
        <f>I976+I985+I988+I994+I996</f>
        <v>#REF!</v>
      </c>
      <c r="J973" s="7" t="e">
        <f>J976+J985+J988+J994+J996</f>
        <v>#REF!</v>
      </c>
      <c r="K973" s="7">
        <f>K974+K984+K987+K993+K996+K990</f>
        <v>45247.4</v>
      </c>
      <c r="M973" s="23"/>
    </row>
    <row r="974" spans="1:15" ht="31.5" x14ac:dyDescent="0.25">
      <c r="A974" s="31" t="s">
        <v>537</v>
      </c>
      <c r="B974" s="42" t="s">
        <v>533</v>
      </c>
      <c r="C974" s="42" t="s">
        <v>159</v>
      </c>
      <c r="D974" s="42" t="s">
        <v>538</v>
      </c>
      <c r="E974" s="42"/>
      <c r="F974" s="7" t="e">
        <f>F976</f>
        <v>#REF!</v>
      </c>
      <c r="G974" s="7" t="e">
        <f>G976</f>
        <v>#REF!</v>
      </c>
      <c r="H974" s="7" t="e">
        <f>H976</f>
        <v>#REF!</v>
      </c>
      <c r="I974" s="7" t="e">
        <f>I976</f>
        <v>#REF!</v>
      </c>
      <c r="J974" s="7" t="e">
        <f>J976</f>
        <v>#REF!</v>
      </c>
      <c r="K974" s="7">
        <f>K975+K978+K981</f>
        <v>43691.7</v>
      </c>
    </row>
    <row r="975" spans="1:15" ht="47.25" x14ac:dyDescent="0.25">
      <c r="A975" s="26" t="s">
        <v>1017</v>
      </c>
      <c r="B975" s="42" t="s">
        <v>533</v>
      </c>
      <c r="C975" s="42" t="s">
        <v>159</v>
      </c>
      <c r="D975" s="42" t="s">
        <v>1012</v>
      </c>
      <c r="E975" s="42"/>
      <c r="F975" s="7"/>
      <c r="G975" s="7"/>
      <c r="H975" s="7"/>
      <c r="I975" s="7"/>
      <c r="J975" s="7"/>
      <c r="K975" s="7">
        <f>K976</f>
        <v>12403.5</v>
      </c>
    </row>
    <row r="976" spans="1:15" ht="47.25" x14ac:dyDescent="0.25">
      <c r="A976" s="31" t="s">
        <v>313</v>
      </c>
      <c r="B976" s="42" t="s">
        <v>533</v>
      </c>
      <c r="C976" s="42" t="s">
        <v>159</v>
      </c>
      <c r="D976" s="42" t="s">
        <v>1012</v>
      </c>
      <c r="E976" s="42" t="s">
        <v>314</v>
      </c>
      <c r="F976" s="7" t="e">
        <f>F977</f>
        <v>#REF!</v>
      </c>
      <c r="G976" s="7" t="e">
        <f>G977</f>
        <v>#REF!</v>
      </c>
      <c r="H976" s="7" t="e">
        <f>H977</f>
        <v>#REF!</v>
      </c>
      <c r="I976" s="7" t="e">
        <f>I977</f>
        <v>#REF!</v>
      </c>
      <c r="J976" s="7" t="e">
        <f>J977</f>
        <v>#REF!</v>
      </c>
      <c r="K976" s="7">
        <f>K977</f>
        <v>12403.5</v>
      </c>
    </row>
    <row r="977" spans="1:13" ht="15.75" x14ac:dyDescent="0.25">
      <c r="A977" s="31" t="s">
        <v>315</v>
      </c>
      <c r="B977" s="42" t="s">
        <v>533</v>
      </c>
      <c r="C977" s="42" t="s">
        <v>159</v>
      </c>
      <c r="D977" s="42" t="s">
        <v>1012</v>
      </c>
      <c r="E977" s="42" t="s">
        <v>316</v>
      </c>
      <c r="F977" s="7" t="e">
        <f>'Прил.№4 ведомств.'!#REF!</f>
        <v>#REF!</v>
      </c>
      <c r="G977" s="7" t="e">
        <f>'Прил.№4 ведомств.'!#REF!</f>
        <v>#REF!</v>
      </c>
      <c r="H977" s="7" t="e">
        <f>'Прил.№4 ведомств.'!#REF!</f>
        <v>#REF!</v>
      </c>
      <c r="I977" s="7" t="e">
        <f>'Прил.№4 ведомств.'!#REF!</f>
        <v>#REF!</v>
      </c>
      <c r="J977" s="7" t="e">
        <f>'Прил.№4 ведомств.'!#REF!</f>
        <v>#REF!</v>
      </c>
      <c r="K977" s="7">
        <f>'Прил.№4 ведомств.'!G944</f>
        <v>12403.5</v>
      </c>
      <c r="M977" s="23"/>
    </row>
    <row r="978" spans="1:13" ht="47.25" x14ac:dyDescent="0.25">
      <c r="A978" s="26" t="s">
        <v>1016</v>
      </c>
      <c r="B978" s="42" t="s">
        <v>533</v>
      </c>
      <c r="C978" s="42" t="s">
        <v>159</v>
      </c>
      <c r="D978" s="42" t="s">
        <v>1013</v>
      </c>
      <c r="E978" s="42"/>
      <c r="F978" s="7"/>
      <c r="G978" s="7"/>
      <c r="H978" s="7"/>
      <c r="I978" s="7"/>
      <c r="J978" s="7"/>
      <c r="K978" s="7">
        <f>K979</f>
        <v>13040.1</v>
      </c>
      <c r="M978" s="23"/>
    </row>
    <row r="979" spans="1:13" ht="47.25" x14ac:dyDescent="0.25">
      <c r="A979" s="26" t="s">
        <v>313</v>
      </c>
      <c r="B979" s="42" t="s">
        <v>533</v>
      </c>
      <c r="C979" s="42" t="s">
        <v>159</v>
      </c>
      <c r="D979" s="42" t="s">
        <v>1013</v>
      </c>
      <c r="E979" s="42" t="s">
        <v>314</v>
      </c>
      <c r="F979" s="7"/>
      <c r="G979" s="7"/>
      <c r="H979" s="7"/>
      <c r="I979" s="7"/>
      <c r="J979" s="7"/>
      <c r="K979" s="7">
        <f>K980</f>
        <v>13040.1</v>
      </c>
      <c r="M979" s="23"/>
    </row>
    <row r="980" spans="1:13" ht="15.75" x14ac:dyDescent="0.25">
      <c r="A980" s="26" t="s">
        <v>315</v>
      </c>
      <c r="B980" s="42" t="s">
        <v>533</v>
      </c>
      <c r="C980" s="42" t="s">
        <v>159</v>
      </c>
      <c r="D980" s="42" t="s">
        <v>1013</v>
      </c>
      <c r="E980" s="42" t="s">
        <v>316</v>
      </c>
      <c r="F980" s="7"/>
      <c r="G980" s="7"/>
      <c r="H980" s="7"/>
      <c r="I980" s="7"/>
      <c r="J980" s="7"/>
      <c r="K980" s="7">
        <f>'Прил.№4 ведомств.'!G947</f>
        <v>13040.1</v>
      </c>
      <c r="M980" s="23"/>
    </row>
    <row r="981" spans="1:13" ht="47.25" x14ac:dyDescent="0.25">
      <c r="A981" s="26" t="s">
        <v>1015</v>
      </c>
      <c r="B981" s="42" t="s">
        <v>533</v>
      </c>
      <c r="C981" s="42" t="s">
        <v>159</v>
      </c>
      <c r="D981" s="42" t="s">
        <v>1014</v>
      </c>
      <c r="E981" s="42"/>
      <c r="F981" s="7"/>
      <c r="G981" s="7"/>
      <c r="H981" s="7"/>
      <c r="I981" s="7"/>
      <c r="J981" s="7"/>
      <c r="K981" s="7">
        <f>K982</f>
        <v>18248.099999999999</v>
      </c>
      <c r="M981" s="23"/>
    </row>
    <row r="982" spans="1:13" ht="47.25" x14ac:dyDescent="0.25">
      <c r="A982" s="26" t="s">
        <v>313</v>
      </c>
      <c r="B982" s="42" t="s">
        <v>533</v>
      </c>
      <c r="C982" s="42" t="s">
        <v>159</v>
      </c>
      <c r="D982" s="42" t="s">
        <v>1014</v>
      </c>
      <c r="E982" s="42" t="s">
        <v>314</v>
      </c>
      <c r="F982" s="7"/>
      <c r="G982" s="7"/>
      <c r="H982" s="7"/>
      <c r="I982" s="7"/>
      <c r="J982" s="7"/>
      <c r="K982" s="7">
        <f>K983</f>
        <v>18248.099999999999</v>
      </c>
      <c r="M982" s="23"/>
    </row>
    <row r="983" spans="1:13" ht="15.75" x14ac:dyDescent="0.25">
      <c r="A983" s="26" t="s">
        <v>315</v>
      </c>
      <c r="B983" s="42" t="s">
        <v>533</v>
      </c>
      <c r="C983" s="42" t="s">
        <v>159</v>
      </c>
      <c r="D983" s="42" t="s">
        <v>1014</v>
      </c>
      <c r="E983" s="42" t="s">
        <v>316</v>
      </c>
      <c r="F983" s="7"/>
      <c r="G983" s="7"/>
      <c r="H983" s="7"/>
      <c r="I983" s="7"/>
      <c r="J983" s="7"/>
      <c r="K983" s="7">
        <f>'Прил.№4 ведомств.'!G950</f>
        <v>18248.099999999999</v>
      </c>
      <c r="M983" s="23"/>
    </row>
    <row r="984" spans="1:13" ht="31.5" x14ac:dyDescent="0.25">
      <c r="A984" s="31" t="s">
        <v>319</v>
      </c>
      <c r="B984" s="42" t="s">
        <v>533</v>
      </c>
      <c r="C984" s="42" t="s">
        <v>159</v>
      </c>
      <c r="D984" s="42" t="s">
        <v>539</v>
      </c>
      <c r="E984" s="42"/>
      <c r="F984" s="7" t="e">
        <f>F985</f>
        <v>#REF!</v>
      </c>
      <c r="G984" s="7" t="e">
        <f t="shared" ref="G984:K985" si="330">G985</f>
        <v>#REF!</v>
      </c>
      <c r="H984" s="7" t="e">
        <f t="shared" si="330"/>
        <v>#REF!</v>
      </c>
      <c r="I984" s="7" t="e">
        <f t="shared" si="330"/>
        <v>#REF!</v>
      </c>
      <c r="J984" s="7" t="e">
        <f t="shared" si="330"/>
        <v>#REF!</v>
      </c>
      <c r="K984" s="7">
        <f t="shared" si="330"/>
        <v>87.3</v>
      </c>
    </row>
    <row r="985" spans="1:13" ht="47.25" x14ac:dyDescent="0.25">
      <c r="A985" s="31" t="s">
        <v>313</v>
      </c>
      <c r="B985" s="42" t="s">
        <v>533</v>
      </c>
      <c r="C985" s="42" t="s">
        <v>159</v>
      </c>
      <c r="D985" s="42" t="s">
        <v>539</v>
      </c>
      <c r="E985" s="42" t="s">
        <v>314</v>
      </c>
      <c r="F985" s="7" t="e">
        <f>F986</f>
        <v>#REF!</v>
      </c>
      <c r="G985" s="7" t="e">
        <f t="shared" si="330"/>
        <v>#REF!</v>
      </c>
      <c r="H985" s="7" t="e">
        <f t="shared" si="330"/>
        <v>#REF!</v>
      </c>
      <c r="I985" s="7" t="e">
        <f t="shared" si="330"/>
        <v>#REF!</v>
      </c>
      <c r="J985" s="7" t="e">
        <f t="shared" si="330"/>
        <v>#REF!</v>
      </c>
      <c r="K985" s="7">
        <f t="shared" si="330"/>
        <v>87.3</v>
      </c>
    </row>
    <row r="986" spans="1:13" ht="15.75" x14ac:dyDescent="0.25">
      <c r="A986" s="31" t="s">
        <v>315</v>
      </c>
      <c r="B986" s="42" t="s">
        <v>533</v>
      </c>
      <c r="C986" s="42" t="s">
        <v>159</v>
      </c>
      <c r="D986" s="42" t="s">
        <v>539</v>
      </c>
      <c r="E986" s="42" t="s">
        <v>316</v>
      </c>
      <c r="F986" s="7" t="e">
        <f>'Прил.№4 ведомств.'!#REF!</f>
        <v>#REF!</v>
      </c>
      <c r="G986" s="7" t="e">
        <f>'Прил.№4 ведомств.'!#REF!</f>
        <v>#REF!</v>
      </c>
      <c r="H986" s="7" t="e">
        <f>'Прил.№4 ведомств.'!#REF!</f>
        <v>#REF!</v>
      </c>
      <c r="I986" s="7" t="e">
        <f>'Прил.№4 ведомств.'!#REF!</f>
        <v>#REF!</v>
      </c>
      <c r="J986" s="7" t="e">
        <f>'Прил.№4 ведомств.'!#REF!</f>
        <v>#REF!</v>
      </c>
      <c r="K986" s="7">
        <f>'Прил.№4 ведомств.'!G953</f>
        <v>87.3</v>
      </c>
    </row>
    <row r="987" spans="1:13" ht="31.5" customHeight="1" x14ac:dyDescent="0.25">
      <c r="A987" s="31" t="s">
        <v>321</v>
      </c>
      <c r="B987" s="42" t="s">
        <v>533</v>
      </c>
      <c r="C987" s="42" t="s">
        <v>159</v>
      </c>
      <c r="D987" s="42" t="s">
        <v>540</v>
      </c>
      <c r="E987" s="42"/>
      <c r="F987" s="7" t="e">
        <f>F988</f>
        <v>#REF!</v>
      </c>
      <c r="G987" s="7" t="e">
        <f t="shared" ref="G987:K988" si="331">G988</f>
        <v>#REF!</v>
      </c>
      <c r="H987" s="7" t="e">
        <f t="shared" si="331"/>
        <v>#REF!</v>
      </c>
      <c r="I987" s="7" t="e">
        <f t="shared" si="331"/>
        <v>#REF!</v>
      </c>
      <c r="J987" s="7" t="e">
        <f t="shared" si="331"/>
        <v>#REF!</v>
      </c>
      <c r="K987" s="7">
        <f t="shared" si="331"/>
        <v>185.4</v>
      </c>
    </row>
    <row r="988" spans="1:13" ht="47.25" customHeight="1" x14ac:dyDescent="0.25">
      <c r="A988" s="31" t="s">
        <v>313</v>
      </c>
      <c r="B988" s="42" t="s">
        <v>533</v>
      </c>
      <c r="C988" s="42" t="s">
        <v>159</v>
      </c>
      <c r="D988" s="42" t="s">
        <v>540</v>
      </c>
      <c r="E988" s="42" t="s">
        <v>314</v>
      </c>
      <c r="F988" s="7" t="e">
        <f>F989</f>
        <v>#REF!</v>
      </c>
      <c r="G988" s="7" t="e">
        <f t="shared" si="331"/>
        <v>#REF!</v>
      </c>
      <c r="H988" s="7" t="e">
        <f t="shared" si="331"/>
        <v>#REF!</v>
      </c>
      <c r="I988" s="7" t="e">
        <f t="shared" si="331"/>
        <v>#REF!</v>
      </c>
      <c r="J988" s="7" t="e">
        <f t="shared" si="331"/>
        <v>#REF!</v>
      </c>
      <c r="K988" s="7">
        <f t="shared" si="331"/>
        <v>185.4</v>
      </c>
    </row>
    <row r="989" spans="1:13" ht="15.75" customHeight="1" x14ac:dyDescent="0.25">
      <c r="A989" s="31" t="s">
        <v>315</v>
      </c>
      <c r="B989" s="42" t="s">
        <v>533</v>
      </c>
      <c r="C989" s="42" t="s">
        <v>159</v>
      </c>
      <c r="D989" s="42" t="s">
        <v>540</v>
      </c>
      <c r="E989" s="42" t="s">
        <v>316</v>
      </c>
      <c r="F989" s="7" t="e">
        <f>'Прил.№4 ведомств.'!#REF!</f>
        <v>#REF!</v>
      </c>
      <c r="G989" s="7" t="e">
        <f>'Прил.№4 ведомств.'!#REF!</f>
        <v>#REF!</v>
      </c>
      <c r="H989" s="7" t="e">
        <f>'Прил.№4 ведомств.'!#REF!</f>
        <v>#REF!</v>
      </c>
      <c r="I989" s="7" t="e">
        <f>'Прил.№4 ведомств.'!#REF!</f>
        <v>#REF!</v>
      </c>
      <c r="J989" s="7" t="e">
        <f>'Прил.№4 ведомств.'!#REF!</f>
        <v>#REF!</v>
      </c>
      <c r="K989" s="7">
        <f>'Прил.№4 ведомств.'!G956</f>
        <v>185.4</v>
      </c>
    </row>
    <row r="990" spans="1:13" s="332" customFormat="1" ht="15.75" customHeight="1" x14ac:dyDescent="0.25">
      <c r="A990" s="26" t="s">
        <v>1078</v>
      </c>
      <c r="B990" s="42" t="s">
        <v>533</v>
      </c>
      <c r="C990" s="42" t="s">
        <v>159</v>
      </c>
      <c r="D990" s="42" t="s">
        <v>1079</v>
      </c>
      <c r="E990" s="42"/>
      <c r="F990" s="7"/>
      <c r="G990" s="7"/>
      <c r="H990" s="7"/>
      <c r="I990" s="7"/>
      <c r="J990" s="7"/>
      <c r="K990" s="7">
        <f>K991</f>
        <v>36</v>
      </c>
    </row>
    <row r="991" spans="1:13" s="332" customFormat="1" ht="15.75" customHeight="1" x14ac:dyDescent="0.25">
      <c r="A991" s="26" t="s">
        <v>313</v>
      </c>
      <c r="B991" s="42" t="s">
        <v>533</v>
      </c>
      <c r="C991" s="42" t="s">
        <v>159</v>
      </c>
      <c r="D991" s="42" t="s">
        <v>1079</v>
      </c>
      <c r="E991" s="42" t="s">
        <v>314</v>
      </c>
      <c r="F991" s="7"/>
      <c r="G991" s="7"/>
      <c r="H991" s="7"/>
      <c r="I991" s="7"/>
      <c r="J991" s="7"/>
      <c r="K991" s="7">
        <f>K992</f>
        <v>36</v>
      </c>
    </row>
    <row r="992" spans="1:13" s="332" customFormat="1" ht="16.5" customHeight="1" x14ac:dyDescent="0.25">
      <c r="A992" s="26" t="s">
        <v>315</v>
      </c>
      <c r="B992" s="42" t="s">
        <v>533</v>
      </c>
      <c r="C992" s="42" t="s">
        <v>159</v>
      </c>
      <c r="D992" s="42" t="s">
        <v>1079</v>
      </c>
      <c r="E992" s="42" t="s">
        <v>316</v>
      </c>
      <c r="F992" s="7"/>
      <c r="G992" s="7"/>
      <c r="H992" s="7"/>
      <c r="I992" s="7"/>
      <c r="J992" s="7"/>
      <c r="K992" s="7">
        <f>'Прил.№4 ведомств.'!G959</f>
        <v>36</v>
      </c>
    </row>
    <row r="993" spans="1:11" ht="31.5" customHeight="1" x14ac:dyDescent="0.25">
      <c r="A993" s="31" t="s">
        <v>325</v>
      </c>
      <c r="B993" s="42" t="s">
        <v>533</v>
      </c>
      <c r="C993" s="42" t="s">
        <v>159</v>
      </c>
      <c r="D993" s="42" t="s">
        <v>541</v>
      </c>
      <c r="E993" s="42"/>
      <c r="F993" s="7" t="e">
        <f>F994</f>
        <v>#REF!</v>
      </c>
      <c r="G993" s="7" t="e">
        <f t="shared" ref="G993:K994" si="332">G994</f>
        <v>#REF!</v>
      </c>
      <c r="H993" s="7" t="e">
        <f t="shared" si="332"/>
        <v>#REF!</v>
      </c>
      <c r="I993" s="7" t="e">
        <f t="shared" si="332"/>
        <v>#REF!</v>
      </c>
      <c r="J993" s="7" t="e">
        <f t="shared" si="332"/>
        <v>#REF!</v>
      </c>
      <c r="K993" s="7">
        <f t="shared" si="332"/>
        <v>53.7</v>
      </c>
    </row>
    <row r="994" spans="1:11" ht="47.25" customHeight="1" x14ac:dyDescent="0.25">
      <c r="A994" s="31" t="s">
        <v>313</v>
      </c>
      <c r="B994" s="42" t="s">
        <v>533</v>
      </c>
      <c r="C994" s="42" t="s">
        <v>159</v>
      </c>
      <c r="D994" s="42" t="s">
        <v>541</v>
      </c>
      <c r="E994" s="42" t="s">
        <v>314</v>
      </c>
      <c r="F994" s="7" t="e">
        <f>F995</f>
        <v>#REF!</v>
      </c>
      <c r="G994" s="7" t="e">
        <f t="shared" si="332"/>
        <v>#REF!</v>
      </c>
      <c r="H994" s="7" t="e">
        <f t="shared" si="332"/>
        <v>#REF!</v>
      </c>
      <c r="I994" s="7" t="e">
        <f t="shared" si="332"/>
        <v>#REF!</v>
      </c>
      <c r="J994" s="7" t="e">
        <f t="shared" si="332"/>
        <v>#REF!</v>
      </c>
      <c r="K994" s="7">
        <f t="shared" si="332"/>
        <v>53.7</v>
      </c>
    </row>
    <row r="995" spans="1:11" ht="15.75" customHeight="1" x14ac:dyDescent="0.25">
      <c r="A995" s="31" t="s">
        <v>315</v>
      </c>
      <c r="B995" s="42" t="s">
        <v>533</v>
      </c>
      <c r="C995" s="42" t="s">
        <v>159</v>
      </c>
      <c r="D995" s="42" t="s">
        <v>541</v>
      </c>
      <c r="E995" s="42" t="s">
        <v>316</v>
      </c>
      <c r="F995" s="7" t="e">
        <f>'Прил.№4 ведомств.'!#REF!</f>
        <v>#REF!</v>
      </c>
      <c r="G995" s="7" t="e">
        <f>'Прил.№4 ведомств.'!#REF!</f>
        <v>#REF!</v>
      </c>
      <c r="H995" s="7" t="e">
        <f>'Прил.№4 ведомств.'!#REF!</f>
        <v>#REF!</v>
      </c>
      <c r="I995" s="7" t="e">
        <f>'Прил.№4 ведомств.'!#REF!</f>
        <v>#REF!</v>
      </c>
      <c r="J995" s="7" t="e">
        <f>'Прил.№4 ведомств.'!#REF!</f>
        <v>#REF!</v>
      </c>
      <c r="K995" s="7">
        <f>'Прил.№4 ведомств.'!G962</f>
        <v>53.7</v>
      </c>
    </row>
    <row r="996" spans="1:11" ht="15.75" customHeight="1" x14ac:dyDescent="0.25">
      <c r="A996" s="47" t="s">
        <v>842</v>
      </c>
      <c r="B996" s="21" t="s">
        <v>533</v>
      </c>
      <c r="C996" s="21" t="s">
        <v>159</v>
      </c>
      <c r="D996" s="21" t="s">
        <v>850</v>
      </c>
      <c r="E996" s="21"/>
      <c r="F996" s="7" t="e">
        <f>F997</f>
        <v>#REF!</v>
      </c>
      <c r="G996" s="7" t="e">
        <f t="shared" ref="G996:K997" si="333">G997</f>
        <v>#REF!</v>
      </c>
      <c r="H996" s="7" t="e">
        <f t="shared" si="333"/>
        <v>#REF!</v>
      </c>
      <c r="I996" s="7" t="e">
        <f t="shared" si="333"/>
        <v>#REF!</v>
      </c>
      <c r="J996" s="7" t="e">
        <f t="shared" si="333"/>
        <v>#REF!</v>
      </c>
      <c r="K996" s="7">
        <f t="shared" si="333"/>
        <v>1193.3</v>
      </c>
    </row>
    <row r="997" spans="1:11" ht="15.75" customHeight="1" x14ac:dyDescent="0.25">
      <c r="A997" s="33" t="s">
        <v>313</v>
      </c>
      <c r="B997" s="21" t="s">
        <v>533</v>
      </c>
      <c r="C997" s="21" t="s">
        <v>159</v>
      </c>
      <c r="D997" s="21" t="s">
        <v>850</v>
      </c>
      <c r="E997" s="21" t="s">
        <v>314</v>
      </c>
      <c r="F997" s="7" t="e">
        <f>F998</f>
        <v>#REF!</v>
      </c>
      <c r="G997" s="7" t="e">
        <f t="shared" si="333"/>
        <v>#REF!</v>
      </c>
      <c r="H997" s="7" t="e">
        <f t="shared" si="333"/>
        <v>#REF!</v>
      </c>
      <c r="I997" s="7" t="e">
        <f t="shared" si="333"/>
        <v>#REF!</v>
      </c>
      <c r="J997" s="7" t="e">
        <f t="shared" si="333"/>
        <v>#REF!</v>
      </c>
      <c r="K997" s="7">
        <f t="shared" si="333"/>
        <v>1193.3</v>
      </c>
    </row>
    <row r="998" spans="1:11" ht="15.75" customHeight="1" x14ac:dyDescent="0.25">
      <c r="A998" s="33" t="s">
        <v>315</v>
      </c>
      <c r="B998" s="21" t="s">
        <v>533</v>
      </c>
      <c r="C998" s="21" t="s">
        <v>159</v>
      </c>
      <c r="D998" s="21" t="s">
        <v>850</v>
      </c>
      <c r="E998" s="21" t="s">
        <v>316</v>
      </c>
      <c r="F998" s="7" t="e">
        <f>'Прил.№4 ведомств.'!#REF!</f>
        <v>#REF!</v>
      </c>
      <c r="G998" s="7" t="e">
        <f>'Прил.№4 ведомств.'!#REF!</f>
        <v>#REF!</v>
      </c>
      <c r="H998" s="7" t="e">
        <f>'Прил.№4 ведомств.'!#REF!</f>
        <v>#REF!</v>
      </c>
      <c r="I998" s="7" t="e">
        <f>'Прил.№4 ведомств.'!#REF!</f>
        <v>#REF!</v>
      </c>
      <c r="J998" s="7" t="e">
        <f>'Прил.№4 ведомств.'!#REF!</f>
        <v>#REF!</v>
      </c>
      <c r="K998" s="7">
        <f>'Прил.№4 ведомств.'!G965</f>
        <v>1193.3</v>
      </c>
    </row>
    <row r="999" spans="1:11" ht="47.25" hidden="1" customHeight="1" x14ac:dyDescent="0.25">
      <c r="A999" s="33" t="s">
        <v>927</v>
      </c>
      <c r="B999" s="21" t="s">
        <v>533</v>
      </c>
      <c r="C999" s="21" t="s">
        <v>159</v>
      </c>
      <c r="D999" s="21" t="s">
        <v>365</v>
      </c>
      <c r="E999" s="21"/>
      <c r="F999" s="7"/>
      <c r="G999" s="7"/>
      <c r="H999" s="7"/>
      <c r="I999" s="7"/>
      <c r="J999" s="7"/>
      <c r="K999" s="7">
        <f>K1000</f>
        <v>0</v>
      </c>
    </row>
    <row r="1000" spans="1:11" ht="47.25" hidden="1" x14ac:dyDescent="0.25">
      <c r="A1000" s="33" t="s">
        <v>366</v>
      </c>
      <c r="B1000" s="21" t="s">
        <v>533</v>
      </c>
      <c r="C1000" s="21" t="s">
        <v>159</v>
      </c>
      <c r="D1000" s="21" t="s">
        <v>367</v>
      </c>
      <c r="E1000" s="21"/>
      <c r="F1000" s="7"/>
      <c r="G1000" s="7"/>
      <c r="H1000" s="7"/>
      <c r="I1000" s="7"/>
      <c r="J1000" s="7"/>
      <c r="K1000" s="7">
        <f>K1001</f>
        <v>0</v>
      </c>
    </row>
    <row r="1001" spans="1:11" ht="47.25" hidden="1" x14ac:dyDescent="0.25">
      <c r="A1001" s="33" t="s">
        <v>313</v>
      </c>
      <c r="B1001" s="21" t="s">
        <v>533</v>
      </c>
      <c r="C1001" s="21" t="s">
        <v>159</v>
      </c>
      <c r="D1001" s="21" t="s">
        <v>367</v>
      </c>
      <c r="E1001" s="21" t="s">
        <v>314</v>
      </c>
      <c r="F1001" s="7"/>
      <c r="G1001" s="7"/>
      <c r="H1001" s="7"/>
      <c r="I1001" s="7"/>
      <c r="J1001" s="7"/>
      <c r="K1001" s="7">
        <f>K1002</f>
        <v>0</v>
      </c>
    </row>
    <row r="1002" spans="1:11" ht="15.75" hidden="1" customHeight="1" x14ac:dyDescent="0.25">
      <c r="A1002" s="33" t="s">
        <v>315</v>
      </c>
      <c r="B1002" s="21" t="s">
        <v>533</v>
      </c>
      <c r="C1002" s="21" t="s">
        <v>159</v>
      </c>
      <c r="D1002" s="21" t="s">
        <v>367</v>
      </c>
      <c r="E1002" s="21" t="s">
        <v>316</v>
      </c>
      <c r="F1002" s="7"/>
      <c r="G1002" s="7"/>
      <c r="H1002" s="7"/>
      <c r="I1002" s="7"/>
      <c r="J1002" s="7"/>
      <c r="K1002" s="7">
        <f>'Прил.№4 ведомств.'!G969</f>
        <v>0</v>
      </c>
    </row>
    <row r="1003" spans="1:11" ht="15.75" hidden="1" x14ac:dyDescent="0.25">
      <c r="A1003" s="26" t="s">
        <v>162</v>
      </c>
      <c r="B1003" s="21" t="s">
        <v>533</v>
      </c>
      <c r="C1003" s="21" t="s">
        <v>159</v>
      </c>
      <c r="D1003" s="21" t="s">
        <v>163</v>
      </c>
      <c r="E1003" s="21"/>
      <c r="F1003" s="7" t="e">
        <f>F1004</f>
        <v>#REF!</v>
      </c>
      <c r="G1003" s="7" t="e">
        <f t="shared" ref="G1003:K1006" si="334">G1004</f>
        <v>#REF!</v>
      </c>
      <c r="H1003" s="7" t="e">
        <f t="shared" si="334"/>
        <v>#REF!</v>
      </c>
      <c r="I1003" s="7" t="e">
        <f t="shared" si="334"/>
        <v>#REF!</v>
      </c>
      <c r="J1003" s="7" t="e">
        <f t="shared" si="334"/>
        <v>#REF!</v>
      </c>
      <c r="K1003" s="7">
        <f t="shared" si="334"/>
        <v>0</v>
      </c>
    </row>
    <row r="1004" spans="1:11" ht="31.5" hidden="1" x14ac:dyDescent="0.25">
      <c r="A1004" s="26" t="s">
        <v>226</v>
      </c>
      <c r="B1004" s="21" t="s">
        <v>533</v>
      </c>
      <c r="C1004" s="21" t="s">
        <v>159</v>
      </c>
      <c r="D1004" s="21" t="s">
        <v>227</v>
      </c>
      <c r="E1004" s="21"/>
      <c r="F1004" s="7" t="e">
        <f>F1005</f>
        <v>#REF!</v>
      </c>
      <c r="G1004" s="7" t="e">
        <f t="shared" si="334"/>
        <v>#REF!</v>
      </c>
      <c r="H1004" s="7" t="e">
        <f t="shared" si="334"/>
        <v>#REF!</v>
      </c>
      <c r="I1004" s="7" t="e">
        <f t="shared" si="334"/>
        <v>#REF!</v>
      </c>
      <c r="J1004" s="7" t="e">
        <f t="shared" si="334"/>
        <v>#REF!</v>
      </c>
      <c r="K1004" s="7">
        <f t="shared" si="334"/>
        <v>0</v>
      </c>
    </row>
    <row r="1005" spans="1:11" ht="47.25" hidden="1" x14ac:dyDescent="0.25">
      <c r="A1005" s="26" t="s">
        <v>973</v>
      </c>
      <c r="B1005" s="21" t="s">
        <v>533</v>
      </c>
      <c r="C1005" s="21" t="s">
        <v>159</v>
      </c>
      <c r="D1005" s="21" t="s">
        <v>974</v>
      </c>
      <c r="E1005" s="21"/>
      <c r="F1005" s="7" t="e">
        <f>F1006</f>
        <v>#REF!</v>
      </c>
      <c r="G1005" s="7" t="e">
        <f t="shared" si="334"/>
        <v>#REF!</v>
      </c>
      <c r="H1005" s="7" t="e">
        <f t="shared" si="334"/>
        <v>#REF!</v>
      </c>
      <c r="I1005" s="7" t="e">
        <f t="shared" si="334"/>
        <v>#REF!</v>
      </c>
      <c r="J1005" s="7" t="e">
        <f t="shared" si="334"/>
        <v>#REF!</v>
      </c>
      <c r="K1005" s="7">
        <f t="shared" si="334"/>
        <v>0</v>
      </c>
    </row>
    <row r="1006" spans="1:11" ht="47.25" hidden="1" x14ac:dyDescent="0.25">
      <c r="A1006" s="26" t="s">
        <v>313</v>
      </c>
      <c r="B1006" s="21" t="s">
        <v>533</v>
      </c>
      <c r="C1006" s="21" t="s">
        <v>159</v>
      </c>
      <c r="D1006" s="21" t="s">
        <v>974</v>
      </c>
      <c r="E1006" s="21" t="s">
        <v>314</v>
      </c>
      <c r="F1006" s="7" t="e">
        <f>F1007</f>
        <v>#REF!</v>
      </c>
      <c r="G1006" s="7" t="e">
        <f t="shared" si="334"/>
        <v>#REF!</v>
      </c>
      <c r="H1006" s="7" t="e">
        <f t="shared" si="334"/>
        <v>#REF!</v>
      </c>
      <c r="I1006" s="7" t="e">
        <f t="shared" si="334"/>
        <v>#REF!</v>
      </c>
      <c r="J1006" s="7" t="e">
        <f t="shared" si="334"/>
        <v>#REF!</v>
      </c>
      <c r="K1006" s="7">
        <f t="shared" si="334"/>
        <v>0</v>
      </c>
    </row>
    <row r="1007" spans="1:11" ht="15.75" hidden="1" x14ac:dyDescent="0.25">
      <c r="A1007" s="26" t="s">
        <v>315</v>
      </c>
      <c r="B1007" s="21" t="s">
        <v>533</v>
      </c>
      <c r="C1007" s="21" t="s">
        <v>159</v>
      </c>
      <c r="D1007" s="21" t="s">
        <v>974</v>
      </c>
      <c r="E1007" s="21" t="s">
        <v>316</v>
      </c>
      <c r="F1007" s="7" t="e">
        <f>'Прил.№4 ведомств.'!#REF!</f>
        <v>#REF!</v>
      </c>
      <c r="G1007" s="7" t="e">
        <f>'Прил.№4 ведомств.'!#REF!</f>
        <v>#REF!</v>
      </c>
      <c r="H1007" s="7" t="e">
        <f>'Прил.№4 ведомств.'!#REF!</f>
        <v>#REF!</v>
      </c>
      <c r="I1007" s="7" t="e">
        <f>'Прил.№4 ведомств.'!#REF!</f>
        <v>#REF!</v>
      </c>
      <c r="J1007" s="7" t="e">
        <f>'Прил.№4 ведомств.'!#REF!</f>
        <v>#REF!</v>
      </c>
      <c r="K1007" s="7">
        <f>'Прил.№4 ведомств.'!G974</f>
        <v>0</v>
      </c>
    </row>
    <row r="1008" spans="1:11" ht="63" x14ac:dyDescent="0.25">
      <c r="A1008" s="31" t="s">
        <v>782</v>
      </c>
      <c r="B1008" s="21" t="s">
        <v>533</v>
      </c>
      <c r="C1008" s="21" t="s">
        <v>159</v>
      </c>
      <c r="D1008" s="21" t="s">
        <v>780</v>
      </c>
      <c r="E1008" s="34"/>
      <c r="F1008" s="7"/>
      <c r="G1008" s="7"/>
      <c r="H1008" s="7"/>
      <c r="I1008" s="7"/>
      <c r="J1008" s="7"/>
      <c r="K1008" s="7">
        <f>K1009</f>
        <v>540.1</v>
      </c>
    </row>
    <row r="1009" spans="1:11" ht="47.25" x14ac:dyDescent="0.25">
      <c r="A1009" s="122" t="s">
        <v>922</v>
      </c>
      <c r="B1009" s="21" t="s">
        <v>533</v>
      </c>
      <c r="C1009" s="21" t="s">
        <v>159</v>
      </c>
      <c r="D1009" s="21" t="s">
        <v>923</v>
      </c>
      <c r="E1009" s="34"/>
      <c r="F1009" s="7"/>
      <c r="G1009" s="7"/>
      <c r="H1009" s="7"/>
      <c r="I1009" s="7"/>
      <c r="J1009" s="7"/>
      <c r="K1009" s="7">
        <f>K1010</f>
        <v>540.1</v>
      </c>
    </row>
    <row r="1010" spans="1:11" ht="47.25" x14ac:dyDescent="0.25">
      <c r="A1010" s="31" t="s">
        <v>313</v>
      </c>
      <c r="B1010" s="21" t="s">
        <v>533</v>
      </c>
      <c r="C1010" s="21" t="s">
        <v>159</v>
      </c>
      <c r="D1010" s="21" t="s">
        <v>923</v>
      </c>
      <c r="E1010" s="34" t="s">
        <v>314</v>
      </c>
      <c r="F1010" s="7"/>
      <c r="G1010" s="7"/>
      <c r="H1010" s="7"/>
      <c r="I1010" s="7"/>
      <c r="J1010" s="7"/>
      <c r="K1010" s="7">
        <f>K1011</f>
        <v>540.1</v>
      </c>
    </row>
    <row r="1011" spans="1:11" ht="15.75" x14ac:dyDescent="0.25">
      <c r="A1011" s="255" t="s">
        <v>315</v>
      </c>
      <c r="B1011" s="21" t="s">
        <v>533</v>
      </c>
      <c r="C1011" s="21" t="s">
        <v>159</v>
      </c>
      <c r="D1011" s="21" t="s">
        <v>923</v>
      </c>
      <c r="E1011" s="34" t="s">
        <v>316</v>
      </c>
      <c r="F1011" s="7"/>
      <c r="G1011" s="7"/>
      <c r="H1011" s="7"/>
      <c r="I1011" s="7"/>
      <c r="J1011" s="7"/>
      <c r="K1011" s="7">
        <f>'Прил.№4 ведомств.'!G978</f>
        <v>540.1</v>
      </c>
    </row>
    <row r="1012" spans="1:11" ht="15.75" x14ac:dyDescent="0.25">
      <c r="A1012" s="26" t="s">
        <v>162</v>
      </c>
      <c r="B1012" s="21" t="s">
        <v>533</v>
      </c>
      <c r="C1012" s="21" t="s">
        <v>159</v>
      </c>
      <c r="D1012" s="21" t="s">
        <v>163</v>
      </c>
      <c r="E1012" s="21"/>
      <c r="F1012" s="7"/>
      <c r="G1012" s="7"/>
      <c r="H1012" s="7"/>
      <c r="I1012" s="7"/>
      <c r="J1012" s="7"/>
      <c r="K1012" s="7">
        <f>K1013</f>
        <v>870.2</v>
      </c>
    </row>
    <row r="1013" spans="1:11" ht="31.5" x14ac:dyDescent="0.25">
      <c r="A1013" s="26" t="s">
        <v>226</v>
      </c>
      <c r="B1013" s="21" t="s">
        <v>533</v>
      </c>
      <c r="C1013" s="21" t="s">
        <v>159</v>
      </c>
      <c r="D1013" s="21" t="s">
        <v>227</v>
      </c>
      <c r="E1013" s="21"/>
      <c r="F1013" s="7"/>
      <c r="G1013" s="7"/>
      <c r="H1013" s="7"/>
      <c r="I1013" s="7"/>
      <c r="J1013" s="7"/>
      <c r="K1013" s="7">
        <f>K1014+K1017+K1020</f>
        <v>870.2</v>
      </c>
    </row>
    <row r="1014" spans="1:11" ht="63" hidden="1" x14ac:dyDescent="0.25">
      <c r="A1014" s="33" t="s">
        <v>330</v>
      </c>
      <c r="B1014" s="21" t="s">
        <v>533</v>
      </c>
      <c r="C1014" s="21" t="s">
        <v>159</v>
      </c>
      <c r="D1014" s="21" t="s">
        <v>331</v>
      </c>
      <c r="E1014" s="21"/>
      <c r="F1014" s="7"/>
      <c r="G1014" s="7"/>
      <c r="H1014" s="7"/>
      <c r="I1014" s="7"/>
      <c r="J1014" s="7"/>
      <c r="K1014" s="7">
        <f>K1015</f>
        <v>0</v>
      </c>
    </row>
    <row r="1015" spans="1:11" ht="47.25" hidden="1" x14ac:dyDescent="0.25">
      <c r="A1015" s="26" t="s">
        <v>313</v>
      </c>
      <c r="B1015" s="21" t="s">
        <v>533</v>
      </c>
      <c r="C1015" s="21" t="s">
        <v>159</v>
      </c>
      <c r="D1015" s="21" t="s">
        <v>331</v>
      </c>
      <c r="E1015" s="21" t="s">
        <v>314</v>
      </c>
      <c r="F1015" s="7"/>
      <c r="G1015" s="7"/>
      <c r="H1015" s="7"/>
      <c r="I1015" s="7"/>
      <c r="J1015" s="7"/>
      <c r="K1015" s="7">
        <f>K1016</f>
        <v>0</v>
      </c>
    </row>
    <row r="1016" spans="1:11" ht="15.75" hidden="1" x14ac:dyDescent="0.25">
      <c r="A1016" s="26" t="s">
        <v>315</v>
      </c>
      <c r="B1016" s="21" t="s">
        <v>533</v>
      </c>
      <c r="C1016" s="21" t="s">
        <v>159</v>
      </c>
      <c r="D1016" s="21" t="s">
        <v>331</v>
      </c>
      <c r="E1016" s="21" t="s">
        <v>316</v>
      </c>
      <c r="F1016" s="7"/>
      <c r="G1016" s="7"/>
      <c r="H1016" s="7"/>
      <c r="I1016" s="7"/>
      <c r="J1016" s="7"/>
      <c r="K1016" s="7">
        <f>'Прил.№4 ведомств.'!G983</f>
        <v>0</v>
      </c>
    </row>
    <row r="1017" spans="1:11" ht="63" hidden="1" x14ac:dyDescent="0.25">
      <c r="A1017" s="33" t="s">
        <v>332</v>
      </c>
      <c r="B1017" s="21" t="s">
        <v>533</v>
      </c>
      <c r="C1017" s="21" t="s">
        <v>159</v>
      </c>
      <c r="D1017" s="21" t="s">
        <v>333</v>
      </c>
      <c r="E1017" s="21"/>
      <c r="F1017" s="7"/>
      <c r="G1017" s="7"/>
      <c r="H1017" s="7"/>
      <c r="I1017" s="7"/>
      <c r="J1017" s="7"/>
      <c r="K1017" s="7">
        <f>K1018</f>
        <v>0</v>
      </c>
    </row>
    <row r="1018" spans="1:11" ht="47.25" hidden="1" x14ac:dyDescent="0.25">
      <c r="A1018" s="26" t="s">
        <v>313</v>
      </c>
      <c r="B1018" s="21" t="s">
        <v>533</v>
      </c>
      <c r="C1018" s="21" t="s">
        <v>159</v>
      </c>
      <c r="D1018" s="21" t="s">
        <v>333</v>
      </c>
      <c r="E1018" s="21" t="s">
        <v>314</v>
      </c>
      <c r="F1018" s="7"/>
      <c r="G1018" s="7"/>
      <c r="H1018" s="7"/>
      <c r="I1018" s="7"/>
      <c r="J1018" s="7"/>
      <c r="K1018" s="7">
        <f>K1019</f>
        <v>0</v>
      </c>
    </row>
    <row r="1019" spans="1:11" ht="15.75" hidden="1" x14ac:dyDescent="0.25">
      <c r="A1019" s="26" t="s">
        <v>315</v>
      </c>
      <c r="B1019" s="21" t="s">
        <v>533</v>
      </c>
      <c r="C1019" s="21" t="s">
        <v>159</v>
      </c>
      <c r="D1019" s="21" t="s">
        <v>333</v>
      </c>
      <c r="E1019" s="21" t="s">
        <v>316</v>
      </c>
      <c r="F1019" s="7"/>
      <c r="G1019" s="7"/>
      <c r="H1019" s="7"/>
      <c r="I1019" s="7"/>
      <c r="J1019" s="7"/>
      <c r="K1019" s="7">
        <f>'Прил.№4 ведомств.'!G986</f>
        <v>0</v>
      </c>
    </row>
    <row r="1020" spans="1:11" ht="94.5" x14ac:dyDescent="0.25">
      <c r="A1020" s="33" t="s">
        <v>506</v>
      </c>
      <c r="B1020" s="21" t="s">
        <v>533</v>
      </c>
      <c r="C1020" s="21" t="s">
        <v>159</v>
      </c>
      <c r="D1020" s="21" t="s">
        <v>335</v>
      </c>
      <c r="E1020" s="21"/>
      <c r="F1020" s="7"/>
      <c r="G1020" s="7"/>
      <c r="H1020" s="7"/>
      <c r="I1020" s="7"/>
      <c r="J1020" s="7"/>
      <c r="K1020" s="7">
        <f>K1021</f>
        <v>870.2</v>
      </c>
    </row>
    <row r="1021" spans="1:11" ht="47.25" x14ac:dyDescent="0.25">
      <c r="A1021" s="26" t="s">
        <v>313</v>
      </c>
      <c r="B1021" s="21" t="s">
        <v>533</v>
      </c>
      <c r="C1021" s="21" t="s">
        <v>159</v>
      </c>
      <c r="D1021" s="21" t="s">
        <v>335</v>
      </c>
      <c r="E1021" s="21" t="s">
        <v>314</v>
      </c>
      <c r="F1021" s="7"/>
      <c r="G1021" s="7"/>
      <c r="H1021" s="7"/>
      <c r="I1021" s="7"/>
      <c r="J1021" s="7"/>
      <c r="K1021" s="7">
        <f>K1022</f>
        <v>870.2</v>
      </c>
    </row>
    <row r="1022" spans="1:11" ht="15.75" x14ac:dyDescent="0.25">
      <c r="A1022" s="26" t="s">
        <v>315</v>
      </c>
      <c r="B1022" s="21" t="s">
        <v>533</v>
      </c>
      <c r="C1022" s="21" t="s">
        <v>159</v>
      </c>
      <c r="D1022" s="21" t="s">
        <v>335</v>
      </c>
      <c r="E1022" s="21" t="s">
        <v>316</v>
      </c>
      <c r="F1022" s="7"/>
      <c r="G1022" s="7"/>
      <c r="H1022" s="7"/>
      <c r="I1022" s="7"/>
      <c r="J1022" s="7"/>
      <c r="K1022" s="7">
        <f>'Прил.№4 ведомств.'!G989</f>
        <v>870.2</v>
      </c>
    </row>
    <row r="1023" spans="1:11" ht="31.5" x14ac:dyDescent="0.25">
      <c r="A1023" s="43" t="s">
        <v>542</v>
      </c>
      <c r="B1023" s="8" t="s">
        <v>533</v>
      </c>
      <c r="C1023" s="8" t="s">
        <v>275</v>
      </c>
      <c r="D1023" s="8"/>
      <c r="E1023" s="8"/>
      <c r="F1023" s="4" t="e">
        <f t="shared" ref="F1023:K1023" si="335">F1031+F1024</f>
        <v>#REF!</v>
      </c>
      <c r="G1023" s="4" t="e">
        <f t="shared" si="335"/>
        <v>#REF!</v>
      </c>
      <c r="H1023" s="4" t="e">
        <f t="shared" si="335"/>
        <v>#REF!</v>
      </c>
      <c r="I1023" s="4" t="e">
        <f t="shared" si="335"/>
        <v>#REF!</v>
      </c>
      <c r="J1023" s="4" t="e">
        <f t="shared" si="335"/>
        <v>#REF!</v>
      </c>
      <c r="K1023" s="4">
        <f t="shared" si="335"/>
        <v>12225.600000000002</v>
      </c>
    </row>
    <row r="1024" spans="1:11" ht="47.25" x14ac:dyDescent="0.25">
      <c r="A1024" s="31" t="s">
        <v>523</v>
      </c>
      <c r="B1024" s="42" t="s">
        <v>533</v>
      </c>
      <c r="C1024" s="42" t="s">
        <v>275</v>
      </c>
      <c r="D1024" s="42" t="s">
        <v>524</v>
      </c>
      <c r="E1024" s="42"/>
      <c r="F1024" s="7" t="e">
        <f>F1025</f>
        <v>#REF!</v>
      </c>
      <c r="G1024" s="7" t="e">
        <f t="shared" ref="G1024:K1025" si="336">G1025</f>
        <v>#REF!</v>
      </c>
      <c r="H1024" s="7" t="e">
        <f t="shared" si="336"/>
        <v>#REF!</v>
      </c>
      <c r="I1024" s="7" t="e">
        <f t="shared" si="336"/>
        <v>#REF!</v>
      </c>
      <c r="J1024" s="7" t="e">
        <f t="shared" si="336"/>
        <v>#REF!</v>
      </c>
      <c r="K1024" s="7">
        <f t="shared" si="336"/>
        <v>2497.1999999999998</v>
      </c>
    </row>
    <row r="1025" spans="1:11" ht="47.25" x14ac:dyDescent="0.25">
      <c r="A1025" s="47" t="s">
        <v>543</v>
      </c>
      <c r="B1025" s="42" t="s">
        <v>533</v>
      </c>
      <c r="C1025" s="42" t="s">
        <v>275</v>
      </c>
      <c r="D1025" s="42" t="s">
        <v>544</v>
      </c>
      <c r="E1025" s="8"/>
      <c r="F1025" s="7" t="e">
        <f>F1026</f>
        <v>#REF!</v>
      </c>
      <c r="G1025" s="7" t="e">
        <f t="shared" si="336"/>
        <v>#REF!</v>
      </c>
      <c r="H1025" s="7" t="e">
        <f t="shared" si="336"/>
        <v>#REF!</v>
      </c>
      <c r="I1025" s="7" t="e">
        <f t="shared" si="336"/>
        <v>#REF!</v>
      </c>
      <c r="J1025" s="7" t="e">
        <f t="shared" si="336"/>
        <v>#REF!</v>
      </c>
      <c r="K1025" s="7">
        <f t="shared" si="336"/>
        <v>2497.1999999999998</v>
      </c>
    </row>
    <row r="1026" spans="1:11" ht="31.5" x14ac:dyDescent="0.25">
      <c r="A1026" s="31" t="s">
        <v>198</v>
      </c>
      <c r="B1026" s="42" t="s">
        <v>533</v>
      </c>
      <c r="C1026" s="42" t="s">
        <v>275</v>
      </c>
      <c r="D1026" s="42" t="s">
        <v>545</v>
      </c>
      <c r="E1026" s="8"/>
      <c r="F1026" s="7" t="e">
        <f t="shared" ref="F1026:K1026" si="337">F1029+F1027</f>
        <v>#REF!</v>
      </c>
      <c r="G1026" s="7" t="e">
        <f t="shared" si="337"/>
        <v>#REF!</v>
      </c>
      <c r="H1026" s="7" t="e">
        <f t="shared" si="337"/>
        <v>#REF!</v>
      </c>
      <c r="I1026" s="7" t="e">
        <f t="shared" si="337"/>
        <v>#REF!</v>
      </c>
      <c r="J1026" s="7" t="e">
        <f t="shared" si="337"/>
        <v>#REF!</v>
      </c>
      <c r="K1026" s="7">
        <f t="shared" si="337"/>
        <v>2497.1999999999998</v>
      </c>
    </row>
    <row r="1027" spans="1:11" ht="78.75" x14ac:dyDescent="0.25">
      <c r="A1027" s="26" t="s">
        <v>168</v>
      </c>
      <c r="B1027" s="42" t="s">
        <v>533</v>
      </c>
      <c r="C1027" s="42" t="s">
        <v>275</v>
      </c>
      <c r="D1027" s="42" t="s">
        <v>545</v>
      </c>
      <c r="E1027" s="42" t="s">
        <v>169</v>
      </c>
      <c r="F1027" s="7" t="e">
        <f t="shared" ref="F1027:K1027" si="338">F1028</f>
        <v>#REF!</v>
      </c>
      <c r="G1027" s="7" t="e">
        <f t="shared" si="338"/>
        <v>#REF!</v>
      </c>
      <c r="H1027" s="7" t="e">
        <f t="shared" si="338"/>
        <v>#REF!</v>
      </c>
      <c r="I1027" s="7" t="e">
        <f t="shared" si="338"/>
        <v>#REF!</v>
      </c>
      <c r="J1027" s="7" t="e">
        <f t="shared" si="338"/>
        <v>#REF!</v>
      </c>
      <c r="K1027" s="7">
        <f t="shared" si="338"/>
        <v>1611</v>
      </c>
    </row>
    <row r="1028" spans="1:11" ht="31.5" x14ac:dyDescent="0.25">
      <c r="A1028" s="26" t="s">
        <v>170</v>
      </c>
      <c r="B1028" s="42" t="s">
        <v>533</v>
      </c>
      <c r="C1028" s="42" t="s">
        <v>275</v>
      </c>
      <c r="D1028" s="42" t="s">
        <v>545</v>
      </c>
      <c r="E1028" s="42" t="s">
        <v>171</v>
      </c>
      <c r="F1028" s="7" t="e">
        <f>'Прил.№4 ведомств.'!#REF!</f>
        <v>#REF!</v>
      </c>
      <c r="G1028" s="7" t="e">
        <f>'Прил.№4 ведомств.'!#REF!</f>
        <v>#REF!</v>
      </c>
      <c r="H1028" s="7" t="e">
        <f>'Прил.№4 ведомств.'!#REF!</f>
        <v>#REF!</v>
      </c>
      <c r="I1028" s="7" t="e">
        <f>'Прил.№4 ведомств.'!#REF!</f>
        <v>#REF!</v>
      </c>
      <c r="J1028" s="7" t="e">
        <f>'Прил.№4 ведомств.'!#REF!</f>
        <v>#REF!</v>
      </c>
      <c r="K1028" s="7">
        <f>'Прил.№4 ведомств.'!G995</f>
        <v>1611</v>
      </c>
    </row>
    <row r="1029" spans="1:11" ht="31.5" x14ac:dyDescent="0.25">
      <c r="A1029" s="31" t="s">
        <v>172</v>
      </c>
      <c r="B1029" s="42" t="s">
        <v>533</v>
      </c>
      <c r="C1029" s="42" t="s">
        <v>275</v>
      </c>
      <c r="D1029" s="42" t="s">
        <v>545</v>
      </c>
      <c r="E1029" s="42" t="s">
        <v>173</v>
      </c>
      <c r="F1029" s="7" t="e">
        <f t="shared" ref="F1029:K1029" si="339">F1030</f>
        <v>#REF!</v>
      </c>
      <c r="G1029" s="7" t="e">
        <f t="shared" si="339"/>
        <v>#REF!</v>
      </c>
      <c r="H1029" s="7" t="e">
        <f t="shared" si="339"/>
        <v>#REF!</v>
      </c>
      <c r="I1029" s="7" t="e">
        <f t="shared" si="339"/>
        <v>#REF!</v>
      </c>
      <c r="J1029" s="7" t="e">
        <f t="shared" si="339"/>
        <v>#REF!</v>
      </c>
      <c r="K1029" s="7">
        <f t="shared" si="339"/>
        <v>886.2</v>
      </c>
    </row>
    <row r="1030" spans="1:11" ht="47.25" x14ac:dyDescent="0.25">
      <c r="A1030" s="31" t="s">
        <v>174</v>
      </c>
      <c r="B1030" s="42" t="s">
        <v>533</v>
      </c>
      <c r="C1030" s="42" t="s">
        <v>275</v>
      </c>
      <c r="D1030" s="42" t="s">
        <v>545</v>
      </c>
      <c r="E1030" s="42" t="s">
        <v>175</v>
      </c>
      <c r="F1030" s="7" t="e">
        <f>'Прил.№4 ведомств.'!#REF!</f>
        <v>#REF!</v>
      </c>
      <c r="G1030" s="7" t="e">
        <f>'Прил.№4 ведомств.'!#REF!</f>
        <v>#REF!</v>
      </c>
      <c r="H1030" s="7" t="e">
        <f>'Прил.№4 ведомств.'!#REF!</f>
        <v>#REF!</v>
      </c>
      <c r="I1030" s="7" t="e">
        <f>'Прил.№4 ведомств.'!#REF!</f>
        <v>#REF!</v>
      </c>
      <c r="J1030" s="7" t="e">
        <f>'Прил.№4 ведомств.'!#REF!</f>
        <v>#REF!</v>
      </c>
      <c r="K1030" s="7">
        <f>'Прил.№4 ведомств.'!G997</f>
        <v>886.2</v>
      </c>
    </row>
    <row r="1031" spans="1:11" ht="15.75" x14ac:dyDescent="0.25">
      <c r="A1031" s="31" t="s">
        <v>162</v>
      </c>
      <c r="B1031" s="42" t="s">
        <v>533</v>
      </c>
      <c r="C1031" s="42" t="s">
        <v>275</v>
      </c>
      <c r="D1031" s="42" t="s">
        <v>163</v>
      </c>
      <c r="E1031" s="42"/>
      <c r="F1031" s="7" t="e">
        <f t="shared" ref="F1031:K1031" si="340">F1038+F1032</f>
        <v>#REF!</v>
      </c>
      <c r="G1031" s="7" t="e">
        <f t="shared" si="340"/>
        <v>#REF!</v>
      </c>
      <c r="H1031" s="7" t="e">
        <f t="shared" si="340"/>
        <v>#REF!</v>
      </c>
      <c r="I1031" s="7" t="e">
        <f t="shared" si="340"/>
        <v>#REF!</v>
      </c>
      <c r="J1031" s="7" t="e">
        <f t="shared" si="340"/>
        <v>#REF!</v>
      </c>
      <c r="K1031" s="7">
        <f t="shared" si="340"/>
        <v>9728.4000000000015</v>
      </c>
    </row>
    <row r="1032" spans="1:11" ht="31.5" x14ac:dyDescent="0.25">
      <c r="A1032" s="31" t="s">
        <v>164</v>
      </c>
      <c r="B1032" s="42" t="s">
        <v>533</v>
      </c>
      <c r="C1032" s="42" t="s">
        <v>275</v>
      </c>
      <c r="D1032" s="42" t="s">
        <v>165</v>
      </c>
      <c r="E1032" s="42"/>
      <c r="F1032" s="7" t="e">
        <f t="shared" ref="F1032:K1032" si="341">F1033</f>
        <v>#REF!</v>
      </c>
      <c r="G1032" s="7" t="e">
        <f t="shared" si="341"/>
        <v>#REF!</v>
      </c>
      <c r="H1032" s="7" t="e">
        <f t="shared" si="341"/>
        <v>#REF!</v>
      </c>
      <c r="I1032" s="7" t="e">
        <f t="shared" si="341"/>
        <v>#REF!</v>
      </c>
      <c r="J1032" s="7" t="e">
        <f t="shared" si="341"/>
        <v>#REF!</v>
      </c>
      <c r="K1032" s="7">
        <f t="shared" si="341"/>
        <v>4537.2000000000007</v>
      </c>
    </row>
    <row r="1033" spans="1:11" ht="33.75" customHeight="1" x14ac:dyDescent="0.25">
      <c r="A1033" s="31" t="s">
        <v>166</v>
      </c>
      <c r="B1033" s="42" t="s">
        <v>533</v>
      </c>
      <c r="C1033" s="42" t="s">
        <v>275</v>
      </c>
      <c r="D1033" s="42" t="s">
        <v>167</v>
      </c>
      <c r="E1033" s="42"/>
      <c r="F1033" s="7" t="e">
        <f t="shared" ref="F1033:K1033" si="342">F1034+F1036</f>
        <v>#REF!</v>
      </c>
      <c r="G1033" s="7" t="e">
        <f t="shared" si="342"/>
        <v>#REF!</v>
      </c>
      <c r="H1033" s="7" t="e">
        <f t="shared" si="342"/>
        <v>#REF!</v>
      </c>
      <c r="I1033" s="7" t="e">
        <f t="shared" si="342"/>
        <v>#REF!</v>
      </c>
      <c r="J1033" s="7" t="e">
        <f t="shared" si="342"/>
        <v>#REF!</v>
      </c>
      <c r="K1033" s="7">
        <f t="shared" si="342"/>
        <v>4537.2000000000007</v>
      </c>
    </row>
    <row r="1034" spans="1:11" ht="78.75" x14ac:dyDescent="0.25">
      <c r="A1034" s="31" t="s">
        <v>168</v>
      </c>
      <c r="B1034" s="42" t="s">
        <v>533</v>
      </c>
      <c r="C1034" s="42" t="s">
        <v>275</v>
      </c>
      <c r="D1034" s="42" t="s">
        <v>167</v>
      </c>
      <c r="E1034" s="42" t="s">
        <v>169</v>
      </c>
      <c r="F1034" s="62" t="e">
        <f t="shared" ref="F1034:K1034" si="343">F1035</f>
        <v>#REF!</v>
      </c>
      <c r="G1034" s="62" t="e">
        <f t="shared" si="343"/>
        <v>#REF!</v>
      </c>
      <c r="H1034" s="62" t="e">
        <f t="shared" si="343"/>
        <v>#REF!</v>
      </c>
      <c r="I1034" s="62" t="e">
        <f t="shared" si="343"/>
        <v>#REF!</v>
      </c>
      <c r="J1034" s="62" t="e">
        <f t="shared" si="343"/>
        <v>#REF!</v>
      </c>
      <c r="K1034" s="62">
        <f t="shared" si="343"/>
        <v>4537.2000000000007</v>
      </c>
    </row>
    <row r="1035" spans="1:11" ht="31.5" x14ac:dyDescent="0.25">
      <c r="A1035" s="31" t="s">
        <v>170</v>
      </c>
      <c r="B1035" s="42" t="s">
        <v>533</v>
      </c>
      <c r="C1035" s="42" t="s">
        <v>275</v>
      </c>
      <c r="D1035" s="42" t="s">
        <v>167</v>
      </c>
      <c r="E1035" s="42" t="s">
        <v>171</v>
      </c>
      <c r="F1035" s="62" t="e">
        <f>'Прил.№4 ведомств.'!#REF!</f>
        <v>#REF!</v>
      </c>
      <c r="G1035" s="62" t="e">
        <f>'Прил.№4 ведомств.'!#REF!</f>
        <v>#REF!</v>
      </c>
      <c r="H1035" s="62" t="e">
        <f>'Прил.№4 ведомств.'!#REF!</f>
        <v>#REF!</v>
      </c>
      <c r="I1035" s="62" t="e">
        <f>'Прил.№4 ведомств.'!#REF!</f>
        <v>#REF!</v>
      </c>
      <c r="J1035" s="62" t="e">
        <f>'Прил.№4 ведомств.'!#REF!</f>
        <v>#REF!</v>
      </c>
      <c r="K1035" s="62">
        <f>'Прил.№4 ведомств.'!G1002</f>
        <v>4537.2000000000007</v>
      </c>
    </row>
    <row r="1036" spans="1:11" ht="31.5" hidden="1" customHeight="1" x14ac:dyDescent="0.25">
      <c r="A1036" s="31" t="s">
        <v>172</v>
      </c>
      <c r="B1036" s="42" t="s">
        <v>533</v>
      </c>
      <c r="C1036" s="42" t="s">
        <v>275</v>
      </c>
      <c r="D1036" s="42" t="s">
        <v>167</v>
      </c>
      <c r="E1036" s="42" t="s">
        <v>173</v>
      </c>
      <c r="F1036" s="62">
        <f t="shared" ref="F1036:K1036" si="344">F1037</f>
        <v>0</v>
      </c>
      <c r="G1036" s="62">
        <f t="shared" si="344"/>
        <v>0</v>
      </c>
      <c r="H1036" s="62" t="e">
        <f t="shared" si="344"/>
        <v>#REF!</v>
      </c>
      <c r="I1036" s="62" t="e">
        <f t="shared" si="344"/>
        <v>#REF!</v>
      </c>
      <c r="J1036" s="62" t="e">
        <f t="shared" si="344"/>
        <v>#REF!</v>
      </c>
      <c r="K1036" s="62">
        <f t="shared" si="344"/>
        <v>0</v>
      </c>
    </row>
    <row r="1037" spans="1:11" ht="47.25" hidden="1" customHeight="1" x14ac:dyDescent="0.25">
      <c r="A1037" s="31" t="s">
        <v>174</v>
      </c>
      <c r="B1037" s="42" t="s">
        <v>533</v>
      </c>
      <c r="C1037" s="42" t="s">
        <v>275</v>
      </c>
      <c r="D1037" s="42" t="s">
        <v>167</v>
      </c>
      <c r="E1037" s="42" t="s">
        <v>175</v>
      </c>
      <c r="F1037" s="62">
        <v>0</v>
      </c>
      <c r="G1037" s="62">
        <v>0</v>
      </c>
      <c r="H1037" s="62" t="e">
        <f>'Прил.№4 ведомств.'!#REF!</f>
        <v>#REF!</v>
      </c>
      <c r="I1037" s="62" t="e">
        <f>'Прил.№4 ведомств.'!#REF!</f>
        <v>#REF!</v>
      </c>
      <c r="J1037" s="62" t="e">
        <f>'Прил.№4 ведомств.'!#REF!</f>
        <v>#REF!</v>
      </c>
      <c r="K1037" s="62">
        <f>'Прил.№4 ведомств.'!G1004</f>
        <v>0</v>
      </c>
    </row>
    <row r="1038" spans="1:11" ht="15.75" x14ac:dyDescent="0.25">
      <c r="A1038" s="31" t="s">
        <v>182</v>
      </c>
      <c r="B1038" s="42" t="s">
        <v>533</v>
      </c>
      <c r="C1038" s="42" t="s">
        <v>275</v>
      </c>
      <c r="D1038" s="42" t="s">
        <v>183</v>
      </c>
      <c r="E1038" s="42"/>
      <c r="F1038" s="7" t="e">
        <f t="shared" ref="F1038:K1038" si="345">F1039</f>
        <v>#REF!</v>
      </c>
      <c r="G1038" s="7" t="e">
        <f t="shared" si="345"/>
        <v>#REF!</v>
      </c>
      <c r="H1038" s="7" t="e">
        <f t="shared" si="345"/>
        <v>#REF!</v>
      </c>
      <c r="I1038" s="7" t="e">
        <f t="shared" si="345"/>
        <v>#REF!</v>
      </c>
      <c r="J1038" s="7" t="e">
        <f t="shared" si="345"/>
        <v>#REF!</v>
      </c>
      <c r="K1038" s="7">
        <f t="shared" si="345"/>
        <v>5191.2</v>
      </c>
    </row>
    <row r="1039" spans="1:11" ht="31.5" x14ac:dyDescent="0.25">
      <c r="A1039" s="26" t="s">
        <v>381</v>
      </c>
      <c r="B1039" s="42" t="s">
        <v>533</v>
      </c>
      <c r="C1039" s="42" t="s">
        <v>275</v>
      </c>
      <c r="D1039" s="42" t="s">
        <v>382</v>
      </c>
      <c r="E1039" s="42"/>
      <c r="F1039" s="7" t="e">
        <f t="shared" ref="F1039:K1039" si="346">F1040+F1042+F1044</f>
        <v>#REF!</v>
      </c>
      <c r="G1039" s="7" t="e">
        <f t="shared" si="346"/>
        <v>#REF!</v>
      </c>
      <c r="H1039" s="7" t="e">
        <f t="shared" si="346"/>
        <v>#REF!</v>
      </c>
      <c r="I1039" s="7" t="e">
        <f t="shared" si="346"/>
        <v>#REF!</v>
      </c>
      <c r="J1039" s="7" t="e">
        <f t="shared" si="346"/>
        <v>#REF!</v>
      </c>
      <c r="K1039" s="7">
        <f t="shared" si="346"/>
        <v>5191.2</v>
      </c>
    </row>
    <row r="1040" spans="1:11" ht="78.75" x14ac:dyDescent="0.25">
      <c r="A1040" s="31" t="s">
        <v>168</v>
      </c>
      <c r="B1040" s="42" t="s">
        <v>533</v>
      </c>
      <c r="C1040" s="42" t="s">
        <v>275</v>
      </c>
      <c r="D1040" s="42" t="s">
        <v>382</v>
      </c>
      <c r="E1040" s="42" t="s">
        <v>169</v>
      </c>
      <c r="F1040" s="62" t="e">
        <f t="shared" ref="F1040:K1040" si="347">F1041</f>
        <v>#REF!</v>
      </c>
      <c r="G1040" s="62" t="e">
        <f t="shared" si="347"/>
        <v>#REF!</v>
      </c>
      <c r="H1040" s="62" t="e">
        <f t="shared" si="347"/>
        <v>#REF!</v>
      </c>
      <c r="I1040" s="62" t="e">
        <f t="shared" si="347"/>
        <v>#REF!</v>
      </c>
      <c r="J1040" s="62" t="e">
        <f t="shared" si="347"/>
        <v>#REF!</v>
      </c>
      <c r="K1040" s="62">
        <f t="shared" si="347"/>
        <v>4542.6000000000004</v>
      </c>
    </row>
    <row r="1041" spans="1:11" ht="31.5" x14ac:dyDescent="0.25">
      <c r="A1041" s="31" t="s">
        <v>383</v>
      </c>
      <c r="B1041" s="42" t="s">
        <v>533</v>
      </c>
      <c r="C1041" s="42" t="s">
        <v>275</v>
      </c>
      <c r="D1041" s="42" t="s">
        <v>382</v>
      </c>
      <c r="E1041" s="42" t="s">
        <v>250</v>
      </c>
      <c r="F1041" s="62" t="e">
        <f>'Прил.№4 ведомств.'!#REF!</f>
        <v>#REF!</v>
      </c>
      <c r="G1041" s="62" t="e">
        <f>'Прил.№4 ведомств.'!#REF!</f>
        <v>#REF!</v>
      </c>
      <c r="H1041" s="62" t="e">
        <f>'Прил.№4 ведомств.'!#REF!</f>
        <v>#REF!</v>
      </c>
      <c r="I1041" s="62" t="e">
        <f>'Прил.№4 ведомств.'!#REF!</f>
        <v>#REF!</v>
      </c>
      <c r="J1041" s="62" t="e">
        <f>'Прил.№4 ведомств.'!#REF!</f>
        <v>#REF!</v>
      </c>
      <c r="K1041" s="62">
        <f>'Прил.№4 ведомств.'!G1008</f>
        <v>4542.6000000000004</v>
      </c>
    </row>
    <row r="1042" spans="1:11" ht="31.5" x14ac:dyDescent="0.25">
      <c r="A1042" s="31" t="s">
        <v>172</v>
      </c>
      <c r="B1042" s="42" t="s">
        <v>533</v>
      </c>
      <c r="C1042" s="42" t="s">
        <v>275</v>
      </c>
      <c r="D1042" s="42" t="s">
        <v>382</v>
      </c>
      <c r="E1042" s="42" t="s">
        <v>173</v>
      </c>
      <c r="F1042" s="62" t="e">
        <f t="shared" ref="F1042:K1042" si="348">F1043</f>
        <v>#REF!</v>
      </c>
      <c r="G1042" s="62" t="e">
        <f t="shared" si="348"/>
        <v>#REF!</v>
      </c>
      <c r="H1042" s="62" t="e">
        <f t="shared" si="348"/>
        <v>#REF!</v>
      </c>
      <c r="I1042" s="62" t="e">
        <f t="shared" si="348"/>
        <v>#REF!</v>
      </c>
      <c r="J1042" s="62" t="e">
        <f t="shared" si="348"/>
        <v>#REF!</v>
      </c>
      <c r="K1042" s="62">
        <f t="shared" si="348"/>
        <v>597.40000000000009</v>
      </c>
    </row>
    <row r="1043" spans="1:11" ht="47.25" x14ac:dyDescent="0.25">
      <c r="A1043" s="31" t="s">
        <v>174</v>
      </c>
      <c r="B1043" s="42" t="s">
        <v>533</v>
      </c>
      <c r="C1043" s="42" t="s">
        <v>275</v>
      </c>
      <c r="D1043" s="42" t="s">
        <v>382</v>
      </c>
      <c r="E1043" s="42" t="s">
        <v>175</v>
      </c>
      <c r="F1043" s="62" t="e">
        <f>'Прил.№4 ведомств.'!#REF!</f>
        <v>#REF!</v>
      </c>
      <c r="G1043" s="62" t="e">
        <f>'Прил.№4 ведомств.'!#REF!</f>
        <v>#REF!</v>
      </c>
      <c r="H1043" s="62" t="e">
        <f>'Прил.№4 ведомств.'!#REF!</f>
        <v>#REF!</v>
      </c>
      <c r="I1043" s="62" t="e">
        <f>'Прил.№4 ведомств.'!#REF!</f>
        <v>#REF!</v>
      </c>
      <c r="J1043" s="62" t="e">
        <f>'Прил.№4 ведомств.'!#REF!</f>
        <v>#REF!</v>
      </c>
      <c r="K1043" s="62">
        <f>'Прил.№4 ведомств.'!G1010</f>
        <v>597.40000000000009</v>
      </c>
    </row>
    <row r="1044" spans="1:11" ht="15.75" x14ac:dyDescent="0.25">
      <c r="A1044" s="31" t="s">
        <v>176</v>
      </c>
      <c r="B1044" s="42" t="s">
        <v>533</v>
      </c>
      <c r="C1044" s="42" t="s">
        <v>275</v>
      </c>
      <c r="D1044" s="42" t="s">
        <v>382</v>
      </c>
      <c r="E1044" s="42" t="s">
        <v>186</v>
      </c>
      <c r="F1044" s="7" t="e">
        <f t="shared" ref="F1044:K1044" si="349">F1045</f>
        <v>#REF!</v>
      </c>
      <c r="G1044" s="7" t="e">
        <f t="shared" si="349"/>
        <v>#REF!</v>
      </c>
      <c r="H1044" s="7" t="e">
        <f t="shared" si="349"/>
        <v>#REF!</v>
      </c>
      <c r="I1044" s="7" t="e">
        <f t="shared" si="349"/>
        <v>#REF!</v>
      </c>
      <c r="J1044" s="7" t="e">
        <f t="shared" si="349"/>
        <v>#REF!</v>
      </c>
      <c r="K1044" s="7">
        <f t="shared" si="349"/>
        <v>51.2</v>
      </c>
    </row>
    <row r="1045" spans="1:11" ht="15.75" x14ac:dyDescent="0.25">
      <c r="A1045" s="31" t="s">
        <v>178</v>
      </c>
      <c r="B1045" s="42" t="s">
        <v>533</v>
      </c>
      <c r="C1045" s="42" t="s">
        <v>275</v>
      </c>
      <c r="D1045" s="42" t="s">
        <v>382</v>
      </c>
      <c r="E1045" s="42" t="s">
        <v>179</v>
      </c>
      <c r="F1045" s="7" t="e">
        <f>'Прил.№4 ведомств.'!#REF!</f>
        <v>#REF!</v>
      </c>
      <c r="G1045" s="7" t="e">
        <f>'Прил.№4 ведомств.'!#REF!</f>
        <v>#REF!</v>
      </c>
      <c r="H1045" s="7" t="e">
        <f>'Прил.№4 ведомств.'!#REF!</f>
        <v>#REF!</v>
      </c>
      <c r="I1045" s="7" t="e">
        <f>'Прил.№4 ведомств.'!#REF!</f>
        <v>#REF!</v>
      </c>
      <c r="J1045" s="7" t="e">
        <f>'Прил.№4 ведомств.'!#REF!</f>
        <v>#REF!</v>
      </c>
      <c r="K1045" s="7">
        <f>'Прил.№4 ведомств.'!G1012</f>
        <v>51.2</v>
      </c>
    </row>
    <row r="1046" spans="1:11" ht="15.75" x14ac:dyDescent="0.25">
      <c r="A1046" s="43" t="s">
        <v>624</v>
      </c>
      <c r="B1046" s="8" t="s">
        <v>279</v>
      </c>
      <c r="C1046" s="42"/>
      <c r="D1046" s="42"/>
      <c r="E1046" s="42"/>
      <c r="F1046" s="4" t="e">
        <f t="shared" ref="F1046:K1046" si="350">F1047</f>
        <v>#REF!</v>
      </c>
      <c r="G1046" s="4" t="e">
        <f t="shared" si="350"/>
        <v>#REF!</v>
      </c>
      <c r="H1046" s="4" t="e">
        <f t="shared" si="350"/>
        <v>#REF!</v>
      </c>
      <c r="I1046" s="4" t="e">
        <f t="shared" si="350"/>
        <v>#REF!</v>
      </c>
      <c r="J1046" s="4" t="e">
        <f t="shared" si="350"/>
        <v>#REF!</v>
      </c>
      <c r="K1046" s="4">
        <f t="shared" si="350"/>
        <v>7450.9000000000005</v>
      </c>
    </row>
    <row r="1047" spans="1:11" ht="15.75" x14ac:dyDescent="0.25">
      <c r="A1047" s="43" t="s">
        <v>625</v>
      </c>
      <c r="B1047" s="8" t="s">
        <v>279</v>
      </c>
      <c r="C1047" s="8" t="s">
        <v>254</v>
      </c>
      <c r="D1047" s="8"/>
      <c r="E1047" s="8"/>
      <c r="F1047" s="4" t="e">
        <f>F1052</f>
        <v>#REF!</v>
      </c>
      <c r="G1047" s="4" t="e">
        <f>G1052</f>
        <v>#REF!</v>
      </c>
      <c r="H1047" s="4" t="e">
        <f>H1052</f>
        <v>#REF!</v>
      </c>
      <c r="I1047" s="4" t="e">
        <f>I1052</f>
        <v>#REF!</v>
      </c>
      <c r="J1047" s="4" t="e">
        <f>J1052</f>
        <v>#REF!</v>
      </c>
      <c r="K1047" s="4">
        <f>K1052+K1048</f>
        <v>7450.9000000000005</v>
      </c>
    </row>
    <row r="1048" spans="1:11" ht="63" x14ac:dyDescent="0.25">
      <c r="A1048" s="31" t="s">
        <v>782</v>
      </c>
      <c r="B1048" s="21" t="s">
        <v>279</v>
      </c>
      <c r="C1048" s="21" t="s">
        <v>254</v>
      </c>
      <c r="D1048" s="21" t="s">
        <v>780</v>
      </c>
      <c r="E1048" s="34"/>
      <c r="F1048" s="4"/>
      <c r="G1048" s="4"/>
      <c r="H1048" s="4"/>
      <c r="I1048" s="4"/>
      <c r="J1048" s="4"/>
      <c r="K1048" s="7">
        <f>K1049</f>
        <v>205</v>
      </c>
    </row>
    <row r="1049" spans="1:11" ht="31.5" x14ac:dyDescent="0.25">
      <c r="A1049" s="122" t="s">
        <v>914</v>
      </c>
      <c r="B1049" s="21" t="s">
        <v>279</v>
      </c>
      <c r="C1049" s="21" t="s">
        <v>254</v>
      </c>
      <c r="D1049" s="21" t="s">
        <v>915</v>
      </c>
      <c r="E1049" s="34"/>
      <c r="F1049" s="4"/>
      <c r="G1049" s="4"/>
      <c r="H1049" s="4"/>
      <c r="I1049" s="4"/>
      <c r="J1049" s="4"/>
      <c r="K1049" s="7">
        <f>K1050</f>
        <v>205</v>
      </c>
    </row>
    <row r="1050" spans="1:11" ht="31.5" x14ac:dyDescent="0.25">
      <c r="A1050" s="26" t="s">
        <v>172</v>
      </c>
      <c r="B1050" s="21" t="s">
        <v>279</v>
      </c>
      <c r="C1050" s="21" t="s">
        <v>254</v>
      </c>
      <c r="D1050" s="21" t="s">
        <v>915</v>
      </c>
      <c r="E1050" s="34" t="s">
        <v>173</v>
      </c>
      <c r="F1050" s="4"/>
      <c r="G1050" s="4"/>
      <c r="H1050" s="4"/>
      <c r="I1050" s="4"/>
      <c r="J1050" s="4"/>
      <c r="K1050" s="7">
        <f>K1051</f>
        <v>205</v>
      </c>
    </row>
    <row r="1051" spans="1:11" ht="47.25" x14ac:dyDescent="0.25">
      <c r="A1051" s="26" t="s">
        <v>174</v>
      </c>
      <c r="B1051" s="21" t="s">
        <v>279</v>
      </c>
      <c r="C1051" s="21" t="s">
        <v>254</v>
      </c>
      <c r="D1051" s="21" t="s">
        <v>915</v>
      </c>
      <c r="E1051" s="34" t="s">
        <v>175</v>
      </c>
      <c r="F1051" s="4"/>
      <c r="G1051" s="4"/>
      <c r="H1051" s="4"/>
      <c r="I1051" s="4"/>
      <c r="J1051" s="4"/>
      <c r="K1051" s="7">
        <f>'Прил.№4 ведомств.'!G1280</f>
        <v>205</v>
      </c>
    </row>
    <row r="1052" spans="1:11" ht="15.75" x14ac:dyDescent="0.25">
      <c r="A1052" s="31" t="s">
        <v>162</v>
      </c>
      <c r="B1052" s="42" t="s">
        <v>279</v>
      </c>
      <c r="C1052" s="42" t="s">
        <v>254</v>
      </c>
      <c r="D1052" s="42" t="s">
        <v>163</v>
      </c>
      <c r="E1052" s="42"/>
      <c r="F1052" s="7" t="e">
        <f t="shared" ref="F1052:K1053" si="351">F1053</f>
        <v>#REF!</v>
      </c>
      <c r="G1052" s="7" t="e">
        <f t="shared" si="351"/>
        <v>#REF!</v>
      </c>
      <c r="H1052" s="7" t="e">
        <f t="shared" si="351"/>
        <v>#REF!</v>
      </c>
      <c r="I1052" s="7" t="e">
        <f t="shared" si="351"/>
        <v>#REF!</v>
      </c>
      <c r="J1052" s="7" t="e">
        <f t="shared" si="351"/>
        <v>#REF!</v>
      </c>
      <c r="K1052" s="7">
        <f t="shared" si="351"/>
        <v>7245.9000000000005</v>
      </c>
    </row>
    <row r="1053" spans="1:11" ht="31.5" x14ac:dyDescent="0.25">
      <c r="A1053" s="31" t="s">
        <v>626</v>
      </c>
      <c r="B1053" s="42" t="s">
        <v>279</v>
      </c>
      <c r="C1053" s="42" t="s">
        <v>254</v>
      </c>
      <c r="D1053" s="42" t="s">
        <v>627</v>
      </c>
      <c r="E1053" s="42"/>
      <c r="F1053" s="7" t="e">
        <f t="shared" si="351"/>
        <v>#REF!</v>
      </c>
      <c r="G1053" s="7" t="e">
        <f t="shared" si="351"/>
        <v>#REF!</v>
      </c>
      <c r="H1053" s="7" t="e">
        <f t="shared" si="351"/>
        <v>#REF!</v>
      </c>
      <c r="I1053" s="7" t="e">
        <f t="shared" si="351"/>
        <v>#REF!</v>
      </c>
      <c r="J1053" s="7" t="e">
        <f t="shared" si="351"/>
        <v>#REF!</v>
      </c>
      <c r="K1053" s="7">
        <f t="shared" si="351"/>
        <v>7245.9000000000005</v>
      </c>
    </row>
    <row r="1054" spans="1:11" ht="15.75" x14ac:dyDescent="0.25">
      <c r="A1054" s="31" t="s">
        <v>992</v>
      </c>
      <c r="B1054" s="42" t="s">
        <v>279</v>
      </c>
      <c r="C1054" s="42" t="s">
        <v>254</v>
      </c>
      <c r="D1054" s="42" t="s">
        <v>628</v>
      </c>
      <c r="E1054" s="42"/>
      <c r="F1054" s="7" t="e">
        <f t="shared" ref="F1054:K1054" si="352">F1055+F1057+F1059</f>
        <v>#REF!</v>
      </c>
      <c r="G1054" s="7" t="e">
        <f t="shared" si="352"/>
        <v>#REF!</v>
      </c>
      <c r="H1054" s="7" t="e">
        <f t="shared" si="352"/>
        <v>#REF!</v>
      </c>
      <c r="I1054" s="7" t="e">
        <f t="shared" si="352"/>
        <v>#REF!</v>
      </c>
      <c r="J1054" s="7" t="e">
        <f t="shared" si="352"/>
        <v>#REF!</v>
      </c>
      <c r="K1054" s="7">
        <f t="shared" si="352"/>
        <v>7245.9000000000005</v>
      </c>
    </row>
    <row r="1055" spans="1:11" ht="78.75" x14ac:dyDescent="0.25">
      <c r="A1055" s="31" t="s">
        <v>168</v>
      </c>
      <c r="B1055" s="42" t="s">
        <v>279</v>
      </c>
      <c r="C1055" s="42" t="s">
        <v>254</v>
      </c>
      <c r="D1055" s="42" t="s">
        <v>628</v>
      </c>
      <c r="E1055" s="42" t="s">
        <v>169</v>
      </c>
      <c r="F1055" s="62" t="e">
        <f t="shared" ref="F1055:K1055" si="353">F1056</f>
        <v>#REF!</v>
      </c>
      <c r="G1055" s="62" t="e">
        <f t="shared" si="353"/>
        <v>#REF!</v>
      </c>
      <c r="H1055" s="62" t="e">
        <f t="shared" si="353"/>
        <v>#REF!</v>
      </c>
      <c r="I1055" s="62" t="e">
        <f t="shared" si="353"/>
        <v>#REF!</v>
      </c>
      <c r="J1055" s="62" t="e">
        <f t="shared" si="353"/>
        <v>#REF!</v>
      </c>
      <c r="K1055" s="62">
        <f t="shared" si="353"/>
        <v>5740</v>
      </c>
    </row>
    <row r="1056" spans="1:11" ht="31.5" x14ac:dyDescent="0.25">
      <c r="A1056" s="31" t="s">
        <v>249</v>
      </c>
      <c r="B1056" s="42" t="s">
        <v>279</v>
      </c>
      <c r="C1056" s="42" t="s">
        <v>254</v>
      </c>
      <c r="D1056" s="42" t="s">
        <v>628</v>
      </c>
      <c r="E1056" s="42" t="s">
        <v>250</v>
      </c>
      <c r="F1056" s="62" t="e">
        <f>'Прил.№4 ведомств.'!#REF!</f>
        <v>#REF!</v>
      </c>
      <c r="G1056" s="62" t="e">
        <f>'Прил.№4 ведомств.'!#REF!</f>
        <v>#REF!</v>
      </c>
      <c r="H1056" s="62" t="e">
        <f>'Прил.№4 ведомств.'!#REF!</f>
        <v>#REF!</v>
      </c>
      <c r="I1056" s="62" t="e">
        <f>'Прил.№4 ведомств.'!#REF!</f>
        <v>#REF!</v>
      </c>
      <c r="J1056" s="62" t="e">
        <f>'Прил.№4 ведомств.'!#REF!</f>
        <v>#REF!</v>
      </c>
      <c r="K1056" s="62">
        <f>'Прил.№4 ведомств.'!G1285</f>
        <v>5740</v>
      </c>
    </row>
    <row r="1057" spans="1:11" ht="31.5" x14ac:dyDescent="0.25">
      <c r="A1057" s="31" t="s">
        <v>172</v>
      </c>
      <c r="B1057" s="42" t="s">
        <v>279</v>
      </c>
      <c r="C1057" s="42" t="s">
        <v>254</v>
      </c>
      <c r="D1057" s="42" t="s">
        <v>628</v>
      </c>
      <c r="E1057" s="42" t="s">
        <v>173</v>
      </c>
      <c r="F1057" s="7" t="e">
        <f t="shared" ref="F1057:K1057" si="354">F1058</f>
        <v>#REF!</v>
      </c>
      <c r="G1057" s="7" t="e">
        <f t="shared" si="354"/>
        <v>#REF!</v>
      </c>
      <c r="H1057" s="7" t="e">
        <f t="shared" si="354"/>
        <v>#REF!</v>
      </c>
      <c r="I1057" s="7" t="e">
        <f t="shared" si="354"/>
        <v>#REF!</v>
      </c>
      <c r="J1057" s="7" t="e">
        <f t="shared" si="354"/>
        <v>#REF!</v>
      </c>
      <c r="K1057" s="7">
        <f t="shared" si="354"/>
        <v>1455.8</v>
      </c>
    </row>
    <row r="1058" spans="1:11" ht="47.25" x14ac:dyDescent="0.25">
      <c r="A1058" s="31" t="s">
        <v>174</v>
      </c>
      <c r="B1058" s="42" t="s">
        <v>279</v>
      </c>
      <c r="C1058" s="42" t="s">
        <v>254</v>
      </c>
      <c r="D1058" s="42" t="s">
        <v>628</v>
      </c>
      <c r="E1058" s="42" t="s">
        <v>175</v>
      </c>
      <c r="F1058" s="7" t="e">
        <f>'Прил.№4 ведомств.'!#REF!</f>
        <v>#REF!</v>
      </c>
      <c r="G1058" s="7" t="e">
        <f>'Прил.№4 ведомств.'!#REF!</f>
        <v>#REF!</v>
      </c>
      <c r="H1058" s="7" t="e">
        <f>'Прил.№4 ведомств.'!#REF!</f>
        <v>#REF!</v>
      </c>
      <c r="I1058" s="7" t="e">
        <f>'Прил.№4 ведомств.'!#REF!</f>
        <v>#REF!</v>
      </c>
      <c r="J1058" s="7" t="e">
        <f>'Прил.№4 ведомств.'!#REF!</f>
        <v>#REF!</v>
      </c>
      <c r="K1058" s="7">
        <f>'Прил.№4 ведомств.'!G1287</f>
        <v>1455.8</v>
      </c>
    </row>
    <row r="1059" spans="1:11" ht="15.75" x14ac:dyDescent="0.25">
      <c r="A1059" s="31" t="s">
        <v>176</v>
      </c>
      <c r="B1059" s="42" t="s">
        <v>279</v>
      </c>
      <c r="C1059" s="42" t="s">
        <v>254</v>
      </c>
      <c r="D1059" s="42" t="s">
        <v>628</v>
      </c>
      <c r="E1059" s="42" t="s">
        <v>186</v>
      </c>
      <c r="F1059" s="7" t="e">
        <f t="shared" ref="F1059:K1059" si="355">F1060</f>
        <v>#REF!</v>
      </c>
      <c r="G1059" s="7" t="e">
        <f t="shared" si="355"/>
        <v>#REF!</v>
      </c>
      <c r="H1059" s="7" t="e">
        <f t="shared" si="355"/>
        <v>#REF!</v>
      </c>
      <c r="I1059" s="7" t="e">
        <f t="shared" si="355"/>
        <v>#REF!</v>
      </c>
      <c r="J1059" s="7" t="e">
        <f t="shared" si="355"/>
        <v>#REF!</v>
      </c>
      <c r="K1059" s="7">
        <f t="shared" si="355"/>
        <v>50.1</v>
      </c>
    </row>
    <row r="1060" spans="1:11" ht="15.75" x14ac:dyDescent="0.25">
      <c r="A1060" s="31" t="s">
        <v>178</v>
      </c>
      <c r="B1060" s="42" t="s">
        <v>279</v>
      </c>
      <c r="C1060" s="42" t="s">
        <v>254</v>
      </c>
      <c r="D1060" s="42" t="s">
        <v>628</v>
      </c>
      <c r="E1060" s="42" t="s">
        <v>179</v>
      </c>
      <c r="F1060" s="7" t="e">
        <f>'Прил.№4 ведомств.'!#REF!</f>
        <v>#REF!</v>
      </c>
      <c r="G1060" s="7" t="e">
        <f>'Прил.№4 ведомств.'!#REF!</f>
        <v>#REF!</v>
      </c>
      <c r="H1060" s="7" t="e">
        <f>'Прил.№4 ведомств.'!#REF!</f>
        <v>#REF!</v>
      </c>
      <c r="I1060" s="7" t="e">
        <f>'Прил.№4 ведомств.'!#REF!</f>
        <v>#REF!</v>
      </c>
      <c r="J1060" s="7" t="e">
        <f>'Прил.№4 ведомств.'!#REF!</f>
        <v>#REF!</v>
      </c>
      <c r="K1060" s="7">
        <f>'Прил.№4 ведомств.'!G1289</f>
        <v>50.1</v>
      </c>
    </row>
    <row r="1061" spans="1:11" ht="15.75" x14ac:dyDescent="0.25">
      <c r="A1061" s="70" t="s">
        <v>629</v>
      </c>
      <c r="B1061" s="8"/>
      <c r="C1061" s="8"/>
      <c r="D1061" s="8"/>
      <c r="E1061" s="8"/>
      <c r="F1061" s="71" t="e">
        <f t="shared" ref="F1061:K1061" si="356">F10+F222+F240+F293+F467+F767+F861+F970+F1046+F211</f>
        <v>#REF!</v>
      </c>
      <c r="G1061" s="71" t="e">
        <f t="shared" si="356"/>
        <v>#REF!</v>
      </c>
      <c r="H1061" s="71" t="e">
        <f t="shared" si="356"/>
        <v>#REF!</v>
      </c>
      <c r="I1061" s="71" t="e">
        <f t="shared" si="356"/>
        <v>#REF!</v>
      </c>
      <c r="J1061" s="71" t="e">
        <f t="shared" si="356"/>
        <v>#REF!</v>
      </c>
      <c r="K1061" s="71">
        <f t="shared" si="356"/>
        <v>775315.92</v>
      </c>
    </row>
    <row r="1062" spans="1:11" hidden="1" x14ac:dyDescent="0.25">
      <c r="H1062" t="e">
        <f>'Прил.№4 ведомств.'!#REF!</f>
        <v>#REF!</v>
      </c>
      <c r="I1062" t="e">
        <f>'Прил.№4 ведомств.'!#REF!</f>
        <v>#REF!</v>
      </c>
      <c r="J1062" t="e">
        <f>'Прил.№4 ведомств.'!#REF!</f>
        <v>#REF!</v>
      </c>
      <c r="K1062">
        <f>'Прил.№4 ведомств.'!G1290</f>
        <v>775315.92</v>
      </c>
    </row>
    <row r="1063" spans="1:11" hidden="1" x14ac:dyDescent="0.25">
      <c r="H1063" s="23" t="e">
        <f>H1062-H1061</f>
        <v>#REF!</v>
      </c>
      <c r="I1063" s="23" t="e">
        <f>I1062-I1061</f>
        <v>#REF!</v>
      </c>
      <c r="J1063" s="23" t="e">
        <f>J1062-J1061</f>
        <v>#REF!</v>
      </c>
      <c r="K1063" s="23">
        <f>K1062-K1061</f>
        <v>0</v>
      </c>
    </row>
    <row r="1065" spans="1:11" x14ac:dyDescent="0.25">
      <c r="K1065" s="23"/>
    </row>
  </sheetData>
  <mergeCells count="13">
    <mergeCell ref="D2:K2"/>
    <mergeCell ref="F7:F8"/>
    <mergeCell ref="A5:K5"/>
    <mergeCell ref="G7:G8"/>
    <mergeCell ref="H7:H8"/>
    <mergeCell ref="I7:I8"/>
    <mergeCell ref="J7:J8"/>
    <mergeCell ref="K7:K8"/>
    <mergeCell ref="A7:A8"/>
    <mergeCell ref="B7:B8"/>
    <mergeCell ref="C7:C8"/>
    <mergeCell ref="D7:D8"/>
    <mergeCell ref="E7:E8"/>
  </mergeCells>
  <pageMargins left="0.39370078740157483" right="0.39370078740157483" top="1.1811023622047245" bottom="0.39370078740157483" header="0.39370078740157483" footer="0.39370078740157483"/>
  <pageSetup paperSize="9" scale="93" orientation="portrait" r:id="rId1"/>
  <rowBreaks count="2" manualBreakCount="2">
    <brk id="1026" max="10" man="1"/>
    <brk id="10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4"/>
  <sheetViews>
    <sheetView view="pageBreakPreview" zoomScaleNormal="100" zoomScaleSheetLayoutView="100" workbookViewId="0">
      <selection activeCell="E3" sqref="E3:G3"/>
    </sheetView>
  </sheetViews>
  <sheetFormatPr defaultRowHeight="15" x14ac:dyDescent="0.25"/>
  <cols>
    <col min="1" max="1" width="63.85546875" style="333" customWidth="1"/>
    <col min="2" max="2" width="7" style="333" customWidth="1"/>
    <col min="3" max="3" width="4.28515625" style="333" customWidth="1"/>
    <col min="4" max="4" width="4.85546875" style="333" customWidth="1"/>
    <col min="5" max="5" width="12.42578125" style="333" customWidth="1"/>
    <col min="6" max="6" width="5.7109375" style="333" customWidth="1"/>
    <col min="7" max="7" width="12.7109375" style="333" customWidth="1"/>
    <col min="8" max="8" width="12.42578125" style="333" customWidth="1"/>
    <col min="9" max="9" width="15.28515625" style="132" customWidth="1"/>
    <col min="10" max="10" width="9.140625" style="333"/>
    <col min="11" max="16384" width="9.140625" style="1"/>
  </cols>
  <sheetData>
    <row r="1" spans="1:10" ht="18.75" x14ac:dyDescent="0.3">
      <c r="A1" s="73"/>
      <c r="B1" s="73"/>
      <c r="C1" s="73"/>
      <c r="D1" s="73"/>
      <c r="E1" s="393" t="s">
        <v>1143</v>
      </c>
      <c r="F1" s="393"/>
      <c r="G1" s="393"/>
    </row>
    <row r="2" spans="1:10" ht="18.75" x14ac:dyDescent="0.3">
      <c r="A2" s="73"/>
      <c r="B2" s="73"/>
      <c r="C2" s="73"/>
      <c r="D2" s="73"/>
      <c r="E2" s="393" t="s">
        <v>1144</v>
      </c>
      <c r="F2" s="393"/>
      <c r="G2" s="393"/>
    </row>
    <row r="3" spans="1:10" ht="18.75" x14ac:dyDescent="0.3">
      <c r="A3" s="73"/>
      <c r="B3" s="73"/>
      <c r="C3" s="73"/>
      <c r="D3" s="73"/>
      <c r="E3" s="375" t="s">
        <v>1150</v>
      </c>
      <c r="F3" s="375"/>
      <c r="G3" s="375"/>
    </row>
    <row r="4" spans="1:10" ht="15.75" x14ac:dyDescent="0.25">
      <c r="A4" s="378"/>
      <c r="B4" s="378"/>
      <c r="C4" s="378"/>
      <c r="D4" s="378"/>
      <c r="E4" s="378"/>
      <c r="F4" s="378"/>
    </row>
    <row r="5" spans="1:10" ht="15.75" customHeight="1" x14ac:dyDescent="0.25">
      <c r="A5" s="370" t="s">
        <v>1006</v>
      </c>
      <c r="B5" s="370"/>
      <c r="C5" s="370"/>
      <c r="D5" s="370"/>
      <c r="E5" s="370"/>
      <c r="F5" s="370"/>
      <c r="G5" s="370"/>
    </row>
    <row r="6" spans="1:10" ht="15.75" x14ac:dyDescent="0.25">
      <c r="A6" s="343"/>
      <c r="B6" s="343"/>
      <c r="C6" s="343"/>
      <c r="D6" s="343"/>
      <c r="E6" s="343"/>
      <c r="F6" s="343"/>
    </row>
    <row r="7" spans="1:10" ht="15.75" x14ac:dyDescent="0.25">
      <c r="A7" s="14"/>
      <c r="B7" s="14"/>
      <c r="C7" s="14"/>
      <c r="D7" s="14"/>
      <c r="E7" s="14"/>
      <c r="F7" s="14"/>
      <c r="G7" s="261" t="s">
        <v>3</v>
      </c>
    </row>
    <row r="8" spans="1:10" ht="47.25" x14ac:dyDescent="0.25">
      <c r="A8" s="342" t="s">
        <v>151</v>
      </c>
      <c r="B8" s="342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209" t="s">
        <v>1000</v>
      </c>
      <c r="J8" s="132"/>
    </row>
    <row r="9" spans="1:10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J9" s="132"/>
    </row>
    <row r="10" spans="1:10" ht="31.5" x14ac:dyDescent="0.25">
      <c r="A10" s="20" t="s">
        <v>157</v>
      </c>
      <c r="B10" s="211">
        <v>901</v>
      </c>
      <c r="C10" s="212"/>
      <c r="D10" s="212"/>
      <c r="E10" s="212"/>
      <c r="F10" s="212"/>
      <c r="G10" s="22">
        <f>G11</f>
        <v>13519.9</v>
      </c>
      <c r="I10" s="137"/>
      <c r="J10" s="132"/>
    </row>
    <row r="11" spans="1:10" ht="15.75" x14ac:dyDescent="0.25">
      <c r="A11" s="24" t="s">
        <v>158</v>
      </c>
      <c r="B11" s="211">
        <v>901</v>
      </c>
      <c r="C11" s="213" t="s">
        <v>159</v>
      </c>
      <c r="D11" s="212"/>
      <c r="E11" s="212"/>
      <c r="F11" s="212"/>
      <c r="G11" s="22">
        <f>G12+G22</f>
        <v>13519.9</v>
      </c>
      <c r="J11" s="132"/>
    </row>
    <row r="12" spans="1:10" ht="47.25" x14ac:dyDescent="0.25">
      <c r="A12" s="24" t="s">
        <v>160</v>
      </c>
      <c r="B12" s="211">
        <v>901</v>
      </c>
      <c r="C12" s="213" t="s">
        <v>159</v>
      </c>
      <c r="D12" s="213" t="s">
        <v>161</v>
      </c>
      <c r="E12" s="213"/>
      <c r="F12" s="213"/>
      <c r="G12" s="22">
        <f>G13</f>
        <v>13519.9</v>
      </c>
      <c r="J12" s="132"/>
    </row>
    <row r="13" spans="1:10" ht="15.75" x14ac:dyDescent="0.25">
      <c r="A13" s="26" t="s">
        <v>162</v>
      </c>
      <c r="B13" s="214">
        <v>901</v>
      </c>
      <c r="C13" s="212" t="s">
        <v>159</v>
      </c>
      <c r="D13" s="212" t="s">
        <v>161</v>
      </c>
      <c r="E13" s="212" t="s">
        <v>163</v>
      </c>
      <c r="F13" s="212"/>
      <c r="G13" s="27">
        <f>G14</f>
        <v>13519.9</v>
      </c>
      <c r="J13" s="132"/>
    </row>
    <row r="14" spans="1:10" ht="31.5" x14ac:dyDescent="0.25">
      <c r="A14" s="26" t="s">
        <v>164</v>
      </c>
      <c r="B14" s="214">
        <v>901</v>
      </c>
      <c r="C14" s="212" t="s">
        <v>159</v>
      </c>
      <c r="D14" s="212" t="s">
        <v>161</v>
      </c>
      <c r="E14" s="212" t="s">
        <v>165</v>
      </c>
      <c r="F14" s="212"/>
      <c r="G14" s="27">
        <f>G15</f>
        <v>13519.9</v>
      </c>
      <c r="J14" s="132"/>
    </row>
    <row r="15" spans="1:10" ht="31.5" x14ac:dyDescent="0.25">
      <c r="A15" s="26" t="s">
        <v>166</v>
      </c>
      <c r="B15" s="214">
        <v>901</v>
      </c>
      <c r="C15" s="212" t="s">
        <v>159</v>
      </c>
      <c r="D15" s="212" t="s">
        <v>161</v>
      </c>
      <c r="E15" s="212" t="s">
        <v>167</v>
      </c>
      <c r="F15" s="212"/>
      <c r="G15" s="27">
        <f>G16+G18+G20</f>
        <v>13519.9</v>
      </c>
      <c r="J15" s="132"/>
    </row>
    <row r="16" spans="1:10" ht="63" x14ac:dyDescent="0.25">
      <c r="A16" s="26" t="s">
        <v>168</v>
      </c>
      <c r="B16" s="214">
        <v>901</v>
      </c>
      <c r="C16" s="212" t="s">
        <v>159</v>
      </c>
      <c r="D16" s="212" t="s">
        <v>161</v>
      </c>
      <c r="E16" s="212" t="s">
        <v>167</v>
      </c>
      <c r="F16" s="212" t="s">
        <v>169</v>
      </c>
      <c r="G16" s="27">
        <f>G17</f>
        <v>12314.1</v>
      </c>
      <c r="J16" s="132"/>
    </row>
    <row r="17" spans="1:11" ht="31.5" x14ac:dyDescent="0.25">
      <c r="A17" s="26" t="s">
        <v>170</v>
      </c>
      <c r="B17" s="214">
        <v>901</v>
      </c>
      <c r="C17" s="212" t="s">
        <v>159</v>
      </c>
      <c r="D17" s="212" t="s">
        <v>161</v>
      </c>
      <c r="E17" s="212" t="s">
        <v>167</v>
      </c>
      <c r="F17" s="212" t="s">
        <v>171</v>
      </c>
      <c r="G17" s="28">
        <f>12308+1239.7-1013.6-220</f>
        <v>12314.1</v>
      </c>
      <c r="H17" s="316" t="s">
        <v>1102</v>
      </c>
      <c r="I17" s="316" t="s">
        <v>1125</v>
      </c>
      <c r="J17" s="321"/>
      <c r="K17" s="132"/>
    </row>
    <row r="18" spans="1:11" ht="31.5" x14ac:dyDescent="0.25">
      <c r="A18" s="26" t="s">
        <v>172</v>
      </c>
      <c r="B18" s="214">
        <v>901</v>
      </c>
      <c r="C18" s="212" t="s">
        <v>159</v>
      </c>
      <c r="D18" s="212" t="s">
        <v>161</v>
      </c>
      <c r="E18" s="212" t="s">
        <v>167</v>
      </c>
      <c r="F18" s="212" t="s">
        <v>173</v>
      </c>
      <c r="G18" s="27">
        <f>G19</f>
        <v>1177.8</v>
      </c>
      <c r="J18" s="132"/>
    </row>
    <row r="19" spans="1:11" ht="31.5" x14ac:dyDescent="0.25">
      <c r="A19" s="26" t="s">
        <v>174</v>
      </c>
      <c r="B19" s="214">
        <v>901</v>
      </c>
      <c r="C19" s="212" t="s">
        <v>159</v>
      </c>
      <c r="D19" s="212" t="s">
        <v>161</v>
      </c>
      <c r="E19" s="212" t="s">
        <v>167</v>
      </c>
      <c r="F19" s="212" t="s">
        <v>175</v>
      </c>
      <c r="G19" s="28">
        <v>1177.8</v>
      </c>
      <c r="J19" s="132"/>
    </row>
    <row r="20" spans="1:11" ht="15.75" x14ac:dyDescent="0.25">
      <c r="A20" s="26" t="s">
        <v>176</v>
      </c>
      <c r="B20" s="214">
        <v>901</v>
      </c>
      <c r="C20" s="212" t="s">
        <v>159</v>
      </c>
      <c r="D20" s="212" t="s">
        <v>161</v>
      </c>
      <c r="E20" s="212" t="s">
        <v>167</v>
      </c>
      <c r="F20" s="212" t="s">
        <v>177</v>
      </c>
      <c r="G20" s="27">
        <f>G21</f>
        <v>28</v>
      </c>
      <c r="J20" s="132"/>
    </row>
    <row r="21" spans="1:11" ht="15.75" x14ac:dyDescent="0.25">
      <c r="A21" s="26" t="s">
        <v>610</v>
      </c>
      <c r="B21" s="214">
        <v>901</v>
      </c>
      <c r="C21" s="212" t="s">
        <v>159</v>
      </c>
      <c r="D21" s="212" t="s">
        <v>161</v>
      </c>
      <c r="E21" s="212" t="s">
        <v>167</v>
      </c>
      <c r="F21" s="212" t="s">
        <v>179</v>
      </c>
      <c r="G21" s="27">
        <v>28</v>
      </c>
      <c r="J21" s="132"/>
    </row>
    <row r="22" spans="1:11" ht="18.75" hidden="1" customHeight="1" x14ac:dyDescent="0.25">
      <c r="A22" s="24" t="s">
        <v>180</v>
      </c>
      <c r="B22" s="211">
        <v>901</v>
      </c>
      <c r="C22" s="213" t="s">
        <v>159</v>
      </c>
      <c r="D22" s="213" t="s">
        <v>181</v>
      </c>
      <c r="E22" s="213"/>
      <c r="F22" s="213"/>
      <c r="G22" s="22">
        <f>G23</f>
        <v>0</v>
      </c>
      <c r="J22" s="132"/>
    </row>
    <row r="23" spans="1:11" ht="15.75" hidden="1" x14ac:dyDescent="0.25">
      <c r="A23" s="26" t="s">
        <v>182</v>
      </c>
      <c r="B23" s="214">
        <v>901</v>
      </c>
      <c r="C23" s="212" t="s">
        <v>159</v>
      </c>
      <c r="D23" s="212" t="s">
        <v>181</v>
      </c>
      <c r="E23" s="212" t="s">
        <v>183</v>
      </c>
      <c r="F23" s="212"/>
      <c r="G23" s="27">
        <f>G24</f>
        <v>0</v>
      </c>
      <c r="J23" s="132"/>
    </row>
    <row r="24" spans="1:11" ht="15.75" hidden="1" x14ac:dyDescent="0.25">
      <c r="A24" s="26" t="s">
        <v>240</v>
      </c>
      <c r="B24" s="214">
        <v>901</v>
      </c>
      <c r="C24" s="212" t="s">
        <v>159</v>
      </c>
      <c r="D24" s="212" t="s">
        <v>181</v>
      </c>
      <c r="E24" s="212" t="s">
        <v>241</v>
      </c>
      <c r="F24" s="212"/>
      <c r="G24" s="27">
        <f>G25</f>
        <v>0</v>
      </c>
      <c r="J24" s="132"/>
    </row>
    <row r="25" spans="1:11" ht="15.75" hidden="1" x14ac:dyDescent="0.25">
      <c r="A25" s="26" t="s">
        <v>176</v>
      </c>
      <c r="B25" s="214">
        <v>901</v>
      </c>
      <c r="C25" s="212" t="s">
        <v>159</v>
      </c>
      <c r="D25" s="212" t="s">
        <v>181</v>
      </c>
      <c r="E25" s="212" t="s">
        <v>241</v>
      </c>
      <c r="F25" s="212" t="s">
        <v>186</v>
      </c>
      <c r="G25" s="27">
        <f>G26</f>
        <v>0</v>
      </c>
      <c r="J25" s="132"/>
    </row>
    <row r="26" spans="1:11" ht="15.75" hidden="1" x14ac:dyDescent="0.25">
      <c r="A26" s="26" t="s">
        <v>1054</v>
      </c>
      <c r="B26" s="214">
        <v>901</v>
      </c>
      <c r="C26" s="212" t="s">
        <v>159</v>
      </c>
      <c r="D26" s="212" t="s">
        <v>181</v>
      </c>
      <c r="E26" s="212" t="s">
        <v>241</v>
      </c>
      <c r="F26" s="212" t="s">
        <v>1055</v>
      </c>
      <c r="G26" s="27">
        <f>18357.9-18357.9</f>
        <v>0</v>
      </c>
      <c r="H26" s="316"/>
      <c r="I26" s="321"/>
      <c r="J26" s="321"/>
    </row>
    <row r="27" spans="1:11" ht="15.75" x14ac:dyDescent="0.25">
      <c r="A27" s="20" t="s">
        <v>189</v>
      </c>
      <c r="B27" s="211">
        <v>902</v>
      </c>
      <c r="C27" s="212"/>
      <c r="D27" s="212"/>
      <c r="E27" s="212"/>
      <c r="F27" s="212"/>
      <c r="G27" s="22">
        <f>G28+G170+G188+G220+G159</f>
        <v>86657.2</v>
      </c>
      <c r="J27" s="132"/>
    </row>
    <row r="28" spans="1:11" ht="15.75" x14ac:dyDescent="0.25">
      <c r="A28" s="24" t="s">
        <v>158</v>
      </c>
      <c r="B28" s="211">
        <v>902</v>
      </c>
      <c r="C28" s="213" t="s">
        <v>159</v>
      </c>
      <c r="D28" s="212"/>
      <c r="E28" s="212"/>
      <c r="F28" s="212"/>
      <c r="G28" s="22">
        <f>G29+G58+G66</f>
        <v>64534.399999999994</v>
      </c>
      <c r="J28" s="132"/>
    </row>
    <row r="29" spans="1:11" ht="63" x14ac:dyDescent="0.25">
      <c r="A29" s="24" t="s">
        <v>190</v>
      </c>
      <c r="B29" s="211">
        <v>902</v>
      </c>
      <c r="C29" s="213" t="s">
        <v>159</v>
      </c>
      <c r="D29" s="213" t="s">
        <v>191</v>
      </c>
      <c r="E29" s="213"/>
      <c r="F29" s="213"/>
      <c r="G29" s="22">
        <f>G30</f>
        <v>52172.6</v>
      </c>
      <c r="J29" s="132"/>
    </row>
    <row r="30" spans="1:11" ht="15.75" x14ac:dyDescent="0.25">
      <c r="A30" s="26" t="s">
        <v>162</v>
      </c>
      <c r="B30" s="214">
        <v>902</v>
      </c>
      <c r="C30" s="212" t="s">
        <v>159</v>
      </c>
      <c r="D30" s="212" t="s">
        <v>191</v>
      </c>
      <c r="E30" s="212" t="s">
        <v>163</v>
      </c>
      <c r="F30" s="212"/>
      <c r="G30" s="28">
        <f>G31+G52</f>
        <v>52172.6</v>
      </c>
      <c r="J30" s="132"/>
    </row>
    <row r="31" spans="1:11" ht="31.5" x14ac:dyDescent="0.25">
      <c r="A31" s="26" t="s">
        <v>164</v>
      </c>
      <c r="B31" s="214">
        <v>902</v>
      </c>
      <c r="C31" s="212" t="s">
        <v>159</v>
      </c>
      <c r="D31" s="212" t="s">
        <v>191</v>
      </c>
      <c r="E31" s="212" t="s">
        <v>165</v>
      </c>
      <c r="F31" s="212"/>
      <c r="G31" s="28">
        <f>G32+G41+G47+G53+G44</f>
        <v>52172.6</v>
      </c>
      <c r="J31" s="132"/>
    </row>
    <row r="32" spans="1:11" ht="31.5" x14ac:dyDescent="0.25">
      <c r="A32" s="26" t="s">
        <v>166</v>
      </c>
      <c r="B32" s="214">
        <v>902</v>
      </c>
      <c r="C32" s="212" t="s">
        <v>159</v>
      </c>
      <c r="D32" s="212" t="s">
        <v>191</v>
      </c>
      <c r="E32" s="212" t="s">
        <v>167</v>
      </c>
      <c r="F32" s="212"/>
      <c r="G32" s="27">
        <f>G33+G35+G39+G37</f>
        <v>43122.499999999993</v>
      </c>
      <c r="I32" s="137"/>
      <c r="J32" s="132"/>
    </row>
    <row r="33" spans="1:12" ht="63" x14ac:dyDescent="0.25">
      <c r="A33" s="26" t="s">
        <v>168</v>
      </c>
      <c r="B33" s="214">
        <v>902</v>
      </c>
      <c r="C33" s="212" t="s">
        <v>159</v>
      </c>
      <c r="D33" s="212" t="s">
        <v>191</v>
      </c>
      <c r="E33" s="212" t="s">
        <v>167</v>
      </c>
      <c r="F33" s="212" t="s">
        <v>169</v>
      </c>
      <c r="G33" s="27">
        <f>G34</f>
        <v>36100.19999999999</v>
      </c>
      <c r="J33" s="132"/>
    </row>
    <row r="34" spans="1:12" ht="31.5" x14ac:dyDescent="0.25">
      <c r="A34" s="26" t="s">
        <v>170</v>
      </c>
      <c r="B34" s="214">
        <v>902</v>
      </c>
      <c r="C34" s="212" t="s">
        <v>159</v>
      </c>
      <c r="D34" s="212" t="s">
        <v>191</v>
      </c>
      <c r="E34" s="212" t="s">
        <v>167</v>
      </c>
      <c r="F34" s="212" t="s">
        <v>171</v>
      </c>
      <c r="G34" s="28">
        <f>35964.2+85.1-1559.3+5374.6-1280.1-836.3-120+250-1236.4-100-141.6-300</f>
        <v>36100.19999999999</v>
      </c>
      <c r="H34" s="320" t="s">
        <v>1115</v>
      </c>
      <c r="I34" s="321" t="s">
        <v>1114</v>
      </c>
      <c r="J34" s="132"/>
      <c r="K34" s="346"/>
    </row>
    <row r="35" spans="1:12" ht="31.5" x14ac:dyDescent="0.25">
      <c r="A35" s="26" t="s">
        <v>172</v>
      </c>
      <c r="B35" s="214">
        <v>902</v>
      </c>
      <c r="C35" s="212" t="s">
        <v>159</v>
      </c>
      <c r="D35" s="212" t="s">
        <v>191</v>
      </c>
      <c r="E35" s="212" t="s">
        <v>167</v>
      </c>
      <c r="F35" s="212" t="s">
        <v>173</v>
      </c>
      <c r="G35" s="27">
        <f>G36</f>
        <v>6647</v>
      </c>
      <c r="I35" s="348"/>
      <c r="J35" s="132"/>
      <c r="K35" s="347"/>
    </row>
    <row r="36" spans="1:12" ht="31.5" x14ac:dyDescent="0.25">
      <c r="A36" s="26" t="s">
        <v>174</v>
      </c>
      <c r="B36" s="214">
        <v>902</v>
      </c>
      <c r="C36" s="212" t="s">
        <v>159</v>
      </c>
      <c r="D36" s="212" t="s">
        <v>191</v>
      </c>
      <c r="E36" s="212" t="s">
        <v>167</v>
      </c>
      <c r="F36" s="212" t="s">
        <v>175</v>
      </c>
      <c r="G36" s="28">
        <f>5462.9+144-193.5+1013.6+220</f>
        <v>6647</v>
      </c>
      <c r="H36" s="139" t="s">
        <v>1124</v>
      </c>
      <c r="I36" s="316" t="s">
        <v>1123</v>
      </c>
      <c r="J36" s="132"/>
      <c r="K36" s="322"/>
    </row>
    <row r="37" spans="1:12" s="333" customFormat="1" ht="15.75" x14ac:dyDescent="0.25">
      <c r="A37" s="26" t="s">
        <v>289</v>
      </c>
      <c r="B37" s="214">
        <v>902</v>
      </c>
      <c r="C37" s="212" t="s">
        <v>159</v>
      </c>
      <c r="D37" s="212" t="s">
        <v>191</v>
      </c>
      <c r="E37" s="212" t="s">
        <v>167</v>
      </c>
      <c r="F37" s="212" t="s">
        <v>290</v>
      </c>
      <c r="G37" s="28">
        <f>G38</f>
        <v>300</v>
      </c>
      <c r="H37" s="139"/>
      <c r="I37" s="132"/>
      <c r="J37" s="132"/>
      <c r="K37" s="321"/>
    </row>
    <row r="38" spans="1:12" s="333" customFormat="1" ht="31.5" x14ac:dyDescent="0.25">
      <c r="A38" s="26" t="s">
        <v>291</v>
      </c>
      <c r="B38" s="214">
        <v>902</v>
      </c>
      <c r="C38" s="212" t="s">
        <v>159</v>
      </c>
      <c r="D38" s="212" t="s">
        <v>191</v>
      </c>
      <c r="E38" s="212" t="s">
        <v>167</v>
      </c>
      <c r="F38" s="212" t="s">
        <v>292</v>
      </c>
      <c r="G38" s="28">
        <v>300</v>
      </c>
      <c r="H38" s="139" t="s">
        <v>1113</v>
      </c>
      <c r="I38" s="132"/>
      <c r="J38" s="132"/>
      <c r="K38" s="321"/>
    </row>
    <row r="39" spans="1:12" ht="15.75" x14ac:dyDescent="0.25">
      <c r="A39" s="26" t="s">
        <v>176</v>
      </c>
      <c r="B39" s="214">
        <v>902</v>
      </c>
      <c r="C39" s="212" t="s">
        <v>159</v>
      </c>
      <c r="D39" s="212" t="s">
        <v>191</v>
      </c>
      <c r="E39" s="212" t="s">
        <v>167</v>
      </c>
      <c r="F39" s="212" t="s">
        <v>186</v>
      </c>
      <c r="G39" s="27">
        <f>G40</f>
        <v>75.300000000000011</v>
      </c>
      <c r="J39" s="317"/>
      <c r="L39" s="323"/>
    </row>
    <row r="40" spans="1:12" ht="15.75" x14ac:dyDescent="0.25">
      <c r="A40" s="26" t="s">
        <v>610</v>
      </c>
      <c r="B40" s="214">
        <v>902</v>
      </c>
      <c r="C40" s="212" t="s">
        <v>159</v>
      </c>
      <c r="D40" s="212" t="s">
        <v>191</v>
      </c>
      <c r="E40" s="212" t="s">
        <v>167</v>
      </c>
      <c r="F40" s="212" t="s">
        <v>179</v>
      </c>
      <c r="G40" s="28">
        <f>219.3-144</f>
        <v>75.300000000000011</v>
      </c>
      <c r="H40" s="320"/>
      <c r="I40" s="349"/>
      <c r="J40" s="132"/>
    </row>
    <row r="41" spans="1:12" ht="31.5" x14ac:dyDescent="0.25">
      <c r="A41" s="26" t="s">
        <v>192</v>
      </c>
      <c r="B41" s="214">
        <v>902</v>
      </c>
      <c r="C41" s="212" t="s">
        <v>159</v>
      </c>
      <c r="D41" s="212" t="s">
        <v>191</v>
      </c>
      <c r="E41" s="212" t="s">
        <v>193</v>
      </c>
      <c r="F41" s="212"/>
      <c r="G41" s="27">
        <f>G42</f>
        <v>3727.9</v>
      </c>
      <c r="J41" s="317"/>
    </row>
    <row r="42" spans="1:12" ht="63" x14ac:dyDescent="0.25">
      <c r="A42" s="26" t="s">
        <v>168</v>
      </c>
      <c r="B42" s="214">
        <v>902</v>
      </c>
      <c r="C42" s="212" t="s">
        <v>159</v>
      </c>
      <c r="D42" s="212" t="s">
        <v>191</v>
      </c>
      <c r="E42" s="212" t="s">
        <v>193</v>
      </c>
      <c r="F42" s="212" t="s">
        <v>169</v>
      </c>
      <c r="G42" s="27">
        <f>G43</f>
        <v>3727.9</v>
      </c>
      <c r="J42" s="132"/>
    </row>
    <row r="43" spans="1:12" ht="31.5" x14ac:dyDescent="0.25">
      <c r="A43" s="26" t="s">
        <v>170</v>
      </c>
      <c r="B43" s="214">
        <v>902</v>
      </c>
      <c r="C43" s="212" t="s">
        <v>159</v>
      </c>
      <c r="D43" s="212" t="s">
        <v>191</v>
      </c>
      <c r="E43" s="212" t="s">
        <v>193</v>
      </c>
      <c r="F43" s="212" t="s">
        <v>171</v>
      </c>
      <c r="G43" s="28">
        <f>3545.6+71.3+111</f>
        <v>3727.9</v>
      </c>
      <c r="H43" s="316"/>
      <c r="J43" s="321"/>
    </row>
    <row r="44" spans="1:12" ht="31.5" x14ac:dyDescent="0.25">
      <c r="A44" s="26" t="s">
        <v>194</v>
      </c>
      <c r="B44" s="214">
        <v>902</v>
      </c>
      <c r="C44" s="212" t="s">
        <v>159</v>
      </c>
      <c r="D44" s="212" t="s">
        <v>191</v>
      </c>
      <c r="E44" s="212" t="s">
        <v>989</v>
      </c>
      <c r="F44" s="212"/>
      <c r="G44" s="28">
        <f>G45</f>
        <v>2437.8000000000002</v>
      </c>
      <c r="J44" s="317"/>
    </row>
    <row r="45" spans="1:12" ht="63" x14ac:dyDescent="0.25">
      <c r="A45" s="26" t="s">
        <v>168</v>
      </c>
      <c r="B45" s="214">
        <v>902</v>
      </c>
      <c r="C45" s="212" t="s">
        <v>159</v>
      </c>
      <c r="D45" s="212" t="s">
        <v>191</v>
      </c>
      <c r="E45" s="212" t="s">
        <v>989</v>
      </c>
      <c r="F45" s="212" t="s">
        <v>169</v>
      </c>
      <c r="G45" s="28">
        <f>G46</f>
        <v>2437.8000000000002</v>
      </c>
      <c r="J45" s="132"/>
    </row>
    <row r="46" spans="1:12" ht="31.5" x14ac:dyDescent="0.25">
      <c r="A46" s="26" t="s">
        <v>170</v>
      </c>
      <c r="B46" s="214">
        <v>902</v>
      </c>
      <c r="C46" s="212" t="s">
        <v>159</v>
      </c>
      <c r="D46" s="212" t="s">
        <v>191</v>
      </c>
      <c r="E46" s="212" t="s">
        <v>989</v>
      </c>
      <c r="F46" s="212" t="s">
        <v>171</v>
      </c>
      <c r="G46" s="28">
        <f>2553.5-63.7-95.5+43.5</f>
        <v>2437.8000000000002</v>
      </c>
      <c r="H46" s="320"/>
      <c r="I46" s="321"/>
      <c r="J46" s="321"/>
    </row>
    <row r="47" spans="1:12" ht="31.5" x14ac:dyDescent="0.25">
      <c r="A47" s="26" t="s">
        <v>251</v>
      </c>
      <c r="B47" s="214">
        <v>902</v>
      </c>
      <c r="C47" s="212" t="s">
        <v>159</v>
      </c>
      <c r="D47" s="212" t="s">
        <v>191</v>
      </c>
      <c r="E47" s="212" t="s">
        <v>934</v>
      </c>
      <c r="F47" s="212"/>
      <c r="G47" s="28">
        <f>G48+G50</f>
        <v>2884.3999999999996</v>
      </c>
      <c r="J47" s="317"/>
    </row>
    <row r="48" spans="1:12" ht="63" x14ac:dyDescent="0.25">
      <c r="A48" s="26" t="s">
        <v>168</v>
      </c>
      <c r="B48" s="214">
        <v>902</v>
      </c>
      <c r="C48" s="212" t="s">
        <v>159</v>
      </c>
      <c r="D48" s="212" t="s">
        <v>191</v>
      </c>
      <c r="E48" s="212" t="s">
        <v>934</v>
      </c>
      <c r="F48" s="212" t="s">
        <v>169</v>
      </c>
      <c r="G48" s="28">
        <f>G49</f>
        <v>2269.3999999999996</v>
      </c>
      <c r="J48" s="132"/>
    </row>
    <row r="49" spans="1:10" ht="31.5" x14ac:dyDescent="0.25">
      <c r="A49" s="26" t="s">
        <v>170</v>
      </c>
      <c r="B49" s="214">
        <v>902</v>
      </c>
      <c r="C49" s="212" t="s">
        <v>159</v>
      </c>
      <c r="D49" s="212" t="s">
        <v>191</v>
      </c>
      <c r="E49" s="212" t="s">
        <v>934</v>
      </c>
      <c r="F49" s="212" t="s">
        <v>171</v>
      </c>
      <c r="G49" s="28">
        <f>2326.2-21.4-158+122.6</f>
        <v>2269.3999999999996</v>
      </c>
      <c r="H49" s="314"/>
      <c r="I49" s="321"/>
      <c r="J49" s="321"/>
    </row>
    <row r="50" spans="1:10" ht="31.5" x14ac:dyDescent="0.25">
      <c r="A50" s="26" t="s">
        <v>239</v>
      </c>
      <c r="B50" s="214">
        <v>902</v>
      </c>
      <c r="C50" s="212" t="s">
        <v>159</v>
      </c>
      <c r="D50" s="212" t="s">
        <v>191</v>
      </c>
      <c r="E50" s="212" t="s">
        <v>934</v>
      </c>
      <c r="F50" s="212" t="s">
        <v>173</v>
      </c>
      <c r="G50" s="27">
        <f>G51</f>
        <v>615</v>
      </c>
      <c r="J50" s="317"/>
    </row>
    <row r="51" spans="1:10" ht="31.5" x14ac:dyDescent="0.25">
      <c r="A51" s="26" t="s">
        <v>174</v>
      </c>
      <c r="B51" s="214">
        <v>902</v>
      </c>
      <c r="C51" s="212" t="s">
        <v>159</v>
      </c>
      <c r="D51" s="212" t="s">
        <v>191</v>
      </c>
      <c r="E51" s="212" t="s">
        <v>934</v>
      </c>
      <c r="F51" s="212" t="s">
        <v>175</v>
      </c>
      <c r="G51" s="27">
        <f>625.4-10.4</f>
        <v>615</v>
      </c>
      <c r="H51" s="316"/>
      <c r="J51" s="321"/>
    </row>
    <row r="52" spans="1:10" ht="15.75" hidden="1" x14ac:dyDescent="0.25">
      <c r="A52" s="26" t="s">
        <v>182</v>
      </c>
      <c r="B52" s="214">
        <v>902</v>
      </c>
      <c r="C52" s="212" t="s">
        <v>159</v>
      </c>
      <c r="D52" s="212" t="s">
        <v>191</v>
      </c>
      <c r="E52" s="212" t="s">
        <v>183</v>
      </c>
      <c r="F52" s="212"/>
      <c r="G52" s="30">
        <f>G53</f>
        <v>0</v>
      </c>
      <c r="J52" s="317"/>
    </row>
    <row r="53" spans="1:10" ht="31.5" hidden="1" x14ac:dyDescent="0.25">
      <c r="A53" s="26" t="s">
        <v>194</v>
      </c>
      <c r="B53" s="214">
        <v>902</v>
      </c>
      <c r="C53" s="212" t="s">
        <v>159</v>
      </c>
      <c r="D53" s="212" t="s">
        <v>191</v>
      </c>
      <c r="E53" s="212" t="s">
        <v>195</v>
      </c>
      <c r="F53" s="212"/>
      <c r="G53" s="27">
        <f>G54+G56</f>
        <v>0</v>
      </c>
      <c r="J53" s="132"/>
    </row>
    <row r="54" spans="1:10" ht="63" hidden="1" x14ac:dyDescent="0.25">
      <c r="A54" s="26" t="s">
        <v>168</v>
      </c>
      <c r="B54" s="214">
        <v>902</v>
      </c>
      <c r="C54" s="212" t="s">
        <v>159</v>
      </c>
      <c r="D54" s="212" t="s">
        <v>191</v>
      </c>
      <c r="E54" s="212" t="s">
        <v>195</v>
      </c>
      <c r="F54" s="212" t="s">
        <v>169</v>
      </c>
      <c r="G54" s="27">
        <f>G55</f>
        <v>0</v>
      </c>
      <c r="J54" s="132"/>
    </row>
    <row r="55" spans="1:10" ht="31.5" hidden="1" x14ac:dyDescent="0.25">
      <c r="A55" s="26" t="s">
        <v>170</v>
      </c>
      <c r="B55" s="214">
        <v>902</v>
      </c>
      <c r="C55" s="212" t="s">
        <v>159</v>
      </c>
      <c r="D55" s="212" t="s">
        <v>191</v>
      </c>
      <c r="E55" s="212" t="s">
        <v>195</v>
      </c>
      <c r="F55" s="212" t="s">
        <v>171</v>
      </c>
      <c r="G55" s="28">
        <v>0</v>
      </c>
      <c r="J55" s="132"/>
    </row>
    <row r="56" spans="1:10" ht="31.5" hidden="1" x14ac:dyDescent="0.25">
      <c r="A56" s="26" t="s">
        <v>172</v>
      </c>
      <c r="B56" s="214">
        <v>902</v>
      </c>
      <c r="C56" s="212" t="s">
        <v>159</v>
      </c>
      <c r="D56" s="212" t="s">
        <v>191</v>
      </c>
      <c r="E56" s="212" t="s">
        <v>195</v>
      </c>
      <c r="F56" s="212" t="s">
        <v>173</v>
      </c>
      <c r="G56" s="27">
        <f>G57</f>
        <v>0</v>
      </c>
      <c r="J56" s="132"/>
    </row>
    <row r="57" spans="1:10" ht="31.5" hidden="1" x14ac:dyDescent="0.25">
      <c r="A57" s="26" t="s">
        <v>174</v>
      </c>
      <c r="B57" s="214">
        <v>902</v>
      </c>
      <c r="C57" s="212" t="s">
        <v>159</v>
      </c>
      <c r="D57" s="212" t="s">
        <v>191</v>
      </c>
      <c r="E57" s="212" t="s">
        <v>195</v>
      </c>
      <c r="F57" s="212" t="s">
        <v>175</v>
      </c>
      <c r="G57" s="28">
        <v>0</v>
      </c>
      <c r="J57" s="132"/>
    </row>
    <row r="58" spans="1:10" ht="47.25" x14ac:dyDescent="0.25">
      <c r="A58" s="24" t="s">
        <v>160</v>
      </c>
      <c r="B58" s="211">
        <v>902</v>
      </c>
      <c r="C58" s="213" t="s">
        <v>159</v>
      </c>
      <c r="D58" s="213" t="s">
        <v>161</v>
      </c>
      <c r="E58" s="213"/>
      <c r="F58" s="212"/>
      <c r="G58" s="22">
        <f>G59</f>
        <v>2693.5</v>
      </c>
      <c r="J58" s="317"/>
    </row>
    <row r="59" spans="1:10" ht="21" customHeight="1" x14ac:dyDescent="0.25">
      <c r="A59" s="26" t="s">
        <v>162</v>
      </c>
      <c r="B59" s="214">
        <v>902</v>
      </c>
      <c r="C59" s="212" t="s">
        <v>159</v>
      </c>
      <c r="D59" s="212" t="s">
        <v>161</v>
      </c>
      <c r="E59" s="212" t="s">
        <v>163</v>
      </c>
      <c r="F59" s="212"/>
      <c r="G59" s="27">
        <f>G60</f>
        <v>2693.5</v>
      </c>
      <c r="J59" s="132"/>
    </row>
    <row r="60" spans="1:10" ht="31.5" x14ac:dyDescent="0.25">
      <c r="A60" s="26" t="s">
        <v>164</v>
      </c>
      <c r="B60" s="214">
        <v>902</v>
      </c>
      <c r="C60" s="212" t="s">
        <v>159</v>
      </c>
      <c r="D60" s="212" t="s">
        <v>161</v>
      </c>
      <c r="E60" s="212" t="s">
        <v>165</v>
      </c>
      <c r="F60" s="212"/>
      <c r="G60" s="27">
        <f>G61</f>
        <v>2693.5</v>
      </c>
      <c r="J60" s="132"/>
    </row>
    <row r="61" spans="1:10" ht="31.5" x14ac:dyDescent="0.25">
      <c r="A61" s="26" t="s">
        <v>166</v>
      </c>
      <c r="B61" s="214">
        <v>902</v>
      </c>
      <c r="C61" s="212" t="s">
        <v>159</v>
      </c>
      <c r="D61" s="212" t="s">
        <v>161</v>
      </c>
      <c r="E61" s="212" t="s">
        <v>167</v>
      </c>
      <c r="F61" s="212"/>
      <c r="G61" s="27">
        <f>G62+G64</f>
        <v>2693.5</v>
      </c>
      <c r="J61" s="132"/>
    </row>
    <row r="62" spans="1:10" ht="63" x14ac:dyDescent="0.25">
      <c r="A62" s="26" t="s">
        <v>168</v>
      </c>
      <c r="B62" s="214">
        <v>902</v>
      </c>
      <c r="C62" s="212" t="s">
        <v>159</v>
      </c>
      <c r="D62" s="212" t="s">
        <v>161</v>
      </c>
      <c r="E62" s="212" t="s">
        <v>167</v>
      </c>
      <c r="F62" s="212" t="s">
        <v>169</v>
      </c>
      <c r="G62" s="27">
        <f>G63</f>
        <v>2693.5</v>
      </c>
      <c r="J62" s="132"/>
    </row>
    <row r="63" spans="1:10" ht="31.5" x14ac:dyDescent="0.25">
      <c r="A63" s="26" t="s">
        <v>170</v>
      </c>
      <c r="B63" s="214">
        <v>902</v>
      </c>
      <c r="C63" s="212" t="s">
        <v>159</v>
      </c>
      <c r="D63" s="212" t="s">
        <v>161</v>
      </c>
      <c r="E63" s="212" t="s">
        <v>167</v>
      </c>
      <c r="F63" s="212" t="s">
        <v>171</v>
      </c>
      <c r="G63" s="28">
        <f>1081.7+9.4+1602.4</f>
        <v>2693.5</v>
      </c>
      <c r="H63" s="316"/>
      <c r="J63" s="321"/>
    </row>
    <row r="64" spans="1:10" ht="31.5" hidden="1" customHeight="1" x14ac:dyDescent="0.25">
      <c r="A64" s="26" t="s">
        <v>172</v>
      </c>
      <c r="B64" s="214">
        <v>902</v>
      </c>
      <c r="C64" s="212" t="s">
        <v>159</v>
      </c>
      <c r="D64" s="212" t="s">
        <v>161</v>
      </c>
      <c r="E64" s="212" t="s">
        <v>167</v>
      </c>
      <c r="F64" s="212" t="s">
        <v>173</v>
      </c>
      <c r="G64" s="28">
        <f>G65</f>
        <v>0</v>
      </c>
      <c r="J64" s="317"/>
    </row>
    <row r="65" spans="1:10" ht="47.25" hidden="1" customHeight="1" x14ac:dyDescent="0.25">
      <c r="A65" s="26" t="s">
        <v>174</v>
      </c>
      <c r="B65" s="214">
        <v>902</v>
      </c>
      <c r="C65" s="212" t="s">
        <v>159</v>
      </c>
      <c r="D65" s="212" t="s">
        <v>161</v>
      </c>
      <c r="E65" s="212" t="s">
        <v>167</v>
      </c>
      <c r="F65" s="212" t="s">
        <v>175</v>
      </c>
      <c r="G65" s="28"/>
      <c r="J65" s="132"/>
    </row>
    <row r="66" spans="1:10" ht="15.75" x14ac:dyDescent="0.25">
      <c r="A66" s="24" t="s">
        <v>180</v>
      </c>
      <c r="B66" s="211">
        <v>902</v>
      </c>
      <c r="C66" s="213" t="s">
        <v>159</v>
      </c>
      <c r="D66" s="213" t="s">
        <v>181</v>
      </c>
      <c r="E66" s="213"/>
      <c r="F66" s="213"/>
      <c r="G66" s="22">
        <f>G67+G71+G87+G105+G91+G101+G166</f>
        <v>9668.2999999999993</v>
      </c>
      <c r="H66" s="139"/>
      <c r="I66" s="137"/>
      <c r="J66" s="132"/>
    </row>
    <row r="67" spans="1:10" ht="51" hidden="1" customHeight="1" x14ac:dyDescent="0.25">
      <c r="A67" s="26" t="s">
        <v>196</v>
      </c>
      <c r="B67" s="214">
        <v>902</v>
      </c>
      <c r="C67" s="212" t="s">
        <v>159</v>
      </c>
      <c r="D67" s="212" t="s">
        <v>181</v>
      </c>
      <c r="E67" s="212" t="s">
        <v>197</v>
      </c>
      <c r="F67" s="212"/>
      <c r="G67" s="27">
        <f>G68</f>
        <v>0</v>
      </c>
      <c r="J67" s="132"/>
    </row>
    <row r="68" spans="1:10" ht="31.5" hidden="1" x14ac:dyDescent="0.25">
      <c r="A68" s="26" t="s">
        <v>198</v>
      </c>
      <c r="B68" s="214">
        <v>902</v>
      </c>
      <c r="C68" s="212" t="s">
        <v>159</v>
      </c>
      <c r="D68" s="212" t="s">
        <v>181</v>
      </c>
      <c r="E68" s="212" t="s">
        <v>199</v>
      </c>
      <c r="F68" s="212"/>
      <c r="G68" s="27">
        <f>G69</f>
        <v>0</v>
      </c>
      <c r="J68" s="132"/>
    </row>
    <row r="69" spans="1:10" ht="15.75" hidden="1" x14ac:dyDescent="0.25">
      <c r="A69" s="26" t="s">
        <v>176</v>
      </c>
      <c r="B69" s="214">
        <v>902</v>
      </c>
      <c r="C69" s="212" t="s">
        <v>159</v>
      </c>
      <c r="D69" s="212" t="s">
        <v>181</v>
      </c>
      <c r="E69" s="212" t="s">
        <v>199</v>
      </c>
      <c r="F69" s="212" t="s">
        <v>186</v>
      </c>
      <c r="G69" s="27">
        <f>G70</f>
        <v>0</v>
      </c>
      <c r="J69" s="132"/>
    </row>
    <row r="70" spans="1:10" ht="66.75" hidden="1" customHeight="1" x14ac:dyDescent="0.25">
      <c r="A70" s="26" t="s">
        <v>200</v>
      </c>
      <c r="B70" s="214">
        <v>902</v>
      </c>
      <c r="C70" s="212" t="s">
        <v>159</v>
      </c>
      <c r="D70" s="212" t="s">
        <v>181</v>
      </c>
      <c r="E70" s="212" t="s">
        <v>199</v>
      </c>
      <c r="F70" s="212" t="s">
        <v>201</v>
      </c>
      <c r="G70" s="27">
        <v>0</v>
      </c>
      <c r="J70" s="317"/>
    </row>
    <row r="71" spans="1:10" ht="31.5" x14ac:dyDescent="0.25">
      <c r="A71" s="26" t="s">
        <v>967</v>
      </c>
      <c r="B71" s="214">
        <v>902</v>
      </c>
      <c r="C71" s="212" t="s">
        <v>159</v>
      </c>
      <c r="D71" s="212" t="s">
        <v>181</v>
      </c>
      <c r="E71" s="212" t="s">
        <v>203</v>
      </c>
      <c r="F71" s="212"/>
      <c r="G71" s="27">
        <f>G72+G75+G80</f>
        <v>740.5</v>
      </c>
      <c r="J71" s="132"/>
    </row>
    <row r="72" spans="1:10" ht="15.75" x14ac:dyDescent="0.25">
      <c r="A72" s="31" t="s">
        <v>204</v>
      </c>
      <c r="B72" s="214">
        <v>902</v>
      </c>
      <c r="C72" s="212" t="s">
        <v>159</v>
      </c>
      <c r="D72" s="212" t="s">
        <v>181</v>
      </c>
      <c r="E72" s="215" t="s">
        <v>205</v>
      </c>
      <c r="F72" s="212"/>
      <c r="G72" s="27">
        <f>G73</f>
        <v>491</v>
      </c>
      <c r="J72" s="132"/>
    </row>
    <row r="73" spans="1:10" ht="31.5" x14ac:dyDescent="0.25">
      <c r="A73" s="26" t="s">
        <v>172</v>
      </c>
      <c r="B73" s="214">
        <v>902</v>
      </c>
      <c r="C73" s="212" t="s">
        <v>159</v>
      </c>
      <c r="D73" s="212" t="s">
        <v>181</v>
      </c>
      <c r="E73" s="215" t="s">
        <v>205</v>
      </c>
      <c r="F73" s="212" t="s">
        <v>173</v>
      </c>
      <c r="G73" s="27">
        <f>G74</f>
        <v>491</v>
      </c>
      <c r="J73" s="132"/>
    </row>
    <row r="74" spans="1:10" ht="31.5" x14ac:dyDescent="0.25">
      <c r="A74" s="26" t="s">
        <v>174</v>
      </c>
      <c r="B74" s="214">
        <v>902</v>
      </c>
      <c r="C74" s="212" t="s">
        <v>159</v>
      </c>
      <c r="D74" s="212" t="s">
        <v>181</v>
      </c>
      <c r="E74" s="215" t="s">
        <v>205</v>
      </c>
      <c r="F74" s="212" t="s">
        <v>175</v>
      </c>
      <c r="G74" s="27">
        <f>428.1+62.9</f>
        <v>491</v>
      </c>
      <c r="J74" s="132"/>
    </row>
    <row r="75" spans="1:10" ht="47.25" x14ac:dyDescent="0.25">
      <c r="A75" s="205" t="s">
        <v>206</v>
      </c>
      <c r="B75" s="214">
        <v>902</v>
      </c>
      <c r="C75" s="212" t="s">
        <v>159</v>
      </c>
      <c r="D75" s="212" t="s">
        <v>181</v>
      </c>
      <c r="E75" s="215" t="s">
        <v>207</v>
      </c>
      <c r="F75" s="212"/>
      <c r="G75" s="27">
        <f>G76+G78</f>
        <v>249</v>
      </c>
      <c r="J75" s="132"/>
    </row>
    <row r="76" spans="1:10" ht="63" x14ac:dyDescent="0.25">
      <c r="A76" s="26" t="s">
        <v>168</v>
      </c>
      <c r="B76" s="214">
        <v>902</v>
      </c>
      <c r="C76" s="212" t="s">
        <v>159</v>
      </c>
      <c r="D76" s="212" t="s">
        <v>181</v>
      </c>
      <c r="E76" s="215" t="s">
        <v>207</v>
      </c>
      <c r="F76" s="212" t="s">
        <v>169</v>
      </c>
      <c r="G76" s="27">
        <f>G77</f>
        <v>159.69999999999999</v>
      </c>
      <c r="J76" s="132"/>
    </row>
    <row r="77" spans="1:10" ht="31.5" x14ac:dyDescent="0.25">
      <c r="A77" s="26" t="s">
        <v>170</v>
      </c>
      <c r="B77" s="214">
        <v>902</v>
      </c>
      <c r="C77" s="212" t="s">
        <v>159</v>
      </c>
      <c r="D77" s="212" t="s">
        <v>181</v>
      </c>
      <c r="E77" s="215" t="s">
        <v>207</v>
      </c>
      <c r="F77" s="212" t="s">
        <v>171</v>
      </c>
      <c r="G77" s="27">
        <v>159.69999999999999</v>
      </c>
      <c r="J77" s="132"/>
    </row>
    <row r="78" spans="1:10" ht="31.5" x14ac:dyDescent="0.25">
      <c r="A78" s="26" t="s">
        <v>172</v>
      </c>
      <c r="B78" s="214">
        <v>902</v>
      </c>
      <c r="C78" s="212" t="s">
        <v>159</v>
      </c>
      <c r="D78" s="212" t="s">
        <v>181</v>
      </c>
      <c r="E78" s="215" t="s">
        <v>207</v>
      </c>
      <c r="F78" s="212" t="s">
        <v>173</v>
      </c>
      <c r="G78" s="27">
        <f>G79</f>
        <v>89.300000000000011</v>
      </c>
      <c r="J78" s="132"/>
    </row>
    <row r="79" spans="1:10" ht="31.5" x14ac:dyDescent="0.25">
      <c r="A79" s="26" t="s">
        <v>174</v>
      </c>
      <c r="B79" s="214">
        <v>902</v>
      </c>
      <c r="C79" s="212" t="s">
        <v>159</v>
      </c>
      <c r="D79" s="212" t="s">
        <v>181</v>
      </c>
      <c r="E79" s="215" t="s">
        <v>207</v>
      </c>
      <c r="F79" s="212" t="s">
        <v>175</v>
      </c>
      <c r="G79" s="27">
        <f>65.2+24.6-0.5</f>
        <v>89.300000000000011</v>
      </c>
      <c r="H79" s="316"/>
      <c r="J79" s="132"/>
    </row>
    <row r="80" spans="1:10" ht="31.5" x14ac:dyDescent="0.25">
      <c r="A80" s="35" t="s">
        <v>232</v>
      </c>
      <c r="B80" s="214">
        <v>902</v>
      </c>
      <c r="C80" s="212" t="s">
        <v>159</v>
      </c>
      <c r="D80" s="212" t="s">
        <v>181</v>
      </c>
      <c r="E80" s="215" t="s">
        <v>747</v>
      </c>
      <c r="F80" s="212"/>
      <c r="G80" s="27">
        <f>G81</f>
        <v>0.5</v>
      </c>
      <c r="J80" s="132"/>
    </row>
    <row r="81" spans="1:10" ht="31.5" x14ac:dyDescent="0.25">
      <c r="A81" s="26" t="s">
        <v>172</v>
      </c>
      <c r="B81" s="214">
        <v>902</v>
      </c>
      <c r="C81" s="212" t="s">
        <v>159</v>
      </c>
      <c r="D81" s="212" t="s">
        <v>181</v>
      </c>
      <c r="E81" s="215" t="s">
        <v>747</v>
      </c>
      <c r="F81" s="212" t="s">
        <v>173</v>
      </c>
      <c r="G81" s="27">
        <f>G82</f>
        <v>0.5</v>
      </c>
      <c r="J81" s="132"/>
    </row>
    <row r="82" spans="1:10" ht="31.5" x14ac:dyDescent="0.25">
      <c r="A82" s="26" t="s">
        <v>174</v>
      </c>
      <c r="B82" s="214">
        <v>902</v>
      </c>
      <c r="C82" s="212" t="s">
        <v>159</v>
      </c>
      <c r="D82" s="212" t="s">
        <v>181</v>
      </c>
      <c r="E82" s="215" t="s">
        <v>747</v>
      </c>
      <c r="F82" s="212" t="s">
        <v>175</v>
      </c>
      <c r="G82" s="27">
        <v>0.5</v>
      </c>
      <c r="H82" s="316"/>
      <c r="J82" s="132"/>
    </row>
    <row r="83" spans="1:10" ht="31.5" hidden="1" x14ac:dyDescent="0.25">
      <c r="A83" s="26" t="s">
        <v>218</v>
      </c>
      <c r="B83" s="214">
        <v>902</v>
      </c>
      <c r="C83" s="216" t="s">
        <v>159</v>
      </c>
      <c r="D83" s="216" t="s">
        <v>181</v>
      </c>
      <c r="E83" s="217" t="s">
        <v>219</v>
      </c>
      <c r="F83" s="216"/>
      <c r="G83" s="27">
        <f>G84</f>
        <v>0</v>
      </c>
      <c r="J83" s="132"/>
    </row>
    <row r="84" spans="1:10" ht="15.75" hidden="1" x14ac:dyDescent="0.25">
      <c r="A84" s="47" t="s">
        <v>220</v>
      </c>
      <c r="B84" s="214">
        <v>902</v>
      </c>
      <c r="C84" s="216" t="s">
        <v>159</v>
      </c>
      <c r="D84" s="216" t="s">
        <v>181</v>
      </c>
      <c r="E84" s="217" t="s">
        <v>221</v>
      </c>
      <c r="F84" s="216"/>
      <c r="G84" s="27">
        <f>G85</f>
        <v>0</v>
      </c>
      <c r="J84" s="132"/>
    </row>
    <row r="85" spans="1:10" ht="31.5" hidden="1" x14ac:dyDescent="0.25">
      <c r="A85" s="26" t="s">
        <v>172</v>
      </c>
      <c r="B85" s="214">
        <v>902</v>
      </c>
      <c r="C85" s="216" t="s">
        <v>159</v>
      </c>
      <c r="D85" s="216" t="s">
        <v>181</v>
      </c>
      <c r="E85" s="217" t="s">
        <v>221</v>
      </c>
      <c r="F85" s="216" t="s">
        <v>173</v>
      </c>
      <c r="G85" s="27">
        <f>G86</f>
        <v>0</v>
      </c>
      <c r="J85" s="132"/>
    </row>
    <row r="86" spans="1:10" ht="31.5" hidden="1" x14ac:dyDescent="0.25">
      <c r="A86" s="26" t="s">
        <v>174</v>
      </c>
      <c r="B86" s="214">
        <v>902</v>
      </c>
      <c r="C86" s="216" t="s">
        <v>159</v>
      </c>
      <c r="D86" s="216" t="s">
        <v>181</v>
      </c>
      <c r="E86" s="217" t="s">
        <v>221</v>
      </c>
      <c r="F86" s="216" t="s">
        <v>175</v>
      </c>
      <c r="G86" s="27">
        <v>0</v>
      </c>
      <c r="J86" s="132"/>
    </row>
    <row r="87" spans="1:10" ht="47.25" hidden="1" x14ac:dyDescent="0.25">
      <c r="A87" s="33" t="s">
        <v>222</v>
      </c>
      <c r="B87" s="214">
        <v>902</v>
      </c>
      <c r="C87" s="212" t="s">
        <v>159</v>
      </c>
      <c r="D87" s="212" t="s">
        <v>181</v>
      </c>
      <c r="E87" s="218" t="s">
        <v>223</v>
      </c>
      <c r="F87" s="219"/>
      <c r="G87" s="27">
        <f>G88</f>
        <v>0</v>
      </c>
      <c r="J87" s="132"/>
    </row>
    <row r="88" spans="1:10" ht="31.5" hidden="1" x14ac:dyDescent="0.25">
      <c r="A88" s="26" t="s">
        <v>198</v>
      </c>
      <c r="B88" s="214">
        <v>902</v>
      </c>
      <c r="C88" s="212" t="s">
        <v>159</v>
      </c>
      <c r="D88" s="212" t="s">
        <v>181</v>
      </c>
      <c r="E88" s="212" t="s">
        <v>224</v>
      </c>
      <c r="F88" s="219"/>
      <c r="G88" s="27">
        <f>G89</f>
        <v>0</v>
      </c>
      <c r="J88" s="132"/>
    </row>
    <row r="89" spans="1:10" ht="15.75" hidden="1" x14ac:dyDescent="0.25">
      <c r="A89" s="31" t="s">
        <v>176</v>
      </c>
      <c r="B89" s="214">
        <v>902</v>
      </c>
      <c r="C89" s="212" t="s">
        <v>159</v>
      </c>
      <c r="D89" s="212" t="s">
        <v>181</v>
      </c>
      <c r="E89" s="212" t="s">
        <v>224</v>
      </c>
      <c r="F89" s="219" t="s">
        <v>186</v>
      </c>
      <c r="G89" s="27">
        <f>G90</f>
        <v>0</v>
      </c>
      <c r="J89" s="132"/>
    </row>
    <row r="90" spans="1:10" ht="51.75" hidden="1" customHeight="1" x14ac:dyDescent="0.25">
      <c r="A90" s="31" t="s">
        <v>225</v>
      </c>
      <c r="B90" s="214">
        <v>902</v>
      </c>
      <c r="C90" s="212" t="s">
        <v>159</v>
      </c>
      <c r="D90" s="212" t="s">
        <v>181</v>
      </c>
      <c r="E90" s="212" t="s">
        <v>224</v>
      </c>
      <c r="F90" s="219" t="s">
        <v>201</v>
      </c>
      <c r="G90" s="27">
        <v>0</v>
      </c>
      <c r="J90" s="132"/>
    </row>
    <row r="91" spans="1:10" ht="47.25" x14ac:dyDescent="0.25">
      <c r="A91" s="31" t="s">
        <v>921</v>
      </c>
      <c r="B91" s="214">
        <v>902</v>
      </c>
      <c r="C91" s="212" t="s">
        <v>159</v>
      </c>
      <c r="D91" s="212" t="s">
        <v>181</v>
      </c>
      <c r="E91" s="212" t="s">
        <v>780</v>
      </c>
      <c r="F91" s="219"/>
      <c r="G91" s="27">
        <f>G92+G98</f>
        <v>40</v>
      </c>
      <c r="J91" s="132"/>
    </row>
    <row r="92" spans="1:10" ht="31.5" x14ac:dyDescent="0.25">
      <c r="A92" s="122" t="s">
        <v>911</v>
      </c>
      <c r="B92" s="214">
        <v>902</v>
      </c>
      <c r="C92" s="212" t="s">
        <v>159</v>
      </c>
      <c r="D92" s="212" t="s">
        <v>181</v>
      </c>
      <c r="E92" s="212" t="s">
        <v>910</v>
      </c>
      <c r="F92" s="219"/>
      <c r="G92" s="27">
        <f>G93</f>
        <v>25</v>
      </c>
      <c r="J92" s="132"/>
    </row>
    <row r="93" spans="1:10" ht="31.5" x14ac:dyDescent="0.25">
      <c r="A93" s="26" t="s">
        <v>172</v>
      </c>
      <c r="B93" s="214">
        <v>902</v>
      </c>
      <c r="C93" s="212" t="s">
        <v>159</v>
      </c>
      <c r="D93" s="212" t="s">
        <v>181</v>
      </c>
      <c r="E93" s="212" t="s">
        <v>910</v>
      </c>
      <c r="F93" s="219" t="s">
        <v>173</v>
      </c>
      <c r="G93" s="27">
        <f>G94</f>
        <v>25</v>
      </c>
      <c r="J93" s="132"/>
    </row>
    <row r="94" spans="1:10" ht="31.5" x14ac:dyDescent="0.25">
      <c r="A94" s="26" t="s">
        <v>174</v>
      </c>
      <c r="B94" s="214">
        <v>902</v>
      </c>
      <c r="C94" s="212" t="s">
        <v>159</v>
      </c>
      <c r="D94" s="212" t="s">
        <v>181</v>
      </c>
      <c r="E94" s="212" t="s">
        <v>910</v>
      </c>
      <c r="F94" s="219" t="s">
        <v>175</v>
      </c>
      <c r="G94" s="27">
        <v>25</v>
      </c>
      <c r="J94" s="132"/>
    </row>
    <row r="95" spans="1:10" ht="15.75" hidden="1" customHeight="1" x14ac:dyDescent="0.25">
      <c r="A95" s="31"/>
      <c r="B95" s="214"/>
      <c r="C95" s="212"/>
      <c r="D95" s="212"/>
      <c r="E95" s="212"/>
      <c r="F95" s="219"/>
      <c r="G95" s="27"/>
      <c r="J95" s="132"/>
    </row>
    <row r="96" spans="1:10" ht="15.75" hidden="1" customHeight="1" x14ac:dyDescent="0.25">
      <c r="A96" s="26"/>
      <c r="B96" s="214"/>
      <c r="C96" s="212"/>
      <c r="D96" s="212"/>
      <c r="E96" s="212"/>
      <c r="F96" s="219"/>
      <c r="G96" s="27"/>
      <c r="J96" s="132"/>
    </row>
    <row r="97" spans="1:10" ht="15.75" hidden="1" customHeight="1" x14ac:dyDescent="0.25">
      <c r="A97" s="26"/>
      <c r="B97" s="214"/>
      <c r="C97" s="212"/>
      <c r="D97" s="212"/>
      <c r="E97" s="212"/>
      <c r="F97" s="219"/>
      <c r="G97" s="27"/>
      <c r="J97" s="132"/>
    </row>
    <row r="98" spans="1:10" ht="34.5" customHeight="1" x14ac:dyDescent="0.25">
      <c r="A98" s="274" t="s">
        <v>913</v>
      </c>
      <c r="B98" s="214">
        <v>902</v>
      </c>
      <c r="C98" s="212" t="s">
        <v>159</v>
      </c>
      <c r="D98" s="212" t="s">
        <v>181</v>
      </c>
      <c r="E98" s="212" t="s">
        <v>912</v>
      </c>
      <c r="F98" s="219"/>
      <c r="G98" s="27">
        <f>G99</f>
        <v>15</v>
      </c>
      <c r="J98" s="132"/>
    </row>
    <row r="99" spans="1:10" ht="31.5" customHeight="1" x14ac:dyDescent="0.25">
      <c r="A99" s="26" t="s">
        <v>172</v>
      </c>
      <c r="B99" s="214">
        <v>902</v>
      </c>
      <c r="C99" s="212" t="s">
        <v>159</v>
      </c>
      <c r="D99" s="212" t="s">
        <v>181</v>
      </c>
      <c r="E99" s="212" t="s">
        <v>912</v>
      </c>
      <c r="F99" s="219" t="s">
        <v>173</v>
      </c>
      <c r="G99" s="27">
        <f>G100</f>
        <v>15</v>
      </c>
      <c r="J99" s="132"/>
    </row>
    <row r="100" spans="1:10" ht="32.25" customHeight="1" x14ac:dyDescent="0.25">
      <c r="A100" s="26" t="s">
        <v>174</v>
      </c>
      <c r="B100" s="214">
        <v>902</v>
      </c>
      <c r="C100" s="212" t="s">
        <v>159</v>
      </c>
      <c r="D100" s="212" t="s">
        <v>181</v>
      </c>
      <c r="E100" s="212" t="s">
        <v>912</v>
      </c>
      <c r="F100" s="219" t="s">
        <v>175</v>
      </c>
      <c r="G100" s="27">
        <v>15</v>
      </c>
      <c r="J100" s="132"/>
    </row>
    <row r="101" spans="1:10" ht="68.25" customHeight="1" x14ac:dyDescent="0.25">
      <c r="A101" s="31" t="s">
        <v>1048</v>
      </c>
      <c r="B101" s="214">
        <v>902</v>
      </c>
      <c r="C101" s="216" t="s">
        <v>159</v>
      </c>
      <c r="D101" s="216" t="s">
        <v>181</v>
      </c>
      <c r="E101" s="218" t="s">
        <v>1045</v>
      </c>
      <c r="F101" s="216"/>
      <c r="G101" s="27">
        <f>G102</f>
        <v>20</v>
      </c>
      <c r="J101" s="132"/>
    </row>
    <row r="102" spans="1:10" ht="31.5" customHeight="1" x14ac:dyDescent="0.25">
      <c r="A102" s="120" t="s">
        <v>212</v>
      </c>
      <c r="B102" s="214">
        <v>902</v>
      </c>
      <c r="C102" s="216" t="s">
        <v>159</v>
      </c>
      <c r="D102" s="216" t="s">
        <v>181</v>
      </c>
      <c r="E102" s="217" t="s">
        <v>1049</v>
      </c>
      <c r="F102" s="216"/>
      <c r="G102" s="27">
        <f>G103</f>
        <v>20</v>
      </c>
      <c r="J102" s="132"/>
    </row>
    <row r="103" spans="1:10" ht="35.25" customHeight="1" x14ac:dyDescent="0.25">
      <c r="A103" s="26" t="s">
        <v>172</v>
      </c>
      <c r="B103" s="214">
        <v>902</v>
      </c>
      <c r="C103" s="216" t="s">
        <v>159</v>
      </c>
      <c r="D103" s="216" t="s">
        <v>181</v>
      </c>
      <c r="E103" s="217" t="s">
        <v>1049</v>
      </c>
      <c r="F103" s="216" t="s">
        <v>173</v>
      </c>
      <c r="G103" s="27">
        <f>G104</f>
        <v>20</v>
      </c>
      <c r="J103" s="132"/>
    </row>
    <row r="104" spans="1:10" ht="33" customHeight="1" x14ac:dyDescent="0.25">
      <c r="A104" s="26" t="s">
        <v>174</v>
      </c>
      <c r="B104" s="214">
        <v>902</v>
      </c>
      <c r="C104" s="216" t="s">
        <v>159</v>
      </c>
      <c r="D104" s="216" t="s">
        <v>181</v>
      </c>
      <c r="E104" s="217" t="s">
        <v>1049</v>
      </c>
      <c r="F104" s="216" t="s">
        <v>175</v>
      </c>
      <c r="G104" s="27">
        <v>20</v>
      </c>
      <c r="H104" s="344"/>
      <c r="J104" s="132"/>
    </row>
    <row r="105" spans="1:10" ht="15.75" x14ac:dyDescent="0.25">
      <c r="A105" s="26" t="s">
        <v>162</v>
      </c>
      <c r="B105" s="214">
        <v>902</v>
      </c>
      <c r="C105" s="212" t="s">
        <v>159</v>
      </c>
      <c r="D105" s="212" t="s">
        <v>181</v>
      </c>
      <c r="E105" s="212" t="s">
        <v>163</v>
      </c>
      <c r="F105" s="212"/>
      <c r="G105" s="27">
        <f>G106+G133</f>
        <v>8807.7999999999993</v>
      </c>
      <c r="J105" s="132"/>
    </row>
    <row r="106" spans="1:10" ht="15.75" x14ac:dyDescent="0.25">
      <c r="A106" s="26" t="s">
        <v>226</v>
      </c>
      <c r="B106" s="214">
        <v>902</v>
      </c>
      <c r="C106" s="212" t="s">
        <v>159</v>
      </c>
      <c r="D106" s="212" t="s">
        <v>181</v>
      </c>
      <c r="E106" s="212" t="s">
        <v>227</v>
      </c>
      <c r="F106" s="212"/>
      <c r="G106" s="27">
        <f>G112+G117+G123+G128+G107</f>
        <v>3195.2</v>
      </c>
      <c r="H106" s="139"/>
      <c r="I106" s="137"/>
      <c r="J106" s="137"/>
    </row>
    <row r="107" spans="1:10" ht="47.25" hidden="1" customHeight="1" x14ac:dyDescent="0.25">
      <c r="A107" s="26" t="s">
        <v>920</v>
      </c>
      <c r="B107" s="214">
        <v>902</v>
      </c>
      <c r="C107" s="212" t="s">
        <v>159</v>
      </c>
      <c r="D107" s="212" t="s">
        <v>181</v>
      </c>
      <c r="E107" s="212" t="s">
        <v>229</v>
      </c>
      <c r="F107" s="213"/>
      <c r="G107" s="27">
        <f>G108+G110</f>
        <v>0</v>
      </c>
      <c r="J107" s="132"/>
    </row>
    <row r="108" spans="1:10" ht="94.5" hidden="1" customHeight="1" x14ac:dyDescent="0.25">
      <c r="A108" s="26" t="s">
        <v>168</v>
      </c>
      <c r="B108" s="214">
        <v>902</v>
      </c>
      <c r="C108" s="212" t="s">
        <v>159</v>
      </c>
      <c r="D108" s="212" t="s">
        <v>181</v>
      </c>
      <c r="E108" s="212" t="s">
        <v>229</v>
      </c>
      <c r="F108" s="212" t="s">
        <v>169</v>
      </c>
      <c r="G108" s="27">
        <f>G109</f>
        <v>0</v>
      </c>
      <c r="J108" s="132"/>
    </row>
    <row r="109" spans="1:10" ht="31.5" hidden="1" customHeight="1" x14ac:dyDescent="0.25">
      <c r="A109" s="26" t="s">
        <v>170</v>
      </c>
      <c r="B109" s="214">
        <v>902</v>
      </c>
      <c r="C109" s="212" t="s">
        <v>159</v>
      </c>
      <c r="D109" s="212" t="s">
        <v>181</v>
      </c>
      <c r="E109" s="212" t="s">
        <v>229</v>
      </c>
      <c r="F109" s="212" t="s">
        <v>171</v>
      </c>
      <c r="G109" s="27">
        <v>0</v>
      </c>
      <c r="J109" s="132"/>
    </row>
    <row r="110" spans="1:10" ht="31.5" hidden="1" customHeight="1" x14ac:dyDescent="0.25">
      <c r="A110" s="26" t="s">
        <v>172</v>
      </c>
      <c r="B110" s="214">
        <v>902</v>
      </c>
      <c r="C110" s="212" t="s">
        <v>159</v>
      </c>
      <c r="D110" s="212" t="s">
        <v>181</v>
      </c>
      <c r="E110" s="212" t="s">
        <v>229</v>
      </c>
      <c r="F110" s="212" t="s">
        <v>173</v>
      </c>
      <c r="G110" s="27">
        <f>G111</f>
        <v>0</v>
      </c>
      <c r="J110" s="132"/>
    </row>
    <row r="111" spans="1:10" ht="47.25" hidden="1" customHeight="1" x14ac:dyDescent="0.25">
      <c r="A111" s="26" t="s">
        <v>174</v>
      </c>
      <c r="B111" s="214">
        <v>902</v>
      </c>
      <c r="C111" s="212" t="s">
        <v>159</v>
      </c>
      <c r="D111" s="212" t="s">
        <v>181</v>
      </c>
      <c r="E111" s="212" t="s">
        <v>229</v>
      </c>
      <c r="F111" s="212" t="s">
        <v>175</v>
      </c>
      <c r="G111" s="27">
        <v>0</v>
      </c>
      <c r="J111" s="132"/>
    </row>
    <row r="112" spans="1:10" ht="47.25" x14ac:dyDescent="0.25">
      <c r="A112" s="33" t="s">
        <v>230</v>
      </c>
      <c r="B112" s="214">
        <v>902</v>
      </c>
      <c r="C112" s="212" t="s">
        <v>159</v>
      </c>
      <c r="D112" s="212" t="s">
        <v>181</v>
      </c>
      <c r="E112" s="212" t="s">
        <v>231</v>
      </c>
      <c r="F112" s="212"/>
      <c r="G112" s="27">
        <f>G113+G115</f>
        <v>715.9</v>
      </c>
      <c r="J112" s="132"/>
    </row>
    <row r="113" spans="1:10" ht="63" x14ac:dyDescent="0.25">
      <c r="A113" s="26" t="s">
        <v>168</v>
      </c>
      <c r="B113" s="214">
        <v>902</v>
      </c>
      <c r="C113" s="212" t="s">
        <v>159</v>
      </c>
      <c r="D113" s="212" t="s">
        <v>181</v>
      </c>
      <c r="E113" s="212" t="s">
        <v>231</v>
      </c>
      <c r="F113" s="212" t="s">
        <v>169</v>
      </c>
      <c r="G113" s="27">
        <f>G114</f>
        <v>503.2</v>
      </c>
      <c r="J113" s="132"/>
    </row>
    <row r="114" spans="1:10" ht="31.5" x14ac:dyDescent="0.25">
      <c r="A114" s="26" t="s">
        <v>170</v>
      </c>
      <c r="B114" s="214">
        <v>902</v>
      </c>
      <c r="C114" s="212" t="s">
        <v>159</v>
      </c>
      <c r="D114" s="212" t="s">
        <v>181</v>
      </c>
      <c r="E114" s="212" t="s">
        <v>231</v>
      </c>
      <c r="F114" s="212" t="s">
        <v>171</v>
      </c>
      <c r="G114" s="27">
        <f>715.9-223+10.3</f>
        <v>503.2</v>
      </c>
      <c r="H114" s="316"/>
      <c r="J114" s="132"/>
    </row>
    <row r="115" spans="1:10" ht="31.5" x14ac:dyDescent="0.25">
      <c r="A115" s="26" t="s">
        <v>172</v>
      </c>
      <c r="B115" s="214">
        <v>902</v>
      </c>
      <c r="C115" s="212" t="s">
        <v>159</v>
      </c>
      <c r="D115" s="212" t="s">
        <v>181</v>
      </c>
      <c r="E115" s="212" t="s">
        <v>231</v>
      </c>
      <c r="F115" s="212" t="s">
        <v>173</v>
      </c>
      <c r="G115" s="27">
        <f>G116</f>
        <v>212.7</v>
      </c>
      <c r="J115" s="132"/>
    </row>
    <row r="116" spans="1:10" ht="31.5" x14ac:dyDescent="0.25">
      <c r="A116" s="26" t="s">
        <v>174</v>
      </c>
      <c r="B116" s="214">
        <v>902</v>
      </c>
      <c r="C116" s="212" t="s">
        <v>159</v>
      </c>
      <c r="D116" s="212" t="s">
        <v>181</v>
      </c>
      <c r="E116" s="212" t="s">
        <v>231</v>
      </c>
      <c r="F116" s="212" t="s">
        <v>175</v>
      </c>
      <c r="G116" s="27">
        <f>223-20.7+20.7-10.3</f>
        <v>212.7</v>
      </c>
      <c r="H116" s="316"/>
      <c r="J116" s="132"/>
    </row>
    <row r="117" spans="1:10" ht="31.5" x14ac:dyDescent="0.25">
      <c r="A117" s="35" t="s">
        <v>232</v>
      </c>
      <c r="B117" s="214">
        <v>902</v>
      </c>
      <c r="C117" s="212" t="s">
        <v>159</v>
      </c>
      <c r="D117" s="212" t="s">
        <v>181</v>
      </c>
      <c r="E117" s="212" t="s">
        <v>233</v>
      </c>
      <c r="F117" s="212"/>
      <c r="G117" s="27">
        <f>G118</f>
        <v>40</v>
      </c>
      <c r="J117" s="132"/>
    </row>
    <row r="118" spans="1:10" ht="31.5" x14ac:dyDescent="0.25">
      <c r="A118" s="26" t="s">
        <v>172</v>
      </c>
      <c r="B118" s="214">
        <v>902</v>
      </c>
      <c r="C118" s="212" t="s">
        <v>159</v>
      </c>
      <c r="D118" s="212" t="s">
        <v>181</v>
      </c>
      <c r="E118" s="212" t="s">
        <v>233</v>
      </c>
      <c r="F118" s="212" t="s">
        <v>173</v>
      </c>
      <c r="G118" s="27">
        <f>G119</f>
        <v>40</v>
      </c>
      <c r="J118" s="132"/>
    </row>
    <row r="119" spans="1:10" ht="31.5" x14ac:dyDescent="0.25">
      <c r="A119" s="26" t="s">
        <v>174</v>
      </c>
      <c r="B119" s="214">
        <v>902</v>
      </c>
      <c r="C119" s="212" t="s">
        <v>159</v>
      </c>
      <c r="D119" s="212" t="s">
        <v>181</v>
      </c>
      <c r="E119" s="212" t="s">
        <v>233</v>
      </c>
      <c r="F119" s="212" t="s">
        <v>175</v>
      </c>
      <c r="G119" s="27">
        <v>40</v>
      </c>
      <c r="H119" s="316"/>
      <c r="J119" s="132"/>
    </row>
    <row r="120" spans="1:10" ht="31.5" hidden="1" customHeight="1" x14ac:dyDescent="0.25">
      <c r="A120" s="33" t="s">
        <v>234</v>
      </c>
      <c r="B120" s="214">
        <v>902</v>
      </c>
      <c r="C120" s="212" t="s">
        <v>159</v>
      </c>
      <c r="D120" s="212" t="s">
        <v>181</v>
      </c>
      <c r="E120" s="212" t="s">
        <v>233</v>
      </c>
      <c r="F120" s="212"/>
      <c r="G120" s="27">
        <f>G121</f>
        <v>0</v>
      </c>
      <c r="J120" s="132"/>
    </row>
    <row r="121" spans="1:10" ht="31.5" hidden="1" customHeight="1" x14ac:dyDescent="0.25">
      <c r="A121" s="26" t="s">
        <v>172</v>
      </c>
      <c r="B121" s="214">
        <v>902</v>
      </c>
      <c r="C121" s="212" t="s">
        <v>159</v>
      </c>
      <c r="D121" s="212" t="s">
        <v>181</v>
      </c>
      <c r="E121" s="212" t="s">
        <v>233</v>
      </c>
      <c r="F121" s="212" t="s">
        <v>173</v>
      </c>
      <c r="G121" s="27">
        <f>G122</f>
        <v>0</v>
      </c>
      <c r="J121" s="132"/>
    </row>
    <row r="122" spans="1:10" ht="47.25" hidden="1" customHeight="1" x14ac:dyDescent="0.25">
      <c r="A122" s="26" t="s">
        <v>174</v>
      </c>
      <c r="B122" s="214">
        <v>902</v>
      </c>
      <c r="C122" s="212" t="s">
        <v>159</v>
      </c>
      <c r="D122" s="212" t="s">
        <v>181</v>
      </c>
      <c r="E122" s="212" t="s">
        <v>233</v>
      </c>
      <c r="F122" s="212" t="s">
        <v>175</v>
      </c>
      <c r="G122" s="27">
        <v>0</v>
      </c>
      <c r="J122" s="132"/>
    </row>
    <row r="123" spans="1:10" ht="47.25" x14ac:dyDescent="0.25">
      <c r="A123" s="33" t="s">
        <v>235</v>
      </c>
      <c r="B123" s="214">
        <v>902</v>
      </c>
      <c r="C123" s="212" t="s">
        <v>159</v>
      </c>
      <c r="D123" s="212" t="s">
        <v>181</v>
      </c>
      <c r="E123" s="212" t="s">
        <v>236</v>
      </c>
      <c r="F123" s="212"/>
      <c r="G123" s="27">
        <f>G124+G126</f>
        <v>1333.1</v>
      </c>
      <c r="J123" s="132"/>
    </row>
    <row r="124" spans="1:10" ht="63" x14ac:dyDescent="0.25">
      <c r="A124" s="26" t="s">
        <v>168</v>
      </c>
      <c r="B124" s="214">
        <v>902</v>
      </c>
      <c r="C124" s="212" t="s">
        <v>159</v>
      </c>
      <c r="D124" s="212" t="s">
        <v>181</v>
      </c>
      <c r="E124" s="212" t="s">
        <v>236</v>
      </c>
      <c r="F124" s="212" t="s">
        <v>169</v>
      </c>
      <c r="G124" s="27">
        <f>G125</f>
        <v>1271.8999999999999</v>
      </c>
      <c r="J124" s="132"/>
    </row>
    <row r="125" spans="1:10" ht="31.5" x14ac:dyDescent="0.25">
      <c r="A125" s="26" t="s">
        <v>170</v>
      </c>
      <c r="B125" s="214">
        <v>902</v>
      </c>
      <c r="C125" s="212" t="s">
        <v>159</v>
      </c>
      <c r="D125" s="212" t="s">
        <v>181</v>
      </c>
      <c r="E125" s="212" t="s">
        <v>236</v>
      </c>
      <c r="F125" s="212" t="s">
        <v>171</v>
      </c>
      <c r="G125" s="27">
        <f>1333.1-39.7-21.5</f>
        <v>1271.8999999999999</v>
      </c>
      <c r="H125" s="320"/>
      <c r="J125" s="132"/>
    </row>
    <row r="126" spans="1:10" ht="31.5" x14ac:dyDescent="0.25">
      <c r="A126" s="26" t="s">
        <v>172</v>
      </c>
      <c r="B126" s="214">
        <v>902</v>
      </c>
      <c r="C126" s="212" t="s">
        <v>159</v>
      </c>
      <c r="D126" s="212" t="s">
        <v>181</v>
      </c>
      <c r="E126" s="212" t="s">
        <v>236</v>
      </c>
      <c r="F126" s="212" t="s">
        <v>173</v>
      </c>
      <c r="G126" s="27">
        <f>G127</f>
        <v>61.2</v>
      </c>
      <c r="J126" s="132"/>
    </row>
    <row r="127" spans="1:10" ht="31.5" x14ac:dyDescent="0.25">
      <c r="A127" s="26" t="s">
        <v>174</v>
      </c>
      <c r="B127" s="214">
        <v>902</v>
      </c>
      <c r="C127" s="212" t="s">
        <v>159</v>
      </c>
      <c r="D127" s="212" t="s">
        <v>181</v>
      </c>
      <c r="E127" s="212" t="s">
        <v>236</v>
      </c>
      <c r="F127" s="212" t="s">
        <v>175</v>
      </c>
      <c r="G127" s="27">
        <f>156.9-116.5-0.7+21.5</f>
        <v>61.2</v>
      </c>
      <c r="H127" s="320"/>
      <c r="J127" s="132"/>
    </row>
    <row r="128" spans="1:10" ht="31.5" x14ac:dyDescent="0.25">
      <c r="A128" s="33" t="s">
        <v>237</v>
      </c>
      <c r="B128" s="214">
        <v>902</v>
      </c>
      <c r="C128" s="212" t="s">
        <v>159</v>
      </c>
      <c r="D128" s="212" t="s">
        <v>181</v>
      </c>
      <c r="E128" s="212" t="s">
        <v>238</v>
      </c>
      <c r="F128" s="212"/>
      <c r="G128" s="27">
        <f>G129+G131</f>
        <v>1106.2</v>
      </c>
      <c r="J128" s="132"/>
    </row>
    <row r="129" spans="1:10" ht="63" x14ac:dyDescent="0.25">
      <c r="A129" s="26" t="s">
        <v>168</v>
      </c>
      <c r="B129" s="214">
        <v>902</v>
      </c>
      <c r="C129" s="212" t="s">
        <v>159</v>
      </c>
      <c r="D129" s="212" t="s">
        <v>181</v>
      </c>
      <c r="E129" s="212" t="s">
        <v>238</v>
      </c>
      <c r="F129" s="212" t="s">
        <v>169</v>
      </c>
      <c r="G129" s="27">
        <f>G130</f>
        <v>1043.2</v>
      </c>
      <c r="J129" s="132"/>
    </row>
    <row r="130" spans="1:10" ht="31.5" x14ac:dyDescent="0.25">
      <c r="A130" s="26" t="s">
        <v>170</v>
      </c>
      <c r="B130" s="214">
        <v>902</v>
      </c>
      <c r="C130" s="212" t="s">
        <v>159</v>
      </c>
      <c r="D130" s="212" t="s">
        <v>181</v>
      </c>
      <c r="E130" s="212" t="s">
        <v>238</v>
      </c>
      <c r="F130" s="212" t="s">
        <v>171</v>
      </c>
      <c r="G130" s="27">
        <f>1537-463.9-47.6+17.7</f>
        <v>1043.2</v>
      </c>
      <c r="H130" s="320"/>
      <c r="J130" s="132"/>
    </row>
    <row r="131" spans="1:10" ht="31.5" x14ac:dyDescent="0.25">
      <c r="A131" s="26" t="s">
        <v>239</v>
      </c>
      <c r="B131" s="214">
        <v>902</v>
      </c>
      <c r="C131" s="212" t="s">
        <v>159</v>
      </c>
      <c r="D131" s="212" t="s">
        <v>181</v>
      </c>
      <c r="E131" s="212" t="s">
        <v>238</v>
      </c>
      <c r="F131" s="212" t="s">
        <v>173</v>
      </c>
      <c r="G131" s="27">
        <f>G132</f>
        <v>63</v>
      </c>
      <c r="J131" s="132"/>
    </row>
    <row r="132" spans="1:10" ht="31.5" x14ac:dyDescent="0.25">
      <c r="A132" s="26" t="s">
        <v>174</v>
      </c>
      <c r="B132" s="214">
        <v>902</v>
      </c>
      <c r="C132" s="212" t="s">
        <v>159</v>
      </c>
      <c r="D132" s="212" t="s">
        <v>181</v>
      </c>
      <c r="E132" s="212" t="s">
        <v>238</v>
      </c>
      <c r="F132" s="212" t="s">
        <v>175</v>
      </c>
      <c r="G132" s="27">
        <f>33.1+47.6-17.7</f>
        <v>63</v>
      </c>
      <c r="H132" s="320"/>
      <c r="J132" s="132"/>
    </row>
    <row r="133" spans="1:10" ht="15.75" x14ac:dyDescent="0.25">
      <c r="A133" s="26" t="s">
        <v>182</v>
      </c>
      <c r="B133" s="214">
        <v>902</v>
      </c>
      <c r="C133" s="212" t="s">
        <v>159</v>
      </c>
      <c r="D133" s="212" t="s">
        <v>181</v>
      </c>
      <c r="E133" s="212" t="s">
        <v>183</v>
      </c>
      <c r="F133" s="212"/>
      <c r="G133" s="27">
        <f>G146+G151+G156</f>
        <v>5612.6</v>
      </c>
      <c r="J133" s="132"/>
    </row>
    <row r="134" spans="1:10" ht="15.75" hidden="1" customHeight="1" x14ac:dyDescent="0.25">
      <c r="A134" s="26" t="s">
        <v>240</v>
      </c>
      <c r="B134" s="214">
        <v>902</v>
      </c>
      <c r="C134" s="212" t="s">
        <v>159</v>
      </c>
      <c r="D134" s="212" t="s">
        <v>181</v>
      </c>
      <c r="E134" s="212" t="s">
        <v>241</v>
      </c>
      <c r="F134" s="212"/>
      <c r="G134" s="27">
        <f>G135</f>
        <v>0</v>
      </c>
      <c r="J134" s="132"/>
    </row>
    <row r="135" spans="1:10" ht="33" hidden="1" customHeight="1" x14ac:dyDescent="0.25">
      <c r="A135" s="26" t="s">
        <v>239</v>
      </c>
      <c r="B135" s="214">
        <v>902</v>
      </c>
      <c r="C135" s="212" t="s">
        <v>159</v>
      </c>
      <c r="D135" s="212" t="s">
        <v>181</v>
      </c>
      <c r="E135" s="212" t="s">
        <v>241</v>
      </c>
      <c r="F135" s="212" t="s">
        <v>173</v>
      </c>
      <c r="G135" s="27">
        <f>G136</f>
        <v>0</v>
      </c>
      <c r="J135" s="132"/>
    </row>
    <row r="136" spans="1:10" ht="47.25" hidden="1" customHeight="1" x14ac:dyDescent="0.25">
      <c r="A136" s="26" t="s">
        <v>174</v>
      </c>
      <c r="B136" s="214">
        <v>902</v>
      </c>
      <c r="C136" s="212" t="s">
        <v>159</v>
      </c>
      <c r="D136" s="212" t="s">
        <v>181</v>
      </c>
      <c r="E136" s="212" t="s">
        <v>241</v>
      </c>
      <c r="F136" s="212" t="s">
        <v>175</v>
      </c>
      <c r="G136" s="27">
        <v>0</v>
      </c>
      <c r="J136" s="132"/>
    </row>
    <row r="137" spans="1:10" ht="15.75" hidden="1" customHeight="1" x14ac:dyDescent="0.25">
      <c r="A137" s="26" t="s">
        <v>242</v>
      </c>
      <c r="B137" s="214">
        <v>902</v>
      </c>
      <c r="C137" s="212" t="s">
        <v>159</v>
      </c>
      <c r="D137" s="212" t="s">
        <v>181</v>
      </c>
      <c r="E137" s="212" t="s">
        <v>243</v>
      </c>
      <c r="F137" s="213"/>
      <c r="G137" s="27">
        <f>G138</f>
        <v>0</v>
      </c>
      <c r="J137" s="132"/>
    </row>
    <row r="138" spans="1:10" ht="47.25" hidden="1" customHeight="1" x14ac:dyDescent="0.25">
      <c r="A138" s="26" t="s">
        <v>239</v>
      </c>
      <c r="B138" s="214">
        <v>902</v>
      </c>
      <c r="C138" s="212" t="s">
        <v>159</v>
      </c>
      <c r="D138" s="212" t="s">
        <v>181</v>
      </c>
      <c r="E138" s="212" t="s">
        <v>243</v>
      </c>
      <c r="F138" s="212" t="s">
        <v>173</v>
      </c>
      <c r="G138" s="27">
        <f>G139</f>
        <v>0</v>
      </c>
      <c r="J138" s="132"/>
    </row>
    <row r="139" spans="1:10" ht="47.25" hidden="1" customHeight="1" x14ac:dyDescent="0.25">
      <c r="A139" s="26" t="s">
        <v>174</v>
      </c>
      <c r="B139" s="214">
        <v>902</v>
      </c>
      <c r="C139" s="212" t="s">
        <v>159</v>
      </c>
      <c r="D139" s="212" t="s">
        <v>181</v>
      </c>
      <c r="E139" s="212" t="s">
        <v>243</v>
      </c>
      <c r="F139" s="212" t="s">
        <v>175</v>
      </c>
      <c r="G139" s="27">
        <v>0</v>
      </c>
      <c r="J139" s="132"/>
    </row>
    <row r="140" spans="1:10" ht="31.5" hidden="1" customHeight="1" x14ac:dyDescent="0.25">
      <c r="A140" s="26" t="s">
        <v>244</v>
      </c>
      <c r="B140" s="214">
        <v>902</v>
      </c>
      <c r="C140" s="212" t="s">
        <v>159</v>
      </c>
      <c r="D140" s="212" t="s">
        <v>181</v>
      </c>
      <c r="E140" s="212" t="s">
        <v>245</v>
      </c>
      <c r="F140" s="212"/>
      <c r="G140" s="27">
        <f>G141</f>
        <v>0</v>
      </c>
      <c r="J140" s="132"/>
    </row>
    <row r="141" spans="1:10" ht="47.25" hidden="1" customHeight="1" x14ac:dyDescent="0.25">
      <c r="A141" s="26" t="s">
        <v>239</v>
      </c>
      <c r="B141" s="214">
        <v>902</v>
      </c>
      <c r="C141" s="212" t="s">
        <v>159</v>
      </c>
      <c r="D141" s="212" t="s">
        <v>181</v>
      </c>
      <c r="E141" s="212" t="s">
        <v>245</v>
      </c>
      <c r="F141" s="212" t="s">
        <v>173</v>
      </c>
      <c r="G141" s="27">
        <f>G142</f>
        <v>0</v>
      </c>
      <c r="J141" s="132"/>
    </row>
    <row r="142" spans="1:10" ht="47.25" hidden="1" customHeight="1" x14ac:dyDescent="0.25">
      <c r="A142" s="26" t="s">
        <v>174</v>
      </c>
      <c r="B142" s="214">
        <v>902</v>
      </c>
      <c r="C142" s="212" t="s">
        <v>159</v>
      </c>
      <c r="D142" s="212" t="s">
        <v>181</v>
      </c>
      <c r="E142" s="212" t="s">
        <v>245</v>
      </c>
      <c r="F142" s="212" t="s">
        <v>175</v>
      </c>
      <c r="G142" s="27">
        <v>0</v>
      </c>
      <c r="J142" s="132"/>
    </row>
    <row r="143" spans="1:10" ht="15.75" hidden="1" customHeight="1" x14ac:dyDescent="0.25">
      <c r="A143" s="26" t="s">
        <v>220</v>
      </c>
      <c r="B143" s="214">
        <v>902</v>
      </c>
      <c r="C143" s="212" t="s">
        <v>159</v>
      </c>
      <c r="D143" s="212" t="s">
        <v>181</v>
      </c>
      <c r="E143" s="212" t="s">
        <v>246</v>
      </c>
      <c r="F143" s="212"/>
      <c r="G143" s="27">
        <f>G144</f>
        <v>0</v>
      </c>
      <c r="J143" s="132"/>
    </row>
    <row r="144" spans="1:10" ht="47.25" hidden="1" customHeight="1" x14ac:dyDescent="0.25">
      <c r="A144" s="26" t="s">
        <v>239</v>
      </c>
      <c r="B144" s="214">
        <v>902</v>
      </c>
      <c r="C144" s="212" t="s">
        <v>159</v>
      </c>
      <c r="D144" s="212" t="s">
        <v>181</v>
      </c>
      <c r="E144" s="212" t="s">
        <v>246</v>
      </c>
      <c r="F144" s="212" t="s">
        <v>173</v>
      </c>
      <c r="G144" s="27">
        <f>G145</f>
        <v>0</v>
      </c>
      <c r="J144" s="132"/>
    </row>
    <row r="145" spans="1:10" ht="47.25" hidden="1" customHeight="1" x14ac:dyDescent="0.25">
      <c r="A145" s="26" t="s">
        <v>174</v>
      </c>
      <c r="B145" s="214">
        <v>902</v>
      </c>
      <c r="C145" s="212" t="s">
        <v>159</v>
      </c>
      <c r="D145" s="212" t="s">
        <v>181</v>
      </c>
      <c r="E145" s="212" t="s">
        <v>246</v>
      </c>
      <c r="F145" s="212" t="s">
        <v>175</v>
      </c>
      <c r="G145" s="27">
        <v>0</v>
      </c>
      <c r="J145" s="132"/>
    </row>
    <row r="146" spans="1:10" ht="21" customHeight="1" x14ac:dyDescent="0.25">
      <c r="A146" s="26" t="s">
        <v>247</v>
      </c>
      <c r="B146" s="214">
        <v>902</v>
      </c>
      <c r="C146" s="212" t="s">
        <v>159</v>
      </c>
      <c r="D146" s="212" t="s">
        <v>181</v>
      </c>
      <c r="E146" s="212" t="s">
        <v>248</v>
      </c>
      <c r="F146" s="212"/>
      <c r="G146" s="27">
        <f>G147+G149</f>
        <v>5612.6</v>
      </c>
      <c r="J146" s="132"/>
    </row>
    <row r="147" spans="1:10" ht="63" x14ac:dyDescent="0.25">
      <c r="A147" s="26" t="s">
        <v>168</v>
      </c>
      <c r="B147" s="214">
        <v>902</v>
      </c>
      <c r="C147" s="212" t="s">
        <v>159</v>
      </c>
      <c r="D147" s="212" t="s">
        <v>181</v>
      </c>
      <c r="E147" s="212" t="s">
        <v>248</v>
      </c>
      <c r="F147" s="212" t="s">
        <v>169</v>
      </c>
      <c r="G147" s="27">
        <f>G148</f>
        <v>4401.6000000000004</v>
      </c>
      <c r="J147" s="132"/>
    </row>
    <row r="148" spans="1:10" ht="15.75" x14ac:dyDescent="0.25">
      <c r="A148" s="26" t="s">
        <v>249</v>
      </c>
      <c r="B148" s="214">
        <v>902</v>
      </c>
      <c r="C148" s="212" t="s">
        <v>159</v>
      </c>
      <c r="D148" s="212" t="s">
        <v>181</v>
      </c>
      <c r="E148" s="212" t="s">
        <v>248</v>
      </c>
      <c r="F148" s="212" t="s">
        <v>250</v>
      </c>
      <c r="G148" s="28">
        <f>5183-256.4-735.3+210.3</f>
        <v>4401.6000000000004</v>
      </c>
      <c r="H148" s="320"/>
      <c r="I148" s="321"/>
      <c r="J148" s="132"/>
    </row>
    <row r="149" spans="1:10" ht="32.25" customHeight="1" x14ac:dyDescent="0.25">
      <c r="A149" s="26" t="s">
        <v>239</v>
      </c>
      <c r="B149" s="214">
        <v>902</v>
      </c>
      <c r="C149" s="212" t="s">
        <v>159</v>
      </c>
      <c r="D149" s="212" t="s">
        <v>181</v>
      </c>
      <c r="E149" s="212" t="s">
        <v>248</v>
      </c>
      <c r="F149" s="212" t="s">
        <v>173</v>
      </c>
      <c r="G149" s="27">
        <f>G150</f>
        <v>1211</v>
      </c>
      <c r="J149" s="132"/>
    </row>
    <row r="150" spans="1:10" ht="31.5" x14ac:dyDescent="0.25">
      <c r="A150" s="26" t="s">
        <v>174</v>
      </c>
      <c r="B150" s="214">
        <v>902</v>
      </c>
      <c r="C150" s="212" t="s">
        <v>159</v>
      </c>
      <c r="D150" s="212" t="s">
        <v>181</v>
      </c>
      <c r="E150" s="212" t="s">
        <v>248</v>
      </c>
      <c r="F150" s="212" t="s">
        <v>175</v>
      </c>
      <c r="G150" s="28">
        <f>1174.7+113.8-77.5</f>
        <v>1211</v>
      </c>
      <c r="H150" s="320"/>
      <c r="I150" s="321"/>
      <c r="J150" s="132"/>
    </row>
    <row r="151" spans="1:10" ht="31.5" hidden="1" x14ac:dyDescent="0.25">
      <c r="A151" s="26" t="s">
        <v>251</v>
      </c>
      <c r="B151" s="214">
        <v>902</v>
      </c>
      <c r="C151" s="212" t="s">
        <v>159</v>
      </c>
      <c r="D151" s="212" t="s">
        <v>181</v>
      </c>
      <c r="E151" s="212" t="s">
        <v>252</v>
      </c>
      <c r="F151" s="212"/>
      <c r="G151" s="27">
        <f>G152+G154</f>
        <v>0</v>
      </c>
      <c r="J151" s="132"/>
    </row>
    <row r="152" spans="1:10" ht="63" hidden="1" x14ac:dyDescent="0.25">
      <c r="A152" s="26" t="s">
        <v>168</v>
      </c>
      <c r="B152" s="214">
        <v>902</v>
      </c>
      <c r="C152" s="212" t="s">
        <v>159</v>
      </c>
      <c r="D152" s="212" t="s">
        <v>181</v>
      </c>
      <c r="E152" s="212" t="s">
        <v>252</v>
      </c>
      <c r="F152" s="212" t="s">
        <v>169</v>
      </c>
      <c r="G152" s="27">
        <f>G153</f>
        <v>0</v>
      </c>
      <c r="J152" s="132"/>
    </row>
    <row r="153" spans="1:10" ht="31.5" hidden="1" x14ac:dyDescent="0.25">
      <c r="A153" s="26" t="s">
        <v>170</v>
      </c>
      <c r="B153" s="214">
        <v>902</v>
      </c>
      <c r="C153" s="212" t="s">
        <v>159</v>
      </c>
      <c r="D153" s="212" t="s">
        <v>181</v>
      </c>
      <c r="E153" s="212" t="s">
        <v>252</v>
      </c>
      <c r="F153" s="212" t="s">
        <v>171</v>
      </c>
      <c r="G153" s="28"/>
      <c r="J153" s="132"/>
    </row>
    <row r="154" spans="1:10" ht="31.5" hidden="1" x14ac:dyDescent="0.25">
      <c r="A154" s="26" t="s">
        <v>239</v>
      </c>
      <c r="B154" s="214">
        <v>902</v>
      </c>
      <c r="C154" s="212" t="s">
        <v>159</v>
      </c>
      <c r="D154" s="212" t="s">
        <v>181</v>
      </c>
      <c r="E154" s="212" t="s">
        <v>252</v>
      </c>
      <c r="F154" s="212" t="s">
        <v>173</v>
      </c>
      <c r="G154" s="27">
        <f>G155</f>
        <v>0</v>
      </c>
      <c r="J154" s="132"/>
    </row>
    <row r="155" spans="1:10" ht="31.5" hidden="1" x14ac:dyDescent="0.25">
      <c r="A155" s="26" t="s">
        <v>174</v>
      </c>
      <c r="B155" s="214">
        <v>902</v>
      </c>
      <c r="C155" s="212" t="s">
        <v>159</v>
      </c>
      <c r="D155" s="212" t="s">
        <v>181</v>
      </c>
      <c r="E155" s="212" t="s">
        <v>252</v>
      </c>
      <c r="F155" s="212" t="s">
        <v>175</v>
      </c>
      <c r="G155" s="27"/>
      <c r="J155" s="132"/>
    </row>
    <row r="156" spans="1:10" ht="15.75" hidden="1" x14ac:dyDescent="0.25">
      <c r="A156" s="47" t="s">
        <v>184</v>
      </c>
      <c r="B156" s="214">
        <v>902</v>
      </c>
      <c r="C156" s="212" t="s">
        <v>159</v>
      </c>
      <c r="D156" s="212" t="s">
        <v>181</v>
      </c>
      <c r="E156" s="212" t="s">
        <v>185</v>
      </c>
      <c r="F156" s="212"/>
      <c r="G156" s="27">
        <f>G157</f>
        <v>0</v>
      </c>
      <c r="J156" s="132"/>
    </row>
    <row r="157" spans="1:10" ht="15.75" hidden="1" x14ac:dyDescent="0.25">
      <c r="A157" s="26" t="s">
        <v>176</v>
      </c>
      <c r="B157" s="214">
        <v>902</v>
      </c>
      <c r="C157" s="212" t="s">
        <v>159</v>
      </c>
      <c r="D157" s="212" t="s">
        <v>181</v>
      </c>
      <c r="E157" s="212" t="s">
        <v>185</v>
      </c>
      <c r="F157" s="212" t="s">
        <v>186</v>
      </c>
      <c r="G157" s="27">
        <f>G158</f>
        <v>0</v>
      </c>
      <c r="J157" s="132"/>
    </row>
    <row r="158" spans="1:10" ht="15.75" hidden="1" x14ac:dyDescent="0.25">
      <c r="A158" s="26" t="s">
        <v>187</v>
      </c>
      <c r="B158" s="214">
        <v>902</v>
      </c>
      <c r="C158" s="212" t="s">
        <v>159</v>
      </c>
      <c r="D158" s="212" t="s">
        <v>181</v>
      </c>
      <c r="E158" s="212" t="s">
        <v>185</v>
      </c>
      <c r="F158" s="212" t="s">
        <v>188</v>
      </c>
      <c r="G158" s="27">
        <v>0</v>
      </c>
      <c r="J158" s="132"/>
    </row>
    <row r="159" spans="1:10" ht="15.75" hidden="1" customHeight="1" x14ac:dyDescent="0.25">
      <c r="A159" s="24" t="s">
        <v>253</v>
      </c>
      <c r="B159" s="211">
        <v>902</v>
      </c>
      <c r="C159" s="213" t="s">
        <v>254</v>
      </c>
      <c r="D159" s="213"/>
      <c r="E159" s="213"/>
      <c r="F159" s="213"/>
      <c r="G159" s="22">
        <f t="shared" ref="G159:G164" si="0">G160</f>
        <v>0</v>
      </c>
      <c r="J159" s="132"/>
    </row>
    <row r="160" spans="1:10" ht="31.5" hidden="1" customHeight="1" x14ac:dyDescent="0.25">
      <c r="A160" s="24" t="s">
        <v>259</v>
      </c>
      <c r="B160" s="211">
        <v>902</v>
      </c>
      <c r="C160" s="213" t="s">
        <v>254</v>
      </c>
      <c r="D160" s="213" t="s">
        <v>260</v>
      </c>
      <c r="E160" s="213"/>
      <c r="F160" s="213"/>
      <c r="G160" s="22">
        <f t="shared" si="0"/>
        <v>0</v>
      </c>
      <c r="J160" s="132"/>
    </row>
    <row r="161" spans="1:10" ht="15.75" hidden="1" customHeight="1" x14ac:dyDescent="0.25">
      <c r="A161" s="26" t="s">
        <v>162</v>
      </c>
      <c r="B161" s="214">
        <v>902</v>
      </c>
      <c r="C161" s="212" t="s">
        <v>254</v>
      </c>
      <c r="D161" s="212" t="s">
        <v>260</v>
      </c>
      <c r="E161" s="212" t="s">
        <v>163</v>
      </c>
      <c r="F161" s="212"/>
      <c r="G161" s="27">
        <f t="shared" si="0"/>
        <v>0</v>
      </c>
      <c r="J161" s="132"/>
    </row>
    <row r="162" spans="1:10" ht="21.75" hidden="1" customHeight="1" x14ac:dyDescent="0.25">
      <c r="A162" s="26" t="s">
        <v>182</v>
      </c>
      <c r="B162" s="214">
        <v>902</v>
      </c>
      <c r="C162" s="212" t="s">
        <v>254</v>
      </c>
      <c r="D162" s="212" t="s">
        <v>256</v>
      </c>
      <c r="E162" s="212" t="s">
        <v>183</v>
      </c>
      <c r="F162" s="212"/>
      <c r="G162" s="27">
        <f t="shared" si="0"/>
        <v>0</v>
      </c>
      <c r="J162" s="132"/>
    </row>
    <row r="163" spans="1:10" ht="15.75" hidden="1" customHeight="1" x14ac:dyDescent="0.25">
      <c r="A163" s="26" t="s">
        <v>261</v>
      </c>
      <c r="B163" s="214">
        <v>902</v>
      </c>
      <c r="C163" s="212" t="s">
        <v>254</v>
      </c>
      <c r="D163" s="212" t="s">
        <v>260</v>
      </c>
      <c r="E163" s="212" t="s">
        <v>262</v>
      </c>
      <c r="F163" s="212"/>
      <c r="G163" s="27">
        <f t="shared" si="0"/>
        <v>0</v>
      </c>
      <c r="J163" s="132"/>
    </row>
    <row r="164" spans="1:10" ht="33.75" hidden="1" customHeight="1" x14ac:dyDescent="0.25">
      <c r="A164" s="26" t="s">
        <v>239</v>
      </c>
      <c r="B164" s="214">
        <v>902</v>
      </c>
      <c r="C164" s="212" t="s">
        <v>254</v>
      </c>
      <c r="D164" s="212" t="s">
        <v>260</v>
      </c>
      <c r="E164" s="212" t="s">
        <v>262</v>
      </c>
      <c r="F164" s="212" t="s">
        <v>173</v>
      </c>
      <c r="G164" s="27">
        <f t="shared" si="0"/>
        <v>0</v>
      </c>
      <c r="J164" s="132"/>
    </row>
    <row r="165" spans="1:10" ht="59.25" hidden="1" customHeight="1" x14ac:dyDescent="0.25">
      <c r="A165" s="26" t="s">
        <v>174</v>
      </c>
      <c r="B165" s="214">
        <v>902</v>
      </c>
      <c r="C165" s="212" t="s">
        <v>254</v>
      </c>
      <c r="D165" s="212" t="s">
        <v>260</v>
      </c>
      <c r="E165" s="212" t="s">
        <v>262</v>
      </c>
      <c r="F165" s="212" t="s">
        <v>175</v>
      </c>
      <c r="G165" s="28">
        <v>0</v>
      </c>
      <c r="J165" s="132"/>
    </row>
    <row r="166" spans="1:10" ht="59.25" customHeight="1" x14ac:dyDescent="0.25">
      <c r="A166" s="31" t="s">
        <v>1047</v>
      </c>
      <c r="B166" s="214">
        <v>902</v>
      </c>
      <c r="C166" s="216" t="s">
        <v>159</v>
      </c>
      <c r="D166" s="216" t="s">
        <v>181</v>
      </c>
      <c r="E166" s="217" t="s">
        <v>1046</v>
      </c>
      <c r="F166" s="216"/>
      <c r="G166" s="27">
        <f>G167</f>
        <v>60</v>
      </c>
      <c r="J166" s="317"/>
    </row>
    <row r="167" spans="1:10" ht="21" customHeight="1" x14ac:dyDescent="0.25">
      <c r="A167" s="47" t="s">
        <v>1060</v>
      </c>
      <c r="B167" s="214">
        <v>902</v>
      </c>
      <c r="C167" s="216" t="s">
        <v>159</v>
      </c>
      <c r="D167" s="216" t="s">
        <v>181</v>
      </c>
      <c r="E167" s="217" t="s">
        <v>1050</v>
      </c>
      <c r="F167" s="216"/>
      <c r="G167" s="27">
        <f>G168</f>
        <v>60</v>
      </c>
      <c r="J167" s="132"/>
    </row>
    <row r="168" spans="1:10" ht="38.25" customHeight="1" x14ac:dyDescent="0.25">
      <c r="A168" s="26" t="s">
        <v>172</v>
      </c>
      <c r="B168" s="214">
        <v>902</v>
      </c>
      <c r="C168" s="216" t="s">
        <v>159</v>
      </c>
      <c r="D168" s="216" t="s">
        <v>181</v>
      </c>
      <c r="E168" s="217" t="s">
        <v>1050</v>
      </c>
      <c r="F168" s="216" t="s">
        <v>173</v>
      </c>
      <c r="G168" s="27">
        <f>G169</f>
        <v>60</v>
      </c>
      <c r="J168" s="132"/>
    </row>
    <row r="169" spans="1:10" ht="36.75" customHeight="1" x14ac:dyDescent="0.25">
      <c r="A169" s="26" t="s">
        <v>174</v>
      </c>
      <c r="B169" s="214">
        <v>902</v>
      </c>
      <c r="C169" s="216" t="s">
        <v>159</v>
      </c>
      <c r="D169" s="216" t="s">
        <v>181</v>
      </c>
      <c r="E169" s="217" t="s">
        <v>1050</v>
      </c>
      <c r="F169" s="216" t="s">
        <v>175</v>
      </c>
      <c r="G169" s="27">
        <v>60</v>
      </c>
      <c r="H169" s="344"/>
      <c r="J169" s="132"/>
    </row>
    <row r="170" spans="1:10" ht="31.5" x14ac:dyDescent="0.25">
      <c r="A170" s="24" t="s">
        <v>263</v>
      </c>
      <c r="B170" s="211">
        <v>902</v>
      </c>
      <c r="C170" s="213" t="s">
        <v>256</v>
      </c>
      <c r="D170" s="213"/>
      <c r="E170" s="213"/>
      <c r="F170" s="213"/>
      <c r="G170" s="22">
        <f>G171</f>
        <v>8526.2000000000007</v>
      </c>
      <c r="J170" s="132"/>
    </row>
    <row r="171" spans="1:10" ht="47.25" x14ac:dyDescent="0.25">
      <c r="A171" s="24" t="s">
        <v>264</v>
      </c>
      <c r="B171" s="211">
        <v>902</v>
      </c>
      <c r="C171" s="213" t="s">
        <v>256</v>
      </c>
      <c r="D171" s="213" t="s">
        <v>260</v>
      </c>
      <c r="E171" s="212"/>
      <c r="F171" s="212"/>
      <c r="G171" s="22">
        <f>G172</f>
        <v>8526.2000000000007</v>
      </c>
      <c r="J171" s="132"/>
    </row>
    <row r="172" spans="1:10" ht="15.75" x14ac:dyDescent="0.25">
      <c r="A172" s="26" t="s">
        <v>162</v>
      </c>
      <c r="B172" s="214">
        <v>902</v>
      </c>
      <c r="C172" s="212" t="s">
        <v>256</v>
      </c>
      <c r="D172" s="212" t="s">
        <v>260</v>
      </c>
      <c r="E172" s="212" t="s">
        <v>163</v>
      </c>
      <c r="F172" s="212"/>
      <c r="G172" s="27">
        <f>G173</f>
        <v>8526.2000000000007</v>
      </c>
      <c r="J172" s="132"/>
    </row>
    <row r="173" spans="1:10" ht="15.75" x14ac:dyDescent="0.25">
      <c r="A173" s="26" t="s">
        <v>182</v>
      </c>
      <c r="B173" s="214">
        <v>902</v>
      </c>
      <c r="C173" s="212" t="s">
        <v>256</v>
      </c>
      <c r="D173" s="212" t="s">
        <v>260</v>
      </c>
      <c r="E173" s="212" t="s">
        <v>183</v>
      </c>
      <c r="F173" s="212"/>
      <c r="G173" s="27">
        <f>G174+G180+G185+G177</f>
        <v>8526.2000000000007</v>
      </c>
      <c r="H173" s="139"/>
      <c r="J173" s="132"/>
    </row>
    <row r="174" spans="1:10" ht="31.5" x14ac:dyDescent="0.25">
      <c r="A174" s="26" t="s">
        <v>265</v>
      </c>
      <c r="B174" s="214">
        <v>902</v>
      </c>
      <c r="C174" s="212" t="s">
        <v>256</v>
      </c>
      <c r="D174" s="212" t="s">
        <v>260</v>
      </c>
      <c r="E174" s="212" t="s">
        <v>266</v>
      </c>
      <c r="F174" s="212"/>
      <c r="G174" s="27">
        <f>G175</f>
        <v>2269.8000000000002</v>
      </c>
      <c r="J174" s="132"/>
    </row>
    <row r="175" spans="1:10" ht="31.5" x14ac:dyDescent="0.25">
      <c r="A175" s="26" t="s">
        <v>239</v>
      </c>
      <c r="B175" s="214">
        <v>902</v>
      </c>
      <c r="C175" s="212" t="s">
        <v>256</v>
      </c>
      <c r="D175" s="212" t="s">
        <v>260</v>
      </c>
      <c r="E175" s="212" t="s">
        <v>266</v>
      </c>
      <c r="F175" s="212" t="s">
        <v>173</v>
      </c>
      <c r="G175" s="27">
        <f>G176</f>
        <v>2269.8000000000002</v>
      </c>
      <c r="J175" s="132"/>
    </row>
    <row r="176" spans="1:10" ht="31.5" x14ac:dyDescent="0.25">
      <c r="A176" s="26" t="s">
        <v>174</v>
      </c>
      <c r="B176" s="214">
        <v>902</v>
      </c>
      <c r="C176" s="212" t="s">
        <v>256</v>
      </c>
      <c r="D176" s="212" t="s">
        <v>260</v>
      </c>
      <c r="E176" s="212" t="s">
        <v>266</v>
      </c>
      <c r="F176" s="212" t="s">
        <v>175</v>
      </c>
      <c r="G176" s="324">
        <f>519.8+1750</f>
        <v>2269.8000000000002</v>
      </c>
      <c r="H176" s="139"/>
      <c r="J176" s="132"/>
    </row>
    <row r="177" spans="1:10" ht="15.75" hidden="1" customHeight="1" x14ac:dyDescent="0.25">
      <c r="A177" s="26" t="s">
        <v>267</v>
      </c>
      <c r="B177" s="214">
        <v>902</v>
      </c>
      <c r="C177" s="212" t="s">
        <v>256</v>
      </c>
      <c r="D177" s="212" t="s">
        <v>260</v>
      </c>
      <c r="E177" s="212" t="s">
        <v>268</v>
      </c>
      <c r="F177" s="212"/>
      <c r="G177" s="27">
        <f>G178</f>
        <v>0</v>
      </c>
      <c r="J177" s="132"/>
    </row>
    <row r="178" spans="1:10" ht="47.25" hidden="1" customHeight="1" x14ac:dyDescent="0.25">
      <c r="A178" s="26" t="s">
        <v>239</v>
      </c>
      <c r="B178" s="214">
        <v>902</v>
      </c>
      <c r="C178" s="212" t="s">
        <v>256</v>
      </c>
      <c r="D178" s="212" t="s">
        <v>260</v>
      </c>
      <c r="E178" s="212" t="s">
        <v>268</v>
      </c>
      <c r="F178" s="212" t="s">
        <v>173</v>
      </c>
      <c r="G178" s="27">
        <f>G179</f>
        <v>0</v>
      </c>
      <c r="J178" s="132"/>
    </row>
    <row r="179" spans="1:10" ht="47.25" hidden="1" customHeight="1" x14ac:dyDescent="0.25">
      <c r="A179" s="26" t="s">
        <v>174</v>
      </c>
      <c r="B179" s="214">
        <v>902</v>
      </c>
      <c r="C179" s="212" t="s">
        <v>256</v>
      </c>
      <c r="D179" s="212" t="s">
        <v>260</v>
      </c>
      <c r="E179" s="212" t="s">
        <v>268</v>
      </c>
      <c r="F179" s="212" t="s">
        <v>175</v>
      </c>
      <c r="G179" s="27">
        <f>764.4-764.4</f>
        <v>0</v>
      </c>
      <c r="J179" s="132"/>
    </row>
    <row r="180" spans="1:10" ht="31.5" x14ac:dyDescent="0.25">
      <c r="A180" s="26" t="s">
        <v>269</v>
      </c>
      <c r="B180" s="214">
        <v>902</v>
      </c>
      <c r="C180" s="212" t="s">
        <v>256</v>
      </c>
      <c r="D180" s="212" t="s">
        <v>260</v>
      </c>
      <c r="E180" s="212" t="s">
        <v>270</v>
      </c>
      <c r="F180" s="212"/>
      <c r="G180" s="27">
        <f>G181+G183</f>
        <v>6059.4</v>
      </c>
      <c r="J180" s="132"/>
    </row>
    <row r="181" spans="1:10" ht="63" x14ac:dyDescent="0.25">
      <c r="A181" s="26" t="s">
        <v>168</v>
      </c>
      <c r="B181" s="214">
        <v>902</v>
      </c>
      <c r="C181" s="212" t="s">
        <v>256</v>
      </c>
      <c r="D181" s="212" t="s">
        <v>260</v>
      </c>
      <c r="E181" s="212" t="s">
        <v>270</v>
      </c>
      <c r="F181" s="212" t="s">
        <v>169</v>
      </c>
      <c r="G181" s="27">
        <f>G182</f>
        <v>4817.5</v>
      </c>
      <c r="J181" s="132"/>
    </row>
    <row r="182" spans="1:10" ht="15.75" x14ac:dyDescent="0.25">
      <c r="A182" s="26" t="s">
        <v>249</v>
      </c>
      <c r="B182" s="214">
        <v>902</v>
      </c>
      <c r="C182" s="212" t="s">
        <v>256</v>
      </c>
      <c r="D182" s="212" t="s">
        <v>260</v>
      </c>
      <c r="E182" s="212" t="s">
        <v>270</v>
      </c>
      <c r="F182" s="212" t="s">
        <v>250</v>
      </c>
      <c r="G182" s="28">
        <f>4620+142.6-241.1+11.1+284.9</f>
        <v>4817.5</v>
      </c>
      <c r="H182" s="320"/>
      <c r="I182" s="321"/>
      <c r="J182" s="132"/>
    </row>
    <row r="183" spans="1:10" ht="31.5" x14ac:dyDescent="0.25">
      <c r="A183" s="26" t="s">
        <v>239</v>
      </c>
      <c r="B183" s="214">
        <v>902</v>
      </c>
      <c r="C183" s="212" t="s">
        <v>256</v>
      </c>
      <c r="D183" s="212" t="s">
        <v>260</v>
      </c>
      <c r="E183" s="212" t="s">
        <v>270</v>
      </c>
      <c r="F183" s="212" t="s">
        <v>173</v>
      </c>
      <c r="G183" s="27">
        <f>G184</f>
        <v>1241.9000000000001</v>
      </c>
      <c r="J183" s="132"/>
    </row>
    <row r="184" spans="1:10" ht="31.5" x14ac:dyDescent="0.25">
      <c r="A184" s="26" t="s">
        <v>174</v>
      </c>
      <c r="B184" s="214">
        <v>902</v>
      </c>
      <c r="C184" s="212" t="s">
        <v>256</v>
      </c>
      <c r="D184" s="212" t="s">
        <v>260</v>
      </c>
      <c r="E184" s="212" t="s">
        <v>270</v>
      </c>
      <c r="F184" s="212" t="s">
        <v>175</v>
      </c>
      <c r="G184" s="28">
        <f>3101-1859.1</f>
        <v>1241.9000000000001</v>
      </c>
      <c r="H184" s="316"/>
      <c r="I184" s="321"/>
      <c r="J184" s="132"/>
    </row>
    <row r="185" spans="1:10" ht="15.75" x14ac:dyDescent="0.25">
      <c r="A185" s="26" t="s">
        <v>271</v>
      </c>
      <c r="B185" s="214">
        <v>902</v>
      </c>
      <c r="C185" s="212" t="s">
        <v>256</v>
      </c>
      <c r="D185" s="212" t="s">
        <v>260</v>
      </c>
      <c r="E185" s="212" t="s">
        <v>272</v>
      </c>
      <c r="F185" s="212"/>
      <c r="G185" s="28">
        <f>G186</f>
        <v>197</v>
      </c>
      <c r="J185" s="132"/>
    </row>
    <row r="186" spans="1:10" ht="31.5" x14ac:dyDescent="0.25">
      <c r="A186" s="26" t="s">
        <v>239</v>
      </c>
      <c r="B186" s="214">
        <v>902</v>
      </c>
      <c r="C186" s="212" t="s">
        <v>256</v>
      </c>
      <c r="D186" s="212" t="s">
        <v>260</v>
      </c>
      <c r="E186" s="212" t="s">
        <v>272</v>
      </c>
      <c r="F186" s="212" t="s">
        <v>173</v>
      </c>
      <c r="G186" s="28">
        <f>G187</f>
        <v>197</v>
      </c>
      <c r="J186" s="132"/>
    </row>
    <row r="187" spans="1:10" ht="31.5" x14ac:dyDescent="0.25">
      <c r="A187" s="26" t="s">
        <v>174</v>
      </c>
      <c r="B187" s="214">
        <v>902</v>
      </c>
      <c r="C187" s="212" t="s">
        <v>256</v>
      </c>
      <c r="D187" s="212" t="s">
        <v>260</v>
      </c>
      <c r="E187" s="212" t="s">
        <v>272</v>
      </c>
      <c r="F187" s="212" t="s">
        <v>175</v>
      </c>
      <c r="G187" s="28">
        <f>99+98</f>
        <v>197</v>
      </c>
      <c r="H187" s="316"/>
      <c r="J187" s="132"/>
    </row>
    <row r="188" spans="1:10" ht="15.75" x14ac:dyDescent="0.25">
      <c r="A188" s="24" t="s">
        <v>273</v>
      </c>
      <c r="B188" s="211">
        <v>902</v>
      </c>
      <c r="C188" s="213" t="s">
        <v>191</v>
      </c>
      <c r="D188" s="213"/>
      <c r="E188" s="213"/>
      <c r="F188" s="212"/>
      <c r="G188" s="22">
        <f>G205+G189</f>
        <v>1256.3</v>
      </c>
      <c r="J188" s="132"/>
    </row>
    <row r="189" spans="1:10" ht="15.75" x14ac:dyDescent="0.25">
      <c r="A189" s="24" t="s">
        <v>274</v>
      </c>
      <c r="B189" s="211">
        <v>902</v>
      </c>
      <c r="C189" s="213" t="s">
        <v>191</v>
      </c>
      <c r="D189" s="213" t="s">
        <v>275</v>
      </c>
      <c r="E189" s="213"/>
      <c r="F189" s="212"/>
      <c r="G189" s="22">
        <f>G197+G190</f>
        <v>355</v>
      </c>
      <c r="J189" s="132"/>
    </row>
    <row r="190" spans="1:10" ht="47.25" x14ac:dyDescent="0.25">
      <c r="A190" s="33" t="s">
        <v>222</v>
      </c>
      <c r="B190" s="214">
        <v>902</v>
      </c>
      <c r="C190" s="212" t="s">
        <v>191</v>
      </c>
      <c r="D190" s="212" t="s">
        <v>275</v>
      </c>
      <c r="E190" s="218" t="s">
        <v>223</v>
      </c>
      <c r="F190" s="219"/>
      <c r="G190" s="27">
        <f>G191+G194</f>
        <v>100</v>
      </c>
      <c r="J190" s="132"/>
    </row>
    <row r="191" spans="1:10" ht="31.5" x14ac:dyDescent="0.25">
      <c r="A191" s="26" t="s">
        <v>198</v>
      </c>
      <c r="B191" s="214">
        <v>902</v>
      </c>
      <c r="C191" s="212" t="s">
        <v>191</v>
      </c>
      <c r="D191" s="212" t="s">
        <v>275</v>
      </c>
      <c r="E191" s="212" t="s">
        <v>224</v>
      </c>
      <c r="F191" s="219"/>
      <c r="G191" s="27">
        <f>G192</f>
        <v>100</v>
      </c>
      <c r="J191" s="132"/>
    </row>
    <row r="192" spans="1:10" ht="15.75" x14ac:dyDescent="0.25">
      <c r="A192" s="31" t="s">
        <v>176</v>
      </c>
      <c r="B192" s="214">
        <v>902</v>
      </c>
      <c r="C192" s="212" t="s">
        <v>191</v>
      </c>
      <c r="D192" s="212" t="s">
        <v>275</v>
      </c>
      <c r="E192" s="212" t="s">
        <v>224</v>
      </c>
      <c r="F192" s="219" t="s">
        <v>186</v>
      </c>
      <c r="G192" s="27">
        <f>G193</f>
        <v>100</v>
      </c>
      <c r="J192" s="132"/>
    </row>
    <row r="193" spans="1:10" ht="47.25" x14ac:dyDescent="0.25">
      <c r="A193" s="31" t="s">
        <v>225</v>
      </c>
      <c r="B193" s="214">
        <v>902</v>
      </c>
      <c r="C193" s="212" t="s">
        <v>191</v>
      </c>
      <c r="D193" s="212" t="s">
        <v>275</v>
      </c>
      <c r="E193" s="212" t="s">
        <v>224</v>
      </c>
      <c r="F193" s="219" t="s">
        <v>201</v>
      </c>
      <c r="G193" s="27">
        <f>120-20</f>
        <v>100</v>
      </c>
      <c r="H193" s="316"/>
      <c r="J193" s="132"/>
    </row>
    <row r="194" spans="1:10" ht="31.5" hidden="1" x14ac:dyDescent="0.25">
      <c r="A194" s="26" t="s">
        <v>939</v>
      </c>
      <c r="B194" s="214">
        <v>902</v>
      </c>
      <c r="C194" s="212" t="s">
        <v>191</v>
      </c>
      <c r="D194" s="212" t="s">
        <v>275</v>
      </c>
      <c r="E194" s="212" t="s">
        <v>941</v>
      </c>
      <c r="F194" s="219"/>
      <c r="G194" s="27">
        <f>G195</f>
        <v>0</v>
      </c>
      <c r="J194" s="132"/>
    </row>
    <row r="195" spans="1:10" ht="15.75" hidden="1" x14ac:dyDescent="0.25">
      <c r="A195" s="31" t="s">
        <v>176</v>
      </c>
      <c r="B195" s="214">
        <v>902</v>
      </c>
      <c r="C195" s="212" t="s">
        <v>191</v>
      </c>
      <c r="D195" s="212" t="s">
        <v>275</v>
      </c>
      <c r="E195" s="212" t="s">
        <v>941</v>
      </c>
      <c r="F195" s="219" t="s">
        <v>186</v>
      </c>
      <c r="G195" s="27">
        <f>G196</f>
        <v>0</v>
      </c>
      <c r="J195" s="132"/>
    </row>
    <row r="196" spans="1:10" ht="47.25" hidden="1" x14ac:dyDescent="0.25">
      <c r="A196" s="31" t="s">
        <v>225</v>
      </c>
      <c r="B196" s="214">
        <v>902</v>
      </c>
      <c r="C196" s="212" t="s">
        <v>191</v>
      </c>
      <c r="D196" s="212" t="s">
        <v>275</v>
      </c>
      <c r="E196" s="212" t="s">
        <v>941</v>
      </c>
      <c r="F196" s="219" t="s">
        <v>201</v>
      </c>
      <c r="G196" s="27">
        <v>0</v>
      </c>
      <c r="J196" s="132"/>
    </row>
    <row r="197" spans="1:10" ht="15.75" x14ac:dyDescent="0.25">
      <c r="A197" s="26" t="s">
        <v>162</v>
      </c>
      <c r="B197" s="214">
        <v>902</v>
      </c>
      <c r="C197" s="212" t="s">
        <v>191</v>
      </c>
      <c r="D197" s="212" t="s">
        <v>275</v>
      </c>
      <c r="E197" s="212" t="s">
        <v>163</v>
      </c>
      <c r="F197" s="212"/>
      <c r="G197" s="27">
        <f>G198</f>
        <v>255</v>
      </c>
      <c r="J197" s="132"/>
    </row>
    <row r="198" spans="1:10" ht="15.75" x14ac:dyDescent="0.25">
      <c r="A198" s="26" t="s">
        <v>226</v>
      </c>
      <c r="B198" s="214">
        <v>902</v>
      </c>
      <c r="C198" s="212" t="s">
        <v>191</v>
      </c>
      <c r="D198" s="212" t="s">
        <v>275</v>
      </c>
      <c r="E198" s="212" t="s">
        <v>227</v>
      </c>
      <c r="F198" s="212"/>
      <c r="G198" s="27">
        <f>G202+G199</f>
        <v>255</v>
      </c>
      <c r="J198" s="132"/>
    </row>
    <row r="199" spans="1:10" ht="31.5" hidden="1" x14ac:dyDescent="0.25">
      <c r="A199" s="26" t="s">
        <v>939</v>
      </c>
      <c r="B199" s="214">
        <v>902</v>
      </c>
      <c r="C199" s="212" t="s">
        <v>191</v>
      </c>
      <c r="D199" s="212" t="s">
        <v>275</v>
      </c>
      <c r="E199" s="212" t="s">
        <v>940</v>
      </c>
      <c r="F199" s="212"/>
      <c r="G199" s="27">
        <f>G200</f>
        <v>0</v>
      </c>
      <c r="J199" s="132"/>
    </row>
    <row r="200" spans="1:10" ht="15.75" hidden="1" x14ac:dyDescent="0.25">
      <c r="A200" s="31" t="s">
        <v>176</v>
      </c>
      <c r="B200" s="214">
        <v>902</v>
      </c>
      <c r="C200" s="212" t="s">
        <v>191</v>
      </c>
      <c r="D200" s="212" t="s">
        <v>275</v>
      </c>
      <c r="E200" s="212" t="s">
        <v>940</v>
      </c>
      <c r="F200" s="212" t="s">
        <v>186</v>
      </c>
      <c r="G200" s="27">
        <f>G201</f>
        <v>0</v>
      </c>
      <c r="J200" s="132"/>
    </row>
    <row r="201" spans="1:10" ht="47.25" hidden="1" x14ac:dyDescent="0.25">
      <c r="A201" s="31" t="s">
        <v>225</v>
      </c>
      <c r="B201" s="214">
        <v>902</v>
      </c>
      <c r="C201" s="212" t="s">
        <v>191</v>
      </c>
      <c r="D201" s="212" t="s">
        <v>275</v>
      </c>
      <c r="E201" s="212" t="s">
        <v>940</v>
      </c>
      <c r="F201" s="212" t="s">
        <v>201</v>
      </c>
      <c r="G201" s="27">
        <v>0</v>
      </c>
      <c r="J201" s="132"/>
    </row>
    <row r="202" spans="1:10" ht="31.5" x14ac:dyDescent="0.25">
      <c r="A202" s="26" t="s">
        <v>276</v>
      </c>
      <c r="B202" s="214">
        <v>902</v>
      </c>
      <c r="C202" s="212" t="s">
        <v>191</v>
      </c>
      <c r="D202" s="212" t="s">
        <v>275</v>
      </c>
      <c r="E202" s="212" t="s">
        <v>277</v>
      </c>
      <c r="F202" s="212"/>
      <c r="G202" s="27">
        <f>G203</f>
        <v>255</v>
      </c>
      <c r="J202" s="132"/>
    </row>
    <row r="203" spans="1:10" ht="15.75" x14ac:dyDescent="0.25">
      <c r="A203" s="26" t="s">
        <v>176</v>
      </c>
      <c r="B203" s="214">
        <v>902</v>
      </c>
      <c r="C203" s="212" t="s">
        <v>191</v>
      </c>
      <c r="D203" s="212" t="s">
        <v>275</v>
      </c>
      <c r="E203" s="212" t="s">
        <v>277</v>
      </c>
      <c r="F203" s="212" t="s">
        <v>186</v>
      </c>
      <c r="G203" s="27">
        <f>G204</f>
        <v>255</v>
      </c>
      <c r="J203" s="132"/>
    </row>
    <row r="204" spans="1:10" ht="50.25" customHeight="1" x14ac:dyDescent="0.25">
      <c r="A204" s="26" t="s">
        <v>225</v>
      </c>
      <c r="B204" s="214">
        <v>902</v>
      </c>
      <c r="C204" s="212" t="s">
        <v>191</v>
      </c>
      <c r="D204" s="212" t="s">
        <v>275</v>
      </c>
      <c r="E204" s="212" t="s">
        <v>277</v>
      </c>
      <c r="F204" s="212" t="s">
        <v>201</v>
      </c>
      <c r="G204" s="27">
        <f>'прил.№1 доходы'!I115</f>
        <v>255</v>
      </c>
      <c r="J204" s="132"/>
    </row>
    <row r="205" spans="1:10" ht="15.75" x14ac:dyDescent="0.25">
      <c r="A205" s="24" t="s">
        <v>278</v>
      </c>
      <c r="B205" s="211">
        <v>902</v>
      </c>
      <c r="C205" s="213" t="s">
        <v>191</v>
      </c>
      <c r="D205" s="213" t="s">
        <v>279</v>
      </c>
      <c r="E205" s="213"/>
      <c r="F205" s="213"/>
      <c r="G205" s="22">
        <f>G210+G206</f>
        <v>901.3</v>
      </c>
      <c r="J205" s="132"/>
    </row>
    <row r="206" spans="1:10" ht="51.75" hidden="1" customHeight="1" x14ac:dyDescent="0.25">
      <c r="A206" s="26" t="s">
        <v>949</v>
      </c>
      <c r="B206" s="214">
        <v>902</v>
      </c>
      <c r="C206" s="212" t="s">
        <v>191</v>
      </c>
      <c r="D206" s="212" t="s">
        <v>279</v>
      </c>
      <c r="E206" s="212" t="s">
        <v>197</v>
      </c>
      <c r="F206" s="212"/>
      <c r="G206" s="27">
        <f>G207</f>
        <v>0</v>
      </c>
      <c r="J206" s="132"/>
    </row>
    <row r="207" spans="1:10" ht="31.5" hidden="1" x14ac:dyDescent="0.25">
      <c r="A207" s="26" t="s">
        <v>198</v>
      </c>
      <c r="B207" s="214">
        <v>902</v>
      </c>
      <c r="C207" s="212" t="s">
        <v>191</v>
      </c>
      <c r="D207" s="212" t="s">
        <v>279</v>
      </c>
      <c r="E207" s="212" t="s">
        <v>199</v>
      </c>
      <c r="F207" s="212"/>
      <c r="G207" s="27">
        <f>G208</f>
        <v>0</v>
      </c>
      <c r="J207" s="132"/>
    </row>
    <row r="208" spans="1:10" ht="15.75" hidden="1" x14ac:dyDescent="0.25">
      <c r="A208" s="26" t="s">
        <v>176</v>
      </c>
      <c r="B208" s="214">
        <v>902</v>
      </c>
      <c r="C208" s="212" t="s">
        <v>191</v>
      </c>
      <c r="D208" s="212" t="s">
        <v>279</v>
      </c>
      <c r="E208" s="212" t="s">
        <v>199</v>
      </c>
      <c r="F208" s="212" t="s">
        <v>186</v>
      </c>
      <c r="G208" s="27">
        <f>G209</f>
        <v>0</v>
      </c>
      <c r="J208" s="132"/>
    </row>
    <row r="209" spans="1:10" ht="47.25" hidden="1" x14ac:dyDescent="0.25">
      <c r="A209" s="26" t="s">
        <v>200</v>
      </c>
      <c r="B209" s="214">
        <v>902</v>
      </c>
      <c r="C209" s="212" t="s">
        <v>191</v>
      </c>
      <c r="D209" s="212" t="s">
        <v>279</v>
      </c>
      <c r="E209" s="212" t="s">
        <v>199</v>
      </c>
      <c r="F209" s="212" t="s">
        <v>201</v>
      </c>
      <c r="G209" s="27">
        <f>100+150-250</f>
        <v>0</v>
      </c>
      <c r="H209" s="316"/>
      <c r="J209" s="132"/>
    </row>
    <row r="210" spans="1:10" ht="15.75" x14ac:dyDescent="0.25">
      <c r="A210" s="26" t="s">
        <v>162</v>
      </c>
      <c r="B210" s="214">
        <v>902</v>
      </c>
      <c r="C210" s="212" t="s">
        <v>191</v>
      </c>
      <c r="D210" s="212" t="s">
        <v>279</v>
      </c>
      <c r="E210" s="212" t="s">
        <v>163</v>
      </c>
      <c r="F210" s="213"/>
      <c r="G210" s="27">
        <f>G211</f>
        <v>901.3</v>
      </c>
      <c r="J210" s="132"/>
    </row>
    <row r="211" spans="1:10" ht="15.75" x14ac:dyDescent="0.25">
      <c r="A211" s="26" t="s">
        <v>226</v>
      </c>
      <c r="B211" s="214">
        <v>902</v>
      </c>
      <c r="C211" s="212" t="s">
        <v>191</v>
      </c>
      <c r="D211" s="212" t="s">
        <v>279</v>
      </c>
      <c r="E211" s="212" t="s">
        <v>227</v>
      </c>
      <c r="F211" s="213"/>
      <c r="G211" s="27">
        <f>G215+G212</f>
        <v>901.3</v>
      </c>
      <c r="J211" s="132"/>
    </row>
    <row r="212" spans="1:10" ht="31.5" hidden="1" x14ac:dyDescent="0.25">
      <c r="A212" s="26" t="s">
        <v>280</v>
      </c>
      <c r="B212" s="214">
        <v>902</v>
      </c>
      <c r="C212" s="212" t="s">
        <v>191</v>
      </c>
      <c r="D212" s="212" t="s">
        <v>279</v>
      </c>
      <c r="E212" s="212" t="s">
        <v>281</v>
      </c>
      <c r="F212" s="213"/>
      <c r="G212" s="27">
        <f>G213</f>
        <v>0</v>
      </c>
      <c r="J212" s="132"/>
    </row>
    <row r="213" spans="1:10" ht="15.75" hidden="1" x14ac:dyDescent="0.25">
      <c r="A213" s="26" t="s">
        <v>176</v>
      </c>
      <c r="B213" s="214">
        <v>902</v>
      </c>
      <c r="C213" s="212" t="s">
        <v>191</v>
      </c>
      <c r="D213" s="212" t="s">
        <v>279</v>
      </c>
      <c r="E213" s="212" t="s">
        <v>281</v>
      </c>
      <c r="F213" s="212" t="s">
        <v>186</v>
      </c>
      <c r="G213" s="27">
        <f>G214</f>
        <v>0</v>
      </c>
      <c r="J213" s="132"/>
    </row>
    <row r="214" spans="1:10" ht="47.25" hidden="1" x14ac:dyDescent="0.25">
      <c r="A214" s="26" t="s">
        <v>225</v>
      </c>
      <c r="B214" s="214">
        <v>902</v>
      </c>
      <c r="C214" s="212" t="s">
        <v>191</v>
      </c>
      <c r="D214" s="212" t="s">
        <v>279</v>
      </c>
      <c r="E214" s="212" t="s">
        <v>281</v>
      </c>
      <c r="F214" s="212" t="s">
        <v>201</v>
      </c>
      <c r="G214" s="27">
        <v>0</v>
      </c>
      <c r="J214" s="132"/>
    </row>
    <row r="215" spans="1:10" ht="63" x14ac:dyDescent="0.25">
      <c r="A215" s="33" t="s">
        <v>282</v>
      </c>
      <c r="B215" s="214">
        <v>902</v>
      </c>
      <c r="C215" s="212" t="s">
        <v>191</v>
      </c>
      <c r="D215" s="212" t="s">
        <v>279</v>
      </c>
      <c r="E215" s="212" t="s">
        <v>283</v>
      </c>
      <c r="F215" s="212"/>
      <c r="G215" s="27">
        <f>G216+G218</f>
        <v>901.3</v>
      </c>
      <c r="H215" s="139"/>
      <c r="J215" s="132"/>
    </row>
    <row r="216" spans="1:10" ht="63" x14ac:dyDescent="0.25">
      <c r="A216" s="26" t="s">
        <v>168</v>
      </c>
      <c r="B216" s="214">
        <v>902</v>
      </c>
      <c r="C216" s="212" t="s">
        <v>191</v>
      </c>
      <c r="D216" s="212" t="s">
        <v>279</v>
      </c>
      <c r="E216" s="212" t="s">
        <v>283</v>
      </c>
      <c r="F216" s="212" t="s">
        <v>169</v>
      </c>
      <c r="G216" s="27">
        <f>G217</f>
        <v>689.3599999999999</v>
      </c>
      <c r="J216" s="132"/>
    </row>
    <row r="217" spans="1:10" ht="31.5" x14ac:dyDescent="0.25">
      <c r="A217" s="26" t="s">
        <v>170</v>
      </c>
      <c r="B217" s="214">
        <v>902</v>
      </c>
      <c r="C217" s="212" t="s">
        <v>191</v>
      </c>
      <c r="D217" s="212" t="s">
        <v>279</v>
      </c>
      <c r="E217" s="212" t="s">
        <v>283</v>
      </c>
      <c r="F217" s="212" t="s">
        <v>171</v>
      </c>
      <c r="G217" s="27">
        <f>901.3-361.1+239.5-90.34</f>
        <v>689.3599999999999</v>
      </c>
      <c r="H217" s="320"/>
      <c r="J217" s="132"/>
    </row>
    <row r="218" spans="1:10" ht="31.5" x14ac:dyDescent="0.25">
      <c r="A218" s="26" t="s">
        <v>172</v>
      </c>
      <c r="B218" s="214">
        <v>902</v>
      </c>
      <c r="C218" s="212" t="s">
        <v>191</v>
      </c>
      <c r="D218" s="212" t="s">
        <v>279</v>
      </c>
      <c r="E218" s="212" t="s">
        <v>283</v>
      </c>
      <c r="F218" s="212" t="s">
        <v>173</v>
      </c>
      <c r="G218" s="27">
        <f>G219</f>
        <v>211.94000000000003</v>
      </c>
      <c r="J218" s="132"/>
    </row>
    <row r="219" spans="1:10" ht="31.5" x14ac:dyDescent="0.25">
      <c r="A219" s="26" t="s">
        <v>174</v>
      </c>
      <c r="B219" s="214">
        <v>902</v>
      </c>
      <c r="C219" s="212" t="s">
        <v>191</v>
      </c>
      <c r="D219" s="212" t="s">
        <v>279</v>
      </c>
      <c r="E219" s="212" t="s">
        <v>283</v>
      </c>
      <c r="F219" s="212" t="s">
        <v>175</v>
      </c>
      <c r="G219" s="27">
        <f>361.1-239.5+90.34</f>
        <v>211.94000000000003</v>
      </c>
      <c r="H219" s="320"/>
      <c r="J219" s="132"/>
    </row>
    <row r="220" spans="1:10" ht="16.5" customHeight="1" x14ac:dyDescent="0.25">
      <c r="A220" s="24" t="s">
        <v>284</v>
      </c>
      <c r="B220" s="211">
        <v>902</v>
      </c>
      <c r="C220" s="213" t="s">
        <v>285</v>
      </c>
      <c r="D220" s="213"/>
      <c r="E220" s="213"/>
      <c r="F220" s="213"/>
      <c r="G220" s="22">
        <f>G221+G227+G237</f>
        <v>12340.3</v>
      </c>
      <c r="J220" s="132"/>
    </row>
    <row r="221" spans="1:10" ht="15.75" x14ac:dyDescent="0.25">
      <c r="A221" s="24" t="s">
        <v>286</v>
      </c>
      <c r="B221" s="211">
        <v>902</v>
      </c>
      <c r="C221" s="213" t="s">
        <v>285</v>
      </c>
      <c r="D221" s="213" t="s">
        <v>159</v>
      </c>
      <c r="E221" s="213"/>
      <c r="F221" s="213"/>
      <c r="G221" s="22">
        <f>G222</f>
        <v>9066.4</v>
      </c>
      <c r="J221" s="132"/>
    </row>
    <row r="222" spans="1:10" ht="15.75" x14ac:dyDescent="0.25">
      <c r="A222" s="26" t="s">
        <v>162</v>
      </c>
      <c r="B222" s="214">
        <v>902</v>
      </c>
      <c r="C222" s="212" t="s">
        <v>285</v>
      </c>
      <c r="D222" s="212" t="s">
        <v>159</v>
      </c>
      <c r="E222" s="212" t="s">
        <v>163</v>
      </c>
      <c r="F222" s="212"/>
      <c r="G222" s="27">
        <f>G223</f>
        <v>9066.4</v>
      </c>
      <c r="J222" s="132"/>
    </row>
    <row r="223" spans="1:10" ht="15.75" x14ac:dyDescent="0.25">
      <c r="A223" s="26" t="s">
        <v>182</v>
      </c>
      <c r="B223" s="214">
        <v>902</v>
      </c>
      <c r="C223" s="212" t="s">
        <v>285</v>
      </c>
      <c r="D223" s="212" t="s">
        <v>159</v>
      </c>
      <c r="E223" s="212" t="s">
        <v>183</v>
      </c>
      <c r="F223" s="212"/>
      <c r="G223" s="27">
        <f>G224</f>
        <v>9066.4</v>
      </c>
      <c r="J223" s="132"/>
    </row>
    <row r="224" spans="1:10" ht="15.75" x14ac:dyDescent="0.25">
      <c r="A224" s="26" t="s">
        <v>287</v>
      </c>
      <c r="B224" s="214">
        <v>902</v>
      </c>
      <c r="C224" s="212" t="s">
        <v>285</v>
      </c>
      <c r="D224" s="212" t="s">
        <v>159</v>
      </c>
      <c r="E224" s="212" t="s">
        <v>288</v>
      </c>
      <c r="F224" s="212"/>
      <c r="G224" s="27">
        <f>G225</f>
        <v>9066.4</v>
      </c>
      <c r="J224" s="132"/>
    </row>
    <row r="225" spans="1:10" ht="15.75" x14ac:dyDescent="0.25">
      <c r="A225" s="26" t="s">
        <v>289</v>
      </c>
      <c r="B225" s="214">
        <v>902</v>
      </c>
      <c r="C225" s="212" t="s">
        <v>285</v>
      </c>
      <c r="D225" s="212" t="s">
        <v>159</v>
      </c>
      <c r="E225" s="212" t="s">
        <v>288</v>
      </c>
      <c r="F225" s="212" t="s">
        <v>290</v>
      </c>
      <c r="G225" s="27">
        <f>G226</f>
        <v>9066.4</v>
      </c>
      <c r="J225" s="132"/>
    </row>
    <row r="226" spans="1:10" ht="31.5" x14ac:dyDescent="0.25">
      <c r="A226" s="26" t="s">
        <v>291</v>
      </c>
      <c r="B226" s="214">
        <v>902</v>
      </c>
      <c r="C226" s="212" t="s">
        <v>285</v>
      </c>
      <c r="D226" s="212" t="s">
        <v>159</v>
      </c>
      <c r="E226" s="212" t="s">
        <v>288</v>
      </c>
      <c r="F226" s="212" t="s">
        <v>292</v>
      </c>
      <c r="G226" s="28">
        <v>9066.4</v>
      </c>
      <c r="J226" s="132"/>
    </row>
    <row r="227" spans="1:10" ht="15.75" x14ac:dyDescent="0.25">
      <c r="A227" s="24" t="s">
        <v>293</v>
      </c>
      <c r="B227" s="211">
        <v>902</v>
      </c>
      <c r="C227" s="213" t="s">
        <v>285</v>
      </c>
      <c r="D227" s="213" t="s">
        <v>256</v>
      </c>
      <c r="E227" s="212"/>
      <c r="F227" s="212"/>
      <c r="G227" s="22">
        <f>G228+G232</f>
        <v>10</v>
      </c>
      <c r="J227" s="132"/>
    </row>
    <row r="228" spans="1:10" ht="47.25" x14ac:dyDescent="0.25">
      <c r="A228" s="26" t="s">
        <v>294</v>
      </c>
      <c r="B228" s="214">
        <v>902</v>
      </c>
      <c r="C228" s="212" t="s">
        <v>285</v>
      </c>
      <c r="D228" s="212" t="s">
        <v>256</v>
      </c>
      <c r="E228" s="212" t="s">
        <v>295</v>
      </c>
      <c r="F228" s="212"/>
      <c r="G228" s="27">
        <f>G229</f>
        <v>10</v>
      </c>
      <c r="J228" s="132"/>
    </row>
    <row r="229" spans="1:10" ht="31.5" x14ac:dyDescent="0.25">
      <c r="A229" s="26" t="s">
        <v>198</v>
      </c>
      <c r="B229" s="214">
        <v>902</v>
      </c>
      <c r="C229" s="212" t="s">
        <v>285</v>
      </c>
      <c r="D229" s="212" t="s">
        <v>256</v>
      </c>
      <c r="E229" s="212" t="s">
        <v>296</v>
      </c>
      <c r="F229" s="212"/>
      <c r="G229" s="27">
        <f>G230</f>
        <v>10</v>
      </c>
      <c r="J229" s="132"/>
    </row>
    <row r="230" spans="1:10" ht="15.75" x14ac:dyDescent="0.25">
      <c r="A230" s="26" t="s">
        <v>289</v>
      </c>
      <c r="B230" s="214">
        <v>902</v>
      </c>
      <c r="C230" s="212" t="s">
        <v>285</v>
      </c>
      <c r="D230" s="212" t="s">
        <v>256</v>
      </c>
      <c r="E230" s="212" t="s">
        <v>296</v>
      </c>
      <c r="F230" s="212" t="s">
        <v>290</v>
      </c>
      <c r="G230" s="27">
        <f>G231</f>
        <v>10</v>
      </c>
      <c r="J230" s="132"/>
    </row>
    <row r="231" spans="1:10" ht="31.5" x14ac:dyDescent="0.25">
      <c r="A231" s="26" t="s">
        <v>291</v>
      </c>
      <c r="B231" s="214">
        <v>902</v>
      </c>
      <c r="C231" s="212" t="s">
        <v>285</v>
      </c>
      <c r="D231" s="212" t="s">
        <v>256</v>
      </c>
      <c r="E231" s="212" t="s">
        <v>296</v>
      </c>
      <c r="F231" s="212" t="s">
        <v>292</v>
      </c>
      <c r="G231" s="27">
        <v>10</v>
      </c>
      <c r="J231" s="132"/>
    </row>
    <row r="232" spans="1:10" ht="15.75" hidden="1" customHeight="1" x14ac:dyDescent="0.25">
      <c r="A232" s="26" t="s">
        <v>162</v>
      </c>
      <c r="B232" s="214">
        <v>902</v>
      </c>
      <c r="C232" s="212" t="s">
        <v>285</v>
      </c>
      <c r="D232" s="212" t="s">
        <v>256</v>
      </c>
      <c r="E232" s="212" t="s">
        <v>163</v>
      </c>
      <c r="F232" s="212"/>
      <c r="G232" s="27">
        <f>G233</f>
        <v>0</v>
      </c>
      <c r="J232" s="132"/>
    </row>
    <row r="233" spans="1:10" ht="31.5" hidden="1" customHeight="1" x14ac:dyDescent="0.25">
      <c r="A233" s="26" t="s">
        <v>226</v>
      </c>
      <c r="B233" s="214">
        <v>902</v>
      </c>
      <c r="C233" s="212" t="s">
        <v>285</v>
      </c>
      <c r="D233" s="212" t="s">
        <v>256</v>
      </c>
      <c r="E233" s="212" t="s">
        <v>227</v>
      </c>
      <c r="F233" s="212"/>
      <c r="G233" s="27">
        <f>G234</f>
        <v>0</v>
      </c>
      <c r="J233" s="132"/>
    </row>
    <row r="234" spans="1:10" ht="47.25" hidden="1" customHeight="1" x14ac:dyDescent="0.25">
      <c r="A234" s="33" t="s">
        <v>297</v>
      </c>
      <c r="B234" s="214">
        <v>902</v>
      </c>
      <c r="C234" s="212" t="s">
        <v>285</v>
      </c>
      <c r="D234" s="212" t="s">
        <v>256</v>
      </c>
      <c r="E234" s="212" t="s">
        <v>298</v>
      </c>
      <c r="F234" s="212"/>
      <c r="G234" s="27">
        <f>G235</f>
        <v>0</v>
      </c>
      <c r="J234" s="132"/>
    </row>
    <row r="235" spans="1:10" ht="31.5" hidden="1" customHeight="1" x14ac:dyDescent="0.25">
      <c r="A235" s="26" t="s">
        <v>289</v>
      </c>
      <c r="B235" s="214">
        <v>902</v>
      </c>
      <c r="C235" s="212" t="s">
        <v>285</v>
      </c>
      <c r="D235" s="212" t="s">
        <v>256</v>
      </c>
      <c r="E235" s="212" t="s">
        <v>298</v>
      </c>
      <c r="F235" s="212" t="s">
        <v>290</v>
      </c>
      <c r="G235" s="27">
        <f>G236</f>
        <v>0</v>
      </c>
      <c r="J235" s="132"/>
    </row>
    <row r="236" spans="1:10" ht="31.5" hidden="1" customHeight="1" x14ac:dyDescent="0.25">
      <c r="A236" s="26" t="s">
        <v>291</v>
      </c>
      <c r="B236" s="214">
        <v>902</v>
      </c>
      <c r="C236" s="212" t="s">
        <v>285</v>
      </c>
      <c r="D236" s="212" t="s">
        <v>256</v>
      </c>
      <c r="E236" s="212" t="s">
        <v>298</v>
      </c>
      <c r="F236" s="212" t="s">
        <v>292</v>
      </c>
      <c r="G236" s="27">
        <f>6250-6250</f>
        <v>0</v>
      </c>
      <c r="J236" s="132"/>
    </row>
    <row r="237" spans="1:10" ht="15.75" x14ac:dyDescent="0.25">
      <c r="A237" s="24" t="s">
        <v>299</v>
      </c>
      <c r="B237" s="211">
        <v>902</v>
      </c>
      <c r="C237" s="213" t="s">
        <v>285</v>
      </c>
      <c r="D237" s="213" t="s">
        <v>161</v>
      </c>
      <c r="E237" s="213"/>
      <c r="F237" s="213"/>
      <c r="G237" s="22">
        <f>G238</f>
        <v>3263.9</v>
      </c>
      <c r="J237" s="132"/>
    </row>
    <row r="238" spans="1:10" ht="15.75" x14ac:dyDescent="0.25">
      <c r="A238" s="26" t="s">
        <v>162</v>
      </c>
      <c r="B238" s="214">
        <v>902</v>
      </c>
      <c r="C238" s="212" t="s">
        <v>285</v>
      </c>
      <c r="D238" s="212" t="s">
        <v>161</v>
      </c>
      <c r="E238" s="212" t="s">
        <v>163</v>
      </c>
      <c r="F238" s="213"/>
      <c r="G238" s="27">
        <f>G239</f>
        <v>3263.9</v>
      </c>
      <c r="J238" s="132"/>
    </row>
    <row r="239" spans="1:10" ht="15.75" x14ac:dyDescent="0.25">
      <c r="A239" s="26" t="s">
        <v>226</v>
      </c>
      <c r="B239" s="214">
        <v>902</v>
      </c>
      <c r="C239" s="212" t="s">
        <v>285</v>
      </c>
      <c r="D239" s="212" t="s">
        <v>161</v>
      </c>
      <c r="E239" s="212" t="s">
        <v>227</v>
      </c>
      <c r="F239" s="212"/>
      <c r="G239" s="27">
        <f>G240</f>
        <v>3263.9</v>
      </c>
      <c r="J239" s="132"/>
    </row>
    <row r="240" spans="1:10" ht="47.25" x14ac:dyDescent="0.25">
      <c r="A240" s="33" t="s">
        <v>300</v>
      </c>
      <c r="B240" s="214">
        <v>902</v>
      </c>
      <c r="C240" s="212" t="s">
        <v>285</v>
      </c>
      <c r="D240" s="212" t="s">
        <v>161</v>
      </c>
      <c r="E240" s="212" t="s">
        <v>301</v>
      </c>
      <c r="F240" s="212"/>
      <c r="G240" s="27">
        <f>G241+G243</f>
        <v>3263.9</v>
      </c>
      <c r="J240" s="132"/>
    </row>
    <row r="241" spans="1:10" ht="63" x14ac:dyDescent="0.25">
      <c r="A241" s="26" t="s">
        <v>168</v>
      </c>
      <c r="B241" s="214">
        <v>902</v>
      </c>
      <c r="C241" s="212" t="s">
        <v>285</v>
      </c>
      <c r="D241" s="212" t="s">
        <v>161</v>
      </c>
      <c r="E241" s="212" t="s">
        <v>301</v>
      </c>
      <c r="F241" s="212" t="s">
        <v>169</v>
      </c>
      <c r="G241" s="27">
        <f>G242</f>
        <v>2995.8</v>
      </c>
      <c r="J241" s="132"/>
    </row>
    <row r="242" spans="1:10" ht="31.5" x14ac:dyDescent="0.25">
      <c r="A242" s="26" t="s">
        <v>170</v>
      </c>
      <c r="B242" s="214">
        <v>902</v>
      </c>
      <c r="C242" s="212" t="s">
        <v>285</v>
      </c>
      <c r="D242" s="212" t="s">
        <v>161</v>
      </c>
      <c r="E242" s="212" t="s">
        <v>301</v>
      </c>
      <c r="F242" s="212" t="s">
        <v>171</v>
      </c>
      <c r="G242" s="28">
        <f>2972.5+23.3</f>
        <v>2995.8</v>
      </c>
      <c r="H242" s="320"/>
      <c r="J242" s="132"/>
    </row>
    <row r="243" spans="1:10" ht="31.5" x14ac:dyDescent="0.25">
      <c r="A243" s="26" t="s">
        <v>172</v>
      </c>
      <c r="B243" s="214">
        <v>902</v>
      </c>
      <c r="C243" s="212" t="s">
        <v>285</v>
      </c>
      <c r="D243" s="212" t="s">
        <v>161</v>
      </c>
      <c r="E243" s="212" t="s">
        <v>301</v>
      </c>
      <c r="F243" s="212" t="s">
        <v>173</v>
      </c>
      <c r="G243" s="27">
        <f>G244</f>
        <v>268.09999999999997</v>
      </c>
      <c r="J243" s="132"/>
    </row>
    <row r="244" spans="1:10" ht="31.5" x14ac:dyDescent="0.25">
      <c r="A244" s="26" t="s">
        <v>174</v>
      </c>
      <c r="B244" s="214">
        <v>902</v>
      </c>
      <c r="C244" s="212" t="s">
        <v>285</v>
      </c>
      <c r="D244" s="212" t="s">
        <v>161</v>
      </c>
      <c r="E244" s="212" t="s">
        <v>301</v>
      </c>
      <c r="F244" s="212" t="s">
        <v>175</v>
      </c>
      <c r="G244" s="28">
        <f>291.4-23.3</f>
        <v>268.09999999999997</v>
      </c>
      <c r="H244" s="320"/>
      <c r="J244" s="132"/>
    </row>
    <row r="245" spans="1:10" ht="39.75" customHeight="1" x14ac:dyDescent="0.25">
      <c r="A245" s="20" t="s">
        <v>302</v>
      </c>
      <c r="B245" s="211">
        <v>903</v>
      </c>
      <c r="C245" s="212"/>
      <c r="D245" s="212"/>
      <c r="E245" s="212"/>
      <c r="F245" s="212"/>
      <c r="G245" s="22">
        <f>G295+G372+G536+G246+G285</f>
        <v>87595.5</v>
      </c>
      <c r="J245" s="132"/>
    </row>
    <row r="246" spans="1:10" ht="15.75" x14ac:dyDescent="0.25">
      <c r="A246" s="24" t="s">
        <v>158</v>
      </c>
      <c r="B246" s="211">
        <v>903</v>
      </c>
      <c r="C246" s="213" t="s">
        <v>159</v>
      </c>
      <c r="D246" s="212"/>
      <c r="E246" s="212"/>
      <c r="F246" s="212"/>
      <c r="G246" s="22">
        <f>G247</f>
        <v>510</v>
      </c>
      <c r="J246" s="132"/>
    </row>
    <row r="247" spans="1:10" ht="15.75" x14ac:dyDescent="0.25">
      <c r="A247" s="24" t="s">
        <v>180</v>
      </c>
      <c r="B247" s="211">
        <v>903</v>
      </c>
      <c r="C247" s="213" t="s">
        <v>159</v>
      </c>
      <c r="D247" s="213" t="s">
        <v>181</v>
      </c>
      <c r="E247" s="212"/>
      <c r="F247" s="212"/>
      <c r="G247" s="22">
        <f>G273+G253+G269+G278+G248</f>
        <v>510</v>
      </c>
      <c r="J247" s="132"/>
    </row>
    <row r="248" spans="1:10" ht="31.5" x14ac:dyDescent="0.25">
      <c r="A248" s="26" t="s">
        <v>384</v>
      </c>
      <c r="B248" s="214">
        <v>903</v>
      </c>
      <c r="C248" s="216" t="s">
        <v>159</v>
      </c>
      <c r="D248" s="216" t="s">
        <v>181</v>
      </c>
      <c r="E248" s="217" t="s">
        <v>385</v>
      </c>
      <c r="F248" s="216"/>
      <c r="G248" s="27">
        <f>G249</f>
        <v>350</v>
      </c>
      <c r="J248" s="132"/>
    </row>
    <row r="249" spans="1:10" ht="78.75" x14ac:dyDescent="0.25">
      <c r="A249" s="31" t="s">
        <v>421</v>
      </c>
      <c r="B249" s="214">
        <v>903</v>
      </c>
      <c r="C249" s="215" t="s">
        <v>159</v>
      </c>
      <c r="D249" s="215" t="s">
        <v>181</v>
      </c>
      <c r="E249" s="215" t="s">
        <v>422</v>
      </c>
      <c r="F249" s="215"/>
      <c r="G249" s="27">
        <f>G250</f>
        <v>350</v>
      </c>
      <c r="J249" s="132"/>
    </row>
    <row r="250" spans="1:10" ht="31.5" x14ac:dyDescent="0.25">
      <c r="A250" s="31" t="s">
        <v>198</v>
      </c>
      <c r="B250" s="214">
        <v>903</v>
      </c>
      <c r="C250" s="215" t="s">
        <v>159</v>
      </c>
      <c r="D250" s="215" t="s">
        <v>181</v>
      </c>
      <c r="E250" s="215" t="s">
        <v>423</v>
      </c>
      <c r="F250" s="215"/>
      <c r="G250" s="27">
        <f>G251</f>
        <v>350</v>
      </c>
      <c r="J250" s="132"/>
    </row>
    <row r="251" spans="1:10" ht="31.5" x14ac:dyDescent="0.25">
      <c r="A251" s="31" t="s">
        <v>172</v>
      </c>
      <c r="B251" s="214">
        <v>903</v>
      </c>
      <c r="C251" s="215" t="s">
        <v>159</v>
      </c>
      <c r="D251" s="215" t="s">
        <v>181</v>
      </c>
      <c r="E251" s="215" t="s">
        <v>423</v>
      </c>
      <c r="F251" s="215" t="s">
        <v>173</v>
      </c>
      <c r="G251" s="27">
        <f>G252</f>
        <v>350</v>
      </c>
      <c r="H251" s="345"/>
      <c r="J251" s="132"/>
    </row>
    <row r="252" spans="1:10" ht="31.5" x14ac:dyDescent="0.25">
      <c r="A252" s="31" t="s">
        <v>174</v>
      </c>
      <c r="B252" s="214">
        <v>903</v>
      </c>
      <c r="C252" s="215" t="s">
        <v>159</v>
      </c>
      <c r="D252" s="215" t="s">
        <v>181</v>
      </c>
      <c r="E252" s="215" t="s">
        <v>423</v>
      </c>
      <c r="F252" s="215" t="s">
        <v>175</v>
      </c>
      <c r="G252" s="27">
        <f>200+150</f>
        <v>350</v>
      </c>
      <c r="H252" s="345"/>
      <c r="J252" s="132"/>
    </row>
    <row r="253" spans="1:10" ht="31.5" x14ac:dyDescent="0.25">
      <c r="A253" s="26" t="s">
        <v>375</v>
      </c>
      <c r="B253" s="214">
        <v>903</v>
      </c>
      <c r="C253" s="212" t="s">
        <v>159</v>
      </c>
      <c r="D253" s="212" t="s">
        <v>181</v>
      </c>
      <c r="E253" s="212" t="s">
        <v>376</v>
      </c>
      <c r="F253" s="212"/>
      <c r="G253" s="27">
        <f>G257+G263+G254+G260+G266</f>
        <v>155</v>
      </c>
      <c r="J253" s="132"/>
    </row>
    <row r="254" spans="1:10" ht="31.5" x14ac:dyDescent="0.25">
      <c r="A254" s="120" t="s">
        <v>902</v>
      </c>
      <c r="B254" s="214">
        <v>903</v>
      </c>
      <c r="C254" s="212" t="s">
        <v>159</v>
      </c>
      <c r="D254" s="212" t="s">
        <v>181</v>
      </c>
      <c r="E254" s="212" t="s">
        <v>378</v>
      </c>
      <c r="F254" s="212"/>
      <c r="G254" s="27">
        <f>G255</f>
        <v>90</v>
      </c>
      <c r="J254" s="132"/>
    </row>
    <row r="255" spans="1:10" ht="31.5" x14ac:dyDescent="0.25">
      <c r="A255" s="26" t="s">
        <v>172</v>
      </c>
      <c r="B255" s="214">
        <v>903</v>
      </c>
      <c r="C255" s="212" t="s">
        <v>159</v>
      </c>
      <c r="D255" s="212" t="s">
        <v>181</v>
      </c>
      <c r="E255" s="212" t="s">
        <v>378</v>
      </c>
      <c r="F255" s="212" t="s">
        <v>173</v>
      </c>
      <c r="G255" s="27">
        <f>G256</f>
        <v>90</v>
      </c>
      <c r="J255" s="132"/>
    </row>
    <row r="256" spans="1:10" ht="31.5" x14ac:dyDescent="0.25">
      <c r="A256" s="26" t="s">
        <v>174</v>
      </c>
      <c r="B256" s="214">
        <v>903</v>
      </c>
      <c r="C256" s="212" t="s">
        <v>159</v>
      </c>
      <c r="D256" s="212" t="s">
        <v>181</v>
      </c>
      <c r="E256" s="212" t="s">
        <v>378</v>
      </c>
      <c r="F256" s="212" t="s">
        <v>175</v>
      </c>
      <c r="G256" s="27">
        <v>90</v>
      </c>
      <c r="J256" s="132"/>
    </row>
    <row r="257" spans="1:10" ht="15.75" x14ac:dyDescent="0.25">
      <c r="A257" s="26" t="s">
        <v>379</v>
      </c>
      <c r="B257" s="214">
        <v>903</v>
      </c>
      <c r="C257" s="212" t="s">
        <v>159</v>
      </c>
      <c r="D257" s="212" t="s">
        <v>181</v>
      </c>
      <c r="E257" s="212" t="s">
        <v>380</v>
      </c>
      <c r="F257" s="212"/>
      <c r="G257" s="27">
        <f>G258</f>
        <v>25</v>
      </c>
      <c r="J257" s="132"/>
    </row>
    <row r="258" spans="1:10" ht="31.5" x14ac:dyDescent="0.25">
      <c r="A258" s="26" t="s">
        <v>172</v>
      </c>
      <c r="B258" s="214">
        <v>903</v>
      </c>
      <c r="C258" s="212" t="s">
        <v>159</v>
      </c>
      <c r="D258" s="212" t="s">
        <v>181</v>
      </c>
      <c r="E258" s="212" t="s">
        <v>380</v>
      </c>
      <c r="F258" s="212" t="s">
        <v>173</v>
      </c>
      <c r="G258" s="27">
        <f>G259</f>
        <v>25</v>
      </c>
      <c r="J258" s="132"/>
    </row>
    <row r="259" spans="1:10" ht="31.5" x14ac:dyDescent="0.25">
      <c r="A259" s="26" t="s">
        <v>174</v>
      </c>
      <c r="B259" s="214">
        <v>903</v>
      </c>
      <c r="C259" s="212" t="s">
        <v>159</v>
      </c>
      <c r="D259" s="212" t="s">
        <v>181</v>
      </c>
      <c r="E259" s="212" t="s">
        <v>380</v>
      </c>
      <c r="F259" s="212" t="s">
        <v>175</v>
      </c>
      <c r="G259" s="27">
        <v>25</v>
      </c>
      <c r="J259" s="132"/>
    </row>
    <row r="260" spans="1:10" ht="31.5" x14ac:dyDescent="0.25">
      <c r="A260" s="33" t="s">
        <v>903</v>
      </c>
      <c r="B260" s="214">
        <v>903</v>
      </c>
      <c r="C260" s="212" t="s">
        <v>159</v>
      </c>
      <c r="D260" s="212" t="s">
        <v>181</v>
      </c>
      <c r="E260" s="212" t="s">
        <v>900</v>
      </c>
      <c r="F260" s="212"/>
      <c r="G260" s="27">
        <f>G261</f>
        <v>10</v>
      </c>
      <c r="J260" s="132"/>
    </row>
    <row r="261" spans="1:10" ht="31.5" x14ac:dyDescent="0.25">
      <c r="A261" s="26" t="s">
        <v>172</v>
      </c>
      <c r="B261" s="214">
        <v>903</v>
      </c>
      <c r="C261" s="212" t="s">
        <v>159</v>
      </c>
      <c r="D261" s="212" t="s">
        <v>181</v>
      </c>
      <c r="E261" s="212" t="s">
        <v>900</v>
      </c>
      <c r="F261" s="212" t="s">
        <v>173</v>
      </c>
      <c r="G261" s="27">
        <f>G262</f>
        <v>10</v>
      </c>
      <c r="J261" s="132"/>
    </row>
    <row r="262" spans="1:10" ht="31.5" x14ac:dyDescent="0.25">
      <c r="A262" s="26" t="s">
        <v>174</v>
      </c>
      <c r="B262" s="214">
        <v>903</v>
      </c>
      <c r="C262" s="212" t="s">
        <v>159</v>
      </c>
      <c r="D262" s="212" t="s">
        <v>181</v>
      </c>
      <c r="E262" s="212" t="s">
        <v>900</v>
      </c>
      <c r="F262" s="212" t="s">
        <v>175</v>
      </c>
      <c r="G262" s="27">
        <v>10</v>
      </c>
      <c r="J262" s="132"/>
    </row>
    <row r="263" spans="1:10" ht="47.25" x14ac:dyDescent="0.25">
      <c r="A263" s="26" t="s">
        <v>783</v>
      </c>
      <c r="B263" s="214">
        <v>903</v>
      </c>
      <c r="C263" s="212" t="s">
        <v>159</v>
      </c>
      <c r="D263" s="212" t="s">
        <v>181</v>
      </c>
      <c r="E263" s="212" t="s">
        <v>905</v>
      </c>
      <c r="F263" s="212"/>
      <c r="G263" s="27">
        <f>G264</f>
        <v>30</v>
      </c>
      <c r="J263" s="132"/>
    </row>
    <row r="264" spans="1:10" ht="31.5" x14ac:dyDescent="0.25">
      <c r="A264" s="26" t="s">
        <v>172</v>
      </c>
      <c r="B264" s="214">
        <v>903</v>
      </c>
      <c r="C264" s="212" t="s">
        <v>159</v>
      </c>
      <c r="D264" s="212" t="s">
        <v>181</v>
      </c>
      <c r="E264" s="212" t="s">
        <v>905</v>
      </c>
      <c r="F264" s="212" t="s">
        <v>173</v>
      </c>
      <c r="G264" s="27">
        <f>G265</f>
        <v>30</v>
      </c>
      <c r="J264" s="132"/>
    </row>
    <row r="265" spans="1:10" ht="31.5" x14ac:dyDescent="0.25">
      <c r="A265" s="26" t="s">
        <v>174</v>
      </c>
      <c r="B265" s="214">
        <v>903</v>
      </c>
      <c r="C265" s="212" t="s">
        <v>159</v>
      </c>
      <c r="D265" s="212" t="s">
        <v>181</v>
      </c>
      <c r="E265" s="212" t="s">
        <v>905</v>
      </c>
      <c r="F265" s="212" t="s">
        <v>175</v>
      </c>
      <c r="G265" s="27">
        <v>30</v>
      </c>
      <c r="J265" s="132"/>
    </row>
    <row r="266" spans="1:10" ht="31.5" hidden="1" x14ac:dyDescent="0.25">
      <c r="A266" s="33" t="s">
        <v>904</v>
      </c>
      <c r="B266" s="214">
        <v>903</v>
      </c>
      <c r="C266" s="212" t="s">
        <v>159</v>
      </c>
      <c r="D266" s="212" t="s">
        <v>181</v>
      </c>
      <c r="E266" s="212" t="s">
        <v>901</v>
      </c>
      <c r="F266" s="212"/>
      <c r="G266" s="27">
        <f>G267</f>
        <v>0</v>
      </c>
      <c r="J266" s="132"/>
    </row>
    <row r="267" spans="1:10" ht="31.5" hidden="1" x14ac:dyDescent="0.25">
      <c r="A267" s="26" t="s">
        <v>172</v>
      </c>
      <c r="B267" s="214">
        <v>903</v>
      </c>
      <c r="C267" s="212" t="s">
        <v>159</v>
      </c>
      <c r="D267" s="212" t="s">
        <v>181</v>
      </c>
      <c r="E267" s="212" t="s">
        <v>901</v>
      </c>
      <c r="F267" s="212" t="s">
        <v>173</v>
      </c>
      <c r="G267" s="27">
        <f>G268</f>
        <v>0</v>
      </c>
      <c r="J267" s="132"/>
    </row>
    <row r="268" spans="1:10" ht="31.5" hidden="1" x14ac:dyDescent="0.25">
      <c r="A268" s="26" t="s">
        <v>174</v>
      </c>
      <c r="B268" s="214">
        <v>903</v>
      </c>
      <c r="C268" s="212" t="s">
        <v>159</v>
      </c>
      <c r="D268" s="212" t="s">
        <v>181</v>
      </c>
      <c r="E268" s="212" t="s">
        <v>901</v>
      </c>
      <c r="F268" s="212" t="s">
        <v>175</v>
      </c>
      <c r="G268" s="27">
        <v>0</v>
      </c>
      <c r="J268" s="132"/>
    </row>
    <row r="269" spans="1:10" ht="47.25" hidden="1" x14ac:dyDescent="0.25">
      <c r="A269" s="31" t="s">
        <v>782</v>
      </c>
      <c r="B269" s="214">
        <v>903</v>
      </c>
      <c r="C269" s="212" t="s">
        <v>159</v>
      </c>
      <c r="D269" s="212" t="s">
        <v>181</v>
      </c>
      <c r="E269" s="212" t="s">
        <v>780</v>
      </c>
      <c r="F269" s="212"/>
      <c r="G269" s="27">
        <f>G270</f>
        <v>0</v>
      </c>
      <c r="J269" s="132"/>
    </row>
    <row r="270" spans="1:10" ht="31.5" hidden="1" x14ac:dyDescent="0.25">
      <c r="A270" s="26" t="s">
        <v>410</v>
      </c>
      <c r="B270" s="214">
        <v>903</v>
      </c>
      <c r="C270" s="212" t="s">
        <v>159</v>
      </c>
      <c r="D270" s="212" t="s">
        <v>181</v>
      </c>
      <c r="E270" s="212" t="s">
        <v>788</v>
      </c>
      <c r="F270" s="212"/>
      <c r="G270" s="27">
        <f>G271</f>
        <v>0</v>
      </c>
      <c r="J270" s="132"/>
    </row>
    <row r="271" spans="1:10" ht="31.5" hidden="1" x14ac:dyDescent="0.25">
      <c r="A271" s="26" t="s">
        <v>172</v>
      </c>
      <c r="B271" s="214">
        <v>903</v>
      </c>
      <c r="C271" s="212" t="s">
        <v>159</v>
      </c>
      <c r="D271" s="212" t="s">
        <v>181</v>
      </c>
      <c r="E271" s="212" t="s">
        <v>788</v>
      </c>
      <c r="F271" s="212" t="s">
        <v>173</v>
      </c>
      <c r="G271" s="27">
        <f>G272</f>
        <v>0</v>
      </c>
      <c r="J271" s="132"/>
    </row>
    <row r="272" spans="1:10" ht="31.5" hidden="1" x14ac:dyDescent="0.25">
      <c r="A272" s="26" t="s">
        <v>174</v>
      </c>
      <c r="B272" s="214">
        <v>903</v>
      </c>
      <c r="C272" s="212" t="s">
        <v>159</v>
      </c>
      <c r="D272" s="212" t="s">
        <v>181</v>
      </c>
      <c r="E272" s="212" t="s">
        <v>788</v>
      </c>
      <c r="F272" s="212" t="s">
        <v>175</v>
      </c>
      <c r="G272" s="27">
        <v>0</v>
      </c>
      <c r="J272" s="132"/>
    </row>
    <row r="273" spans="1:10" ht="15.75" hidden="1" x14ac:dyDescent="0.25">
      <c r="A273" s="26" t="s">
        <v>162</v>
      </c>
      <c r="B273" s="214">
        <v>903</v>
      </c>
      <c r="C273" s="212" t="s">
        <v>159</v>
      </c>
      <c r="D273" s="212" t="s">
        <v>181</v>
      </c>
      <c r="E273" s="212" t="s">
        <v>163</v>
      </c>
      <c r="F273" s="212"/>
      <c r="G273" s="27">
        <f>G274</f>
        <v>0</v>
      </c>
      <c r="J273" s="132"/>
    </row>
    <row r="274" spans="1:10" ht="15.75" hidden="1" x14ac:dyDescent="0.25">
      <c r="A274" s="26" t="s">
        <v>226</v>
      </c>
      <c r="B274" s="214">
        <v>903</v>
      </c>
      <c r="C274" s="212" t="s">
        <v>159</v>
      </c>
      <c r="D274" s="212" t="s">
        <v>181</v>
      </c>
      <c r="E274" s="212" t="s">
        <v>227</v>
      </c>
      <c r="F274" s="212"/>
      <c r="G274" s="27">
        <f>G275</f>
        <v>0</v>
      </c>
      <c r="J274" s="132"/>
    </row>
    <row r="275" spans="1:10" ht="31.5" hidden="1" x14ac:dyDescent="0.25">
      <c r="A275" s="37" t="s">
        <v>810</v>
      </c>
      <c r="B275" s="214">
        <v>903</v>
      </c>
      <c r="C275" s="212" t="s">
        <v>159</v>
      </c>
      <c r="D275" s="212" t="s">
        <v>181</v>
      </c>
      <c r="E275" s="212" t="s">
        <v>809</v>
      </c>
      <c r="F275" s="213"/>
      <c r="G275" s="27">
        <f>G276</f>
        <v>0</v>
      </c>
      <c r="J275" s="132"/>
    </row>
    <row r="276" spans="1:10" ht="31.5" hidden="1" x14ac:dyDescent="0.25">
      <c r="A276" s="26" t="s">
        <v>172</v>
      </c>
      <c r="B276" s="214">
        <v>903</v>
      </c>
      <c r="C276" s="212" t="s">
        <v>159</v>
      </c>
      <c r="D276" s="212" t="s">
        <v>181</v>
      </c>
      <c r="E276" s="212" t="s">
        <v>809</v>
      </c>
      <c r="F276" s="212" t="s">
        <v>173</v>
      </c>
      <c r="G276" s="27">
        <f>G277</f>
        <v>0</v>
      </c>
      <c r="J276" s="132"/>
    </row>
    <row r="277" spans="1:10" ht="53.25" hidden="1" customHeight="1" x14ac:dyDescent="0.25">
      <c r="A277" s="26" t="s">
        <v>174</v>
      </c>
      <c r="B277" s="214">
        <v>903</v>
      </c>
      <c r="C277" s="212" t="s">
        <v>159</v>
      </c>
      <c r="D277" s="212" t="s">
        <v>181</v>
      </c>
      <c r="E277" s="212" t="s">
        <v>809</v>
      </c>
      <c r="F277" s="212" t="s">
        <v>175</v>
      </c>
      <c r="G277" s="27">
        <v>0</v>
      </c>
      <c r="J277" s="132"/>
    </row>
    <row r="278" spans="1:10" ht="48.75" customHeight="1" x14ac:dyDescent="0.25">
      <c r="A278" s="31" t="s">
        <v>782</v>
      </c>
      <c r="B278" s="214">
        <v>903</v>
      </c>
      <c r="C278" s="212" t="s">
        <v>159</v>
      </c>
      <c r="D278" s="212" t="s">
        <v>181</v>
      </c>
      <c r="E278" s="212" t="s">
        <v>780</v>
      </c>
      <c r="F278" s="219"/>
      <c r="G278" s="27">
        <f>G279+G282</f>
        <v>5</v>
      </c>
      <c r="J278" s="132"/>
    </row>
    <row r="279" spans="1:10" ht="38.25" customHeight="1" x14ac:dyDescent="0.25">
      <c r="A279" s="122" t="s">
        <v>911</v>
      </c>
      <c r="B279" s="214">
        <v>903</v>
      </c>
      <c r="C279" s="212" t="s">
        <v>159</v>
      </c>
      <c r="D279" s="212" t="s">
        <v>181</v>
      </c>
      <c r="E279" s="212" t="s">
        <v>910</v>
      </c>
      <c r="F279" s="219"/>
      <c r="G279" s="27">
        <f>G280</f>
        <v>5</v>
      </c>
      <c r="J279" s="132"/>
    </row>
    <row r="280" spans="1:10" ht="35.25" customHeight="1" x14ac:dyDescent="0.25">
      <c r="A280" s="26" t="s">
        <v>172</v>
      </c>
      <c r="B280" s="214">
        <v>903</v>
      </c>
      <c r="C280" s="212" t="s">
        <v>159</v>
      </c>
      <c r="D280" s="212" t="s">
        <v>181</v>
      </c>
      <c r="E280" s="212" t="s">
        <v>910</v>
      </c>
      <c r="F280" s="219" t="s">
        <v>173</v>
      </c>
      <c r="G280" s="27">
        <f>G281</f>
        <v>5</v>
      </c>
      <c r="J280" s="132"/>
    </row>
    <row r="281" spans="1:10" ht="32.25" customHeight="1" x14ac:dyDescent="0.25">
      <c r="A281" s="26" t="s">
        <v>174</v>
      </c>
      <c r="B281" s="214">
        <v>903</v>
      </c>
      <c r="C281" s="212" t="s">
        <v>159</v>
      </c>
      <c r="D281" s="212" t="s">
        <v>181</v>
      </c>
      <c r="E281" s="212" t="s">
        <v>910</v>
      </c>
      <c r="F281" s="219" t="s">
        <v>175</v>
      </c>
      <c r="G281" s="27">
        <v>5</v>
      </c>
      <c r="J281" s="132"/>
    </row>
    <row r="282" spans="1:10" ht="51" hidden="1" customHeight="1" x14ac:dyDescent="0.25">
      <c r="A282" s="122" t="s">
        <v>922</v>
      </c>
      <c r="B282" s="212" t="s">
        <v>687</v>
      </c>
      <c r="C282" s="212" t="s">
        <v>159</v>
      </c>
      <c r="D282" s="212" t="s">
        <v>181</v>
      </c>
      <c r="E282" s="212" t="s">
        <v>923</v>
      </c>
      <c r="F282" s="219"/>
      <c r="G282" s="27">
        <f>G283</f>
        <v>0</v>
      </c>
      <c r="J282" s="132"/>
    </row>
    <row r="283" spans="1:10" ht="47.25" hidden="1" customHeight="1" x14ac:dyDescent="0.25">
      <c r="A283" s="31" t="s">
        <v>313</v>
      </c>
      <c r="B283" s="214">
        <v>903</v>
      </c>
      <c r="C283" s="212" t="s">
        <v>159</v>
      </c>
      <c r="D283" s="212" t="s">
        <v>181</v>
      </c>
      <c r="E283" s="212" t="s">
        <v>923</v>
      </c>
      <c r="F283" s="219" t="s">
        <v>314</v>
      </c>
      <c r="G283" s="27">
        <f>G284</f>
        <v>0</v>
      </c>
      <c r="J283" s="132"/>
    </row>
    <row r="284" spans="1:10" ht="21" hidden="1" customHeight="1" x14ac:dyDescent="0.25">
      <c r="A284" s="255" t="s">
        <v>315</v>
      </c>
      <c r="B284" s="214">
        <v>903</v>
      </c>
      <c r="C284" s="212" t="s">
        <v>159</v>
      </c>
      <c r="D284" s="212" t="s">
        <v>181</v>
      </c>
      <c r="E284" s="212" t="s">
        <v>923</v>
      </c>
      <c r="F284" s="219" t="s">
        <v>316</v>
      </c>
      <c r="G284" s="27">
        <v>0</v>
      </c>
      <c r="H284" s="256"/>
      <c r="J284" s="132"/>
    </row>
    <row r="285" spans="1:10" ht="21" customHeight="1" x14ac:dyDescent="0.25">
      <c r="A285" s="326" t="s">
        <v>273</v>
      </c>
      <c r="B285" s="211">
        <v>903</v>
      </c>
      <c r="C285" s="213" t="s">
        <v>191</v>
      </c>
      <c r="D285" s="212"/>
      <c r="E285" s="212"/>
      <c r="F285" s="219"/>
      <c r="G285" s="22">
        <f>G286</f>
        <v>20</v>
      </c>
      <c r="H285" s="257"/>
      <c r="J285" s="132"/>
    </row>
    <row r="286" spans="1:10" ht="21" customHeight="1" x14ac:dyDescent="0.25">
      <c r="A286" s="24" t="s">
        <v>278</v>
      </c>
      <c r="B286" s="211">
        <v>903</v>
      </c>
      <c r="C286" s="213" t="s">
        <v>191</v>
      </c>
      <c r="D286" s="213" t="s">
        <v>279</v>
      </c>
      <c r="E286" s="212"/>
      <c r="F286" s="219"/>
      <c r="G286" s="22">
        <f>G287</f>
        <v>20</v>
      </c>
      <c r="H286" s="257"/>
      <c r="J286" s="132"/>
    </row>
    <row r="287" spans="1:10" ht="37.5" customHeight="1" x14ac:dyDescent="0.25">
      <c r="A287" s="26" t="s">
        <v>384</v>
      </c>
      <c r="B287" s="214">
        <v>903</v>
      </c>
      <c r="C287" s="212" t="s">
        <v>191</v>
      </c>
      <c r="D287" s="212" t="s">
        <v>279</v>
      </c>
      <c r="E287" s="212" t="s">
        <v>385</v>
      </c>
      <c r="F287" s="219"/>
      <c r="G287" s="27">
        <f>G288</f>
        <v>20</v>
      </c>
      <c r="H287" s="257"/>
      <c r="J287" s="132"/>
    </row>
    <row r="288" spans="1:10" ht="53.25" customHeight="1" x14ac:dyDescent="0.25">
      <c r="A288" s="26" t="s">
        <v>408</v>
      </c>
      <c r="B288" s="214">
        <v>903</v>
      </c>
      <c r="C288" s="212" t="s">
        <v>191</v>
      </c>
      <c r="D288" s="212" t="s">
        <v>279</v>
      </c>
      <c r="E288" s="212" t="s">
        <v>409</v>
      </c>
      <c r="F288" s="212"/>
      <c r="G288" s="27">
        <f>G289+G292</f>
        <v>20</v>
      </c>
      <c r="H288" s="257"/>
      <c r="J288" s="132"/>
    </row>
    <row r="289" spans="1:10" ht="36.75" customHeight="1" x14ac:dyDescent="0.25">
      <c r="A289" s="26" t="s">
        <v>410</v>
      </c>
      <c r="B289" s="214">
        <v>903</v>
      </c>
      <c r="C289" s="212" t="s">
        <v>191</v>
      </c>
      <c r="D289" s="212" t="s">
        <v>279</v>
      </c>
      <c r="E289" s="212" t="s">
        <v>411</v>
      </c>
      <c r="F289" s="212"/>
      <c r="G289" s="27">
        <f>G290</f>
        <v>10</v>
      </c>
      <c r="H289" s="257"/>
      <c r="J289" s="132"/>
    </row>
    <row r="290" spans="1:10" ht="37.5" customHeight="1" x14ac:dyDescent="0.25">
      <c r="A290" s="26" t="s">
        <v>313</v>
      </c>
      <c r="B290" s="214">
        <v>903</v>
      </c>
      <c r="C290" s="212" t="s">
        <v>191</v>
      </c>
      <c r="D290" s="212" t="s">
        <v>279</v>
      </c>
      <c r="E290" s="212" t="s">
        <v>411</v>
      </c>
      <c r="F290" s="212" t="s">
        <v>314</v>
      </c>
      <c r="G290" s="27">
        <f>G291</f>
        <v>10</v>
      </c>
      <c r="H290" s="257"/>
      <c r="J290" s="132"/>
    </row>
    <row r="291" spans="1:10" ht="21" customHeight="1" x14ac:dyDescent="0.25">
      <c r="A291" s="41" t="s">
        <v>412</v>
      </c>
      <c r="B291" s="214">
        <v>903</v>
      </c>
      <c r="C291" s="212" t="s">
        <v>191</v>
      </c>
      <c r="D291" s="212" t="s">
        <v>279</v>
      </c>
      <c r="E291" s="212" t="s">
        <v>411</v>
      </c>
      <c r="F291" s="212" t="s">
        <v>413</v>
      </c>
      <c r="G291" s="27">
        <v>10</v>
      </c>
      <c r="H291" s="257"/>
      <c r="J291" s="132"/>
    </row>
    <row r="292" spans="1:10" ht="47.25" customHeight="1" x14ac:dyDescent="0.25">
      <c r="A292" s="26" t="s">
        <v>416</v>
      </c>
      <c r="B292" s="214">
        <v>903</v>
      </c>
      <c r="C292" s="212" t="s">
        <v>191</v>
      </c>
      <c r="D292" s="212" t="s">
        <v>279</v>
      </c>
      <c r="E292" s="212" t="s">
        <v>417</v>
      </c>
      <c r="F292" s="212"/>
      <c r="G292" s="27">
        <f>G293</f>
        <v>10</v>
      </c>
      <c r="H292" s="257"/>
      <c r="J292" s="132"/>
    </row>
    <row r="293" spans="1:10" ht="21" customHeight="1" x14ac:dyDescent="0.25">
      <c r="A293" s="26" t="s">
        <v>289</v>
      </c>
      <c r="B293" s="214">
        <v>903</v>
      </c>
      <c r="C293" s="212" t="s">
        <v>191</v>
      </c>
      <c r="D293" s="212" t="s">
        <v>279</v>
      </c>
      <c r="E293" s="212" t="s">
        <v>417</v>
      </c>
      <c r="F293" s="212" t="s">
        <v>290</v>
      </c>
      <c r="G293" s="27">
        <f>G294</f>
        <v>10</v>
      </c>
      <c r="H293" s="257"/>
      <c r="J293" s="132"/>
    </row>
    <row r="294" spans="1:10" ht="29.25" customHeight="1" x14ac:dyDescent="0.25">
      <c r="A294" s="26" t="s">
        <v>291</v>
      </c>
      <c r="B294" s="214">
        <v>903</v>
      </c>
      <c r="C294" s="212" t="s">
        <v>191</v>
      </c>
      <c r="D294" s="212" t="s">
        <v>279</v>
      </c>
      <c r="E294" s="212" t="s">
        <v>417</v>
      </c>
      <c r="F294" s="212" t="s">
        <v>292</v>
      </c>
      <c r="G294" s="27">
        <v>10</v>
      </c>
      <c r="H294" s="257"/>
      <c r="J294" s="132"/>
    </row>
    <row r="295" spans="1:10" ht="15.75" x14ac:dyDescent="0.25">
      <c r="A295" s="24" t="s">
        <v>304</v>
      </c>
      <c r="B295" s="211">
        <v>903</v>
      </c>
      <c r="C295" s="213" t="s">
        <v>305</v>
      </c>
      <c r="D295" s="212"/>
      <c r="E295" s="212"/>
      <c r="F295" s="212"/>
      <c r="G295" s="22">
        <f>G296+G353+G359</f>
        <v>17822.400000000001</v>
      </c>
      <c r="J295" s="132"/>
    </row>
    <row r="296" spans="1:10" ht="15.75" x14ac:dyDescent="0.25">
      <c r="A296" s="24" t="s">
        <v>306</v>
      </c>
      <c r="B296" s="211">
        <v>903</v>
      </c>
      <c r="C296" s="213" t="s">
        <v>305</v>
      </c>
      <c r="D296" s="213" t="s">
        <v>256</v>
      </c>
      <c r="E296" s="213"/>
      <c r="F296" s="213"/>
      <c r="G296" s="22">
        <f>G297+G342+G338</f>
        <v>16822.400000000001</v>
      </c>
      <c r="J296" s="132"/>
    </row>
    <row r="297" spans="1:10" ht="31.5" x14ac:dyDescent="0.25">
      <c r="A297" s="26" t="s">
        <v>307</v>
      </c>
      <c r="B297" s="214">
        <v>903</v>
      </c>
      <c r="C297" s="212" t="s">
        <v>305</v>
      </c>
      <c r="D297" s="212" t="s">
        <v>256</v>
      </c>
      <c r="E297" s="212" t="s">
        <v>308</v>
      </c>
      <c r="F297" s="212"/>
      <c r="G297" s="27">
        <f>G298</f>
        <v>15654</v>
      </c>
      <c r="J297" s="132"/>
    </row>
    <row r="298" spans="1:10" ht="47.25" x14ac:dyDescent="0.25">
      <c r="A298" s="26" t="s">
        <v>309</v>
      </c>
      <c r="B298" s="214">
        <v>903</v>
      </c>
      <c r="C298" s="212" t="s">
        <v>305</v>
      </c>
      <c r="D298" s="212" t="s">
        <v>256</v>
      </c>
      <c r="E298" s="212" t="s">
        <v>310</v>
      </c>
      <c r="F298" s="212"/>
      <c r="G298" s="27">
        <f>G302+G314+G317+G320+G323+G308+G299+G331+G326</f>
        <v>15654</v>
      </c>
      <c r="J298" s="132"/>
    </row>
    <row r="299" spans="1:10" ht="15.75" x14ac:dyDescent="0.25">
      <c r="A299" s="302" t="s">
        <v>990</v>
      </c>
      <c r="B299" s="214">
        <v>903</v>
      </c>
      <c r="C299" s="212" t="s">
        <v>305</v>
      </c>
      <c r="D299" s="212" t="s">
        <v>256</v>
      </c>
      <c r="E299" s="212" t="s">
        <v>991</v>
      </c>
      <c r="F299" s="212"/>
      <c r="G299" s="28">
        <f>G300</f>
        <v>45</v>
      </c>
      <c r="J299" s="132"/>
    </row>
    <row r="300" spans="1:10" ht="15.75" x14ac:dyDescent="0.25">
      <c r="A300" s="26" t="s">
        <v>289</v>
      </c>
      <c r="B300" s="214">
        <v>903</v>
      </c>
      <c r="C300" s="212" t="s">
        <v>305</v>
      </c>
      <c r="D300" s="212" t="s">
        <v>256</v>
      </c>
      <c r="E300" s="212" t="s">
        <v>991</v>
      </c>
      <c r="F300" s="212" t="s">
        <v>290</v>
      </c>
      <c r="G300" s="28">
        <f>G301</f>
        <v>45</v>
      </c>
      <c r="J300" s="132"/>
    </row>
    <row r="301" spans="1:10" ht="15.75" x14ac:dyDescent="0.25">
      <c r="A301" s="26" t="s">
        <v>1057</v>
      </c>
      <c r="B301" s="214">
        <v>903</v>
      </c>
      <c r="C301" s="212" t="s">
        <v>305</v>
      </c>
      <c r="D301" s="212" t="s">
        <v>256</v>
      </c>
      <c r="E301" s="212" t="s">
        <v>991</v>
      </c>
      <c r="F301" s="212" t="s">
        <v>1056</v>
      </c>
      <c r="G301" s="28">
        <v>45</v>
      </c>
      <c r="J301" s="132"/>
    </row>
    <row r="302" spans="1:10" ht="31.5" hidden="1" x14ac:dyDescent="0.25">
      <c r="A302" s="26" t="s">
        <v>311</v>
      </c>
      <c r="B302" s="214">
        <v>903</v>
      </c>
      <c r="C302" s="212" t="s">
        <v>305</v>
      </c>
      <c r="D302" s="212" t="s">
        <v>256</v>
      </c>
      <c r="E302" s="212" t="s">
        <v>312</v>
      </c>
      <c r="F302" s="212"/>
      <c r="G302" s="27">
        <f>G303</f>
        <v>0</v>
      </c>
      <c r="J302" s="132"/>
    </row>
    <row r="303" spans="1:10" ht="31.5" hidden="1" x14ac:dyDescent="0.25">
      <c r="A303" s="26" t="s">
        <v>313</v>
      </c>
      <c r="B303" s="214">
        <v>903</v>
      </c>
      <c r="C303" s="212" t="s">
        <v>305</v>
      </c>
      <c r="D303" s="212" t="s">
        <v>256</v>
      </c>
      <c r="E303" s="212" t="s">
        <v>312</v>
      </c>
      <c r="F303" s="212" t="s">
        <v>314</v>
      </c>
      <c r="G303" s="27">
        <f>G304</f>
        <v>0</v>
      </c>
      <c r="J303" s="132"/>
    </row>
    <row r="304" spans="1:10" ht="15.75" hidden="1" x14ac:dyDescent="0.25">
      <c r="A304" s="26" t="s">
        <v>315</v>
      </c>
      <c r="B304" s="214">
        <v>903</v>
      </c>
      <c r="C304" s="212" t="s">
        <v>305</v>
      </c>
      <c r="D304" s="212" t="s">
        <v>256</v>
      </c>
      <c r="E304" s="212" t="s">
        <v>312</v>
      </c>
      <c r="F304" s="212" t="s">
        <v>316</v>
      </c>
      <c r="G304" s="28">
        <v>0</v>
      </c>
      <c r="H304" s="292"/>
      <c r="J304" s="132"/>
    </row>
    <row r="305" spans="1:10" ht="47.25" hidden="1" customHeight="1" x14ac:dyDescent="0.25">
      <c r="A305" s="26" t="s">
        <v>317</v>
      </c>
      <c r="B305" s="214">
        <v>903</v>
      </c>
      <c r="C305" s="212" t="s">
        <v>305</v>
      </c>
      <c r="D305" s="212" t="s">
        <v>256</v>
      </c>
      <c r="E305" s="212" t="s">
        <v>318</v>
      </c>
      <c r="F305" s="212"/>
      <c r="G305" s="27">
        <f>G306</f>
        <v>0</v>
      </c>
      <c r="J305" s="132"/>
    </row>
    <row r="306" spans="1:10" ht="47.25" hidden="1" customHeight="1" x14ac:dyDescent="0.25">
      <c r="A306" s="26" t="s">
        <v>313</v>
      </c>
      <c r="B306" s="214">
        <v>903</v>
      </c>
      <c r="C306" s="212" t="s">
        <v>305</v>
      </c>
      <c r="D306" s="212" t="s">
        <v>256</v>
      </c>
      <c r="E306" s="212" t="s">
        <v>318</v>
      </c>
      <c r="F306" s="212" t="s">
        <v>314</v>
      </c>
      <c r="G306" s="27">
        <f>G307</f>
        <v>0</v>
      </c>
      <c r="J306" s="132"/>
    </row>
    <row r="307" spans="1:10" ht="15.75" hidden="1" customHeight="1" x14ac:dyDescent="0.25">
      <c r="A307" s="26" t="s">
        <v>315</v>
      </c>
      <c r="B307" s="214">
        <v>903</v>
      </c>
      <c r="C307" s="212" t="s">
        <v>305</v>
      </c>
      <c r="D307" s="212" t="s">
        <v>256</v>
      </c>
      <c r="E307" s="212" t="s">
        <v>318</v>
      </c>
      <c r="F307" s="212" t="s">
        <v>316</v>
      </c>
      <c r="G307" s="27">
        <v>0</v>
      </c>
      <c r="J307" s="132"/>
    </row>
    <row r="308" spans="1:10" ht="47.25" hidden="1" customHeight="1" x14ac:dyDescent="0.25">
      <c r="A308" s="26" t="s">
        <v>319</v>
      </c>
      <c r="B308" s="214">
        <v>903</v>
      </c>
      <c r="C308" s="212" t="s">
        <v>305</v>
      </c>
      <c r="D308" s="212" t="s">
        <v>256</v>
      </c>
      <c r="E308" s="212" t="s">
        <v>320</v>
      </c>
      <c r="F308" s="212"/>
      <c r="G308" s="27">
        <f>G309</f>
        <v>0</v>
      </c>
      <c r="J308" s="317"/>
    </row>
    <row r="309" spans="1:10" ht="47.25" hidden="1" customHeight="1" x14ac:dyDescent="0.25">
      <c r="A309" s="26" t="s">
        <v>313</v>
      </c>
      <c r="B309" s="214">
        <v>903</v>
      </c>
      <c r="C309" s="212" t="s">
        <v>305</v>
      </c>
      <c r="D309" s="212" t="s">
        <v>256</v>
      </c>
      <c r="E309" s="212" t="s">
        <v>320</v>
      </c>
      <c r="F309" s="212" t="s">
        <v>314</v>
      </c>
      <c r="G309" s="27">
        <f>G310</f>
        <v>0</v>
      </c>
      <c r="J309" s="132"/>
    </row>
    <row r="310" spans="1:10" ht="15.75" hidden="1" customHeight="1" x14ac:dyDescent="0.25">
      <c r="A310" s="26" t="s">
        <v>315</v>
      </c>
      <c r="B310" s="214">
        <v>903</v>
      </c>
      <c r="C310" s="212" t="s">
        <v>305</v>
      </c>
      <c r="D310" s="212" t="s">
        <v>256</v>
      </c>
      <c r="E310" s="212" t="s">
        <v>320</v>
      </c>
      <c r="F310" s="212" t="s">
        <v>316</v>
      </c>
      <c r="G310" s="27">
        <v>0</v>
      </c>
      <c r="J310" s="132"/>
    </row>
    <row r="311" spans="1:10" ht="31.5" hidden="1" customHeight="1" x14ac:dyDescent="0.25">
      <c r="A311" s="26" t="s">
        <v>321</v>
      </c>
      <c r="B311" s="214">
        <v>903</v>
      </c>
      <c r="C311" s="212" t="s">
        <v>305</v>
      </c>
      <c r="D311" s="212" t="s">
        <v>256</v>
      </c>
      <c r="E311" s="212" t="s">
        <v>322</v>
      </c>
      <c r="F311" s="212"/>
      <c r="G311" s="27">
        <f>G312</f>
        <v>0</v>
      </c>
      <c r="J311" s="132"/>
    </row>
    <row r="312" spans="1:10" ht="47.25" hidden="1" customHeight="1" x14ac:dyDescent="0.25">
      <c r="A312" s="26" t="s">
        <v>313</v>
      </c>
      <c r="B312" s="214">
        <v>903</v>
      </c>
      <c r="C312" s="212" t="s">
        <v>305</v>
      </c>
      <c r="D312" s="212" t="s">
        <v>256</v>
      </c>
      <c r="E312" s="212" t="s">
        <v>322</v>
      </c>
      <c r="F312" s="212" t="s">
        <v>314</v>
      </c>
      <c r="G312" s="27">
        <f>G313</f>
        <v>0</v>
      </c>
      <c r="J312" s="132"/>
    </row>
    <row r="313" spans="1:10" ht="15.75" hidden="1" customHeight="1" x14ac:dyDescent="0.25">
      <c r="A313" s="26" t="s">
        <v>315</v>
      </c>
      <c r="B313" s="214">
        <v>903</v>
      </c>
      <c r="C313" s="212" t="s">
        <v>305</v>
      </c>
      <c r="D313" s="212" t="s">
        <v>256</v>
      </c>
      <c r="E313" s="212" t="s">
        <v>322</v>
      </c>
      <c r="F313" s="212" t="s">
        <v>316</v>
      </c>
      <c r="G313" s="27">
        <v>0</v>
      </c>
      <c r="J313" s="132"/>
    </row>
    <row r="314" spans="1:10" ht="39.75" hidden="1" customHeight="1" x14ac:dyDescent="0.25">
      <c r="A314" s="26" t="s">
        <v>323</v>
      </c>
      <c r="B314" s="214">
        <v>903</v>
      </c>
      <c r="C314" s="212" t="s">
        <v>305</v>
      </c>
      <c r="D314" s="212" t="s">
        <v>256</v>
      </c>
      <c r="E314" s="212" t="s">
        <v>324</v>
      </c>
      <c r="F314" s="212"/>
      <c r="G314" s="27">
        <f>G315</f>
        <v>0</v>
      </c>
      <c r="J314" s="132"/>
    </row>
    <row r="315" spans="1:10" ht="31.5" hidden="1" x14ac:dyDescent="0.25">
      <c r="A315" s="26" t="s">
        <v>313</v>
      </c>
      <c r="B315" s="214">
        <v>903</v>
      </c>
      <c r="C315" s="212" t="s">
        <v>305</v>
      </c>
      <c r="D315" s="212" t="s">
        <v>256</v>
      </c>
      <c r="E315" s="212" t="s">
        <v>324</v>
      </c>
      <c r="F315" s="212" t="s">
        <v>314</v>
      </c>
      <c r="G315" s="27">
        <f>G316</f>
        <v>0</v>
      </c>
      <c r="J315" s="132"/>
    </row>
    <row r="316" spans="1:10" ht="15.75" hidden="1" x14ac:dyDescent="0.25">
      <c r="A316" s="26" t="s">
        <v>315</v>
      </c>
      <c r="B316" s="214">
        <v>903</v>
      </c>
      <c r="C316" s="212" t="s">
        <v>305</v>
      </c>
      <c r="D316" s="212" t="s">
        <v>256</v>
      </c>
      <c r="E316" s="212" t="s">
        <v>324</v>
      </c>
      <c r="F316" s="212" t="s">
        <v>316</v>
      </c>
      <c r="G316" s="27">
        <v>0</v>
      </c>
      <c r="J316" s="132"/>
    </row>
    <row r="317" spans="1:10" ht="31.5" hidden="1" customHeight="1" x14ac:dyDescent="0.25">
      <c r="A317" s="26" t="s">
        <v>325</v>
      </c>
      <c r="B317" s="214">
        <v>903</v>
      </c>
      <c r="C317" s="212" t="s">
        <v>305</v>
      </c>
      <c r="D317" s="212" t="s">
        <v>256</v>
      </c>
      <c r="E317" s="212" t="s">
        <v>327</v>
      </c>
      <c r="F317" s="212"/>
      <c r="G317" s="27">
        <f>G318</f>
        <v>0</v>
      </c>
      <c r="J317" s="132"/>
    </row>
    <row r="318" spans="1:10" ht="47.25" hidden="1" customHeight="1" x14ac:dyDescent="0.25">
      <c r="A318" s="26" t="s">
        <v>313</v>
      </c>
      <c r="B318" s="214">
        <v>903</v>
      </c>
      <c r="C318" s="212" t="s">
        <v>305</v>
      </c>
      <c r="D318" s="212" t="s">
        <v>256</v>
      </c>
      <c r="E318" s="212" t="s">
        <v>327</v>
      </c>
      <c r="F318" s="212" t="s">
        <v>314</v>
      </c>
      <c r="G318" s="27">
        <f>G319</f>
        <v>0</v>
      </c>
      <c r="J318" s="132"/>
    </row>
    <row r="319" spans="1:10" ht="15.75" hidden="1" customHeight="1" x14ac:dyDescent="0.25">
      <c r="A319" s="26" t="s">
        <v>315</v>
      </c>
      <c r="B319" s="214">
        <v>903</v>
      </c>
      <c r="C319" s="212" t="s">
        <v>305</v>
      </c>
      <c r="D319" s="212" t="s">
        <v>256</v>
      </c>
      <c r="E319" s="212" t="s">
        <v>327</v>
      </c>
      <c r="F319" s="212" t="s">
        <v>316</v>
      </c>
      <c r="G319" s="27">
        <v>0</v>
      </c>
      <c r="J319" s="132"/>
    </row>
    <row r="320" spans="1:10" ht="47.25" hidden="1" customHeight="1" x14ac:dyDescent="0.25">
      <c r="A320" s="69" t="s">
        <v>328</v>
      </c>
      <c r="B320" s="214">
        <v>903</v>
      </c>
      <c r="C320" s="212" t="s">
        <v>305</v>
      </c>
      <c r="D320" s="212" t="s">
        <v>256</v>
      </c>
      <c r="E320" s="212" t="s">
        <v>329</v>
      </c>
      <c r="F320" s="212"/>
      <c r="G320" s="27">
        <f>G321</f>
        <v>0</v>
      </c>
      <c r="J320" s="132"/>
    </row>
    <row r="321" spans="1:11" ht="47.25" hidden="1" customHeight="1" x14ac:dyDescent="0.25">
      <c r="A321" s="31" t="s">
        <v>313</v>
      </c>
      <c r="B321" s="214">
        <v>903</v>
      </c>
      <c r="C321" s="212" t="s">
        <v>305</v>
      </c>
      <c r="D321" s="212" t="s">
        <v>256</v>
      </c>
      <c r="E321" s="212" t="s">
        <v>329</v>
      </c>
      <c r="F321" s="212" t="s">
        <v>314</v>
      </c>
      <c r="G321" s="27">
        <f>G322</f>
        <v>0</v>
      </c>
      <c r="J321" s="132"/>
    </row>
    <row r="322" spans="1:11" ht="15.75" hidden="1" customHeight="1" x14ac:dyDescent="0.25">
      <c r="A322" s="255" t="s">
        <v>315</v>
      </c>
      <c r="B322" s="214">
        <v>903</v>
      </c>
      <c r="C322" s="212" t="s">
        <v>305</v>
      </c>
      <c r="D322" s="212" t="s">
        <v>256</v>
      </c>
      <c r="E322" s="212" t="s">
        <v>329</v>
      </c>
      <c r="F322" s="212" t="s">
        <v>316</v>
      </c>
      <c r="G322" s="27">
        <v>0</v>
      </c>
      <c r="J322" s="132"/>
    </row>
    <row r="323" spans="1:11" ht="48" hidden="1" customHeight="1" x14ac:dyDescent="0.25">
      <c r="A323" s="69" t="s">
        <v>842</v>
      </c>
      <c r="B323" s="214">
        <v>903</v>
      </c>
      <c r="C323" s="212" t="s">
        <v>305</v>
      </c>
      <c r="D323" s="212" t="s">
        <v>256</v>
      </c>
      <c r="E323" s="212" t="s">
        <v>848</v>
      </c>
      <c r="F323" s="212"/>
      <c r="G323" s="27">
        <f>G324</f>
        <v>0</v>
      </c>
      <c r="J323" s="132"/>
    </row>
    <row r="324" spans="1:11" ht="51.75" hidden="1" customHeight="1" x14ac:dyDescent="0.25">
      <c r="A324" s="31" t="s">
        <v>313</v>
      </c>
      <c r="B324" s="214">
        <v>903</v>
      </c>
      <c r="C324" s="212" t="s">
        <v>305</v>
      </c>
      <c r="D324" s="212" t="s">
        <v>256</v>
      </c>
      <c r="E324" s="212" t="s">
        <v>848</v>
      </c>
      <c r="F324" s="212" t="s">
        <v>314</v>
      </c>
      <c r="G324" s="27">
        <f>G325</f>
        <v>0</v>
      </c>
      <c r="J324" s="132"/>
    </row>
    <row r="325" spans="1:11" ht="15.75" hidden="1" customHeight="1" x14ac:dyDescent="0.25">
      <c r="A325" s="255" t="s">
        <v>315</v>
      </c>
      <c r="B325" s="214">
        <v>903</v>
      </c>
      <c r="C325" s="212" t="s">
        <v>305</v>
      </c>
      <c r="D325" s="212" t="s">
        <v>256</v>
      </c>
      <c r="E325" s="212" t="s">
        <v>848</v>
      </c>
      <c r="F325" s="212" t="s">
        <v>316</v>
      </c>
      <c r="G325" s="27">
        <v>0</v>
      </c>
      <c r="J325" s="132"/>
    </row>
    <row r="326" spans="1:11" ht="36" customHeight="1" x14ac:dyDescent="0.25">
      <c r="A326" s="33" t="s">
        <v>1043</v>
      </c>
      <c r="B326" s="214">
        <v>903</v>
      </c>
      <c r="C326" s="212" t="s">
        <v>305</v>
      </c>
      <c r="D326" s="212" t="s">
        <v>256</v>
      </c>
      <c r="E326" s="212" t="s">
        <v>1042</v>
      </c>
      <c r="F326" s="212"/>
      <c r="G326" s="28">
        <f>G329+G327</f>
        <v>300</v>
      </c>
      <c r="J326" s="132"/>
    </row>
    <row r="327" spans="1:11" ht="63" x14ac:dyDescent="0.25">
      <c r="A327" s="26" t="s">
        <v>168</v>
      </c>
      <c r="B327" s="214">
        <v>903</v>
      </c>
      <c r="C327" s="212" t="s">
        <v>305</v>
      </c>
      <c r="D327" s="212" t="s">
        <v>256</v>
      </c>
      <c r="E327" s="212" t="s">
        <v>1042</v>
      </c>
      <c r="F327" s="212" t="s">
        <v>169</v>
      </c>
      <c r="G327" s="28">
        <f>G328</f>
        <v>300</v>
      </c>
      <c r="J327" s="132"/>
    </row>
    <row r="328" spans="1:11" ht="24.75" customHeight="1" x14ac:dyDescent="0.25">
      <c r="A328" s="48" t="s">
        <v>383</v>
      </c>
      <c r="B328" s="214">
        <v>903</v>
      </c>
      <c r="C328" s="212" t="s">
        <v>305</v>
      </c>
      <c r="D328" s="212" t="s">
        <v>256</v>
      </c>
      <c r="E328" s="212" t="s">
        <v>1042</v>
      </c>
      <c r="F328" s="212" t="s">
        <v>250</v>
      </c>
      <c r="G328" s="28">
        <v>300</v>
      </c>
      <c r="H328" s="316"/>
      <c r="J328" s="132"/>
    </row>
    <row r="329" spans="1:11" ht="30.75" customHeight="1" x14ac:dyDescent="0.25">
      <c r="A329" s="26" t="s">
        <v>172</v>
      </c>
      <c r="B329" s="214">
        <v>903</v>
      </c>
      <c r="C329" s="212" t="s">
        <v>305</v>
      </c>
      <c r="D329" s="212" t="s">
        <v>256</v>
      </c>
      <c r="E329" s="212" t="s">
        <v>1042</v>
      </c>
      <c r="F329" s="212" t="s">
        <v>173</v>
      </c>
      <c r="G329" s="28">
        <f>G330</f>
        <v>0</v>
      </c>
      <c r="J329" s="132"/>
    </row>
    <row r="330" spans="1:11" ht="39" customHeight="1" x14ac:dyDescent="0.25">
      <c r="A330" s="26" t="s">
        <v>174</v>
      </c>
      <c r="B330" s="214">
        <v>903</v>
      </c>
      <c r="C330" s="212" t="s">
        <v>305</v>
      </c>
      <c r="D330" s="212" t="s">
        <v>256</v>
      </c>
      <c r="E330" s="212" t="s">
        <v>1042</v>
      </c>
      <c r="F330" s="212" t="s">
        <v>175</v>
      </c>
      <c r="G330" s="28">
        <f>300-300</f>
        <v>0</v>
      </c>
      <c r="H330" s="316"/>
      <c r="J330" s="132"/>
    </row>
    <row r="331" spans="1:11" ht="15.75" customHeight="1" x14ac:dyDescent="0.25">
      <c r="A331" s="26" t="s">
        <v>992</v>
      </c>
      <c r="B331" s="214">
        <v>903</v>
      </c>
      <c r="C331" s="212" t="s">
        <v>305</v>
      </c>
      <c r="D331" s="212" t="s">
        <v>256</v>
      </c>
      <c r="E331" s="212" t="s">
        <v>993</v>
      </c>
      <c r="F331" s="212"/>
      <c r="G331" s="28">
        <f>G332+G334+G336</f>
        <v>15309</v>
      </c>
      <c r="J331" s="132"/>
    </row>
    <row r="332" spans="1:11" ht="69.75" customHeight="1" x14ac:dyDescent="0.25">
      <c r="A332" s="26" t="s">
        <v>168</v>
      </c>
      <c r="B332" s="214">
        <v>903</v>
      </c>
      <c r="C332" s="212" t="s">
        <v>305</v>
      </c>
      <c r="D332" s="212" t="s">
        <v>256</v>
      </c>
      <c r="E332" s="212" t="s">
        <v>993</v>
      </c>
      <c r="F332" s="212" t="s">
        <v>169</v>
      </c>
      <c r="G332" s="28">
        <f>G333</f>
        <v>13271.6</v>
      </c>
      <c r="J332" s="132"/>
    </row>
    <row r="333" spans="1:11" ht="15.75" customHeight="1" x14ac:dyDescent="0.25">
      <c r="A333" s="48" t="s">
        <v>383</v>
      </c>
      <c r="B333" s="214">
        <v>903</v>
      </c>
      <c r="C333" s="212" t="s">
        <v>305</v>
      </c>
      <c r="D333" s="212" t="s">
        <v>256</v>
      </c>
      <c r="E333" s="212" t="s">
        <v>993</v>
      </c>
      <c r="F333" s="212" t="s">
        <v>250</v>
      </c>
      <c r="G333" s="28">
        <f>11649.6+640.6+981.4</f>
        <v>13271.6</v>
      </c>
      <c r="H333" s="316"/>
      <c r="J333" s="132"/>
      <c r="K333" s="318"/>
    </row>
    <row r="334" spans="1:11" ht="34.5" customHeight="1" x14ac:dyDescent="0.25">
      <c r="A334" s="26" t="s">
        <v>172</v>
      </c>
      <c r="B334" s="214">
        <v>903</v>
      </c>
      <c r="C334" s="212" t="s">
        <v>305</v>
      </c>
      <c r="D334" s="212" t="s">
        <v>256</v>
      </c>
      <c r="E334" s="212" t="s">
        <v>993</v>
      </c>
      <c r="F334" s="212" t="s">
        <v>173</v>
      </c>
      <c r="G334" s="28">
        <f>G335</f>
        <v>1965.3</v>
      </c>
      <c r="J334" s="317"/>
    </row>
    <row r="335" spans="1:11" ht="37.5" customHeight="1" x14ac:dyDescent="0.25">
      <c r="A335" s="26" t="s">
        <v>174</v>
      </c>
      <c r="B335" s="214">
        <v>903</v>
      </c>
      <c r="C335" s="212" t="s">
        <v>305</v>
      </c>
      <c r="D335" s="212" t="s">
        <v>256</v>
      </c>
      <c r="E335" s="212" t="s">
        <v>993</v>
      </c>
      <c r="F335" s="212" t="s">
        <v>175</v>
      </c>
      <c r="G335" s="28">
        <f>2136-73-2-237.3+141.6</f>
        <v>1965.3</v>
      </c>
      <c r="H335" s="320" t="s">
        <v>1103</v>
      </c>
      <c r="I335" s="349"/>
      <c r="J335" s="132"/>
      <c r="K335" s="318"/>
    </row>
    <row r="336" spans="1:11" ht="21" customHeight="1" x14ac:dyDescent="0.25">
      <c r="A336" s="26" t="s">
        <v>176</v>
      </c>
      <c r="B336" s="214">
        <v>903</v>
      </c>
      <c r="C336" s="212" t="s">
        <v>305</v>
      </c>
      <c r="D336" s="212" t="s">
        <v>256</v>
      </c>
      <c r="E336" s="212" t="s">
        <v>993</v>
      </c>
      <c r="F336" s="212" t="s">
        <v>186</v>
      </c>
      <c r="G336" s="28">
        <f>G337</f>
        <v>72.099999999999994</v>
      </c>
      <c r="H336" s="316"/>
      <c r="I336" s="319"/>
      <c r="J336" s="132"/>
    </row>
    <row r="337" spans="1:11" ht="21" customHeight="1" x14ac:dyDescent="0.25">
      <c r="A337" s="26" t="s">
        <v>779</v>
      </c>
      <c r="B337" s="214">
        <v>903</v>
      </c>
      <c r="C337" s="212" t="s">
        <v>305</v>
      </c>
      <c r="D337" s="212" t="s">
        <v>256</v>
      </c>
      <c r="E337" s="212" t="s">
        <v>993</v>
      </c>
      <c r="F337" s="212" t="s">
        <v>179</v>
      </c>
      <c r="G337" s="28">
        <f>73-2.9+2</f>
        <v>72.099999999999994</v>
      </c>
      <c r="H337" s="320"/>
      <c r="I337" s="349"/>
      <c r="J337" s="132"/>
      <c r="K337" s="318"/>
    </row>
    <row r="338" spans="1:11" ht="51" customHeight="1" x14ac:dyDescent="0.25">
      <c r="A338" s="31" t="s">
        <v>782</v>
      </c>
      <c r="B338" s="214">
        <v>903</v>
      </c>
      <c r="C338" s="212" t="s">
        <v>305</v>
      </c>
      <c r="D338" s="212" t="s">
        <v>256</v>
      </c>
      <c r="E338" s="212" t="s">
        <v>780</v>
      </c>
      <c r="F338" s="213"/>
      <c r="G338" s="27">
        <f>G339</f>
        <v>221</v>
      </c>
      <c r="J338" s="132"/>
    </row>
    <row r="339" spans="1:11" ht="32.25" customHeight="1" x14ac:dyDescent="0.25">
      <c r="A339" s="122" t="s">
        <v>914</v>
      </c>
      <c r="B339" s="212" t="s">
        <v>687</v>
      </c>
      <c r="C339" s="212" t="s">
        <v>305</v>
      </c>
      <c r="D339" s="212" t="s">
        <v>256</v>
      </c>
      <c r="E339" s="212" t="s">
        <v>915</v>
      </c>
      <c r="F339" s="219"/>
      <c r="G339" s="27">
        <f>G340</f>
        <v>221</v>
      </c>
      <c r="J339" s="132"/>
    </row>
    <row r="340" spans="1:11" ht="33" customHeight="1" x14ac:dyDescent="0.25">
      <c r="A340" s="26" t="s">
        <v>172</v>
      </c>
      <c r="B340" s="214">
        <v>903</v>
      </c>
      <c r="C340" s="212" t="s">
        <v>305</v>
      </c>
      <c r="D340" s="212" t="s">
        <v>256</v>
      </c>
      <c r="E340" s="212" t="s">
        <v>915</v>
      </c>
      <c r="F340" s="219" t="s">
        <v>173</v>
      </c>
      <c r="G340" s="27">
        <f>G341</f>
        <v>221</v>
      </c>
      <c r="J340" s="132"/>
    </row>
    <row r="341" spans="1:11" ht="34.5" customHeight="1" x14ac:dyDescent="0.25">
      <c r="A341" s="26" t="s">
        <v>174</v>
      </c>
      <c r="B341" s="214">
        <v>903</v>
      </c>
      <c r="C341" s="212" t="s">
        <v>305</v>
      </c>
      <c r="D341" s="212" t="s">
        <v>256</v>
      </c>
      <c r="E341" s="212" t="s">
        <v>915</v>
      </c>
      <c r="F341" s="219" t="s">
        <v>175</v>
      </c>
      <c r="G341" s="27">
        <v>221</v>
      </c>
      <c r="J341" s="132"/>
    </row>
    <row r="342" spans="1:11" ht="15.75" x14ac:dyDescent="0.25">
      <c r="A342" s="26" t="s">
        <v>162</v>
      </c>
      <c r="B342" s="214">
        <v>903</v>
      </c>
      <c r="C342" s="212" t="s">
        <v>305</v>
      </c>
      <c r="D342" s="212" t="s">
        <v>256</v>
      </c>
      <c r="E342" s="212" t="s">
        <v>163</v>
      </c>
      <c r="F342" s="212"/>
      <c r="G342" s="27">
        <f>G343</f>
        <v>947.40000000000009</v>
      </c>
      <c r="J342" s="132"/>
    </row>
    <row r="343" spans="1:11" ht="15.75" x14ac:dyDescent="0.25">
      <c r="A343" s="26" t="s">
        <v>226</v>
      </c>
      <c r="B343" s="214">
        <v>903</v>
      </c>
      <c r="C343" s="212" t="s">
        <v>305</v>
      </c>
      <c r="D343" s="212" t="s">
        <v>256</v>
      </c>
      <c r="E343" s="212" t="s">
        <v>227</v>
      </c>
      <c r="F343" s="212"/>
      <c r="G343" s="27">
        <f>G344+G347+G350</f>
        <v>947.40000000000009</v>
      </c>
      <c r="J343" s="132"/>
    </row>
    <row r="344" spans="1:11" ht="47.25" x14ac:dyDescent="0.25">
      <c r="A344" s="33" t="s">
        <v>330</v>
      </c>
      <c r="B344" s="214">
        <v>903</v>
      </c>
      <c r="C344" s="212" t="s">
        <v>305</v>
      </c>
      <c r="D344" s="212" t="s">
        <v>256</v>
      </c>
      <c r="E344" s="212" t="s">
        <v>331</v>
      </c>
      <c r="F344" s="212"/>
      <c r="G344" s="27">
        <f>G345</f>
        <v>65.5</v>
      </c>
      <c r="H344" s="139"/>
      <c r="J344" s="132"/>
    </row>
    <row r="345" spans="1:11" ht="63" x14ac:dyDescent="0.25">
      <c r="A345" s="26" t="s">
        <v>168</v>
      </c>
      <c r="B345" s="214">
        <v>903</v>
      </c>
      <c r="C345" s="212" t="s">
        <v>305</v>
      </c>
      <c r="D345" s="212" t="s">
        <v>256</v>
      </c>
      <c r="E345" s="212" t="s">
        <v>331</v>
      </c>
      <c r="F345" s="212" t="s">
        <v>169</v>
      </c>
      <c r="G345" s="27">
        <f>G346</f>
        <v>65.5</v>
      </c>
      <c r="J345" s="132"/>
    </row>
    <row r="346" spans="1:11" ht="15.75" x14ac:dyDescent="0.25">
      <c r="A346" s="48" t="s">
        <v>383</v>
      </c>
      <c r="B346" s="214">
        <v>903</v>
      </c>
      <c r="C346" s="212" t="s">
        <v>305</v>
      </c>
      <c r="D346" s="212" t="s">
        <v>256</v>
      </c>
      <c r="E346" s="212" t="s">
        <v>331</v>
      </c>
      <c r="F346" s="212" t="s">
        <v>250</v>
      </c>
      <c r="G346" s="27">
        <f>126.7-61.2</f>
        <v>65.5</v>
      </c>
      <c r="H346" s="316"/>
      <c r="J346" s="132"/>
    </row>
    <row r="347" spans="1:11" ht="63" x14ac:dyDescent="0.25">
      <c r="A347" s="33" t="s">
        <v>332</v>
      </c>
      <c r="B347" s="214">
        <v>903</v>
      </c>
      <c r="C347" s="212" t="s">
        <v>305</v>
      </c>
      <c r="D347" s="212" t="s">
        <v>256</v>
      </c>
      <c r="E347" s="212" t="s">
        <v>333</v>
      </c>
      <c r="F347" s="212"/>
      <c r="G347" s="27">
        <f>G348</f>
        <v>321.50000000000006</v>
      </c>
      <c r="H347" s="139"/>
      <c r="J347" s="132"/>
    </row>
    <row r="348" spans="1:11" ht="63" x14ac:dyDescent="0.25">
      <c r="A348" s="26" t="s">
        <v>168</v>
      </c>
      <c r="B348" s="214">
        <v>903</v>
      </c>
      <c r="C348" s="212" t="s">
        <v>305</v>
      </c>
      <c r="D348" s="212" t="s">
        <v>256</v>
      </c>
      <c r="E348" s="212" t="s">
        <v>333</v>
      </c>
      <c r="F348" s="212" t="s">
        <v>169</v>
      </c>
      <c r="G348" s="27">
        <f>G349</f>
        <v>321.50000000000006</v>
      </c>
      <c r="J348" s="132"/>
    </row>
    <row r="349" spans="1:11" ht="15.75" x14ac:dyDescent="0.25">
      <c r="A349" s="48" t="s">
        <v>383</v>
      </c>
      <c r="B349" s="214">
        <v>903</v>
      </c>
      <c r="C349" s="212" t="s">
        <v>305</v>
      </c>
      <c r="D349" s="212" t="s">
        <v>256</v>
      </c>
      <c r="E349" s="212" t="s">
        <v>333</v>
      </c>
      <c r="F349" s="212" t="s">
        <v>250</v>
      </c>
      <c r="G349" s="27">
        <f>393.3-82.6+10.8</f>
        <v>321.50000000000006</v>
      </c>
      <c r="J349" s="132"/>
    </row>
    <row r="350" spans="1:11" ht="82.5" customHeight="1" x14ac:dyDescent="0.25">
      <c r="A350" s="33" t="s">
        <v>334</v>
      </c>
      <c r="B350" s="214">
        <v>903</v>
      </c>
      <c r="C350" s="212" t="s">
        <v>305</v>
      </c>
      <c r="D350" s="212" t="s">
        <v>256</v>
      </c>
      <c r="E350" s="212" t="s">
        <v>335</v>
      </c>
      <c r="F350" s="212"/>
      <c r="G350" s="27">
        <f>G351</f>
        <v>560.4</v>
      </c>
      <c r="H350" s="139"/>
      <c r="J350" s="132"/>
    </row>
    <row r="351" spans="1:11" ht="66" customHeight="1" x14ac:dyDescent="0.25">
      <c r="A351" s="26" t="s">
        <v>168</v>
      </c>
      <c r="B351" s="214">
        <v>903</v>
      </c>
      <c r="C351" s="212" t="s">
        <v>305</v>
      </c>
      <c r="D351" s="212" t="s">
        <v>256</v>
      </c>
      <c r="E351" s="212" t="s">
        <v>335</v>
      </c>
      <c r="F351" s="212" t="s">
        <v>169</v>
      </c>
      <c r="G351" s="27">
        <f>G352</f>
        <v>560.4</v>
      </c>
      <c r="J351" s="132"/>
    </row>
    <row r="352" spans="1:11" ht="15.75" x14ac:dyDescent="0.25">
      <c r="A352" s="48" t="s">
        <v>383</v>
      </c>
      <c r="B352" s="214">
        <v>903</v>
      </c>
      <c r="C352" s="212" t="s">
        <v>305</v>
      </c>
      <c r="D352" s="212" t="s">
        <v>256</v>
      </c>
      <c r="E352" s="212" t="s">
        <v>335</v>
      </c>
      <c r="F352" s="212" t="s">
        <v>250</v>
      </c>
      <c r="G352" s="27">
        <f>600-0.3-10.2-29.1</f>
        <v>560.4</v>
      </c>
      <c r="H352" s="316"/>
      <c r="J352" s="132"/>
    </row>
    <row r="353" spans="1:10" ht="15.75" hidden="1" customHeight="1" x14ac:dyDescent="0.25">
      <c r="A353" s="24" t="s">
        <v>336</v>
      </c>
      <c r="B353" s="211">
        <v>903</v>
      </c>
      <c r="C353" s="213" t="s">
        <v>305</v>
      </c>
      <c r="D353" s="213" t="s">
        <v>260</v>
      </c>
      <c r="E353" s="213"/>
      <c r="F353" s="213"/>
      <c r="G353" s="27">
        <f>G354</f>
        <v>0</v>
      </c>
      <c r="J353" s="132"/>
    </row>
    <row r="354" spans="1:10" ht="15.75" hidden="1" customHeight="1" x14ac:dyDescent="0.25">
      <c r="A354" s="26" t="s">
        <v>162</v>
      </c>
      <c r="B354" s="214">
        <v>903</v>
      </c>
      <c r="C354" s="212" t="s">
        <v>305</v>
      </c>
      <c r="D354" s="212" t="s">
        <v>260</v>
      </c>
      <c r="E354" s="212" t="s">
        <v>163</v>
      </c>
      <c r="F354" s="212"/>
      <c r="G354" s="27">
        <f>G355</f>
        <v>0</v>
      </c>
      <c r="J354" s="132"/>
    </row>
    <row r="355" spans="1:10" ht="31.5" hidden="1" customHeight="1" x14ac:dyDescent="0.25">
      <c r="A355" s="26" t="s">
        <v>226</v>
      </c>
      <c r="B355" s="214">
        <v>903</v>
      </c>
      <c r="C355" s="212" t="s">
        <v>305</v>
      </c>
      <c r="D355" s="212" t="s">
        <v>260</v>
      </c>
      <c r="E355" s="212" t="s">
        <v>227</v>
      </c>
      <c r="F355" s="212"/>
      <c r="G355" s="27">
        <f>G356</f>
        <v>0</v>
      </c>
      <c r="J355" s="132"/>
    </row>
    <row r="356" spans="1:10" ht="31.5" hidden="1" customHeight="1" x14ac:dyDescent="0.25">
      <c r="A356" s="38" t="s">
        <v>337</v>
      </c>
      <c r="B356" s="220">
        <v>903</v>
      </c>
      <c r="C356" s="212" t="s">
        <v>305</v>
      </c>
      <c r="D356" s="212" t="s">
        <v>260</v>
      </c>
      <c r="E356" s="212" t="s">
        <v>338</v>
      </c>
      <c r="F356" s="212"/>
      <c r="G356" s="27">
        <f>G357</f>
        <v>0</v>
      </c>
      <c r="J356" s="132"/>
    </row>
    <row r="357" spans="1:10" ht="15.75" hidden="1" customHeight="1" x14ac:dyDescent="0.25">
      <c r="A357" s="26" t="s">
        <v>176</v>
      </c>
      <c r="B357" s="214">
        <v>903</v>
      </c>
      <c r="C357" s="212" t="s">
        <v>305</v>
      </c>
      <c r="D357" s="212" t="s">
        <v>260</v>
      </c>
      <c r="E357" s="212" t="s">
        <v>338</v>
      </c>
      <c r="F357" s="212" t="s">
        <v>186</v>
      </c>
      <c r="G357" s="27">
        <f>G358</f>
        <v>0</v>
      </c>
      <c r="J357" s="132"/>
    </row>
    <row r="358" spans="1:10" ht="63" hidden="1" customHeight="1" x14ac:dyDescent="0.25">
      <c r="A358" s="26" t="s">
        <v>225</v>
      </c>
      <c r="B358" s="214">
        <v>903</v>
      </c>
      <c r="C358" s="212" t="s">
        <v>305</v>
      </c>
      <c r="D358" s="212" t="s">
        <v>260</v>
      </c>
      <c r="E358" s="212" t="s">
        <v>338</v>
      </c>
      <c r="F358" s="212" t="s">
        <v>201</v>
      </c>
      <c r="G358" s="27"/>
      <c r="J358" s="132"/>
    </row>
    <row r="359" spans="1:10" ht="19.5" customHeight="1" x14ac:dyDescent="0.25">
      <c r="A359" s="24" t="s">
        <v>508</v>
      </c>
      <c r="B359" s="211">
        <v>903</v>
      </c>
      <c r="C359" s="213" t="s">
        <v>305</v>
      </c>
      <c r="D359" s="213" t="s">
        <v>305</v>
      </c>
      <c r="E359" s="212"/>
      <c r="F359" s="212"/>
      <c r="G359" s="22">
        <f>G360</f>
        <v>1000</v>
      </c>
      <c r="J359" s="132"/>
    </row>
    <row r="360" spans="1:10" ht="36" customHeight="1" x14ac:dyDescent="0.25">
      <c r="A360" s="26" t="s">
        <v>384</v>
      </c>
      <c r="B360" s="214">
        <v>903</v>
      </c>
      <c r="C360" s="212" t="s">
        <v>305</v>
      </c>
      <c r="D360" s="212" t="s">
        <v>305</v>
      </c>
      <c r="E360" s="212" t="s">
        <v>385</v>
      </c>
      <c r="F360" s="212"/>
      <c r="G360" s="27">
        <f>G361</f>
        <v>1000</v>
      </c>
      <c r="J360" s="132"/>
    </row>
    <row r="361" spans="1:10" ht="23.25" customHeight="1" x14ac:dyDescent="0.25">
      <c r="A361" s="26" t="s">
        <v>386</v>
      </c>
      <c r="B361" s="214">
        <v>903</v>
      </c>
      <c r="C361" s="212" t="s">
        <v>305</v>
      </c>
      <c r="D361" s="212" t="s">
        <v>305</v>
      </c>
      <c r="E361" s="212" t="s">
        <v>387</v>
      </c>
      <c r="F361" s="212"/>
      <c r="G361" s="27">
        <f>G362+G370</f>
        <v>1000</v>
      </c>
      <c r="J361" s="132"/>
    </row>
    <row r="362" spans="1:10" ht="38.25" customHeight="1" x14ac:dyDescent="0.25">
      <c r="A362" s="26" t="s">
        <v>198</v>
      </c>
      <c r="B362" s="214">
        <v>903</v>
      </c>
      <c r="C362" s="212" t="s">
        <v>305</v>
      </c>
      <c r="D362" s="212" t="s">
        <v>305</v>
      </c>
      <c r="E362" s="212" t="s">
        <v>388</v>
      </c>
      <c r="F362" s="212"/>
      <c r="G362" s="27">
        <f>G365+G364+G367</f>
        <v>731.4</v>
      </c>
      <c r="J362" s="132"/>
    </row>
    <row r="363" spans="1:10" ht="63" customHeight="1" x14ac:dyDescent="0.25">
      <c r="A363" s="26" t="s">
        <v>168</v>
      </c>
      <c r="B363" s="214">
        <v>903</v>
      </c>
      <c r="C363" s="212" t="s">
        <v>305</v>
      </c>
      <c r="D363" s="212" t="s">
        <v>305</v>
      </c>
      <c r="E363" s="212" t="s">
        <v>388</v>
      </c>
      <c r="F363" s="212" t="s">
        <v>169</v>
      </c>
      <c r="G363" s="27">
        <f>G364</f>
        <v>40</v>
      </c>
      <c r="J363" s="132"/>
    </row>
    <row r="364" spans="1:10" ht="20.25" customHeight="1" x14ac:dyDescent="0.25">
      <c r="A364" s="26" t="s">
        <v>383</v>
      </c>
      <c r="B364" s="214">
        <v>903</v>
      </c>
      <c r="C364" s="212" t="s">
        <v>305</v>
      </c>
      <c r="D364" s="212" t="s">
        <v>305</v>
      </c>
      <c r="E364" s="212" t="s">
        <v>388</v>
      </c>
      <c r="F364" s="212" t="s">
        <v>250</v>
      </c>
      <c r="G364" s="27">
        <f>40</f>
        <v>40</v>
      </c>
      <c r="J364" s="132"/>
    </row>
    <row r="365" spans="1:10" ht="27" customHeight="1" x14ac:dyDescent="0.25">
      <c r="A365" s="26" t="s">
        <v>172</v>
      </c>
      <c r="B365" s="214">
        <v>903</v>
      </c>
      <c r="C365" s="212" t="s">
        <v>305</v>
      </c>
      <c r="D365" s="212" t="s">
        <v>305</v>
      </c>
      <c r="E365" s="212" t="s">
        <v>388</v>
      </c>
      <c r="F365" s="212" t="s">
        <v>173</v>
      </c>
      <c r="G365" s="27">
        <f>G366</f>
        <v>666.4</v>
      </c>
      <c r="J365" s="132"/>
    </row>
    <row r="366" spans="1:10" ht="39" customHeight="1" x14ac:dyDescent="0.25">
      <c r="A366" s="26" t="s">
        <v>174</v>
      </c>
      <c r="B366" s="214">
        <v>903</v>
      </c>
      <c r="C366" s="212" t="s">
        <v>305</v>
      </c>
      <c r="D366" s="212" t="s">
        <v>305</v>
      </c>
      <c r="E366" s="212" t="s">
        <v>388</v>
      </c>
      <c r="F366" s="212" t="s">
        <v>175</v>
      </c>
      <c r="G366" s="27">
        <f>706.4-40</f>
        <v>666.4</v>
      </c>
      <c r="J366" s="132"/>
    </row>
    <row r="367" spans="1:10" ht="21" customHeight="1" x14ac:dyDescent="0.25">
      <c r="A367" s="26" t="s">
        <v>289</v>
      </c>
      <c r="B367" s="214">
        <v>903</v>
      </c>
      <c r="C367" s="212" t="s">
        <v>305</v>
      </c>
      <c r="D367" s="212" t="s">
        <v>305</v>
      </c>
      <c r="E367" s="212" t="s">
        <v>388</v>
      </c>
      <c r="F367" s="212" t="s">
        <v>290</v>
      </c>
      <c r="G367" s="27">
        <f>G368</f>
        <v>25</v>
      </c>
      <c r="J367" s="132"/>
    </row>
    <row r="368" spans="1:10" ht="17.25" customHeight="1" x14ac:dyDescent="0.25">
      <c r="A368" s="26" t="s">
        <v>389</v>
      </c>
      <c r="B368" s="214">
        <v>903</v>
      </c>
      <c r="C368" s="212" t="s">
        <v>305</v>
      </c>
      <c r="D368" s="212" t="s">
        <v>305</v>
      </c>
      <c r="E368" s="212" t="s">
        <v>388</v>
      </c>
      <c r="F368" s="212" t="s">
        <v>390</v>
      </c>
      <c r="G368" s="27">
        <v>25</v>
      </c>
      <c r="J368" s="132"/>
    </row>
    <row r="369" spans="1:11" ht="38.25" customHeight="1" x14ac:dyDescent="0.25">
      <c r="A369" s="122" t="s">
        <v>1053</v>
      </c>
      <c r="B369" s="214">
        <v>903</v>
      </c>
      <c r="C369" s="212" t="s">
        <v>305</v>
      </c>
      <c r="D369" s="212" t="s">
        <v>305</v>
      </c>
      <c r="E369" s="212" t="s">
        <v>1052</v>
      </c>
      <c r="F369" s="212"/>
      <c r="G369" s="27">
        <f>G370</f>
        <v>268.60000000000002</v>
      </c>
      <c r="J369" s="132"/>
    </row>
    <row r="370" spans="1:11" ht="66.75" customHeight="1" x14ac:dyDescent="0.25">
      <c r="A370" s="26" t="s">
        <v>168</v>
      </c>
      <c r="B370" s="214">
        <v>903</v>
      </c>
      <c r="C370" s="212" t="s">
        <v>305</v>
      </c>
      <c r="D370" s="212" t="s">
        <v>305</v>
      </c>
      <c r="E370" s="212" t="s">
        <v>1052</v>
      </c>
      <c r="F370" s="212" t="s">
        <v>169</v>
      </c>
      <c r="G370" s="27">
        <f>G371</f>
        <v>268.60000000000002</v>
      </c>
      <c r="J370" s="132"/>
    </row>
    <row r="371" spans="1:11" ht="21.75" customHeight="1" x14ac:dyDescent="0.25">
      <c r="A371" s="26" t="s">
        <v>383</v>
      </c>
      <c r="B371" s="214">
        <v>903</v>
      </c>
      <c r="C371" s="212" t="s">
        <v>305</v>
      </c>
      <c r="D371" s="212" t="s">
        <v>305</v>
      </c>
      <c r="E371" s="212" t="s">
        <v>1052</v>
      </c>
      <c r="F371" s="212" t="s">
        <v>250</v>
      </c>
      <c r="G371" s="27">
        <f>160.5+108.1</f>
        <v>268.60000000000002</v>
      </c>
      <c r="J371" s="132"/>
    </row>
    <row r="372" spans="1:11" ht="15.75" x14ac:dyDescent="0.25">
      <c r="A372" s="24" t="s">
        <v>339</v>
      </c>
      <c r="B372" s="211">
        <v>903</v>
      </c>
      <c r="C372" s="213" t="s">
        <v>340</v>
      </c>
      <c r="D372" s="213"/>
      <c r="E372" s="213"/>
      <c r="F372" s="213"/>
      <c r="G372" s="22">
        <f>G373+G492</f>
        <v>66866.100000000006</v>
      </c>
      <c r="J372" s="132"/>
    </row>
    <row r="373" spans="1:11" ht="15.75" x14ac:dyDescent="0.25">
      <c r="A373" s="24" t="s">
        <v>341</v>
      </c>
      <c r="B373" s="211">
        <v>903</v>
      </c>
      <c r="C373" s="213" t="s">
        <v>340</v>
      </c>
      <c r="D373" s="213" t="s">
        <v>159</v>
      </c>
      <c r="E373" s="213"/>
      <c r="F373" s="213"/>
      <c r="G373" s="22">
        <f>G374+G471+G452+G467+Q463+G463</f>
        <v>48003</v>
      </c>
      <c r="J373" s="132"/>
    </row>
    <row r="374" spans="1:11" ht="35.25" customHeight="1" x14ac:dyDescent="0.25">
      <c r="A374" s="26" t="s">
        <v>307</v>
      </c>
      <c r="B374" s="214">
        <v>903</v>
      </c>
      <c r="C374" s="212" t="s">
        <v>340</v>
      </c>
      <c r="D374" s="212" t="s">
        <v>159</v>
      </c>
      <c r="E374" s="212" t="s">
        <v>308</v>
      </c>
      <c r="F374" s="212"/>
      <c r="G374" s="27">
        <f>G375+G416</f>
        <v>45193.3</v>
      </c>
      <c r="H374" s="139"/>
      <c r="J374" s="132"/>
    </row>
    <row r="375" spans="1:11" ht="46.5" customHeight="1" x14ac:dyDescent="0.25">
      <c r="A375" s="26" t="s">
        <v>342</v>
      </c>
      <c r="B375" s="214">
        <v>903</v>
      </c>
      <c r="C375" s="212" t="s">
        <v>340</v>
      </c>
      <c r="D375" s="212" t="s">
        <v>159</v>
      </c>
      <c r="E375" s="212" t="s">
        <v>343</v>
      </c>
      <c r="F375" s="212"/>
      <c r="G375" s="27">
        <f>G381+G402+G384+G387+G390+G393+G396+G399+G409+G376</f>
        <v>25674.600000000002</v>
      </c>
      <c r="J375" s="132"/>
    </row>
    <row r="376" spans="1:11" ht="35.25" customHeight="1" x14ac:dyDescent="0.25">
      <c r="A376" s="33" t="s">
        <v>1043</v>
      </c>
      <c r="B376" s="214">
        <v>903</v>
      </c>
      <c r="C376" s="212" t="s">
        <v>340</v>
      </c>
      <c r="D376" s="212" t="s">
        <v>159</v>
      </c>
      <c r="E376" s="212" t="s">
        <v>1044</v>
      </c>
      <c r="F376" s="212"/>
      <c r="G376" s="28">
        <f>G379+G377</f>
        <v>2000</v>
      </c>
      <c r="J376" s="132"/>
    </row>
    <row r="377" spans="1:11" ht="66" customHeight="1" x14ac:dyDescent="0.25">
      <c r="A377" s="26" t="s">
        <v>168</v>
      </c>
      <c r="B377" s="214">
        <v>903</v>
      </c>
      <c r="C377" s="212" t="s">
        <v>340</v>
      </c>
      <c r="D377" s="212" t="s">
        <v>159</v>
      </c>
      <c r="E377" s="212" t="s">
        <v>1044</v>
      </c>
      <c r="F377" s="212" t="s">
        <v>169</v>
      </c>
      <c r="G377" s="28">
        <f>G378</f>
        <v>1125</v>
      </c>
      <c r="J377" s="132"/>
    </row>
    <row r="378" spans="1:11" ht="35.25" customHeight="1" x14ac:dyDescent="0.25">
      <c r="A378" s="26" t="s">
        <v>249</v>
      </c>
      <c r="B378" s="214">
        <v>903</v>
      </c>
      <c r="C378" s="212" t="s">
        <v>340</v>
      </c>
      <c r="D378" s="212" t="s">
        <v>159</v>
      </c>
      <c r="E378" s="212" t="s">
        <v>1044</v>
      </c>
      <c r="F378" s="212" t="s">
        <v>250</v>
      </c>
      <c r="G378" s="28">
        <f>164.9+960.1</f>
        <v>1125</v>
      </c>
      <c r="H378" s="316"/>
      <c r="J378" s="132"/>
    </row>
    <row r="379" spans="1:11" ht="33.75" customHeight="1" x14ac:dyDescent="0.25">
      <c r="A379" s="26" t="s">
        <v>172</v>
      </c>
      <c r="B379" s="214">
        <v>903</v>
      </c>
      <c r="C379" s="212" t="s">
        <v>340</v>
      </c>
      <c r="D379" s="212" t="s">
        <v>159</v>
      </c>
      <c r="E379" s="212" t="s">
        <v>1044</v>
      </c>
      <c r="F379" s="212" t="s">
        <v>173</v>
      </c>
      <c r="G379" s="28">
        <f>G380</f>
        <v>874.99999999999989</v>
      </c>
      <c r="J379" s="132"/>
    </row>
    <row r="380" spans="1:11" ht="36.75" customHeight="1" x14ac:dyDescent="0.25">
      <c r="A380" s="26" t="s">
        <v>174</v>
      </c>
      <c r="B380" s="214">
        <v>903</v>
      </c>
      <c r="C380" s="212" t="s">
        <v>340</v>
      </c>
      <c r="D380" s="212" t="s">
        <v>159</v>
      </c>
      <c r="E380" s="212" t="s">
        <v>1044</v>
      </c>
      <c r="F380" s="212" t="s">
        <v>175</v>
      </c>
      <c r="G380" s="28">
        <f>2000-164.9-960.1</f>
        <v>874.99999999999989</v>
      </c>
      <c r="H380" s="320"/>
      <c r="J380" s="132"/>
    </row>
    <row r="381" spans="1:11" ht="52.5" hidden="1" customHeight="1" x14ac:dyDescent="0.25">
      <c r="A381" s="26" t="s">
        <v>344</v>
      </c>
      <c r="B381" s="214">
        <v>903</v>
      </c>
      <c r="C381" s="212" t="s">
        <v>340</v>
      </c>
      <c r="D381" s="212" t="s">
        <v>159</v>
      </c>
      <c r="E381" s="212" t="s">
        <v>345</v>
      </c>
      <c r="F381" s="212"/>
      <c r="G381" s="27">
        <f>G382</f>
        <v>0</v>
      </c>
      <c r="J381" s="132"/>
    </row>
    <row r="382" spans="1:11" ht="31.5" hidden="1" x14ac:dyDescent="0.25">
      <c r="A382" s="26" t="s">
        <v>313</v>
      </c>
      <c r="B382" s="214">
        <v>903</v>
      </c>
      <c r="C382" s="212" t="s">
        <v>340</v>
      </c>
      <c r="D382" s="212" t="s">
        <v>159</v>
      </c>
      <c r="E382" s="212" t="s">
        <v>345</v>
      </c>
      <c r="F382" s="212" t="s">
        <v>314</v>
      </c>
      <c r="G382" s="27">
        <f>G383</f>
        <v>0</v>
      </c>
      <c r="J382" s="132"/>
    </row>
    <row r="383" spans="1:11" ht="15.75" hidden="1" x14ac:dyDescent="0.25">
      <c r="A383" s="26" t="s">
        <v>315</v>
      </c>
      <c r="B383" s="214">
        <v>903</v>
      </c>
      <c r="C383" s="212" t="s">
        <v>340</v>
      </c>
      <c r="D383" s="212" t="s">
        <v>159</v>
      </c>
      <c r="E383" s="212" t="s">
        <v>345</v>
      </c>
      <c r="F383" s="212" t="s">
        <v>316</v>
      </c>
      <c r="G383" s="28">
        <v>0</v>
      </c>
      <c r="H383" s="292"/>
      <c r="I383" s="311"/>
      <c r="J383" s="311"/>
      <c r="K383" s="291"/>
    </row>
    <row r="384" spans="1:11" ht="31.5" hidden="1" x14ac:dyDescent="0.25">
      <c r="A384" s="26" t="s">
        <v>776</v>
      </c>
      <c r="B384" s="214">
        <v>903</v>
      </c>
      <c r="C384" s="212" t="s">
        <v>340</v>
      </c>
      <c r="D384" s="212" t="s">
        <v>159</v>
      </c>
      <c r="E384" s="212" t="s">
        <v>346</v>
      </c>
      <c r="F384" s="212"/>
      <c r="G384" s="27">
        <f>G385</f>
        <v>0</v>
      </c>
      <c r="H384" s="139"/>
      <c r="J384" s="132"/>
    </row>
    <row r="385" spans="1:10" ht="31.5" hidden="1" x14ac:dyDescent="0.25">
      <c r="A385" s="26" t="s">
        <v>313</v>
      </c>
      <c r="B385" s="214">
        <v>903</v>
      </c>
      <c r="C385" s="212" t="s">
        <v>340</v>
      </c>
      <c r="D385" s="212" t="s">
        <v>159</v>
      </c>
      <c r="E385" s="212" t="s">
        <v>346</v>
      </c>
      <c r="F385" s="212" t="s">
        <v>314</v>
      </c>
      <c r="G385" s="27">
        <f>G386</f>
        <v>0</v>
      </c>
      <c r="J385" s="132"/>
    </row>
    <row r="386" spans="1:10" ht="15.75" hidden="1" x14ac:dyDescent="0.25">
      <c r="A386" s="26" t="s">
        <v>315</v>
      </c>
      <c r="B386" s="214">
        <v>903</v>
      </c>
      <c r="C386" s="212" t="s">
        <v>340</v>
      </c>
      <c r="D386" s="212" t="s">
        <v>159</v>
      </c>
      <c r="E386" s="212" t="s">
        <v>346</v>
      </c>
      <c r="F386" s="212" t="s">
        <v>316</v>
      </c>
      <c r="G386" s="27">
        <v>0</v>
      </c>
      <c r="J386" s="132"/>
    </row>
    <row r="387" spans="1:10" ht="31.5" hidden="1" x14ac:dyDescent="0.25">
      <c r="A387" s="26" t="s">
        <v>319</v>
      </c>
      <c r="B387" s="214">
        <v>903</v>
      </c>
      <c r="C387" s="212" t="s">
        <v>340</v>
      </c>
      <c r="D387" s="212" t="s">
        <v>159</v>
      </c>
      <c r="E387" s="212" t="s">
        <v>347</v>
      </c>
      <c r="F387" s="212"/>
      <c r="G387" s="27">
        <f>G388</f>
        <v>0</v>
      </c>
      <c r="J387" s="132"/>
    </row>
    <row r="388" spans="1:10" ht="31.5" hidden="1" x14ac:dyDescent="0.25">
      <c r="A388" s="26" t="s">
        <v>313</v>
      </c>
      <c r="B388" s="214">
        <v>903</v>
      </c>
      <c r="C388" s="212" t="s">
        <v>340</v>
      </c>
      <c r="D388" s="212" t="s">
        <v>159</v>
      </c>
      <c r="E388" s="212" t="s">
        <v>347</v>
      </c>
      <c r="F388" s="212" t="s">
        <v>314</v>
      </c>
      <c r="G388" s="27">
        <f>G389</f>
        <v>0</v>
      </c>
      <c r="J388" s="132"/>
    </row>
    <row r="389" spans="1:10" ht="15.75" hidden="1" x14ac:dyDescent="0.25">
      <c r="A389" s="26" t="s">
        <v>315</v>
      </c>
      <c r="B389" s="214">
        <v>903</v>
      </c>
      <c r="C389" s="212" t="s">
        <v>340</v>
      </c>
      <c r="D389" s="212" t="s">
        <v>159</v>
      </c>
      <c r="E389" s="212" t="s">
        <v>347</v>
      </c>
      <c r="F389" s="212" t="s">
        <v>316</v>
      </c>
      <c r="G389" s="27">
        <v>0</v>
      </c>
      <c r="J389" s="132"/>
    </row>
    <row r="390" spans="1:10" ht="15.75" hidden="1" x14ac:dyDescent="0.25">
      <c r="A390" s="26" t="s">
        <v>348</v>
      </c>
      <c r="B390" s="214">
        <v>903</v>
      </c>
      <c r="C390" s="212" t="s">
        <v>340</v>
      </c>
      <c r="D390" s="212" t="s">
        <v>159</v>
      </c>
      <c r="E390" s="212" t="s">
        <v>349</v>
      </c>
      <c r="F390" s="212"/>
      <c r="G390" s="27">
        <f>G391</f>
        <v>0</v>
      </c>
      <c r="J390" s="132"/>
    </row>
    <row r="391" spans="1:10" ht="31.5" hidden="1" x14ac:dyDescent="0.25">
      <c r="A391" s="26" t="s">
        <v>313</v>
      </c>
      <c r="B391" s="214">
        <v>903</v>
      </c>
      <c r="C391" s="212" t="s">
        <v>340</v>
      </c>
      <c r="D391" s="212" t="s">
        <v>159</v>
      </c>
      <c r="E391" s="212" t="s">
        <v>349</v>
      </c>
      <c r="F391" s="212" t="s">
        <v>314</v>
      </c>
      <c r="G391" s="27">
        <f>G392</f>
        <v>0</v>
      </c>
      <c r="J391" s="132"/>
    </row>
    <row r="392" spans="1:10" ht="15.75" hidden="1" x14ac:dyDescent="0.25">
      <c r="A392" s="26" t="s">
        <v>315</v>
      </c>
      <c r="B392" s="214">
        <v>903</v>
      </c>
      <c r="C392" s="212" t="s">
        <v>340</v>
      </c>
      <c r="D392" s="212" t="s">
        <v>159</v>
      </c>
      <c r="E392" s="212" t="s">
        <v>349</v>
      </c>
      <c r="F392" s="212" t="s">
        <v>316</v>
      </c>
      <c r="G392" s="27">
        <v>0</v>
      </c>
      <c r="J392" s="132"/>
    </row>
    <row r="393" spans="1:10" ht="31.5" hidden="1" customHeight="1" x14ac:dyDescent="0.25">
      <c r="A393" s="26" t="s">
        <v>325</v>
      </c>
      <c r="B393" s="214">
        <v>903</v>
      </c>
      <c r="C393" s="212" t="s">
        <v>340</v>
      </c>
      <c r="D393" s="212" t="s">
        <v>159</v>
      </c>
      <c r="E393" s="212" t="s">
        <v>326</v>
      </c>
      <c r="F393" s="212"/>
      <c r="G393" s="27">
        <f>G394</f>
        <v>0</v>
      </c>
      <c r="J393" s="132"/>
    </row>
    <row r="394" spans="1:10" ht="47.25" hidden="1" customHeight="1" x14ac:dyDescent="0.25">
      <c r="A394" s="26" t="s">
        <v>313</v>
      </c>
      <c r="B394" s="214">
        <v>903</v>
      </c>
      <c r="C394" s="212" t="s">
        <v>340</v>
      </c>
      <c r="D394" s="212" t="s">
        <v>159</v>
      </c>
      <c r="E394" s="212" t="s">
        <v>326</v>
      </c>
      <c r="F394" s="212" t="s">
        <v>314</v>
      </c>
      <c r="G394" s="27">
        <f>G395</f>
        <v>0</v>
      </c>
      <c r="J394" s="132"/>
    </row>
    <row r="395" spans="1:10" ht="15.75" hidden="1" customHeight="1" x14ac:dyDescent="0.25">
      <c r="A395" s="26" t="s">
        <v>315</v>
      </c>
      <c r="B395" s="214">
        <v>903</v>
      </c>
      <c r="C395" s="212" t="s">
        <v>340</v>
      </c>
      <c r="D395" s="212" t="s">
        <v>159</v>
      </c>
      <c r="E395" s="212" t="s">
        <v>326</v>
      </c>
      <c r="F395" s="212" t="s">
        <v>316</v>
      </c>
      <c r="G395" s="27">
        <v>0</v>
      </c>
      <c r="J395" s="132"/>
    </row>
    <row r="396" spans="1:10" ht="47.25" hidden="1" customHeight="1" x14ac:dyDescent="0.25">
      <c r="A396" s="37" t="s">
        <v>328</v>
      </c>
      <c r="B396" s="214">
        <v>903</v>
      </c>
      <c r="C396" s="212" t="s">
        <v>340</v>
      </c>
      <c r="D396" s="212" t="s">
        <v>159</v>
      </c>
      <c r="E396" s="212" t="s">
        <v>350</v>
      </c>
      <c r="F396" s="212"/>
      <c r="G396" s="27">
        <f>G397</f>
        <v>0</v>
      </c>
      <c r="J396" s="132"/>
    </row>
    <row r="397" spans="1:10" ht="47.25" hidden="1" customHeight="1" x14ac:dyDescent="0.25">
      <c r="A397" s="26" t="s">
        <v>313</v>
      </c>
      <c r="B397" s="214">
        <v>903</v>
      </c>
      <c r="C397" s="212" t="s">
        <v>340</v>
      </c>
      <c r="D397" s="212" t="s">
        <v>159</v>
      </c>
      <c r="E397" s="212" t="s">
        <v>350</v>
      </c>
      <c r="F397" s="212" t="s">
        <v>314</v>
      </c>
      <c r="G397" s="27">
        <f>G398</f>
        <v>0</v>
      </c>
      <c r="J397" s="132"/>
    </row>
    <row r="398" spans="1:10" ht="15.75" hidden="1" customHeight="1" x14ac:dyDescent="0.25">
      <c r="A398" s="26" t="s">
        <v>315</v>
      </c>
      <c r="B398" s="214">
        <v>903</v>
      </c>
      <c r="C398" s="212" t="s">
        <v>340</v>
      </c>
      <c r="D398" s="212" t="s">
        <v>159</v>
      </c>
      <c r="E398" s="212" t="s">
        <v>350</v>
      </c>
      <c r="F398" s="212" t="s">
        <v>316</v>
      </c>
      <c r="G398" s="27">
        <v>0</v>
      </c>
      <c r="J398" s="132"/>
    </row>
    <row r="399" spans="1:10" ht="44.25" hidden="1" customHeight="1" x14ac:dyDescent="0.25">
      <c r="A399" s="69" t="s">
        <v>842</v>
      </c>
      <c r="B399" s="214">
        <v>903</v>
      </c>
      <c r="C399" s="212" t="s">
        <v>340</v>
      </c>
      <c r="D399" s="212" t="s">
        <v>159</v>
      </c>
      <c r="E399" s="212" t="s">
        <v>847</v>
      </c>
      <c r="F399" s="212"/>
      <c r="G399" s="27">
        <f>G400</f>
        <v>0</v>
      </c>
      <c r="J399" s="132"/>
    </row>
    <row r="400" spans="1:10" ht="54.75" hidden="1" customHeight="1" x14ac:dyDescent="0.25">
      <c r="A400" s="31" t="s">
        <v>313</v>
      </c>
      <c r="B400" s="214">
        <v>903</v>
      </c>
      <c r="C400" s="212" t="s">
        <v>340</v>
      </c>
      <c r="D400" s="212" t="s">
        <v>159</v>
      </c>
      <c r="E400" s="212" t="s">
        <v>847</v>
      </c>
      <c r="F400" s="212" t="s">
        <v>314</v>
      </c>
      <c r="G400" s="27">
        <f>G401</f>
        <v>0</v>
      </c>
      <c r="J400" s="132"/>
    </row>
    <row r="401" spans="1:11" ht="15.75" hidden="1" customHeight="1" x14ac:dyDescent="0.25">
      <c r="A401" s="255" t="s">
        <v>315</v>
      </c>
      <c r="B401" s="214">
        <v>903</v>
      </c>
      <c r="C401" s="212" t="s">
        <v>340</v>
      </c>
      <c r="D401" s="212" t="s">
        <v>159</v>
      </c>
      <c r="E401" s="212" t="s">
        <v>847</v>
      </c>
      <c r="F401" s="212" t="s">
        <v>316</v>
      </c>
      <c r="G401" s="27">
        <v>0</v>
      </c>
      <c r="J401" s="132"/>
    </row>
    <row r="402" spans="1:11" ht="47.25" hidden="1" customHeight="1" x14ac:dyDescent="0.25">
      <c r="A402" s="26" t="s">
        <v>351</v>
      </c>
      <c r="B402" s="214">
        <v>903</v>
      </c>
      <c r="C402" s="212" t="s">
        <v>340</v>
      </c>
      <c r="D402" s="212" t="s">
        <v>159</v>
      </c>
      <c r="E402" s="212" t="s">
        <v>352</v>
      </c>
      <c r="F402" s="212"/>
      <c r="G402" s="27">
        <f>G403+G405+G407</f>
        <v>0</v>
      </c>
      <c r="J402" s="132"/>
    </row>
    <row r="403" spans="1:11" ht="94.5" hidden="1" customHeight="1" x14ac:dyDescent="0.25">
      <c r="A403" s="26" t="s">
        <v>168</v>
      </c>
      <c r="B403" s="214">
        <v>903</v>
      </c>
      <c r="C403" s="212" t="s">
        <v>340</v>
      </c>
      <c r="D403" s="212" t="s">
        <v>159</v>
      </c>
      <c r="E403" s="212" t="s">
        <v>352</v>
      </c>
      <c r="F403" s="212" t="s">
        <v>169</v>
      </c>
      <c r="G403" s="27">
        <f>G404</f>
        <v>0</v>
      </c>
      <c r="J403" s="132"/>
    </row>
    <row r="404" spans="1:11" ht="31.5" hidden="1" customHeight="1" x14ac:dyDescent="0.25">
      <c r="A404" s="26" t="s">
        <v>249</v>
      </c>
      <c r="B404" s="214">
        <v>903</v>
      </c>
      <c r="C404" s="212" t="s">
        <v>340</v>
      </c>
      <c r="D404" s="212" t="s">
        <v>159</v>
      </c>
      <c r="E404" s="212" t="s">
        <v>352</v>
      </c>
      <c r="F404" s="212" t="s">
        <v>250</v>
      </c>
      <c r="G404" s="28">
        <v>0</v>
      </c>
      <c r="J404" s="132"/>
    </row>
    <row r="405" spans="1:11" ht="31.5" hidden="1" customHeight="1" x14ac:dyDescent="0.25">
      <c r="A405" s="26" t="s">
        <v>172</v>
      </c>
      <c r="B405" s="214">
        <v>903</v>
      </c>
      <c r="C405" s="212" t="s">
        <v>340</v>
      </c>
      <c r="D405" s="212" t="s">
        <v>159</v>
      </c>
      <c r="E405" s="212" t="s">
        <v>352</v>
      </c>
      <c r="F405" s="212" t="s">
        <v>173</v>
      </c>
      <c r="G405" s="27">
        <f>G406</f>
        <v>0</v>
      </c>
      <c r="J405" s="132"/>
    </row>
    <row r="406" spans="1:11" ht="47.25" hidden="1" customHeight="1" x14ac:dyDescent="0.25">
      <c r="A406" s="26" t="s">
        <v>174</v>
      </c>
      <c r="B406" s="214">
        <v>903</v>
      </c>
      <c r="C406" s="212" t="s">
        <v>340</v>
      </c>
      <c r="D406" s="212" t="s">
        <v>159</v>
      </c>
      <c r="E406" s="212" t="s">
        <v>352</v>
      </c>
      <c r="F406" s="212" t="s">
        <v>175</v>
      </c>
      <c r="G406" s="28">
        <v>0</v>
      </c>
      <c r="J406" s="132"/>
    </row>
    <row r="407" spans="1:11" ht="15.75" hidden="1" customHeight="1" x14ac:dyDescent="0.25">
      <c r="A407" s="26" t="s">
        <v>176</v>
      </c>
      <c r="B407" s="214">
        <v>903</v>
      </c>
      <c r="C407" s="212" t="s">
        <v>340</v>
      </c>
      <c r="D407" s="212" t="s">
        <v>159</v>
      </c>
      <c r="E407" s="212" t="s">
        <v>352</v>
      </c>
      <c r="F407" s="212" t="s">
        <v>186</v>
      </c>
      <c r="G407" s="27">
        <f>G408</f>
        <v>0</v>
      </c>
      <c r="J407" s="132"/>
    </row>
    <row r="408" spans="1:11" ht="15.75" hidden="1" customHeight="1" x14ac:dyDescent="0.25">
      <c r="A408" s="26" t="s">
        <v>178</v>
      </c>
      <c r="B408" s="214">
        <v>903</v>
      </c>
      <c r="C408" s="212" t="s">
        <v>340</v>
      </c>
      <c r="D408" s="212" t="s">
        <v>159</v>
      </c>
      <c r="E408" s="212" t="s">
        <v>352</v>
      </c>
      <c r="F408" s="212" t="s">
        <v>179</v>
      </c>
      <c r="G408" s="27">
        <v>0</v>
      </c>
      <c r="J408" s="132"/>
    </row>
    <row r="409" spans="1:11" ht="16.5" customHeight="1" x14ac:dyDescent="0.25">
      <c r="A409" s="26" t="s">
        <v>992</v>
      </c>
      <c r="B409" s="214">
        <v>903</v>
      </c>
      <c r="C409" s="212" t="s">
        <v>340</v>
      </c>
      <c r="D409" s="212" t="s">
        <v>159</v>
      </c>
      <c r="E409" s="212" t="s">
        <v>352</v>
      </c>
      <c r="F409" s="212"/>
      <c r="G409" s="27">
        <f>G410+G412+G414</f>
        <v>23674.600000000002</v>
      </c>
      <c r="J409" s="132"/>
    </row>
    <row r="410" spans="1:11" ht="68.25" customHeight="1" x14ac:dyDescent="0.25">
      <c r="A410" s="26" t="s">
        <v>168</v>
      </c>
      <c r="B410" s="214">
        <v>903</v>
      </c>
      <c r="C410" s="212" t="s">
        <v>340</v>
      </c>
      <c r="D410" s="212" t="s">
        <v>159</v>
      </c>
      <c r="E410" s="212" t="s">
        <v>352</v>
      </c>
      <c r="F410" s="212" t="s">
        <v>169</v>
      </c>
      <c r="G410" s="27">
        <f>G411</f>
        <v>18095.400000000001</v>
      </c>
      <c r="J410" s="132"/>
    </row>
    <row r="411" spans="1:11" ht="21" customHeight="1" x14ac:dyDescent="0.25">
      <c r="A411" s="26" t="s">
        <v>249</v>
      </c>
      <c r="B411" s="214">
        <v>903</v>
      </c>
      <c r="C411" s="212" t="s">
        <v>340</v>
      </c>
      <c r="D411" s="212" t="s">
        <v>159</v>
      </c>
      <c r="E411" s="212" t="s">
        <v>352</v>
      </c>
      <c r="F411" s="212" t="s">
        <v>250</v>
      </c>
      <c r="G411" s="28">
        <f>15080+423.4+2594-2</f>
        <v>18095.400000000001</v>
      </c>
      <c r="H411" s="316"/>
      <c r="I411" s="321"/>
      <c r="J411" s="132"/>
      <c r="K411" s="318"/>
    </row>
    <row r="412" spans="1:11" ht="27" customHeight="1" x14ac:dyDescent="0.25">
      <c r="A412" s="26" t="s">
        <v>172</v>
      </c>
      <c r="B412" s="214">
        <v>903</v>
      </c>
      <c r="C412" s="212" t="s">
        <v>340</v>
      </c>
      <c r="D412" s="212" t="s">
        <v>159</v>
      </c>
      <c r="E412" s="212" t="s">
        <v>352</v>
      </c>
      <c r="F412" s="212" t="s">
        <v>173</v>
      </c>
      <c r="G412" s="27">
        <f>G413</f>
        <v>5481.2</v>
      </c>
      <c r="J412" s="132"/>
    </row>
    <row r="413" spans="1:11" ht="35.25" customHeight="1" x14ac:dyDescent="0.25">
      <c r="A413" s="26" t="s">
        <v>174</v>
      </c>
      <c r="B413" s="214">
        <v>903</v>
      </c>
      <c r="C413" s="212" t="s">
        <v>340</v>
      </c>
      <c r="D413" s="212" t="s">
        <v>159</v>
      </c>
      <c r="E413" s="212" t="s">
        <v>352</v>
      </c>
      <c r="F413" s="212" t="s">
        <v>175</v>
      </c>
      <c r="G413" s="28">
        <f>6603-96-1145.8+120</f>
        <v>5481.2</v>
      </c>
      <c r="H413" s="320"/>
      <c r="I413" s="321"/>
      <c r="J413" s="132"/>
      <c r="K413" s="318"/>
    </row>
    <row r="414" spans="1:11" ht="15.75" customHeight="1" x14ac:dyDescent="0.25">
      <c r="A414" s="26" t="s">
        <v>176</v>
      </c>
      <c r="B414" s="214">
        <v>903</v>
      </c>
      <c r="C414" s="212" t="s">
        <v>340</v>
      </c>
      <c r="D414" s="212" t="s">
        <v>159</v>
      </c>
      <c r="E414" s="212" t="s">
        <v>352</v>
      </c>
      <c r="F414" s="212" t="s">
        <v>186</v>
      </c>
      <c r="G414" s="27">
        <f>G415</f>
        <v>98</v>
      </c>
      <c r="J414" s="132"/>
    </row>
    <row r="415" spans="1:11" ht="15.75" customHeight="1" x14ac:dyDescent="0.25">
      <c r="A415" s="26" t="s">
        <v>610</v>
      </c>
      <c r="B415" s="214">
        <v>903</v>
      </c>
      <c r="C415" s="212" t="s">
        <v>340</v>
      </c>
      <c r="D415" s="212" t="s">
        <v>159</v>
      </c>
      <c r="E415" s="212" t="s">
        <v>352</v>
      </c>
      <c r="F415" s="212" t="s">
        <v>179</v>
      </c>
      <c r="G415" s="27">
        <f>96+2</f>
        <v>98</v>
      </c>
      <c r="H415" s="320"/>
      <c r="J415" s="132"/>
    </row>
    <row r="416" spans="1:11" ht="37.5" customHeight="1" x14ac:dyDescent="0.25">
      <c r="A416" s="26" t="s">
        <v>353</v>
      </c>
      <c r="B416" s="214">
        <v>903</v>
      </c>
      <c r="C416" s="212" t="s">
        <v>340</v>
      </c>
      <c r="D416" s="212" t="s">
        <v>159</v>
      </c>
      <c r="E416" s="212" t="s">
        <v>354</v>
      </c>
      <c r="F416" s="212"/>
      <c r="G416" s="27">
        <f>G423+G446+G434+G437+G440+G443+G426+G431+G449+G456+G417+G420</f>
        <v>19518.699999999997</v>
      </c>
      <c r="J416" s="132"/>
    </row>
    <row r="417" spans="1:10" ht="15.75" x14ac:dyDescent="0.25">
      <c r="A417" s="26" t="s">
        <v>370</v>
      </c>
      <c r="B417" s="214">
        <v>903</v>
      </c>
      <c r="C417" s="212" t="s">
        <v>340</v>
      </c>
      <c r="D417" s="212" t="s">
        <v>159</v>
      </c>
      <c r="E417" s="212" t="s">
        <v>357</v>
      </c>
      <c r="F417" s="212"/>
      <c r="G417" s="27">
        <f>G418</f>
        <v>3.5</v>
      </c>
      <c r="J417" s="132"/>
    </row>
    <row r="418" spans="1:10" ht="31.5" x14ac:dyDescent="0.25">
      <c r="A418" s="26" t="s">
        <v>172</v>
      </c>
      <c r="B418" s="214">
        <v>903</v>
      </c>
      <c r="C418" s="212" t="s">
        <v>340</v>
      </c>
      <c r="D418" s="212" t="s">
        <v>159</v>
      </c>
      <c r="E418" s="212" t="s">
        <v>357</v>
      </c>
      <c r="F418" s="212" t="s">
        <v>173</v>
      </c>
      <c r="G418" s="27">
        <f>G419</f>
        <v>3.5</v>
      </c>
      <c r="J418" s="132"/>
    </row>
    <row r="419" spans="1:10" ht="31.5" x14ac:dyDescent="0.25">
      <c r="A419" s="26" t="s">
        <v>174</v>
      </c>
      <c r="B419" s="214">
        <v>903</v>
      </c>
      <c r="C419" s="212" t="s">
        <v>340</v>
      </c>
      <c r="D419" s="212" t="s">
        <v>159</v>
      </c>
      <c r="E419" s="212" t="s">
        <v>357</v>
      </c>
      <c r="F419" s="212" t="s">
        <v>175</v>
      </c>
      <c r="G419" s="27">
        <v>3.5</v>
      </c>
      <c r="H419" s="316"/>
      <c r="J419" s="132"/>
    </row>
    <row r="420" spans="1:10" ht="31.5" x14ac:dyDescent="0.25">
      <c r="A420" s="26" t="s">
        <v>1058</v>
      </c>
      <c r="B420" s="214">
        <v>903</v>
      </c>
      <c r="C420" s="212" t="s">
        <v>340</v>
      </c>
      <c r="D420" s="212" t="s">
        <v>159</v>
      </c>
      <c r="E420" s="212" t="s">
        <v>1059</v>
      </c>
      <c r="F420" s="212"/>
      <c r="G420" s="27">
        <f>G421</f>
        <v>227.5</v>
      </c>
      <c r="J420" s="132"/>
    </row>
    <row r="421" spans="1:10" ht="31.5" x14ac:dyDescent="0.25">
      <c r="A421" s="26" t="s">
        <v>172</v>
      </c>
      <c r="B421" s="214">
        <v>903</v>
      </c>
      <c r="C421" s="212" t="s">
        <v>340</v>
      </c>
      <c r="D421" s="212" t="s">
        <v>159</v>
      </c>
      <c r="E421" s="212" t="s">
        <v>1059</v>
      </c>
      <c r="F421" s="212" t="s">
        <v>173</v>
      </c>
      <c r="G421" s="27">
        <f>G422</f>
        <v>227.5</v>
      </c>
      <c r="J421" s="132"/>
    </row>
    <row r="422" spans="1:10" ht="31.5" x14ac:dyDescent="0.25">
      <c r="A422" s="26" t="s">
        <v>174</v>
      </c>
      <c r="B422" s="214">
        <v>903</v>
      </c>
      <c r="C422" s="212" t="s">
        <v>340</v>
      </c>
      <c r="D422" s="212" t="s">
        <v>159</v>
      </c>
      <c r="E422" s="212" t="s">
        <v>1059</v>
      </c>
      <c r="F422" s="212" t="s">
        <v>175</v>
      </c>
      <c r="G422" s="27">
        <v>227.5</v>
      </c>
      <c r="J422" s="132"/>
    </row>
    <row r="423" spans="1:10" ht="51" hidden="1" customHeight="1" x14ac:dyDescent="0.25">
      <c r="A423" s="26" t="s">
        <v>344</v>
      </c>
      <c r="B423" s="214">
        <v>903</v>
      </c>
      <c r="C423" s="212" t="s">
        <v>340</v>
      </c>
      <c r="D423" s="212" t="s">
        <v>159</v>
      </c>
      <c r="E423" s="212" t="s">
        <v>355</v>
      </c>
      <c r="F423" s="212"/>
      <c r="G423" s="27">
        <f>G424</f>
        <v>0</v>
      </c>
      <c r="J423" s="132"/>
    </row>
    <row r="424" spans="1:10" ht="31.5" hidden="1" x14ac:dyDescent="0.25">
      <c r="A424" s="26" t="s">
        <v>313</v>
      </c>
      <c r="B424" s="214">
        <v>903</v>
      </c>
      <c r="C424" s="212" t="s">
        <v>340</v>
      </c>
      <c r="D424" s="212" t="s">
        <v>159</v>
      </c>
      <c r="E424" s="212" t="s">
        <v>355</v>
      </c>
      <c r="F424" s="212" t="s">
        <v>314</v>
      </c>
      <c r="G424" s="27">
        <f>G425</f>
        <v>0</v>
      </c>
      <c r="J424" s="132"/>
    </row>
    <row r="425" spans="1:10" ht="15.75" hidden="1" x14ac:dyDescent="0.25">
      <c r="A425" s="26" t="s">
        <v>315</v>
      </c>
      <c r="B425" s="214">
        <v>903</v>
      </c>
      <c r="C425" s="212" t="s">
        <v>340</v>
      </c>
      <c r="D425" s="212" t="s">
        <v>159</v>
      </c>
      <c r="E425" s="212" t="s">
        <v>355</v>
      </c>
      <c r="F425" s="212" t="s">
        <v>316</v>
      </c>
      <c r="G425" s="28">
        <v>0</v>
      </c>
      <c r="H425" s="292"/>
      <c r="J425" s="132"/>
    </row>
    <row r="426" spans="1:10" ht="38.25" hidden="1" customHeight="1" x14ac:dyDescent="0.25">
      <c r="A426" s="26" t="s">
        <v>356</v>
      </c>
      <c r="B426" s="214">
        <v>903</v>
      </c>
      <c r="C426" s="212" t="s">
        <v>340</v>
      </c>
      <c r="D426" s="212" t="s">
        <v>159</v>
      </c>
      <c r="E426" s="212" t="s">
        <v>357</v>
      </c>
      <c r="F426" s="212"/>
      <c r="G426" s="28">
        <f>G427+G429</f>
        <v>0</v>
      </c>
      <c r="J426" s="132"/>
    </row>
    <row r="427" spans="1:10" ht="31.5" hidden="1" customHeight="1" x14ac:dyDescent="0.25">
      <c r="A427" s="26" t="s">
        <v>172</v>
      </c>
      <c r="B427" s="214">
        <v>903</v>
      </c>
      <c r="C427" s="212" t="s">
        <v>340</v>
      </c>
      <c r="D427" s="212" t="s">
        <v>159</v>
      </c>
      <c r="E427" s="212" t="s">
        <v>357</v>
      </c>
      <c r="F427" s="212" t="s">
        <v>173</v>
      </c>
      <c r="G427" s="28">
        <f>G428</f>
        <v>0</v>
      </c>
      <c r="J427" s="132"/>
    </row>
    <row r="428" spans="1:10" ht="47.25" hidden="1" customHeight="1" x14ac:dyDescent="0.25">
      <c r="A428" s="26" t="s">
        <v>174</v>
      </c>
      <c r="B428" s="214">
        <v>903</v>
      </c>
      <c r="C428" s="212" t="s">
        <v>340</v>
      </c>
      <c r="D428" s="212" t="s">
        <v>159</v>
      </c>
      <c r="E428" s="212" t="s">
        <v>357</v>
      </c>
      <c r="F428" s="212" t="s">
        <v>175</v>
      </c>
      <c r="G428" s="28">
        <v>0</v>
      </c>
      <c r="J428" s="132"/>
    </row>
    <row r="429" spans="1:10" ht="31.5" hidden="1" x14ac:dyDescent="0.25">
      <c r="A429" s="26" t="s">
        <v>313</v>
      </c>
      <c r="B429" s="214">
        <v>903</v>
      </c>
      <c r="C429" s="212" t="s">
        <v>340</v>
      </c>
      <c r="D429" s="212" t="s">
        <v>159</v>
      </c>
      <c r="E429" s="212" t="s">
        <v>357</v>
      </c>
      <c r="F429" s="212" t="s">
        <v>314</v>
      </c>
      <c r="G429" s="28">
        <f>G430</f>
        <v>0</v>
      </c>
      <c r="J429" s="132"/>
    </row>
    <row r="430" spans="1:10" ht="15.75" hidden="1" x14ac:dyDescent="0.25">
      <c r="A430" s="26" t="s">
        <v>315</v>
      </c>
      <c r="B430" s="214">
        <v>903</v>
      </c>
      <c r="C430" s="212" t="s">
        <v>340</v>
      </c>
      <c r="D430" s="212" t="s">
        <v>159</v>
      </c>
      <c r="E430" s="212" t="s">
        <v>357</v>
      </c>
      <c r="F430" s="212" t="s">
        <v>316</v>
      </c>
      <c r="G430" s="28">
        <v>0</v>
      </c>
      <c r="J430" s="132"/>
    </row>
    <row r="431" spans="1:10" ht="15.75" hidden="1" x14ac:dyDescent="0.25">
      <c r="A431" s="26" t="s">
        <v>748</v>
      </c>
      <c r="B431" s="214">
        <v>903</v>
      </c>
      <c r="C431" s="212" t="s">
        <v>340</v>
      </c>
      <c r="D431" s="212" t="s">
        <v>159</v>
      </c>
      <c r="E431" s="212" t="s">
        <v>749</v>
      </c>
      <c r="F431" s="212"/>
      <c r="G431" s="28">
        <f>G432</f>
        <v>0</v>
      </c>
      <c r="J431" s="132"/>
    </row>
    <row r="432" spans="1:10" ht="31.5" hidden="1" x14ac:dyDescent="0.25">
      <c r="A432" s="26" t="s">
        <v>313</v>
      </c>
      <c r="B432" s="214">
        <v>903</v>
      </c>
      <c r="C432" s="212" t="s">
        <v>340</v>
      </c>
      <c r="D432" s="212" t="s">
        <v>159</v>
      </c>
      <c r="E432" s="212" t="s">
        <v>749</v>
      </c>
      <c r="F432" s="212" t="s">
        <v>314</v>
      </c>
      <c r="G432" s="28">
        <f>G433</f>
        <v>0</v>
      </c>
      <c r="J432" s="132"/>
    </row>
    <row r="433" spans="1:10" ht="15.75" hidden="1" x14ac:dyDescent="0.25">
      <c r="A433" s="26" t="s">
        <v>315</v>
      </c>
      <c r="B433" s="214">
        <v>903</v>
      </c>
      <c r="C433" s="212" t="s">
        <v>340</v>
      </c>
      <c r="D433" s="212" t="s">
        <v>159</v>
      </c>
      <c r="E433" s="212" t="s">
        <v>749</v>
      </c>
      <c r="F433" s="212" t="s">
        <v>316</v>
      </c>
      <c r="G433" s="28">
        <v>0</v>
      </c>
      <c r="J433" s="132"/>
    </row>
    <row r="434" spans="1:10" ht="47.25" hidden="1" customHeight="1" x14ac:dyDescent="0.25">
      <c r="A434" s="26" t="s">
        <v>317</v>
      </c>
      <c r="B434" s="214">
        <v>903</v>
      </c>
      <c r="C434" s="212" t="s">
        <v>340</v>
      </c>
      <c r="D434" s="212" t="s">
        <v>159</v>
      </c>
      <c r="E434" s="212" t="s">
        <v>358</v>
      </c>
      <c r="F434" s="212"/>
      <c r="G434" s="27">
        <f>G435</f>
        <v>0</v>
      </c>
      <c r="J434" s="132"/>
    </row>
    <row r="435" spans="1:10" ht="47.25" hidden="1" customHeight="1" x14ac:dyDescent="0.25">
      <c r="A435" s="26" t="s">
        <v>313</v>
      </c>
      <c r="B435" s="214">
        <v>903</v>
      </c>
      <c r="C435" s="212" t="s">
        <v>340</v>
      </c>
      <c r="D435" s="212" t="s">
        <v>159</v>
      </c>
      <c r="E435" s="212" t="s">
        <v>358</v>
      </c>
      <c r="F435" s="212" t="s">
        <v>314</v>
      </c>
      <c r="G435" s="27">
        <f>G436</f>
        <v>0</v>
      </c>
      <c r="J435" s="132"/>
    </row>
    <row r="436" spans="1:10" ht="15.75" hidden="1" customHeight="1" x14ac:dyDescent="0.25">
      <c r="A436" s="26" t="s">
        <v>315</v>
      </c>
      <c r="B436" s="214">
        <v>903</v>
      </c>
      <c r="C436" s="212" t="s">
        <v>340</v>
      </c>
      <c r="D436" s="212" t="s">
        <v>159</v>
      </c>
      <c r="E436" s="212" t="s">
        <v>358</v>
      </c>
      <c r="F436" s="212" t="s">
        <v>316</v>
      </c>
      <c r="G436" s="27">
        <v>0</v>
      </c>
      <c r="J436" s="132"/>
    </row>
    <row r="437" spans="1:10" ht="47.25" hidden="1" customHeight="1" x14ac:dyDescent="0.25">
      <c r="A437" s="26" t="s">
        <v>319</v>
      </c>
      <c r="B437" s="214">
        <v>903</v>
      </c>
      <c r="C437" s="212" t="s">
        <v>340</v>
      </c>
      <c r="D437" s="212" t="s">
        <v>159</v>
      </c>
      <c r="E437" s="212" t="s">
        <v>359</v>
      </c>
      <c r="F437" s="212"/>
      <c r="G437" s="27">
        <f>G438</f>
        <v>0</v>
      </c>
      <c r="J437" s="132"/>
    </row>
    <row r="438" spans="1:10" ht="47.25" hidden="1" customHeight="1" x14ac:dyDescent="0.25">
      <c r="A438" s="26" t="s">
        <v>313</v>
      </c>
      <c r="B438" s="214">
        <v>903</v>
      </c>
      <c r="C438" s="212" t="s">
        <v>340</v>
      </c>
      <c r="D438" s="212" t="s">
        <v>159</v>
      </c>
      <c r="E438" s="212" t="s">
        <v>359</v>
      </c>
      <c r="F438" s="212" t="s">
        <v>314</v>
      </c>
      <c r="G438" s="27">
        <f>G439</f>
        <v>0</v>
      </c>
      <c r="J438" s="132"/>
    </row>
    <row r="439" spans="1:10" ht="15.75" hidden="1" customHeight="1" x14ac:dyDescent="0.25">
      <c r="A439" s="26" t="s">
        <v>315</v>
      </c>
      <c r="B439" s="214">
        <v>903</v>
      </c>
      <c r="C439" s="212" t="s">
        <v>340</v>
      </c>
      <c r="D439" s="212" t="s">
        <v>159</v>
      </c>
      <c r="E439" s="212" t="s">
        <v>359</v>
      </c>
      <c r="F439" s="212" t="s">
        <v>316</v>
      </c>
      <c r="G439" s="27">
        <v>0</v>
      </c>
      <c r="J439" s="132"/>
    </row>
    <row r="440" spans="1:10" ht="31.5" hidden="1" customHeight="1" x14ac:dyDescent="0.25">
      <c r="A440" s="26" t="s">
        <v>321</v>
      </c>
      <c r="B440" s="214">
        <v>903</v>
      </c>
      <c r="C440" s="212" t="s">
        <v>340</v>
      </c>
      <c r="D440" s="212" t="s">
        <v>159</v>
      </c>
      <c r="E440" s="212" t="s">
        <v>360</v>
      </c>
      <c r="F440" s="212"/>
      <c r="G440" s="27">
        <f>G441</f>
        <v>0</v>
      </c>
      <c r="J440" s="132"/>
    </row>
    <row r="441" spans="1:10" ht="47.25" hidden="1" customHeight="1" x14ac:dyDescent="0.25">
      <c r="A441" s="26" t="s">
        <v>313</v>
      </c>
      <c r="B441" s="214">
        <v>903</v>
      </c>
      <c r="C441" s="212" t="s">
        <v>340</v>
      </c>
      <c r="D441" s="212" t="s">
        <v>159</v>
      </c>
      <c r="E441" s="212" t="s">
        <v>360</v>
      </c>
      <c r="F441" s="212" t="s">
        <v>314</v>
      </c>
      <c r="G441" s="27">
        <f>G442</f>
        <v>0</v>
      </c>
      <c r="J441" s="132"/>
    </row>
    <row r="442" spans="1:10" ht="15.75" hidden="1" customHeight="1" x14ac:dyDescent="0.25">
      <c r="A442" s="26" t="s">
        <v>315</v>
      </c>
      <c r="B442" s="214">
        <v>903</v>
      </c>
      <c r="C442" s="212" t="s">
        <v>340</v>
      </c>
      <c r="D442" s="212" t="s">
        <v>159</v>
      </c>
      <c r="E442" s="212" t="s">
        <v>360</v>
      </c>
      <c r="F442" s="212" t="s">
        <v>316</v>
      </c>
      <c r="G442" s="27">
        <v>0</v>
      </c>
      <c r="J442" s="132"/>
    </row>
    <row r="443" spans="1:10" ht="31.5" hidden="1" customHeight="1" x14ac:dyDescent="0.25">
      <c r="A443" s="26" t="s">
        <v>325</v>
      </c>
      <c r="B443" s="214">
        <v>903</v>
      </c>
      <c r="C443" s="212" t="s">
        <v>340</v>
      </c>
      <c r="D443" s="212" t="s">
        <v>159</v>
      </c>
      <c r="E443" s="212" t="s">
        <v>361</v>
      </c>
      <c r="F443" s="212"/>
      <c r="G443" s="27">
        <f>G444</f>
        <v>0</v>
      </c>
      <c r="J443" s="132"/>
    </row>
    <row r="444" spans="1:10" ht="47.25" hidden="1" customHeight="1" x14ac:dyDescent="0.25">
      <c r="A444" s="26" t="s">
        <v>313</v>
      </c>
      <c r="B444" s="214">
        <v>903</v>
      </c>
      <c r="C444" s="212" t="s">
        <v>340</v>
      </c>
      <c r="D444" s="212" t="s">
        <v>159</v>
      </c>
      <c r="E444" s="212" t="s">
        <v>361</v>
      </c>
      <c r="F444" s="212" t="s">
        <v>314</v>
      </c>
      <c r="G444" s="27">
        <f>G445</f>
        <v>0</v>
      </c>
      <c r="J444" s="132"/>
    </row>
    <row r="445" spans="1:10" ht="15.75" hidden="1" customHeight="1" x14ac:dyDescent="0.25">
      <c r="A445" s="26" t="s">
        <v>315</v>
      </c>
      <c r="B445" s="214">
        <v>903</v>
      </c>
      <c r="C445" s="212" t="s">
        <v>340</v>
      </c>
      <c r="D445" s="212" t="s">
        <v>159</v>
      </c>
      <c r="E445" s="212" t="s">
        <v>361</v>
      </c>
      <c r="F445" s="212" t="s">
        <v>316</v>
      </c>
      <c r="G445" s="27">
        <v>0</v>
      </c>
      <c r="J445" s="132"/>
    </row>
    <row r="446" spans="1:10" ht="47.25" hidden="1" customHeight="1" x14ac:dyDescent="0.25">
      <c r="A446" s="37" t="s">
        <v>362</v>
      </c>
      <c r="B446" s="214">
        <v>903</v>
      </c>
      <c r="C446" s="212" t="s">
        <v>340</v>
      </c>
      <c r="D446" s="212" t="s">
        <v>159</v>
      </c>
      <c r="E446" s="212" t="s">
        <v>363</v>
      </c>
      <c r="F446" s="212"/>
      <c r="G446" s="27">
        <f>G447</f>
        <v>0</v>
      </c>
      <c r="J446" s="132"/>
    </row>
    <row r="447" spans="1:10" ht="47.25" hidden="1" customHeight="1" x14ac:dyDescent="0.25">
      <c r="A447" s="26" t="s">
        <v>313</v>
      </c>
      <c r="B447" s="214">
        <v>903</v>
      </c>
      <c r="C447" s="212" t="s">
        <v>340</v>
      </c>
      <c r="D447" s="212" t="s">
        <v>159</v>
      </c>
      <c r="E447" s="212" t="s">
        <v>363</v>
      </c>
      <c r="F447" s="212" t="s">
        <v>314</v>
      </c>
      <c r="G447" s="27">
        <f>G448</f>
        <v>0</v>
      </c>
      <c r="J447" s="132"/>
    </row>
    <row r="448" spans="1:10" ht="15.75" hidden="1" customHeight="1" x14ac:dyDescent="0.25">
      <c r="A448" s="26" t="s">
        <v>315</v>
      </c>
      <c r="B448" s="214">
        <v>903</v>
      </c>
      <c r="C448" s="212" t="s">
        <v>340</v>
      </c>
      <c r="D448" s="212" t="s">
        <v>159</v>
      </c>
      <c r="E448" s="212" t="s">
        <v>363</v>
      </c>
      <c r="F448" s="212" t="s">
        <v>316</v>
      </c>
      <c r="G448" s="27">
        <v>0</v>
      </c>
      <c r="J448" s="132"/>
    </row>
    <row r="449" spans="1:11" ht="47.25" hidden="1" customHeight="1" x14ac:dyDescent="0.25">
      <c r="A449" s="69" t="s">
        <v>842</v>
      </c>
      <c r="B449" s="214">
        <v>903</v>
      </c>
      <c r="C449" s="212" t="s">
        <v>340</v>
      </c>
      <c r="D449" s="212" t="s">
        <v>159</v>
      </c>
      <c r="E449" s="212" t="s">
        <v>855</v>
      </c>
      <c r="F449" s="212"/>
      <c r="G449" s="27">
        <f>G450</f>
        <v>0</v>
      </c>
      <c r="J449" s="132"/>
    </row>
    <row r="450" spans="1:11" ht="54" hidden="1" customHeight="1" x14ac:dyDescent="0.25">
      <c r="A450" s="31" t="s">
        <v>313</v>
      </c>
      <c r="B450" s="214">
        <v>903</v>
      </c>
      <c r="C450" s="212" t="s">
        <v>340</v>
      </c>
      <c r="D450" s="212" t="s">
        <v>159</v>
      </c>
      <c r="E450" s="212" t="s">
        <v>855</v>
      </c>
      <c r="F450" s="212" t="s">
        <v>314</v>
      </c>
      <c r="G450" s="27">
        <f>G451</f>
        <v>0</v>
      </c>
      <c r="J450" s="132"/>
    </row>
    <row r="451" spans="1:11" ht="15.75" hidden="1" customHeight="1" x14ac:dyDescent="0.25">
      <c r="A451" s="255" t="s">
        <v>315</v>
      </c>
      <c r="B451" s="214">
        <v>903</v>
      </c>
      <c r="C451" s="212" t="s">
        <v>340</v>
      </c>
      <c r="D451" s="212" t="s">
        <v>159</v>
      </c>
      <c r="E451" s="212" t="s">
        <v>855</v>
      </c>
      <c r="F451" s="212" t="s">
        <v>316</v>
      </c>
      <c r="G451" s="27">
        <v>0</v>
      </c>
      <c r="J451" s="132"/>
    </row>
    <row r="452" spans="1:11" ht="60" hidden="1" customHeight="1" x14ac:dyDescent="0.25">
      <c r="A452" s="31" t="s">
        <v>364</v>
      </c>
      <c r="B452" s="214">
        <v>903</v>
      </c>
      <c r="C452" s="212" t="s">
        <v>340</v>
      </c>
      <c r="D452" s="212" t="s">
        <v>159</v>
      </c>
      <c r="E452" s="215" t="s">
        <v>365</v>
      </c>
      <c r="F452" s="212"/>
      <c r="G452" s="27">
        <f>G453</f>
        <v>0</v>
      </c>
      <c r="J452" s="132"/>
    </row>
    <row r="453" spans="1:11" ht="47.25" hidden="1" x14ac:dyDescent="0.25">
      <c r="A453" s="26" t="s">
        <v>366</v>
      </c>
      <c r="B453" s="214">
        <v>903</v>
      </c>
      <c r="C453" s="212" t="s">
        <v>340</v>
      </c>
      <c r="D453" s="212" t="s">
        <v>159</v>
      </c>
      <c r="E453" s="215" t="s">
        <v>367</v>
      </c>
      <c r="F453" s="212"/>
      <c r="G453" s="27">
        <f>G454</f>
        <v>0</v>
      </c>
      <c r="J453" s="132"/>
    </row>
    <row r="454" spans="1:11" ht="31.5" hidden="1" x14ac:dyDescent="0.25">
      <c r="A454" s="26" t="s">
        <v>313</v>
      </c>
      <c r="B454" s="214">
        <v>903</v>
      </c>
      <c r="C454" s="212" t="s">
        <v>340</v>
      </c>
      <c r="D454" s="212" t="s">
        <v>159</v>
      </c>
      <c r="E454" s="215" t="s">
        <v>367</v>
      </c>
      <c r="F454" s="212" t="s">
        <v>314</v>
      </c>
      <c r="G454" s="27">
        <f>G455</f>
        <v>0</v>
      </c>
      <c r="J454" s="132"/>
    </row>
    <row r="455" spans="1:11" ht="15.75" hidden="1" x14ac:dyDescent="0.25">
      <c r="A455" s="26" t="s">
        <v>315</v>
      </c>
      <c r="B455" s="214">
        <v>903</v>
      </c>
      <c r="C455" s="212" t="s">
        <v>340</v>
      </c>
      <c r="D455" s="212" t="s">
        <v>159</v>
      </c>
      <c r="E455" s="215" t="s">
        <v>367</v>
      </c>
      <c r="F455" s="212" t="s">
        <v>316</v>
      </c>
      <c r="G455" s="27">
        <v>0</v>
      </c>
      <c r="J455" s="132"/>
    </row>
    <row r="456" spans="1:11" ht="15.75" x14ac:dyDescent="0.25">
      <c r="A456" s="26" t="s">
        <v>992</v>
      </c>
      <c r="B456" s="214">
        <v>903</v>
      </c>
      <c r="C456" s="212" t="s">
        <v>340</v>
      </c>
      <c r="D456" s="212" t="s">
        <v>159</v>
      </c>
      <c r="E456" s="212" t="s">
        <v>994</v>
      </c>
      <c r="F456" s="212"/>
      <c r="G456" s="27">
        <f>G457+G459+G461</f>
        <v>19287.699999999997</v>
      </c>
      <c r="J456" s="132"/>
    </row>
    <row r="457" spans="1:11" ht="63" x14ac:dyDescent="0.25">
      <c r="A457" s="26" t="s">
        <v>168</v>
      </c>
      <c r="B457" s="214">
        <v>903</v>
      </c>
      <c r="C457" s="212" t="s">
        <v>340</v>
      </c>
      <c r="D457" s="212" t="s">
        <v>159</v>
      </c>
      <c r="E457" s="212" t="s">
        <v>994</v>
      </c>
      <c r="F457" s="212" t="s">
        <v>169</v>
      </c>
      <c r="G457" s="27">
        <f>G458</f>
        <v>15494.199999999999</v>
      </c>
      <c r="J457" s="132"/>
    </row>
    <row r="458" spans="1:11" ht="15.75" x14ac:dyDescent="0.25">
      <c r="A458" s="26" t="s">
        <v>249</v>
      </c>
      <c r="B458" s="214">
        <v>903</v>
      </c>
      <c r="C458" s="212" t="s">
        <v>340</v>
      </c>
      <c r="D458" s="212" t="s">
        <v>159</v>
      </c>
      <c r="E458" s="212" t="s">
        <v>994</v>
      </c>
      <c r="F458" s="212" t="s">
        <v>250</v>
      </c>
      <c r="G458" s="28">
        <f>14479.8+24+990.4</f>
        <v>15494.199999999999</v>
      </c>
      <c r="H458" s="316"/>
      <c r="J458" s="132"/>
      <c r="K458" s="318"/>
    </row>
    <row r="459" spans="1:11" ht="31.5" x14ac:dyDescent="0.25">
      <c r="A459" s="26" t="s">
        <v>172</v>
      </c>
      <c r="B459" s="214">
        <v>903</v>
      </c>
      <c r="C459" s="212" t="s">
        <v>340</v>
      </c>
      <c r="D459" s="212" t="s">
        <v>159</v>
      </c>
      <c r="E459" s="212" t="s">
        <v>994</v>
      </c>
      <c r="F459" s="212" t="s">
        <v>173</v>
      </c>
      <c r="G459" s="27">
        <f>G460</f>
        <v>3763.5</v>
      </c>
      <c r="J459" s="317"/>
    </row>
    <row r="460" spans="1:11" ht="31.5" x14ac:dyDescent="0.25">
      <c r="A460" s="26" t="s">
        <v>174</v>
      </c>
      <c r="B460" s="214">
        <v>903</v>
      </c>
      <c r="C460" s="212" t="s">
        <v>340</v>
      </c>
      <c r="D460" s="212" t="s">
        <v>159</v>
      </c>
      <c r="E460" s="212" t="s">
        <v>994</v>
      </c>
      <c r="F460" s="212" t="s">
        <v>175</v>
      </c>
      <c r="G460" s="28">
        <f>4500.2-30-706.7</f>
        <v>3763.5</v>
      </c>
      <c r="H460" s="320"/>
      <c r="I460" s="321"/>
      <c r="J460" s="132"/>
    </row>
    <row r="461" spans="1:11" ht="15.75" x14ac:dyDescent="0.25">
      <c r="A461" s="26" t="s">
        <v>176</v>
      </c>
      <c r="B461" s="214">
        <v>903</v>
      </c>
      <c r="C461" s="212" t="s">
        <v>340</v>
      </c>
      <c r="D461" s="212" t="s">
        <v>159</v>
      </c>
      <c r="E461" s="212" t="s">
        <v>994</v>
      </c>
      <c r="F461" s="212" t="s">
        <v>186</v>
      </c>
      <c r="G461" s="27">
        <f>G462</f>
        <v>30</v>
      </c>
      <c r="J461" s="317"/>
    </row>
    <row r="462" spans="1:11" ht="15.75" x14ac:dyDescent="0.25">
      <c r="A462" s="26" t="s">
        <v>610</v>
      </c>
      <c r="B462" s="214">
        <v>903</v>
      </c>
      <c r="C462" s="212" t="s">
        <v>340</v>
      </c>
      <c r="D462" s="212" t="s">
        <v>159</v>
      </c>
      <c r="E462" s="212" t="s">
        <v>994</v>
      </c>
      <c r="F462" s="212" t="s">
        <v>179</v>
      </c>
      <c r="G462" s="27">
        <v>30</v>
      </c>
      <c r="H462" s="320"/>
      <c r="I462" s="321"/>
      <c r="J462" s="132"/>
    </row>
    <row r="463" spans="1:11" ht="47.25" hidden="1" x14ac:dyDescent="0.25">
      <c r="A463" s="33" t="s">
        <v>927</v>
      </c>
      <c r="B463" s="214">
        <v>903</v>
      </c>
      <c r="C463" s="212" t="s">
        <v>340</v>
      </c>
      <c r="D463" s="212" t="s">
        <v>159</v>
      </c>
      <c r="E463" s="212" t="s">
        <v>365</v>
      </c>
      <c r="F463" s="212"/>
      <c r="G463" s="27">
        <f>G464</f>
        <v>0</v>
      </c>
      <c r="J463" s="132"/>
    </row>
    <row r="464" spans="1:11" ht="31.5" hidden="1" x14ac:dyDescent="0.25">
      <c r="A464" s="33" t="s">
        <v>995</v>
      </c>
      <c r="B464" s="214">
        <v>903</v>
      </c>
      <c r="C464" s="212" t="s">
        <v>340</v>
      </c>
      <c r="D464" s="212" t="s">
        <v>159</v>
      </c>
      <c r="E464" s="212" t="s">
        <v>996</v>
      </c>
      <c r="F464" s="212"/>
      <c r="G464" s="27">
        <f>G465</f>
        <v>0</v>
      </c>
      <c r="J464" s="132"/>
    </row>
    <row r="465" spans="1:10" ht="31.5" hidden="1" x14ac:dyDescent="0.25">
      <c r="A465" s="26" t="s">
        <v>172</v>
      </c>
      <c r="B465" s="214">
        <v>903</v>
      </c>
      <c r="C465" s="212" t="s">
        <v>340</v>
      </c>
      <c r="D465" s="212" t="s">
        <v>159</v>
      </c>
      <c r="E465" s="212" t="s">
        <v>996</v>
      </c>
      <c r="F465" s="212" t="s">
        <v>173</v>
      </c>
      <c r="G465" s="27">
        <f>G466</f>
        <v>0</v>
      </c>
      <c r="J465" s="132"/>
    </row>
    <row r="466" spans="1:10" ht="31.5" hidden="1" x14ac:dyDescent="0.25">
      <c r="A466" s="26" t="s">
        <v>174</v>
      </c>
      <c r="B466" s="214">
        <v>903</v>
      </c>
      <c r="C466" s="212" t="s">
        <v>340</v>
      </c>
      <c r="D466" s="212" t="s">
        <v>159</v>
      </c>
      <c r="E466" s="212" t="s">
        <v>996</v>
      </c>
      <c r="F466" s="212" t="s">
        <v>175</v>
      </c>
      <c r="G466" s="27">
        <v>0</v>
      </c>
      <c r="J466" s="132"/>
    </row>
    <row r="467" spans="1:10" ht="47.25" x14ac:dyDescent="0.25">
      <c r="A467" s="31" t="s">
        <v>782</v>
      </c>
      <c r="B467" s="214">
        <v>903</v>
      </c>
      <c r="C467" s="212" t="s">
        <v>340</v>
      </c>
      <c r="D467" s="212" t="s">
        <v>159</v>
      </c>
      <c r="E467" s="212" t="s">
        <v>780</v>
      </c>
      <c r="F467" s="219"/>
      <c r="G467" s="27">
        <f>G468</f>
        <v>793.2</v>
      </c>
      <c r="J467" s="132"/>
    </row>
    <row r="468" spans="1:10" ht="31.5" x14ac:dyDescent="0.25">
      <c r="A468" s="122" t="s">
        <v>911</v>
      </c>
      <c r="B468" s="214">
        <v>903</v>
      </c>
      <c r="C468" s="212" t="s">
        <v>340</v>
      </c>
      <c r="D468" s="212" t="s">
        <v>159</v>
      </c>
      <c r="E468" s="212" t="s">
        <v>915</v>
      </c>
      <c r="F468" s="219"/>
      <c r="G468" s="27">
        <f>G469</f>
        <v>793.2</v>
      </c>
      <c r="J468" s="132"/>
    </row>
    <row r="469" spans="1:10" ht="31.5" x14ac:dyDescent="0.25">
      <c r="A469" s="26" t="s">
        <v>172</v>
      </c>
      <c r="B469" s="214">
        <v>903</v>
      </c>
      <c r="C469" s="212" t="s">
        <v>340</v>
      </c>
      <c r="D469" s="212" t="s">
        <v>159</v>
      </c>
      <c r="E469" s="212" t="s">
        <v>915</v>
      </c>
      <c r="F469" s="219" t="s">
        <v>173</v>
      </c>
      <c r="G469" s="27">
        <f>G470</f>
        <v>793.2</v>
      </c>
      <c r="J469" s="132"/>
    </row>
    <row r="470" spans="1:10" ht="31.5" x14ac:dyDescent="0.25">
      <c r="A470" s="26" t="s">
        <v>174</v>
      </c>
      <c r="B470" s="214">
        <v>903</v>
      </c>
      <c r="C470" s="212" t="s">
        <v>340</v>
      </c>
      <c r="D470" s="212" t="s">
        <v>159</v>
      </c>
      <c r="E470" s="212" t="s">
        <v>915</v>
      </c>
      <c r="F470" s="219" t="s">
        <v>175</v>
      </c>
      <c r="G470" s="27">
        <v>793.2</v>
      </c>
      <c r="J470" s="132"/>
    </row>
    <row r="471" spans="1:10" ht="15.75" x14ac:dyDescent="0.25">
      <c r="A471" s="26" t="s">
        <v>162</v>
      </c>
      <c r="B471" s="214">
        <v>903</v>
      </c>
      <c r="C471" s="212" t="s">
        <v>340</v>
      </c>
      <c r="D471" s="212" t="s">
        <v>159</v>
      </c>
      <c r="E471" s="212" t="s">
        <v>163</v>
      </c>
      <c r="F471" s="212"/>
      <c r="G471" s="27">
        <f>G472</f>
        <v>2016.5</v>
      </c>
      <c r="J471" s="132"/>
    </row>
    <row r="472" spans="1:10" ht="15.75" x14ac:dyDescent="0.25">
      <c r="A472" s="26" t="s">
        <v>226</v>
      </c>
      <c r="B472" s="214">
        <v>903</v>
      </c>
      <c r="C472" s="212" t="s">
        <v>340</v>
      </c>
      <c r="D472" s="212" t="s">
        <v>159</v>
      </c>
      <c r="E472" s="212" t="s">
        <v>227</v>
      </c>
      <c r="F472" s="212"/>
      <c r="G472" s="27">
        <f>G473+G478+G483+G486+G489</f>
        <v>2016.5</v>
      </c>
      <c r="J472" s="132"/>
    </row>
    <row r="473" spans="1:10" ht="31.5" hidden="1" customHeight="1" x14ac:dyDescent="0.25">
      <c r="A473" s="38" t="s">
        <v>368</v>
      </c>
      <c r="B473" s="220">
        <v>903</v>
      </c>
      <c r="C473" s="212" t="s">
        <v>340</v>
      </c>
      <c r="D473" s="212" t="s">
        <v>159</v>
      </c>
      <c r="E473" s="212" t="s">
        <v>369</v>
      </c>
      <c r="F473" s="212"/>
      <c r="G473" s="27">
        <f>G474+G476</f>
        <v>0</v>
      </c>
      <c r="J473" s="132"/>
    </row>
    <row r="474" spans="1:10" ht="31.5" hidden="1" customHeight="1" x14ac:dyDescent="0.25">
      <c r="A474" s="26" t="s">
        <v>172</v>
      </c>
      <c r="B474" s="220">
        <v>903</v>
      </c>
      <c r="C474" s="212" t="s">
        <v>340</v>
      </c>
      <c r="D474" s="212" t="s">
        <v>159</v>
      </c>
      <c r="E474" s="212" t="s">
        <v>369</v>
      </c>
      <c r="F474" s="212" t="s">
        <v>173</v>
      </c>
      <c r="G474" s="27">
        <f>G475</f>
        <v>0</v>
      </c>
      <c r="J474" s="132"/>
    </row>
    <row r="475" spans="1:10" ht="47.25" hidden="1" customHeight="1" x14ac:dyDescent="0.25">
      <c r="A475" s="26" t="s">
        <v>174</v>
      </c>
      <c r="B475" s="214">
        <v>903</v>
      </c>
      <c r="C475" s="212" t="s">
        <v>340</v>
      </c>
      <c r="D475" s="212" t="s">
        <v>159</v>
      </c>
      <c r="E475" s="212" t="s">
        <v>369</v>
      </c>
      <c r="F475" s="212" t="s">
        <v>175</v>
      </c>
      <c r="G475" s="27">
        <f>1.4-1.4</f>
        <v>0</v>
      </c>
      <c r="J475" s="132"/>
    </row>
    <row r="476" spans="1:10" ht="47.25" hidden="1" customHeight="1" x14ac:dyDescent="0.25">
      <c r="A476" s="26" t="s">
        <v>313</v>
      </c>
      <c r="B476" s="214">
        <v>903</v>
      </c>
      <c r="C476" s="212" t="s">
        <v>340</v>
      </c>
      <c r="D476" s="212" t="s">
        <v>159</v>
      </c>
      <c r="E476" s="212" t="s">
        <v>369</v>
      </c>
      <c r="F476" s="212" t="s">
        <v>314</v>
      </c>
      <c r="G476" s="27">
        <f>G477</f>
        <v>0</v>
      </c>
      <c r="J476" s="132"/>
    </row>
    <row r="477" spans="1:10" ht="15.75" hidden="1" customHeight="1" x14ac:dyDescent="0.25">
      <c r="A477" s="26" t="s">
        <v>315</v>
      </c>
      <c r="B477" s="214">
        <v>903</v>
      </c>
      <c r="C477" s="212" t="s">
        <v>340</v>
      </c>
      <c r="D477" s="212" t="s">
        <v>159</v>
      </c>
      <c r="E477" s="212" t="s">
        <v>369</v>
      </c>
      <c r="F477" s="212" t="s">
        <v>316</v>
      </c>
      <c r="G477" s="27">
        <f>2.9-2.9</f>
        <v>0</v>
      </c>
      <c r="J477" s="132"/>
    </row>
    <row r="478" spans="1:10" ht="15.75" x14ac:dyDescent="0.25">
      <c r="A478" s="26" t="s">
        <v>370</v>
      </c>
      <c r="B478" s="214">
        <v>903</v>
      </c>
      <c r="C478" s="212" t="s">
        <v>340</v>
      </c>
      <c r="D478" s="212" t="s">
        <v>159</v>
      </c>
      <c r="E478" s="212" t="s">
        <v>371</v>
      </c>
      <c r="F478" s="212"/>
      <c r="G478" s="27">
        <f>G479+G481</f>
        <v>69.099999999999994</v>
      </c>
      <c r="J478" s="132"/>
    </row>
    <row r="479" spans="1:10" ht="31.5" hidden="1" customHeight="1" x14ac:dyDescent="0.25">
      <c r="A479" s="26" t="s">
        <v>172</v>
      </c>
      <c r="B479" s="214">
        <v>903</v>
      </c>
      <c r="C479" s="212" t="s">
        <v>340</v>
      </c>
      <c r="D479" s="212" t="s">
        <v>159</v>
      </c>
      <c r="E479" s="212" t="s">
        <v>371</v>
      </c>
      <c r="F479" s="212" t="s">
        <v>173</v>
      </c>
      <c r="G479" s="27">
        <f>G480</f>
        <v>0</v>
      </c>
      <c r="J479" s="132"/>
    </row>
    <row r="480" spans="1:10" ht="47.25" hidden="1" customHeight="1" x14ac:dyDescent="0.25">
      <c r="A480" s="26" t="s">
        <v>174</v>
      </c>
      <c r="B480" s="214">
        <v>903</v>
      </c>
      <c r="C480" s="212" t="s">
        <v>340</v>
      </c>
      <c r="D480" s="212" t="s">
        <v>159</v>
      </c>
      <c r="E480" s="212" t="s">
        <v>371</v>
      </c>
      <c r="F480" s="221">
        <v>240</v>
      </c>
      <c r="G480" s="27">
        <v>0</v>
      </c>
      <c r="J480" s="132"/>
    </row>
    <row r="481" spans="1:10" ht="31.5" x14ac:dyDescent="0.25">
      <c r="A481" s="26" t="s">
        <v>172</v>
      </c>
      <c r="B481" s="214">
        <v>903</v>
      </c>
      <c r="C481" s="212" t="s">
        <v>340</v>
      </c>
      <c r="D481" s="212" t="s">
        <v>159</v>
      </c>
      <c r="E481" s="212" t="s">
        <v>371</v>
      </c>
      <c r="F481" s="212" t="s">
        <v>173</v>
      </c>
      <c r="G481" s="27">
        <f>G482</f>
        <v>69.099999999999994</v>
      </c>
      <c r="J481" s="132"/>
    </row>
    <row r="482" spans="1:10" ht="31.5" x14ac:dyDescent="0.25">
      <c r="A482" s="26" t="s">
        <v>174</v>
      </c>
      <c r="B482" s="214">
        <v>903</v>
      </c>
      <c r="C482" s="212" t="s">
        <v>340</v>
      </c>
      <c r="D482" s="212" t="s">
        <v>159</v>
      </c>
      <c r="E482" s="212" t="s">
        <v>371</v>
      </c>
      <c r="F482" s="212" t="s">
        <v>175</v>
      </c>
      <c r="G482" s="27">
        <v>69.099999999999994</v>
      </c>
      <c r="J482" s="132"/>
    </row>
    <row r="483" spans="1:10" ht="63" x14ac:dyDescent="0.25">
      <c r="A483" s="26" t="s">
        <v>372</v>
      </c>
      <c r="B483" s="214">
        <v>903</v>
      </c>
      <c r="C483" s="212" t="s">
        <v>340</v>
      </c>
      <c r="D483" s="212" t="s">
        <v>159</v>
      </c>
      <c r="E483" s="212" t="s">
        <v>373</v>
      </c>
      <c r="F483" s="212"/>
      <c r="G483" s="27">
        <f>G484</f>
        <v>273.7</v>
      </c>
      <c r="J483" s="132"/>
    </row>
    <row r="484" spans="1:10" ht="63" x14ac:dyDescent="0.25">
      <c r="A484" s="26" t="s">
        <v>168</v>
      </c>
      <c r="B484" s="214">
        <v>903</v>
      </c>
      <c r="C484" s="212" t="s">
        <v>340</v>
      </c>
      <c r="D484" s="212" t="s">
        <v>159</v>
      </c>
      <c r="E484" s="212" t="s">
        <v>373</v>
      </c>
      <c r="F484" s="212" t="s">
        <v>169</v>
      </c>
      <c r="G484" s="27">
        <f>G485</f>
        <v>273.7</v>
      </c>
      <c r="J484" s="132"/>
    </row>
    <row r="485" spans="1:10" ht="15.75" x14ac:dyDescent="0.25">
      <c r="A485" s="26" t="s">
        <v>249</v>
      </c>
      <c r="B485" s="214">
        <v>903</v>
      </c>
      <c r="C485" s="212" t="s">
        <v>340</v>
      </c>
      <c r="D485" s="212" t="s">
        <v>159</v>
      </c>
      <c r="E485" s="212" t="s">
        <v>373</v>
      </c>
      <c r="F485" s="212" t="s">
        <v>250</v>
      </c>
      <c r="G485" s="27">
        <f>'прил.№1 доходы'!I137</f>
        <v>273.7</v>
      </c>
      <c r="J485" s="132"/>
    </row>
    <row r="486" spans="1:10" ht="81" customHeight="1" x14ac:dyDescent="0.25">
      <c r="A486" s="33" t="s">
        <v>334</v>
      </c>
      <c r="B486" s="214">
        <v>903</v>
      </c>
      <c r="C486" s="212" t="s">
        <v>340</v>
      </c>
      <c r="D486" s="212" t="s">
        <v>159</v>
      </c>
      <c r="E486" s="212" t="s">
        <v>335</v>
      </c>
      <c r="F486" s="212"/>
      <c r="G486" s="27">
        <f>G487</f>
        <v>1673.7</v>
      </c>
      <c r="J486" s="132"/>
    </row>
    <row r="487" spans="1:10" ht="63" x14ac:dyDescent="0.25">
      <c r="A487" s="26" t="s">
        <v>168</v>
      </c>
      <c r="B487" s="214">
        <v>903</v>
      </c>
      <c r="C487" s="212" t="s">
        <v>340</v>
      </c>
      <c r="D487" s="212" t="s">
        <v>159</v>
      </c>
      <c r="E487" s="212" t="s">
        <v>335</v>
      </c>
      <c r="F487" s="212" t="s">
        <v>169</v>
      </c>
      <c r="G487" s="27">
        <f>G488</f>
        <v>1673.7</v>
      </c>
      <c r="J487" s="132"/>
    </row>
    <row r="488" spans="1:10" ht="15.75" x14ac:dyDescent="0.25">
      <c r="A488" s="26" t="s">
        <v>249</v>
      </c>
      <c r="B488" s="214">
        <v>903</v>
      </c>
      <c r="C488" s="212" t="s">
        <v>340</v>
      </c>
      <c r="D488" s="212" t="s">
        <v>159</v>
      </c>
      <c r="E488" s="212" t="s">
        <v>335</v>
      </c>
      <c r="F488" s="212" t="s">
        <v>250</v>
      </c>
      <c r="G488" s="27">
        <v>1673.7</v>
      </c>
      <c r="J488" s="132"/>
    </row>
    <row r="489" spans="1:10" ht="15.75" hidden="1" x14ac:dyDescent="0.25">
      <c r="A489" s="33" t="s">
        <v>750</v>
      </c>
      <c r="B489" s="214">
        <v>903</v>
      </c>
      <c r="C489" s="212" t="s">
        <v>340</v>
      </c>
      <c r="D489" s="212" t="s">
        <v>159</v>
      </c>
      <c r="E489" s="212" t="s">
        <v>751</v>
      </c>
      <c r="F489" s="212"/>
      <c r="G489" s="27">
        <f>G490</f>
        <v>0</v>
      </c>
      <c r="J489" s="132"/>
    </row>
    <row r="490" spans="1:10" ht="31.5" hidden="1" x14ac:dyDescent="0.25">
      <c r="A490" s="26" t="s">
        <v>313</v>
      </c>
      <c r="B490" s="214">
        <v>903</v>
      </c>
      <c r="C490" s="212" t="s">
        <v>340</v>
      </c>
      <c r="D490" s="212" t="s">
        <v>159</v>
      </c>
      <c r="E490" s="212" t="s">
        <v>751</v>
      </c>
      <c r="F490" s="212" t="s">
        <v>314</v>
      </c>
      <c r="G490" s="27">
        <f>G491</f>
        <v>0</v>
      </c>
      <c r="J490" s="132"/>
    </row>
    <row r="491" spans="1:10" ht="15.75" hidden="1" x14ac:dyDescent="0.25">
      <c r="A491" s="26" t="s">
        <v>315</v>
      </c>
      <c r="B491" s="214">
        <v>903</v>
      </c>
      <c r="C491" s="212" t="s">
        <v>340</v>
      </c>
      <c r="D491" s="212" t="s">
        <v>159</v>
      </c>
      <c r="E491" s="212" t="s">
        <v>751</v>
      </c>
      <c r="F491" s="212" t="s">
        <v>316</v>
      </c>
      <c r="G491" s="27">
        <v>0</v>
      </c>
      <c r="J491" s="132"/>
    </row>
    <row r="492" spans="1:10" ht="15.75" x14ac:dyDescent="0.25">
      <c r="A492" s="24" t="s">
        <v>374</v>
      </c>
      <c r="B492" s="211">
        <v>903</v>
      </c>
      <c r="C492" s="213" t="s">
        <v>340</v>
      </c>
      <c r="D492" s="213" t="s">
        <v>191</v>
      </c>
      <c r="E492" s="213"/>
      <c r="F492" s="213"/>
      <c r="G492" s="22">
        <f>G493+G521+G512+G516</f>
        <v>18863.099999999999</v>
      </c>
      <c r="J492" s="132"/>
    </row>
    <row r="493" spans="1:10" ht="31.5" hidden="1" x14ac:dyDescent="0.25">
      <c r="A493" s="26" t="s">
        <v>375</v>
      </c>
      <c r="B493" s="214">
        <v>903</v>
      </c>
      <c r="C493" s="212" t="s">
        <v>340</v>
      </c>
      <c r="D493" s="212" t="s">
        <v>191</v>
      </c>
      <c r="E493" s="212" t="s">
        <v>376</v>
      </c>
      <c r="F493" s="212"/>
      <c r="G493" s="27">
        <f>G494+G500+G506+G497+G503+G509</f>
        <v>0</v>
      </c>
      <c r="J493" s="132"/>
    </row>
    <row r="494" spans="1:10" ht="31.5" hidden="1" customHeight="1" x14ac:dyDescent="0.25">
      <c r="A494" s="26" t="s">
        <v>377</v>
      </c>
      <c r="B494" s="214">
        <v>903</v>
      </c>
      <c r="C494" s="212" t="s">
        <v>340</v>
      </c>
      <c r="D494" s="212" t="s">
        <v>191</v>
      </c>
      <c r="E494" s="212" t="s">
        <v>378</v>
      </c>
      <c r="F494" s="212"/>
      <c r="G494" s="27">
        <f>G495</f>
        <v>0</v>
      </c>
      <c r="J494" s="132"/>
    </row>
    <row r="495" spans="1:10" ht="31.5" hidden="1" customHeight="1" x14ac:dyDescent="0.25">
      <c r="A495" s="26" t="s">
        <v>172</v>
      </c>
      <c r="B495" s="214">
        <v>903</v>
      </c>
      <c r="C495" s="212" t="s">
        <v>340</v>
      </c>
      <c r="D495" s="212" t="s">
        <v>191</v>
      </c>
      <c r="E495" s="212" t="s">
        <v>378</v>
      </c>
      <c r="F495" s="212" t="s">
        <v>173</v>
      </c>
      <c r="G495" s="27">
        <f>G496</f>
        <v>0</v>
      </c>
      <c r="J495" s="132"/>
    </row>
    <row r="496" spans="1:10" ht="47.25" hidden="1" customHeight="1" x14ac:dyDescent="0.25">
      <c r="A496" s="26" t="s">
        <v>174</v>
      </c>
      <c r="B496" s="214">
        <v>903</v>
      </c>
      <c r="C496" s="212" t="s">
        <v>340</v>
      </c>
      <c r="D496" s="212" t="s">
        <v>191</v>
      </c>
      <c r="E496" s="212" t="s">
        <v>378</v>
      </c>
      <c r="F496" s="212" t="s">
        <v>175</v>
      </c>
      <c r="G496" s="27">
        <v>0</v>
      </c>
      <c r="J496" s="132"/>
    </row>
    <row r="497" spans="1:10" ht="47.25" hidden="1" customHeight="1" x14ac:dyDescent="0.25">
      <c r="A497" s="120" t="s">
        <v>902</v>
      </c>
      <c r="B497" s="214">
        <v>903</v>
      </c>
      <c r="C497" s="212" t="s">
        <v>340</v>
      </c>
      <c r="D497" s="212" t="s">
        <v>191</v>
      </c>
      <c r="E497" s="212" t="s">
        <v>378</v>
      </c>
      <c r="F497" s="212"/>
      <c r="G497" s="27">
        <f>G498</f>
        <v>0</v>
      </c>
      <c r="J497" s="132"/>
    </row>
    <row r="498" spans="1:10" ht="47.25" hidden="1" customHeight="1" x14ac:dyDescent="0.25">
      <c r="A498" s="26" t="s">
        <v>172</v>
      </c>
      <c r="B498" s="214">
        <v>903</v>
      </c>
      <c r="C498" s="212" t="s">
        <v>340</v>
      </c>
      <c r="D498" s="212" t="s">
        <v>191</v>
      </c>
      <c r="E498" s="212" t="s">
        <v>378</v>
      </c>
      <c r="F498" s="212" t="s">
        <v>173</v>
      </c>
      <c r="G498" s="27">
        <f>G499</f>
        <v>0</v>
      </c>
      <c r="J498" s="132"/>
    </row>
    <row r="499" spans="1:10" ht="47.25" hidden="1" customHeight="1" x14ac:dyDescent="0.25">
      <c r="A499" s="26" t="s">
        <v>174</v>
      </c>
      <c r="B499" s="214">
        <v>903</v>
      </c>
      <c r="C499" s="212" t="s">
        <v>340</v>
      </c>
      <c r="D499" s="212" t="s">
        <v>191</v>
      </c>
      <c r="E499" s="212" t="s">
        <v>378</v>
      </c>
      <c r="F499" s="212" t="s">
        <v>175</v>
      </c>
      <c r="G499" s="27">
        <v>0</v>
      </c>
      <c r="J499" s="132"/>
    </row>
    <row r="500" spans="1:10" ht="15.75" hidden="1" x14ac:dyDescent="0.25">
      <c r="A500" s="26" t="s">
        <v>379</v>
      </c>
      <c r="B500" s="214">
        <v>903</v>
      </c>
      <c r="C500" s="212" t="s">
        <v>340</v>
      </c>
      <c r="D500" s="212" t="s">
        <v>191</v>
      </c>
      <c r="E500" s="212" t="s">
        <v>380</v>
      </c>
      <c r="F500" s="212"/>
      <c r="G500" s="27">
        <f>G501</f>
        <v>0</v>
      </c>
      <c r="J500" s="132"/>
    </row>
    <row r="501" spans="1:10" ht="31.5" hidden="1" x14ac:dyDescent="0.25">
      <c r="A501" s="26" t="s">
        <v>172</v>
      </c>
      <c r="B501" s="214">
        <v>903</v>
      </c>
      <c r="C501" s="212" t="s">
        <v>340</v>
      </c>
      <c r="D501" s="212" t="s">
        <v>191</v>
      </c>
      <c r="E501" s="212" t="s">
        <v>380</v>
      </c>
      <c r="F501" s="212" t="s">
        <v>173</v>
      </c>
      <c r="G501" s="27">
        <f>G502</f>
        <v>0</v>
      </c>
      <c r="J501" s="132"/>
    </row>
    <row r="502" spans="1:10" ht="31.5" hidden="1" x14ac:dyDescent="0.25">
      <c r="A502" s="26" t="s">
        <v>174</v>
      </c>
      <c r="B502" s="214">
        <v>903</v>
      </c>
      <c r="C502" s="212" t="s">
        <v>340</v>
      </c>
      <c r="D502" s="212" t="s">
        <v>191</v>
      </c>
      <c r="E502" s="212" t="s">
        <v>380</v>
      </c>
      <c r="F502" s="212" t="s">
        <v>175</v>
      </c>
      <c r="G502" s="27">
        <v>0</v>
      </c>
      <c r="J502" s="132"/>
    </row>
    <row r="503" spans="1:10" ht="31.5" hidden="1" x14ac:dyDescent="0.25">
      <c r="A503" s="33" t="s">
        <v>903</v>
      </c>
      <c r="B503" s="214">
        <v>903</v>
      </c>
      <c r="C503" s="212" t="s">
        <v>340</v>
      </c>
      <c r="D503" s="212" t="s">
        <v>191</v>
      </c>
      <c r="E503" s="212" t="s">
        <v>900</v>
      </c>
      <c r="F503" s="212"/>
      <c r="G503" s="27">
        <f>G504</f>
        <v>0</v>
      </c>
      <c r="J503" s="132"/>
    </row>
    <row r="504" spans="1:10" ht="31.5" hidden="1" x14ac:dyDescent="0.25">
      <c r="A504" s="26" t="s">
        <v>172</v>
      </c>
      <c r="B504" s="214">
        <v>903</v>
      </c>
      <c r="C504" s="212" t="s">
        <v>340</v>
      </c>
      <c r="D504" s="212" t="s">
        <v>191</v>
      </c>
      <c r="E504" s="212" t="s">
        <v>900</v>
      </c>
      <c r="F504" s="212" t="s">
        <v>173</v>
      </c>
      <c r="G504" s="27">
        <f>G505</f>
        <v>0</v>
      </c>
      <c r="J504" s="132"/>
    </row>
    <row r="505" spans="1:10" ht="31.5" hidden="1" x14ac:dyDescent="0.25">
      <c r="A505" s="26" t="s">
        <v>174</v>
      </c>
      <c r="B505" s="214">
        <v>903</v>
      </c>
      <c r="C505" s="212" t="s">
        <v>340</v>
      </c>
      <c r="D505" s="212" t="s">
        <v>191</v>
      </c>
      <c r="E505" s="212" t="s">
        <v>900</v>
      </c>
      <c r="F505" s="212" t="s">
        <v>175</v>
      </c>
      <c r="G505" s="27">
        <v>0</v>
      </c>
      <c r="J505" s="132"/>
    </row>
    <row r="506" spans="1:10" ht="47.25" hidden="1" x14ac:dyDescent="0.25">
      <c r="A506" s="26" t="s">
        <v>783</v>
      </c>
      <c r="B506" s="214">
        <v>903</v>
      </c>
      <c r="C506" s="212" t="s">
        <v>340</v>
      </c>
      <c r="D506" s="212" t="s">
        <v>191</v>
      </c>
      <c r="E506" s="212" t="s">
        <v>905</v>
      </c>
      <c r="F506" s="212"/>
      <c r="G506" s="27">
        <f>G507</f>
        <v>0</v>
      </c>
      <c r="J506" s="132"/>
    </row>
    <row r="507" spans="1:10" ht="31.5" hidden="1" x14ac:dyDescent="0.25">
      <c r="A507" s="26" t="s">
        <v>172</v>
      </c>
      <c r="B507" s="214">
        <v>903</v>
      </c>
      <c r="C507" s="212" t="s">
        <v>340</v>
      </c>
      <c r="D507" s="212" t="s">
        <v>191</v>
      </c>
      <c r="E507" s="212" t="s">
        <v>905</v>
      </c>
      <c r="F507" s="212" t="s">
        <v>173</v>
      </c>
      <c r="G507" s="27">
        <f>G508</f>
        <v>0</v>
      </c>
      <c r="J507" s="132"/>
    </row>
    <row r="508" spans="1:10" ht="31.5" hidden="1" x14ac:dyDescent="0.25">
      <c r="A508" s="26" t="s">
        <v>174</v>
      </c>
      <c r="B508" s="214">
        <v>903</v>
      </c>
      <c r="C508" s="212" t="s">
        <v>340</v>
      </c>
      <c r="D508" s="212" t="s">
        <v>191</v>
      </c>
      <c r="E508" s="212" t="s">
        <v>905</v>
      </c>
      <c r="F508" s="212" t="s">
        <v>175</v>
      </c>
      <c r="G508" s="27">
        <v>0</v>
      </c>
      <c r="J508" s="132"/>
    </row>
    <row r="509" spans="1:10" ht="31.5" hidden="1" x14ac:dyDescent="0.25">
      <c r="A509" s="33" t="s">
        <v>904</v>
      </c>
      <c r="B509" s="214">
        <v>903</v>
      </c>
      <c r="C509" s="212" t="s">
        <v>340</v>
      </c>
      <c r="D509" s="212" t="s">
        <v>191</v>
      </c>
      <c r="E509" s="212" t="s">
        <v>901</v>
      </c>
      <c r="F509" s="212"/>
      <c r="G509" s="27">
        <f>G510</f>
        <v>0</v>
      </c>
      <c r="J509" s="132"/>
    </row>
    <row r="510" spans="1:10" ht="31.5" hidden="1" x14ac:dyDescent="0.25">
      <c r="A510" s="26" t="s">
        <v>172</v>
      </c>
      <c r="B510" s="214">
        <v>903</v>
      </c>
      <c r="C510" s="212" t="s">
        <v>340</v>
      </c>
      <c r="D510" s="212" t="s">
        <v>191</v>
      </c>
      <c r="E510" s="212" t="s">
        <v>901</v>
      </c>
      <c r="F510" s="212" t="s">
        <v>173</v>
      </c>
      <c r="G510" s="27">
        <f>G511</f>
        <v>0</v>
      </c>
      <c r="J510" s="132"/>
    </row>
    <row r="511" spans="1:10" ht="31.5" hidden="1" x14ac:dyDescent="0.25">
      <c r="A511" s="26" t="s">
        <v>174</v>
      </c>
      <c r="B511" s="214">
        <v>903</v>
      </c>
      <c r="C511" s="212" t="s">
        <v>340</v>
      </c>
      <c r="D511" s="212" t="s">
        <v>191</v>
      </c>
      <c r="E511" s="212" t="s">
        <v>901</v>
      </c>
      <c r="F511" s="212" t="s">
        <v>175</v>
      </c>
      <c r="G511" s="27">
        <v>0</v>
      </c>
      <c r="J511" s="132"/>
    </row>
    <row r="512" spans="1:10" ht="47.25" hidden="1" x14ac:dyDescent="0.25">
      <c r="A512" s="31" t="s">
        <v>782</v>
      </c>
      <c r="B512" s="214">
        <v>903</v>
      </c>
      <c r="C512" s="212" t="s">
        <v>340</v>
      </c>
      <c r="D512" s="212" t="s">
        <v>191</v>
      </c>
      <c r="E512" s="212" t="s">
        <v>780</v>
      </c>
      <c r="F512" s="212"/>
      <c r="G512" s="27">
        <f>G513</f>
        <v>0</v>
      </c>
      <c r="J512" s="132"/>
    </row>
    <row r="513" spans="1:10" ht="31.5" hidden="1" x14ac:dyDescent="0.25">
      <c r="A513" s="26" t="s">
        <v>410</v>
      </c>
      <c r="B513" s="214">
        <v>903</v>
      </c>
      <c r="C513" s="212" t="s">
        <v>340</v>
      </c>
      <c r="D513" s="212" t="s">
        <v>191</v>
      </c>
      <c r="E513" s="212" t="s">
        <v>788</v>
      </c>
      <c r="F513" s="212"/>
      <c r="G513" s="27">
        <f>G514</f>
        <v>0</v>
      </c>
      <c r="J513" s="132"/>
    </row>
    <row r="514" spans="1:10" ht="31.5" hidden="1" x14ac:dyDescent="0.25">
      <c r="A514" s="26" t="s">
        <v>172</v>
      </c>
      <c r="B514" s="214">
        <v>903</v>
      </c>
      <c r="C514" s="212" t="s">
        <v>340</v>
      </c>
      <c r="D514" s="212" t="s">
        <v>191</v>
      </c>
      <c r="E514" s="212" t="s">
        <v>788</v>
      </c>
      <c r="F514" s="212" t="s">
        <v>173</v>
      </c>
      <c r="G514" s="27">
        <f>G515</f>
        <v>0</v>
      </c>
      <c r="J514" s="132"/>
    </row>
    <row r="515" spans="1:10" ht="31.5" hidden="1" x14ac:dyDescent="0.25">
      <c r="A515" s="26" t="s">
        <v>174</v>
      </c>
      <c r="B515" s="214">
        <v>903</v>
      </c>
      <c r="C515" s="212" t="s">
        <v>340</v>
      </c>
      <c r="D515" s="212" t="s">
        <v>191</v>
      </c>
      <c r="E515" s="212" t="s">
        <v>788</v>
      </c>
      <c r="F515" s="212" t="s">
        <v>175</v>
      </c>
      <c r="G515" s="27">
        <v>0</v>
      </c>
      <c r="J515" s="132"/>
    </row>
    <row r="516" spans="1:10" ht="31.5" x14ac:dyDescent="0.25">
      <c r="A516" s="26" t="s">
        <v>384</v>
      </c>
      <c r="B516" s="214">
        <v>903</v>
      </c>
      <c r="C516" s="212" t="s">
        <v>340</v>
      </c>
      <c r="D516" s="212" t="s">
        <v>191</v>
      </c>
      <c r="E516" s="212" t="s">
        <v>385</v>
      </c>
      <c r="F516" s="212"/>
      <c r="G516" s="27">
        <f>G517</f>
        <v>260</v>
      </c>
      <c r="J516" s="132"/>
    </row>
    <row r="517" spans="1:10" ht="47.25" x14ac:dyDescent="0.25">
      <c r="A517" s="26" t="s">
        <v>405</v>
      </c>
      <c r="B517" s="214">
        <v>903</v>
      </c>
      <c r="C517" s="212" t="s">
        <v>340</v>
      </c>
      <c r="D517" s="212" t="s">
        <v>191</v>
      </c>
      <c r="E517" s="212" t="s">
        <v>406</v>
      </c>
      <c r="F517" s="212"/>
      <c r="G517" s="27">
        <f>G518</f>
        <v>260</v>
      </c>
      <c r="J517" s="132"/>
    </row>
    <row r="518" spans="1:10" ht="31.5" x14ac:dyDescent="0.25">
      <c r="A518" s="26" t="s">
        <v>198</v>
      </c>
      <c r="B518" s="214">
        <v>903</v>
      </c>
      <c r="C518" s="212" t="s">
        <v>340</v>
      </c>
      <c r="D518" s="212" t="s">
        <v>191</v>
      </c>
      <c r="E518" s="212" t="s">
        <v>407</v>
      </c>
      <c r="F518" s="212"/>
      <c r="G518" s="27">
        <f>G519</f>
        <v>260</v>
      </c>
      <c r="J518" s="132"/>
    </row>
    <row r="519" spans="1:10" ht="31.5" x14ac:dyDescent="0.25">
      <c r="A519" s="26" t="s">
        <v>172</v>
      </c>
      <c r="B519" s="214">
        <v>903</v>
      </c>
      <c r="C519" s="212" t="s">
        <v>340</v>
      </c>
      <c r="D519" s="212" t="s">
        <v>191</v>
      </c>
      <c r="E519" s="212" t="s">
        <v>407</v>
      </c>
      <c r="F519" s="212" t="s">
        <v>173</v>
      </c>
      <c r="G519" s="27">
        <f>G520</f>
        <v>260</v>
      </c>
      <c r="J519" s="132"/>
    </row>
    <row r="520" spans="1:10" ht="31.5" x14ac:dyDescent="0.25">
      <c r="A520" s="26" t="s">
        <v>174</v>
      </c>
      <c r="B520" s="214">
        <v>903</v>
      </c>
      <c r="C520" s="212" t="s">
        <v>340</v>
      </c>
      <c r="D520" s="212" t="s">
        <v>191</v>
      </c>
      <c r="E520" s="212" t="s">
        <v>407</v>
      </c>
      <c r="F520" s="212" t="s">
        <v>175</v>
      </c>
      <c r="G520" s="27">
        <f>210+50</f>
        <v>260</v>
      </c>
      <c r="H520" s="316"/>
      <c r="J520" s="132"/>
    </row>
    <row r="521" spans="1:10" ht="15.75" x14ac:dyDescent="0.25">
      <c r="A521" s="26" t="s">
        <v>162</v>
      </c>
      <c r="B521" s="214">
        <v>903</v>
      </c>
      <c r="C521" s="212" t="s">
        <v>340</v>
      </c>
      <c r="D521" s="212" t="s">
        <v>191</v>
      </c>
      <c r="E521" s="212" t="s">
        <v>163</v>
      </c>
      <c r="F521" s="212"/>
      <c r="G521" s="27">
        <f>G522+G528</f>
        <v>18603.099999999999</v>
      </c>
      <c r="J521" s="132"/>
    </row>
    <row r="522" spans="1:10" ht="31.5" x14ac:dyDescent="0.25">
      <c r="A522" s="26" t="s">
        <v>164</v>
      </c>
      <c r="B522" s="214">
        <v>903</v>
      </c>
      <c r="C522" s="212" t="s">
        <v>340</v>
      </c>
      <c r="D522" s="212" t="s">
        <v>191</v>
      </c>
      <c r="E522" s="212" t="s">
        <v>165</v>
      </c>
      <c r="F522" s="212"/>
      <c r="G522" s="27">
        <f>G523</f>
        <v>7836.8</v>
      </c>
      <c r="J522" s="132"/>
    </row>
    <row r="523" spans="1:10" ht="31.5" x14ac:dyDescent="0.25">
      <c r="A523" s="26" t="s">
        <v>166</v>
      </c>
      <c r="B523" s="214">
        <v>903</v>
      </c>
      <c r="C523" s="212" t="s">
        <v>340</v>
      </c>
      <c r="D523" s="212" t="s">
        <v>191</v>
      </c>
      <c r="E523" s="212" t="s">
        <v>167</v>
      </c>
      <c r="F523" s="212"/>
      <c r="G523" s="27">
        <f>G524+G526</f>
        <v>7836.8</v>
      </c>
      <c r="J523" s="132"/>
    </row>
    <row r="524" spans="1:10" ht="63" x14ac:dyDescent="0.25">
      <c r="A524" s="26" t="s">
        <v>168</v>
      </c>
      <c r="B524" s="214">
        <v>903</v>
      </c>
      <c r="C524" s="212" t="s">
        <v>340</v>
      </c>
      <c r="D524" s="212" t="s">
        <v>191</v>
      </c>
      <c r="E524" s="212" t="s">
        <v>167</v>
      </c>
      <c r="F524" s="212" t="s">
        <v>169</v>
      </c>
      <c r="G524" s="27">
        <f>G525</f>
        <v>7836.8</v>
      </c>
      <c r="J524" s="132"/>
    </row>
    <row r="525" spans="1:10" ht="31.5" x14ac:dyDescent="0.25">
      <c r="A525" s="26" t="s">
        <v>170</v>
      </c>
      <c r="B525" s="214">
        <v>903</v>
      </c>
      <c r="C525" s="212" t="s">
        <v>340</v>
      </c>
      <c r="D525" s="212" t="s">
        <v>191</v>
      </c>
      <c r="E525" s="212" t="s">
        <v>167</v>
      </c>
      <c r="F525" s="212" t="s">
        <v>171</v>
      </c>
      <c r="G525" s="28">
        <f>7713.4-298.9+422.3</f>
        <v>7836.8</v>
      </c>
      <c r="H525" s="316"/>
      <c r="J525" s="132"/>
    </row>
    <row r="526" spans="1:10" ht="31.5" hidden="1" customHeight="1" x14ac:dyDescent="0.25">
      <c r="A526" s="26" t="s">
        <v>172</v>
      </c>
      <c r="B526" s="214">
        <v>903</v>
      </c>
      <c r="C526" s="212" t="s">
        <v>340</v>
      </c>
      <c r="D526" s="212" t="s">
        <v>191</v>
      </c>
      <c r="E526" s="212" t="s">
        <v>167</v>
      </c>
      <c r="F526" s="212" t="s">
        <v>173</v>
      </c>
      <c r="G526" s="27">
        <f>G527</f>
        <v>0</v>
      </c>
      <c r="J526" s="132"/>
    </row>
    <row r="527" spans="1:10" ht="47.25" hidden="1" customHeight="1" x14ac:dyDescent="0.25">
      <c r="A527" s="26" t="s">
        <v>174</v>
      </c>
      <c r="B527" s="214">
        <v>903</v>
      </c>
      <c r="C527" s="212" t="s">
        <v>340</v>
      </c>
      <c r="D527" s="212" t="s">
        <v>191</v>
      </c>
      <c r="E527" s="212" t="s">
        <v>167</v>
      </c>
      <c r="F527" s="212" t="s">
        <v>175</v>
      </c>
      <c r="G527" s="27">
        <v>0</v>
      </c>
      <c r="J527" s="132"/>
    </row>
    <row r="528" spans="1:10" ht="15.75" x14ac:dyDescent="0.25">
      <c r="A528" s="26" t="s">
        <v>182</v>
      </c>
      <c r="B528" s="214">
        <v>903</v>
      </c>
      <c r="C528" s="212" t="s">
        <v>340</v>
      </c>
      <c r="D528" s="212" t="s">
        <v>191</v>
      </c>
      <c r="E528" s="212" t="s">
        <v>183</v>
      </c>
      <c r="F528" s="212"/>
      <c r="G528" s="27">
        <f>G529</f>
        <v>10766.3</v>
      </c>
      <c r="J528" s="132"/>
    </row>
    <row r="529" spans="1:12" ht="31.5" x14ac:dyDescent="0.25">
      <c r="A529" s="26" t="s">
        <v>381</v>
      </c>
      <c r="B529" s="214">
        <v>903</v>
      </c>
      <c r="C529" s="212" t="s">
        <v>340</v>
      </c>
      <c r="D529" s="212" t="s">
        <v>191</v>
      </c>
      <c r="E529" s="212" t="s">
        <v>382</v>
      </c>
      <c r="F529" s="212"/>
      <c r="G529" s="27">
        <f>G530+G532+G534</f>
        <v>10766.3</v>
      </c>
      <c r="J529" s="132"/>
    </row>
    <row r="530" spans="1:12" ht="63" x14ac:dyDescent="0.25">
      <c r="A530" s="26" t="s">
        <v>168</v>
      </c>
      <c r="B530" s="214">
        <v>903</v>
      </c>
      <c r="C530" s="212" t="s">
        <v>340</v>
      </c>
      <c r="D530" s="212" t="s">
        <v>191</v>
      </c>
      <c r="E530" s="212" t="s">
        <v>382</v>
      </c>
      <c r="F530" s="212" t="s">
        <v>169</v>
      </c>
      <c r="G530" s="27">
        <f>G531</f>
        <v>9330.7999999999993</v>
      </c>
      <c r="J530" s="132"/>
    </row>
    <row r="531" spans="1:12" ht="15.75" x14ac:dyDescent="0.25">
      <c r="A531" s="26" t="s">
        <v>383</v>
      </c>
      <c r="B531" s="214">
        <v>903</v>
      </c>
      <c r="C531" s="212" t="s">
        <v>340</v>
      </c>
      <c r="D531" s="212" t="s">
        <v>191</v>
      </c>
      <c r="E531" s="212" t="s">
        <v>382</v>
      </c>
      <c r="F531" s="212" t="s">
        <v>250</v>
      </c>
      <c r="G531" s="28">
        <f>8316.6+244.6+639.3+130.3</f>
        <v>9330.7999999999993</v>
      </c>
      <c r="H531" s="292"/>
      <c r="I531" s="321"/>
      <c r="J531" s="132"/>
    </row>
    <row r="532" spans="1:12" ht="31.5" x14ac:dyDescent="0.25">
      <c r="A532" s="26" t="s">
        <v>172</v>
      </c>
      <c r="B532" s="214">
        <v>903</v>
      </c>
      <c r="C532" s="212" t="s">
        <v>340</v>
      </c>
      <c r="D532" s="212" t="s">
        <v>191</v>
      </c>
      <c r="E532" s="212" t="s">
        <v>382</v>
      </c>
      <c r="F532" s="212" t="s">
        <v>173</v>
      </c>
      <c r="G532" s="27">
        <f>G533</f>
        <v>1424.3999999999999</v>
      </c>
      <c r="J532" s="317"/>
    </row>
    <row r="533" spans="1:12" ht="31.5" x14ac:dyDescent="0.25">
      <c r="A533" s="26" t="s">
        <v>174</v>
      </c>
      <c r="B533" s="214">
        <v>903</v>
      </c>
      <c r="C533" s="212" t="s">
        <v>340</v>
      </c>
      <c r="D533" s="212" t="s">
        <v>191</v>
      </c>
      <c r="E533" s="212" t="s">
        <v>382</v>
      </c>
      <c r="F533" s="212" t="s">
        <v>175</v>
      </c>
      <c r="G533" s="28">
        <f>1435.1-10.7</f>
        <v>1424.3999999999999</v>
      </c>
      <c r="H533" s="316"/>
      <c r="J533" s="132"/>
    </row>
    <row r="534" spans="1:12" ht="15.75" x14ac:dyDescent="0.25">
      <c r="A534" s="26" t="s">
        <v>176</v>
      </c>
      <c r="B534" s="214">
        <v>903</v>
      </c>
      <c r="C534" s="212" t="s">
        <v>340</v>
      </c>
      <c r="D534" s="212" t="s">
        <v>191</v>
      </c>
      <c r="E534" s="212" t="s">
        <v>382</v>
      </c>
      <c r="F534" s="212" t="s">
        <v>186</v>
      </c>
      <c r="G534" s="27">
        <f>G535</f>
        <v>11.1</v>
      </c>
      <c r="J534" s="132"/>
    </row>
    <row r="535" spans="1:12" ht="15.75" x14ac:dyDescent="0.25">
      <c r="A535" s="26" t="s">
        <v>610</v>
      </c>
      <c r="B535" s="214">
        <v>903</v>
      </c>
      <c r="C535" s="212" t="s">
        <v>340</v>
      </c>
      <c r="D535" s="212" t="s">
        <v>191</v>
      </c>
      <c r="E535" s="212" t="s">
        <v>382</v>
      </c>
      <c r="F535" s="212" t="s">
        <v>179</v>
      </c>
      <c r="G535" s="27">
        <f>20-8.9</f>
        <v>11.1</v>
      </c>
      <c r="H535" s="316"/>
      <c r="J535" s="132"/>
    </row>
    <row r="536" spans="1:12" ht="15.75" x14ac:dyDescent="0.25">
      <c r="A536" s="24" t="s">
        <v>284</v>
      </c>
      <c r="B536" s="211">
        <v>903</v>
      </c>
      <c r="C536" s="213" t="s">
        <v>285</v>
      </c>
      <c r="D536" s="213"/>
      <c r="E536" s="213"/>
      <c r="F536" s="213"/>
      <c r="G536" s="22">
        <f>G537</f>
        <v>2377</v>
      </c>
      <c r="J536" s="132"/>
    </row>
    <row r="537" spans="1:12" ht="15.75" x14ac:dyDescent="0.25">
      <c r="A537" s="24" t="s">
        <v>293</v>
      </c>
      <c r="B537" s="211">
        <v>903</v>
      </c>
      <c r="C537" s="213" t="s">
        <v>285</v>
      </c>
      <c r="D537" s="213" t="s">
        <v>256</v>
      </c>
      <c r="E537" s="213"/>
      <c r="F537" s="213"/>
      <c r="G537" s="22">
        <f>G538+G594</f>
        <v>2377</v>
      </c>
      <c r="H537" s="139"/>
      <c r="I537" s="137"/>
      <c r="J537" s="137"/>
    </row>
    <row r="538" spans="1:12" ht="31.5" x14ac:dyDescent="0.25">
      <c r="A538" s="26" t="s">
        <v>384</v>
      </c>
      <c r="B538" s="214">
        <v>903</v>
      </c>
      <c r="C538" s="212" t="s">
        <v>285</v>
      </c>
      <c r="D538" s="212" t="s">
        <v>256</v>
      </c>
      <c r="E538" s="212" t="s">
        <v>385</v>
      </c>
      <c r="F538" s="212"/>
      <c r="G538" s="27">
        <f>G539+G550+G554+G558+G564+G568+G572+G590</f>
        <v>2377</v>
      </c>
      <c r="H538" s="256"/>
      <c r="I538" s="257"/>
      <c r="J538" s="132"/>
      <c r="K538" s="139"/>
      <c r="L538" s="139"/>
    </row>
    <row r="539" spans="1:12" ht="15.75" hidden="1" x14ac:dyDescent="0.25">
      <c r="A539" s="26" t="s">
        <v>386</v>
      </c>
      <c r="B539" s="214">
        <v>903</v>
      </c>
      <c r="C539" s="212" t="s">
        <v>305</v>
      </c>
      <c r="D539" s="212" t="s">
        <v>305</v>
      </c>
      <c r="E539" s="212" t="s">
        <v>387</v>
      </c>
      <c r="F539" s="212"/>
      <c r="G539" s="27">
        <f>G540+G548</f>
        <v>0</v>
      </c>
      <c r="J539" s="132"/>
    </row>
    <row r="540" spans="1:12" ht="31.5" hidden="1" x14ac:dyDescent="0.25">
      <c r="A540" s="26" t="s">
        <v>198</v>
      </c>
      <c r="B540" s="214">
        <v>903</v>
      </c>
      <c r="C540" s="212" t="s">
        <v>305</v>
      </c>
      <c r="D540" s="212" t="s">
        <v>305</v>
      </c>
      <c r="E540" s="212" t="s">
        <v>388</v>
      </c>
      <c r="F540" s="212"/>
      <c r="G540" s="27">
        <f>G543+G542+G545</f>
        <v>0</v>
      </c>
      <c r="J540" s="132"/>
    </row>
    <row r="541" spans="1:12" ht="63" hidden="1" x14ac:dyDescent="0.25">
      <c r="A541" s="26" t="s">
        <v>168</v>
      </c>
      <c r="B541" s="214">
        <v>903</v>
      </c>
      <c r="C541" s="212" t="s">
        <v>305</v>
      </c>
      <c r="D541" s="212" t="s">
        <v>305</v>
      </c>
      <c r="E541" s="212" t="s">
        <v>388</v>
      </c>
      <c r="F541" s="212" t="s">
        <v>169</v>
      </c>
      <c r="G541" s="27">
        <f>G542</f>
        <v>0</v>
      </c>
      <c r="J541" s="132"/>
    </row>
    <row r="542" spans="1:12" ht="15.75" hidden="1" x14ac:dyDescent="0.25">
      <c r="A542" s="26" t="s">
        <v>383</v>
      </c>
      <c r="B542" s="214">
        <v>903</v>
      </c>
      <c r="C542" s="212" t="s">
        <v>305</v>
      </c>
      <c r="D542" s="212" t="s">
        <v>305</v>
      </c>
      <c r="E542" s="212" t="s">
        <v>388</v>
      </c>
      <c r="F542" s="212" t="s">
        <v>250</v>
      </c>
      <c r="G542" s="27"/>
      <c r="J542" s="132"/>
    </row>
    <row r="543" spans="1:12" ht="31.5" hidden="1" x14ac:dyDescent="0.25">
      <c r="A543" s="26" t="s">
        <v>172</v>
      </c>
      <c r="B543" s="214">
        <v>903</v>
      </c>
      <c r="C543" s="212" t="s">
        <v>305</v>
      </c>
      <c r="D543" s="212" t="s">
        <v>305</v>
      </c>
      <c r="E543" s="212" t="s">
        <v>388</v>
      </c>
      <c r="F543" s="212" t="s">
        <v>173</v>
      </c>
      <c r="G543" s="27">
        <f>G544</f>
        <v>0</v>
      </c>
      <c r="J543" s="132"/>
    </row>
    <row r="544" spans="1:12" ht="31.5" hidden="1" x14ac:dyDescent="0.25">
      <c r="A544" s="26" t="s">
        <v>174</v>
      </c>
      <c r="B544" s="214">
        <v>903</v>
      </c>
      <c r="C544" s="212" t="s">
        <v>305</v>
      </c>
      <c r="D544" s="212" t="s">
        <v>305</v>
      </c>
      <c r="E544" s="212" t="s">
        <v>388</v>
      </c>
      <c r="F544" s="212" t="s">
        <v>175</v>
      </c>
      <c r="G544" s="27"/>
      <c r="J544" s="132"/>
    </row>
    <row r="545" spans="1:10" ht="15.75" hidden="1" x14ac:dyDescent="0.25">
      <c r="A545" s="26" t="s">
        <v>289</v>
      </c>
      <c r="B545" s="214">
        <v>903</v>
      </c>
      <c r="C545" s="212" t="s">
        <v>305</v>
      </c>
      <c r="D545" s="212" t="s">
        <v>305</v>
      </c>
      <c r="E545" s="212" t="s">
        <v>388</v>
      </c>
      <c r="F545" s="212" t="s">
        <v>290</v>
      </c>
      <c r="G545" s="27">
        <f>G546</f>
        <v>0</v>
      </c>
      <c r="J545" s="132"/>
    </row>
    <row r="546" spans="1:10" ht="15.75" hidden="1" x14ac:dyDescent="0.25">
      <c r="A546" s="26" t="s">
        <v>389</v>
      </c>
      <c r="B546" s="214">
        <v>903</v>
      </c>
      <c r="C546" s="212" t="s">
        <v>305</v>
      </c>
      <c r="D546" s="212" t="s">
        <v>305</v>
      </c>
      <c r="E546" s="212" t="s">
        <v>388</v>
      </c>
      <c r="F546" s="212" t="s">
        <v>390</v>
      </c>
      <c r="G546" s="27"/>
      <c r="J546" s="132"/>
    </row>
    <row r="547" spans="1:10" ht="31.5" hidden="1" x14ac:dyDescent="0.25">
      <c r="A547" s="26" t="s">
        <v>391</v>
      </c>
      <c r="B547" s="214">
        <v>903</v>
      </c>
      <c r="C547" s="212" t="s">
        <v>305</v>
      </c>
      <c r="D547" s="212" t="s">
        <v>305</v>
      </c>
      <c r="E547" s="212" t="s">
        <v>392</v>
      </c>
      <c r="F547" s="212"/>
      <c r="G547" s="27">
        <f>G548</f>
        <v>0</v>
      </c>
      <c r="J547" s="132"/>
    </row>
    <row r="548" spans="1:10" ht="31.5" hidden="1" x14ac:dyDescent="0.25">
      <c r="A548" s="26" t="s">
        <v>313</v>
      </c>
      <c r="B548" s="214">
        <v>903</v>
      </c>
      <c r="C548" s="212" t="s">
        <v>305</v>
      </c>
      <c r="D548" s="212" t="s">
        <v>305</v>
      </c>
      <c r="E548" s="212" t="s">
        <v>392</v>
      </c>
      <c r="F548" s="212" t="s">
        <v>314</v>
      </c>
      <c r="G548" s="27">
        <f>G549</f>
        <v>0</v>
      </c>
      <c r="J548" s="132"/>
    </row>
    <row r="549" spans="1:10" ht="15.75" hidden="1" x14ac:dyDescent="0.25">
      <c r="A549" s="26" t="s">
        <v>315</v>
      </c>
      <c r="B549" s="214">
        <v>903</v>
      </c>
      <c r="C549" s="212" t="s">
        <v>305</v>
      </c>
      <c r="D549" s="212" t="s">
        <v>305</v>
      </c>
      <c r="E549" s="212" t="s">
        <v>392</v>
      </c>
      <c r="F549" s="212" t="s">
        <v>316</v>
      </c>
      <c r="G549" s="27"/>
      <c r="J549" s="132"/>
    </row>
    <row r="550" spans="1:10" ht="15.75" x14ac:dyDescent="0.25">
      <c r="A550" s="26" t="s">
        <v>393</v>
      </c>
      <c r="B550" s="214">
        <v>903</v>
      </c>
      <c r="C550" s="212" t="s">
        <v>285</v>
      </c>
      <c r="D550" s="212" t="s">
        <v>256</v>
      </c>
      <c r="E550" s="212" t="s">
        <v>394</v>
      </c>
      <c r="F550" s="212"/>
      <c r="G550" s="27">
        <f>G551</f>
        <v>434.7</v>
      </c>
      <c r="H550" s="316"/>
      <c r="I550" s="321"/>
      <c r="J550" s="321"/>
    </row>
    <row r="551" spans="1:10" ht="31.5" x14ac:dyDescent="0.25">
      <c r="A551" s="26" t="s">
        <v>1065</v>
      </c>
      <c r="B551" s="214">
        <v>903</v>
      </c>
      <c r="C551" s="212" t="s">
        <v>285</v>
      </c>
      <c r="D551" s="212" t="s">
        <v>256</v>
      </c>
      <c r="E551" s="212" t="s">
        <v>997</v>
      </c>
      <c r="F551" s="212"/>
      <c r="G551" s="27">
        <f>G552</f>
        <v>434.7</v>
      </c>
      <c r="J551" s="132"/>
    </row>
    <row r="552" spans="1:10" ht="15.75" x14ac:dyDescent="0.25">
      <c r="A552" s="26" t="s">
        <v>289</v>
      </c>
      <c r="B552" s="214">
        <v>903</v>
      </c>
      <c r="C552" s="212" t="s">
        <v>285</v>
      </c>
      <c r="D552" s="212" t="s">
        <v>256</v>
      </c>
      <c r="E552" s="212" t="s">
        <v>997</v>
      </c>
      <c r="F552" s="212" t="s">
        <v>290</v>
      </c>
      <c r="G552" s="27">
        <f>G553</f>
        <v>434.7</v>
      </c>
      <c r="J552" s="132"/>
    </row>
    <row r="553" spans="1:10" ht="31.5" x14ac:dyDescent="0.25">
      <c r="A553" s="26" t="s">
        <v>291</v>
      </c>
      <c r="B553" s="214">
        <v>903</v>
      </c>
      <c r="C553" s="212" t="s">
        <v>285</v>
      </c>
      <c r="D553" s="212" t="s">
        <v>256</v>
      </c>
      <c r="E553" s="212" t="s">
        <v>997</v>
      </c>
      <c r="F553" s="212" t="s">
        <v>292</v>
      </c>
      <c r="G553" s="27">
        <f>148.4-30.7+32.3+284.7</f>
        <v>434.7</v>
      </c>
      <c r="H553" s="316"/>
      <c r="J553" s="132"/>
    </row>
    <row r="554" spans="1:10" ht="31.5" x14ac:dyDescent="0.25">
      <c r="A554" s="26" t="s">
        <v>396</v>
      </c>
      <c r="B554" s="214">
        <v>903</v>
      </c>
      <c r="C554" s="214">
        <v>10</v>
      </c>
      <c r="D554" s="212" t="s">
        <v>256</v>
      </c>
      <c r="E554" s="212" t="s">
        <v>397</v>
      </c>
      <c r="F554" s="212"/>
      <c r="G554" s="27">
        <f>G555</f>
        <v>420</v>
      </c>
      <c r="J554" s="132"/>
    </row>
    <row r="555" spans="1:10" ht="31.5" x14ac:dyDescent="0.25">
      <c r="A555" s="26" t="s">
        <v>198</v>
      </c>
      <c r="B555" s="214">
        <v>903</v>
      </c>
      <c r="C555" s="212" t="s">
        <v>285</v>
      </c>
      <c r="D555" s="212" t="s">
        <v>256</v>
      </c>
      <c r="E555" s="212" t="s">
        <v>398</v>
      </c>
      <c r="F555" s="212"/>
      <c r="G555" s="27">
        <f>G556</f>
        <v>420</v>
      </c>
      <c r="J555" s="132"/>
    </row>
    <row r="556" spans="1:10" ht="15.75" x14ac:dyDescent="0.25">
      <c r="A556" s="26" t="s">
        <v>289</v>
      </c>
      <c r="B556" s="214">
        <v>903</v>
      </c>
      <c r="C556" s="212" t="s">
        <v>285</v>
      </c>
      <c r="D556" s="212" t="s">
        <v>256</v>
      </c>
      <c r="E556" s="212" t="s">
        <v>398</v>
      </c>
      <c r="F556" s="212" t="s">
        <v>290</v>
      </c>
      <c r="G556" s="27">
        <f>G557</f>
        <v>420</v>
      </c>
      <c r="J556" s="132"/>
    </row>
    <row r="557" spans="1:10" ht="15.75" x14ac:dyDescent="0.25">
      <c r="A557" s="26" t="s">
        <v>389</v>
      </c>
      <c r="B557" s="214">
        <v>903</v>
      </c>
      <c r="C557" s="212" t="s">
        <v>285</v>
      </c>
      <c r="D557" s="212" t="s">
        <v>256</v>
      </c>
      <c r="E557" s="212" t="s">
        <v>398</v>
      </c>
      <c r="F557" s="212" t="s">
        <v>390</v>
      </c>
      <c r="G557" s="27">
        <v>420</v>
      </c>
      <c r="J557" s="132"/>
    </row>
    <row r="558" spans="1:10" ht="15.75" x14ac:dyDescent="0.25">
      <c r="A558" s="26" t="s">
        <v>399</v>
      </c>
      <c r="B558" s="214">
        <v>903</v>
      </c>
      <c r="C558" s="214">
        <v>10</v>
      </c>
      <c r="D558" s="212" t="s">
        <v>256</v>
      </c>
      <c r="E558" s="212" t="s">
        <v>400</v>
      </c>
      <c r="F558" s="212"/>
      <c r="G558" s="27">
        <f>G559</f>
        <v>1272.3000000000002</v>
      </c>
      <c r="J558" s="132"/>
    </row>
    <row r="559" spans="1:10" ht="31.5" x14ac:dyDescent="0.25">
      <c r="A559" s="26" t="s">
        <v>198</v>
      </c>
      <c r="B559" s="214">
        <v>903</v>
      </c>
      <c r="C559" s="212" t="s">
        <v>285</v>
      </c>
      <c r="D559" s="212" t="s">
        <v>256</v>
      </c>
      <c r="E559" s="212" t="s">
        <v>401</v>
      </c>
      <c r="F559" s="212"/>
      <c r="G559" s="27">
        <f>G560+G562</f>
        <v>1272.3000000000002</v>
      </c>
      <c r="J559" s="132"/>
    </row>
    <row r="560" spans="1:10" ht="31.5" x14ac:dyDescent="0.25">
      <c r="A560" s="26" t="s">
        <v>172</v>
      </c>
      <c r="B560" s="214">
        <v>903</v>
      </c>
      <c r="C560" s="212" t="s">
        <v>285</v>
      </c>
      <c r="D560" s="212" t="s">
        <v>256</v>
      </c>
      <c r="E560" s="212" t="s">
        <v>401</v>
      </c>
      <c r="F560" s="212" t="s">
        <v>173</v>
      </c>
      <c r="G560" s="27">
        <f>G561</f>
        <v>356.6</v>
      </c>
      <c r="J560" s="132"/>
    </row>
    <row r="561" spans="1:10" ht="31.5" x14ac:dyDescent="0.25">
      <c r="A561" s="26" t="s">
        <v>174</v>
      </c>
      <c r="B561" s="214">
        <v>903</v>
      </c>
      <c r="C561" s="212" t="s">
        <v>285</v>
      </c>
      <c r="D561" s="212" t="s">
        <v>256</v>
      </c>
      <c r="E561" s="212" t="s">
        <v>401</v>
      </c>
      <c r="F561" s="212" t="s">
        <v>175</v>
      </c>
      <c r="G561" s="27">
        <f>456.6-100</f>
        <v>356.6</v>
      </c>
      <c r="H561" s="316"/>
      <c r="J561" s="132"/>
    </row>
    <row r="562" spans="1:10" ht="15.75" x14ac:dyDescent="0.25">
      <c r="A562" s="26" t="s">
        <v>289</v>
      </c>
      <c r="B562" s="214">
        <v>903</v>
      </c>
      <c r="C562" s="212" t="s">
        <v>285</v>
      </c>
      <c r="D562" s="212" t="s">
        <v>256</v>
      </c>
      <c r="E562" s="212" t="s">
        <v>401</v>
      </c>
      <c r="F562" s="212" t="s">
        <v>290</v>
      </c>
      <c r="G562" s="27">
        <f>G563</f>
        <v>915.7</v>
      </c>
      <c r="J562" s="132"/>
    </row>
    <row r="563" spans="1:10" ht="15.75" x14ac:dyDescent="0.25">
      <c r="A563" s="26" t="s">
        <v>389</v>
      </c>
      <c r="B563" s="214">
        <v>903</v>
      </c>
      <c r="C563" s="212" t="s">
        <v>285</v>
      </c>
      <c r="D563" s="212" t="s">
        <v>256</v>
      </c>
      <c r="E563" s="212" t="s">
        <v>401</v>
      </c>
      <c r="F563" s="212" t="s">
        <v>390</v>
      </c>
      <c r="G563" s="27">
        <f>1015.7-100</f>
        <v>915.7</v>
      </c>
      <c r="H563" s="316"/>
      <c r="J563" s="132"/>
    </row>
    <row r="564" spans="1:10" ht="37.5" customHeight="1" x14ac:dyDescent="0.25">
      <c r="A564" s="26" t="s">
        <v>402</v>
      </c>
      <c r="B564" s="214">
        <v>903</v>
      </c>
      <c r="C564" s="212" t="s">
        <v>285</v>
      </c>
      <c r="D564" s="212" t="s">
        <v>256</v>
      </c>
      <c r="E564" s="212" t="s">
        <v>403</v>
      </c>
      <c r="F564" s="212"/>
      <c r="G564" s="27">
        <f>G565</f>
        <v>250</v>
      </c>
      <c r="J564" s="132"/>
    </row>
    <row r="565" spans="1:10" ht="31.5" x14ac:dyDescent="0.25">
      <c r="A565" s="26" t="s">
        <v>198</v>
      </c>
      <c r="B565" s="214">
        <v>903</v>
      </c>
      <c r="C565" s="212" t="s">
        <v>285</v>
      </c>
      <c r="D565" s="212" t="s">
        <v>256</v>
      </c>
      <c r="E565" s="212" t="s">
        <v>404</v>
      </c>
      <c r="F565" s="212"/>
      <c r="G565" s="27">
        <f>G566</f>
        <v>250</v>
      </c>
      <c r="J565" s="132"/>
    </row>
    <row r="566" spans="1:10" ht="15.75" x14ac:dyDescent="0.25">
      <c r="A566" s="26" t="s">
        <v>289</v>
      </c>
      <c r="B566" s="214">
        <v>903</v>
      </c>
      <c r="C566" s="212" t="s">
        <v>285</v>
      </c>
      <c r="D566" s="212" t="s">
        <v>256</v>
      </c>
      <c r="E566" s="212" t="s">
        <v>404</v>
      </c>
      <c r="F566" s="212" t="s">
        <v>290</v>
      </c>
      <c r="G566" s="27">
        <f>G567</f>
        <v>250</v>
      </c>
      <c r="J566" s="132"/>
    </row>
    <row r="567" spans="1:10" ht="15.75" x14ac:dyDescent="0.25">
      <c r="A567" s="26" t="s">
        <v>389</v>
      </c>
      <c r="B567" s="214">
        <v>903</v>
      </c>
      <c r="C567" s="212" t="s">
        <v>285</v>
      </c>
      <c r="D567" s="212" t="s">
        <v>256</v>
      </c>
      <c r="E567" s="212" t="s">
        <v>404</v>
      </c>
      <c r="F567" s="212" t="s">
        <v>390</v>
      </c>
      <c r="G567" s="27">
        <v>250</v>
      </c>
      <c r="J567" s="132"/>
    </row>
    <row r="568" spans="1:10" ht="49.5" hidden="1" customHeight="1" x14ac:dyDescent="0.25">
      <c r="A568" s="26" t="s">
        <v>405</v>
      </c>
      <c r="B568" s="214">
        <v>903</v>
      </c>
      <c r="C568" s="212" t="s">
        <v>340</v>
      </c>
      <c r="D568" s="212" t="s">
        <v>191</v>
      </c>
      <c r="E568" s="212" t="s">
        <v>406</v>
      </c>
      <c r="F568" s="212"/>
      <c r="G568" s="27">
        <f>G569</f>
        <v>0</v>
      </c>
      <c r="H568" s="316"/>
      <c r="J568" s="132"/>
    </row>
    <row r="569" spans="1:10" ht="31.5" hidden="1" x14ac:dyDescent="0.25">
      <c r="A569" s="26" t="s">
        <v>198</v>
      </c>
      <c r="B569" s="214">
        <v>903</v>
      </c>
      <c r="C569" s="212" t="s">
        <v>340</v>
      </c>
      <c r="D569" s="212" t="s">
        <v>191</v>
      </c>
      <c r="E569" s="212" t="s">
        <v>407</v>
      </c>
      <c r="F569" s="212"/>
      <c r="G569" s="27">
        <f>G570</f>
        <v>0</v>
      </c>
      <c r="J569" s="132"/>
    </row>
    <row r="570" spans="1:10" ht="31.5" hidden="1" x14ac:dyDescent="0.25">
      <c r="A570" s="26" t="s">
        <v>172</v>
      </c>
      <c r="B570" s="214">
        <v>903</v>
      </c>
      <c r="C570" s="212" t="s">
        <v>340</v>
      </c>
      <c r="D570" s="212" t="s">
        <v>191</v>
      </c>
      <c r="E570" s="212" t="s">
        <v>407</v>
      </c>
      <c r="F570" s="212" t="s">
        <v>173</v>
      </c>
      <c r="G570" s="27">
        <f>G571</f>
        <v>0</v>
      </c>
      <c r="J570" s="132"/>
    </row>
    <row r="571" spans="1:10" ht="31.5" hidden="1" x14ac:dyDescent="0.25">
      <c r="A571" s="26" t="s">
        <v>174</v>
      </c>
      <c r="B571" s="214">
        <v>903</v>
      </c>
      <c r="C571" s="212" t="s">
        <v>340</v>
      </c>
      <c r="D571" s="212" t="s">
        <v>191</v>
      </c>
      <c r="E571" s="212" t="s">
        <v>407</v>
      </c>
      <c r="F571" s="212" t="s">
        <v>175</v>
      </c>
      <c r="G571" s="27"/>
      <c r="J571" s="132"/>
    </row>
    <row r="572" spans="1:10" ht="54" hidden="1" customHeight="1" x14ac:dyDescent="0.25">
      <c r="A572" s="26" t="s">
        <v>408</v>
      </c>
      <c r="B572" s="214">
        <v>903</v>
      </c>
      <c r="C572" s="212" t="s">
        <v>191</v>
      </c>
      <c r="D572" s="212" t="s">
        <v>279</v>
      </c>
      <c r="E572" s="212" t="s">
        <v>409</v>
      </c>
      <c r="F572" s="212"/>
      <c r="G572" s="27">
        <f>G573+G585+G579+G582</f>
        <v>0</v>
      </c>
      <c r="H572" s="316"/>
      <c r="I572" s="321"/>
      <c r="J572" s="132"/>
    </row>
    <row r="573" spans="1:10" ht="33.75" hidden="1" customHeight="1" x14ac:dyDescent="0.25">
      <c r="A573" s="26" t="s">
        <v>410</v>
      </c>
      <c r="B573" s="214">
        <v>903</v>
      </c>
      <c r="C573" s="212" t="s">
        <v>191</v>
      </c>
      <c r="D573" s="212" t="s">
        <v>279</v>
      </c>
      <c r="E573" s="212" t="s">
        <v>411</v>
      </c>
      <c r="F573" s="212"/>
      <c r="G573" s="27">
        <f>G574</f>
        <v>0</v>
      </c>
      <c r="J573" s="132"/>
    </row>
    <row r="574" spans="1:10" ht="31.5" hidden="1" x14ac:dyDescent="0.25">
      <c r="A574" s="26" t="s">
        <v>313</v>
      </c>
      <c r="B574" s="214">
        <v>903</v>
      </c>
      <c r="C574" s="212" t="s">
        <v>191</v>
      </c>
      <c r="D574" s="212" t="s">
        <v>279</v>
      </c>
      <c r="E574" s="212" t="s">
        <v>411</v>
      </c>
      <c r="F574" s="212" t="s">
        <v>314</v>
      </c>
      <c r="G574" s="27">
        <f>G575</f>
        <v>0</v>
      </c>
      <c r="J574" s="132"/>
    </row>
    <row r="575" spans="1:10" ht="29.25" hidden="1" customHeight="1" x14ac:dyDescent="0.25">
      <c r="A575" s="41" t="s">
        <v>412</v>
      </c>
      <c r="B575" s="214">
        <v>903</v>
      </c>
      <c r="C575" s="212" t="s">
        <v>191</v>
      </c>
      <c r="D575" s="212" t="s">
        <v>279</v>
      </c>
      <c r="E575" s="212" t="s">
        <v>411</v>
      </c>
      <c r="F575" s="212" t="s">
        <v>413</v>
      </c>
      <c r="G575" s="27"/>
      <c r="J575" s="132"/>
    </row>
    <row r="576" spans="1:10" ht="15.75" hidden="1" customHeight="1" x14ac:dyDescent="0.25">
      <c r="A576" s="41"/>
      <c r="B576" s="214"/>
      <c r="C576" s="212" t="s">
        <v>191</v>
      </c>
      <c r="D576" s="212" t="s">
        <v>279</v>
      </c>
      <c r="E576" s="212"/>
      <c r="F576" s="212"/>
      <c r="G576" s="27"/>
      <c r="J576" s="132"/>
    </row>
    <row r="577" spans="1:10" ht="15.75" hidden="1" customHeight="1" x14ac:dyDescent="0.25">
      <c r="A577" s="41"/>
      <c r="B577" s="214"/>
      <c r="C577" s="212" t="s">
        <v>191</v>
      </c>
      <c r="D577" s="212" t="s">
        <v>279</v>
      </c>
      <c r="E577" s="212"/>
      <c r="F577" s="212"/>
      <c r="G577" s="27"/>
      <c r="J577" s="132"/>
    </row>
    <row r="578" spans="1:10" ht="15.75" hidden="1" customHeight="1" x14ac:dyDescent="0.25">
      <c r="A578" s="41"/>
      <c r="B578" s="214"/>
      <c r="C578" s="212" t="s">
        <v>191</v>
      </c>
      <c r="D578" s="212" t="s">
        <v>279</v>
      </c>
      <c r="E578" s="212"/>
      <c r="F578" s="212"/>
      <c r="G578" s="27"/>
      <c r="J578" s="132"/>
    </row>
    <row r="579" spans="1:10" ht="126" hidden="1" customHeight="1" x14ac:dyDescent="0.25">
      <c r="A579" s="26" t="s">
        <v>414</v>
      </c>
      <c r="B579" s="214">
        <v>903</v>
      </c>
      <c r="C579" s="212" t="s">
        <v>191</v>
      </c>
      <c r="D579" s="212" t="s">
        <v>279</v>
      </c>
      <c r="E579" s="212" t="s">
        <v>415</v>
      </c>
      <c r="F579" s="212"/>
      <c r="G579" s="27">
        <f>G580</f>
        <v>0</v>
      </c>
      <c r="J579" s="132"/>
    </row>
    <row r="580" spans="1:10" ht="15.75" hidden="1" customHeight="1" x14ac:dyDescent="0.25">
      <c r="A580" s="26" t="s">
        <v>176</v>
      </c>
      <c r="B580" s="214">
        <v>903</v>
      </c>
      <c r="C580" s="212" t="s">
        <v>191</v>
      </c>
      <c r="D580" s="212" t="s">
        <v>279</v>
      </c>
      <c r="E580" s="212" t="s">
        <v>415</v>
      </c>
      <c r="F580" s="212" t="s">
        <v>186</v>
      </c>
      <c r="G580" s="27">
        <f>G581</f>
        <v>0</v>
      </c>
      <c r="J580" s="132"/>
    </row>
    <row r="581" spans="1:10" ht="63" hidden="1" customHeight="1" x14ac:dyDescent="0.25">
      <c r="A581" s="26" t="s">
        <v>225</v>
      </c>
      <c r="B581" s="214">
        <v>903</v>
      </c>
      <c r="C581" s="212" t="s">
        <v>191</v>
      </c>
      <c r="D581" s="212" t="s">
        <v>279</v>
      </c>
      <c r="E581" s="212" t="s">
        <v>415</v>
      </c>
      <c r="F581" s="212" t="s">
        <v>201</v>
      </c>
      <c r="G581" s="27">
        <v>0</v>
      </c>
      <c r="J581" s="132"/>
    </row>
    <row r="582" spans="1:10" ht="50.25" hidden="1" customHeight="1" x14ac:dyDescent="0.25">
      <c r="A582" s="26" t="s">
        <v>416</v>
      </c>
      <c r="B582" s="214">
        <v>903</v>
      </c>
      <c r="C582" s="212" t="s">
        <v>191</v>
      </c>
      <c r="D582" s="212" t="s">
        <v>279</v>
      </c>
      <c r="E582" s="212" t="s">
        <v>417</v>
      </c>
      <c r="F582" s="212"/>
      <c r="G582" s="27">
        <f>G583</f>
        <v>0</v>
      </c>
      <c r="J582" s="132"/>
    </row>
    <row r="583" spans="1:10" ht="15.75" hidden="1" x14ac:dyDescent="0.25">
      <c r="A583" s="26" t="s">
        <v>289</v>
      </c>
      <c r="B583" s="214">
        <v>903</v>
      </c>
      <c r="C583" s="212" t="s">
        <v>191</v>
      </c>
      <c r="D583" s="212" t="s">
        <v>279</v>
      </c>
      <c r="E583" s="212" t="s">
        <v>417</v>
      </c>
      <c r="F583" s="212" t="s">
        <v>290</v>
      </c>
      <c r="G583" s="27">
        <f>G584</f>
        <v>0</v>
      </c>
      <c r="J583" s="132"/>
    </row>
    <row r="584" spans="1:10" ht="31.5" hidden="1" x14ac:dyDescent="0.25">
      <c r="A584" s="26" t="s">
        <v>291</v>
      </c>
      <c r="B584" s="214">
        <v>903</v>
      </c>
      <c r="C584" s="212" t="s">
        <v>191</v>
      </c>
      <c r="D584" s="212" t="s">
        <v>279</v>
      </c>
      <c r="E584" s="212" t="s">
        <v>417</v>
      </c>
      <c r="F584" s="212" t="s">
        <v>292</v>
      </c>
      <c r="G584" s="27"/>
      <c r="J584" s="132"/>
    </row>
    <row r="585" spans="1:10" ht="31.5" hidden="1" customHeight="1" x14ac:dyDescent="0.25">
      <c r="A585" s="26" t="s">
        <v>418</v>
      </c>
      <c r="B585" s="214">
        <v>903</v>
      </c>
      <c r="C585" s="212" t="s">
        <v>285</v>
      </c>
      <c r="D585" s="212" t="s">
        <v>256</v>
      </c>
      <c r="E585" s="212" t="s">
        <v>419</v>
      </c>
      <c r="F585" s="212"/>
      <c r="G585" s="27">
        <f>G586+G588</f>
        <v>0</v>
      </c>
      <c r="J585" s="132"/>
    </row>
    <row r="586" spans="1:10" ht="31.5" hidden="1" customHeight="1" x14ac:dyDescent="0.25">
      <c r="A586" s="26" t="s">
        <v>172</v>
      </c>
      <c r="B586" s="214">
        <v>903</v>
      </c>
      <c r="C586" s="212" t="s">
        <v>285</v>
      </c>
      <c r="D586" s="212" t="s">
        <v>256</v>
      </c>
      <c r="E586" s="212" t="s">
        <v>419</v>
      </c>
      <c r="F586" s="212" t="s">
        <v>173</v>
      </c>
      <c r="G586" s="27">
        <f>G587</f>
        <v>0</v>
      </c>
      <c r="J586" s="132"/>
    </row>
    <row r="587" spans="1:10" ht="47.25" hidden="1" customHeight="1" x14ac:dyDescent="0.25">
      <c r="A587" s="26" t="s">
        <v>174</v>
      </c>
      <c r="B587" s="214">
        <v>903</v>
      </c>
      <c r="C587" s="212" t="s">
        <v>285</v>
      </c>
      <c r="D587" s="212" t="s">
        <v>256</v>
      </c>
      <c r="E587" s="212" t="s">
        <v>419</v>
      </c>
      <c r="F587" s="212" t="s">
        <v>175</v>
      </c>
      <c r="G587" s="27">
        <v>0</v>
      </c>
      <c r="J587" s="132"/>
    </row>
    <row r="588" spans="1:10" ht="15.75" hidden="1" customHeight="1" x14ac:dyDescent="0.25">
      <c r="A588" s="26" t="s">
        <v>176</v>
      </c>
      <c r="B588" s="214">
        <v>903</v>
      </c>
      <c r="C588" s="212" t="s">
        <v>285</v>
      </c>
      <c r="D588" s="212" t="s">
        <v>256</v>
      </c>
      <c r="E588" s="212" t="s">
        <v>420</v>
      </c>
      <c r="F588" s="212" t="s">
        <v>186</v>
      </c>
      <c r="G588" s="27">
        <f>G589</f>
        <v>0</v>
      </c>
      <c r="J588" s="132"/>
    </row>
    <row r="589" spans="1:10" ht="63" hidden="1" customHeight="1" x14ac:dyDescent="0.25">
      <c r="A589" s="26" t="s">
        <v>225</v>
      </c>
      <c r="B589" s="214">
        <v>903</v>
      </c>
      <c r="C589" s="212" t="s">
        <v>285</v>
      </c>
      <c r="D589" s="212" t="s">
        <v>256</v>
      </c>
      <c r="E589" s="212" t="s">
        <v>420</v>
      </c>
      <c r="F589" s="212" t="s">
        <v>201</v>
      </c>
      <c r="G589" s="27">
        <v>0</v>
      </c>
      <c r="J589" s="132"/>
    </row>
    <row r="590" spans="1:10" ht="70.5" hidden="1" customHeight="1" x14ac:dyDescent="0.25">
      <c r="A590" s="31" t="s">
        <v>421</v>
      </c>
      <c r="B590" s="214">
        <v>903</v>
      </c>
      <c r="C590" s="215" t="s">
        <v>159</v>
      </c>
      <c r="D590" s="215" t="s">
        <v>181</v>
      </c>
      <c r="E590" s="215" t="s">
        <v>422</v>
      </c>
      <c r="F590" s="215"/>
      <c r="G590" s="27">
        <f>G591</f>
        <v>0</v>
      </c>
      <c r="H590" s="316"/>
      <c r="I590" s="350"/>
      <c r="J590" s="132"/>
    </row>
    <row r="591" spans="1:10" ht="31.5" hidden="1" x14ac:dyDescent="0.25">
      <c r="A591" s="31" t="s">
        <v>198</v>
      </c>
      <c r="B591" s="214">
        <v>903</v>
      </c>
      <c r="C591" s="215" t="s">
        <v>159</v>
      </c>
      <c r="D591" s="215" t="s">
        <v>181</v>
      </c>
      <c r="E591" s="215" t="s">
        <v>423</v>
      </c>
      <c r="F591" s="215"/>
      <c r="G591" s="27">
        <f>G592</f>
        <v>0</v>
      </c>
      <c r="J591" s="132"/>
    </row>
    <row r="592" spans="1:10" ht="31.5" hidden="1" x14ac:dyDescent="0.25">
      <c r="A592" s="31" t="s">
        <v>172</v>
      </c>
      <c r="B592" s="214">
        <v>903</v>
      </c>
      <c r="C592" s="215" t="s">
        <v>159</v>
      </c>
      <c r="D592" s="215" t="s">
        <v>181</v>
      </c>
      <c r="E592" s="215" t="s">
        <v>423</v>
      </c>
      <c r="F592" s="215" t="s">
        <v>173</v>
      </c>
      <c r="G592" s="27">
        <f>G593</f>
        <v>0</v>
      </c>
      <c r="J592" s="132"/>
    </row>
    <row r="593" spans="1:10" ht="31.5" hidden="1" x14ac:dyDescent="0.25">
      <c r="A593" s="31" t="s">
        <v>174</v>
      </c>
      <c r="B593" s="214">
        <v>903</v>
      </c>
      <c r="C593" s="215" t="s">
        <v>159</v>
      </c>
      <c r="D593" s="215" t="s">
        <v>181</v>
      </c>
      <c r="E593" s="215" t="s">
        <v>423</v>
      </c>
      <c r="F593" s="215" t="s">
        <v>175</v>
      </c>
      <c r="G593" s="27"/>
      <c r="J593" s="132"/>
    </row>
    <row r="594" spans="1:10" ht="15.75" hidden="1" x14ac:dyDescent="0.25">
      <c r="A594" s="26" t="s">
        <v>162</v>
      </c>
      <c r="B594" s="214">
        <v>903</v>
      </c>
      <c r="C594" s="212" t="s">
        <v>285</v>
      </c>
      <c r="D594" s="212" t="s">
        <v>256</v>
      </c>
      <c r="E594" s="212" t="s">
        <v>163</v>
      </c>
      <c r="F594" s="212"/>
      <c r="G594" s="27">
        <f>G595+G606</f>
        <v>0</v>
      </c>
      <c r="J594" s="132"/>
    </row>
    <row r="595" spans="1:10" ht="15.75" hidden="1" x14ac:dyDescent="0.25">
      <c r="A595" s="26" t="s">
        <v>226</v>
      </c>
      <c r="B595" s="214">
        <v>903</v>
      </c>
      <c r="C595" s="212" t="s">
        <v>285</v>
      </c>
      <c r="D595" s="212" t="s">
        <v>256</v>
      </c>
      <c r="E595" s="212" t="s">
        <v>227</v>
      </c>
      <c r="F595" s="212"/>
      <c r="G595" s="27">
        <f>G602+G596+G599</f>
        <v>0</v>
      </c>
      <c r="J595" s="132"/>
    </row>
    <row r="596" spans="1:10" ht="31.5" hidden="1" x14ac:dyDescent="0.25">
      <c r="A596" s="26" t="s">
        <v>953</v>
      </c>
      <c r="B596" s="214">
        <v>903</v>
      </c>
      <c r="C596" s="212" t="s">
        <v>285</v>
      </c>
      <c r="D596" s="212" t="s">
        <v>256</v>
      </c>
      <c r="E596" s="212" t="s">
        <v>952</v>
      </c>
      <c r="F596" s="212"/>
      <c r="G596" s="27">
        <f>G597</f>
        <v>0</v>
      </c>
      <c r="J596" s="132"/>
    </row>
    <row r="597" spans="1:10" ht="15.75" hidden="1" x14ac:dyDescent="0.25">
      <c r="A597" s="26" t="s">
        <v>289</v>
      </c>
      <c r="B597" s="214">
        <v>903</v>
      </c>
      <c r="C597" s="212" t="s">
        <v>285</v>
      </c>
      <c r="D597" s="212" t="s">
        <v>256</v>
      </c>
      <c r="E597" s="212" t="s">
        <v>952</v>
      </c>
      <c r="F597" s="212" t="s">
        <v>290</v>
      </c>
      <c r="G597" s="27">
        <f>G598</f>
        <v>0</v>
      </c>
      <c r="J597" s="132"/>
    </row>
    <row r="598" spans="1:10" ht="31.5" hidden="1" x14ac:dyDescent="0.25">
      <c r="A598" s="26" t="s">
        <v>291</v>
      </c>
      <c r="B598" s="214">
        <v>903</v>
      </c>
      <c r="C598" s="212" t="s">
        <v>285</v>
      </c>
      <c r="D598" s="212" t="s">
        <v>256</v>
      </c>
      <c r="E598" s="212" t="s">
        <v>952</v>
      </c>
      <c r="F598" s="212" t="s">
        <v>292</v>
      </c>
      <c r="G598" s="27">
        <v>0</v>
      </c>
      <c r="J598" s="132"/>
    </row>
    <row r="599" spans="1:10" ht="47.25" hidden="1" x14ac:dyDescent="0.25">
      <c r="A599" s="26" t="s">
        <v>416</v>
      </c>
      <c r="B599" s="214">
        <v>903</v>
      </c>
      <c r="C599" s="212" t="s">
        <v>285</v>
      </c>
      <c r="D599" s="212" t="s">
        <v>256</v>
      </c>
      <c r="E599" s="212" t="s">
        <v>426</v>
      </c>
      <c r="F599" s="212"/>
      <c r="G599" s="27">
        <f>G600</f>
        <v>0</v>
      </c>
      <c r="J599" s="132"/>
    </row>
    <row r="600" spans="1:10" ht="15.75" hidden="1" x14ac:dyDescent="0.25">
      <c r="A600" s="26" t="s">
        <v>289</v>
      </c>
      <c r="B600" s="214">
        <v>903</v>
      </c>
      <c r="C600" s="212" t="s">
        <v>285</v>
      </c>
      <c r="D600" s="212" t="s">
        <v>256</v>
      </c>
      <c r="E600" s="212" t="s">
        <v>426</v>
      </c>
      <c r="F600" s="212" t="s">
        <v>290</v>
      </c>
      <c r="G600" s="27">
        <f>G601</f>
        <v>0</v>
      </c>
      <c r="J600" s="132"/>
    </row>
    <row r="601" spans="1:10" ht="31.5" hidden="1" x14ac:dyDescent="0.25">
      <c r="A601" s="26" t="s">
        <v>291</v>
      </c>
      <c r="B601" s="214">
        <v>903</v>
      </c>
      <c r="C601" s="212" t="s">
        <v>285</v>
      </c>
      <c r="D601" s="212" t="s">
        <v>256</v>
      </c>
      <c r="E601" s="212" t="s">
        <v>426</v>
      </c>
      <c r="F601" s="212" t="s">
        <v>292</v>
      </c>
      <c r="G601" s="27">
        <v>0</v>
      </c>
      <c r="J601" s="132"/>
    </row>
    <row r="602" spans="1:10" ht="54" hidden="1" customHeight="1" x14ac:dyDescent="0.25">
      <c r="A602" s="26" t="s">
        <v>811</v>
      </c>
      <c r="B602" s="214">
        <v>903</v>
      </c>
      <c r="C602" s="212" t="s">
        <v>285</v>
      </c>
      <c r="D602" s="212" t="s">
        <v>256</v>
      </c>
      <c r="E602" s="212" t="s">
        <v>428</v>
      </c>
      <c r="F602" s="212"/>
      <c r="G602" s="27">
        <f>G603</f>
        <v>0</v>
      </c>
      <c r="J602" s="132"/>
    </row>
    <row r="603" spans="1:10" ht="15.75" hidden="1" x14ac:dyDescent="0.25">
      <c r="A603" s="26" t="s">
        <v>289</v>
      </c>
      <c r="B603" s="214">
        <v>903</v>
      </c>
      <c r="C603" s="212" t="s">
        <v>285</v>
      </c>
      <c r="D603" s="212" t="s">
        <v>256</v>
      </c>
      <c r="E603" s="212" t="s">
        <v>428</v>
      </c>
      <c r="F603" s="212" t="s">
        <v>290</v>
      </c>
      <c r="G603" s="27">
        <f>G604+G605</f>
        <v>0</v>
      </c>
      <c r="J603" s="132"/>
    </row>
    <row r="604" spans="1:10" ht="15.75" hidden="1" x14ac:dyDescent="0.25">
      <c r="A604" s="26" t="s">
        <v>389</v>
      </c>
      <c r="B604" s="214">
        <v>903</v>
      </c>
      <c r="C604" s="212" t="s">
        <v>285</v>
      </c>
      <c r="D604" s="212" t="s">
        <v>256</v>
      </c>
      <c r="E604" s="212" t="s">
        <v>428</v>
      </c>
      <c r="F604" s="212" t="s">
        <v>390</v>
      </c>
      <c r="G604" s="27">
        <f>K604</f>
        <v>0</v>
      </c>
      <c r="J604" s="132"/>
    </row>
    <row r="605" spans="1:10" ht="31.5" hidden="1" x14ac:dyDescent="0.25">
      <c r="A605" s="26" t="s">
        <v>291</v>
      </c>
      <c r="B605" s="214">
        <v>903</v>
      </c>
      <c r="C605" s="212" t="s">
        <v>285</v>
      </c>
      <c r="D605" s="212" t="s">
        <v>256</v>
      </c>
      <c r="E605" s="212" t="s">
        <v>428</v>
      </c>
      <c r="F605" s="212" t="s">
        <v>292</v>
      </c>
      <c r="G605" s="27"/>
      <c r="J605" s="132"/>
    </row>
    <row r="606" spans="1:10" ht="15.75" hidden="1" x14ac:dyDescent="0.25">
      <c r="A606" s="26" t="s">
        <v>182</v>
      </c>
      <c r="B606" s="214">
        <v>903</v>
      </c>
      <c r="C606" s="212" t="s">
        <v>285</v>
      </c>
      <c r="D606" s="212" t="s">
        <v>256</v>
      </c>
      <c r="E606" s="212" t="s">
        <v>183</v>
      </c>
      <c r="F606" s="212"/>
      <c r="G606" s="27">
        <f>G607</f>
        <v>0</v>
      </c>
      <c r="J606" s="132"/>
    </row>
    <row r="607" spans="1:10" ht="15.75" hidden="1" x14ac:dyDescent="0.25">
      <c r="A607" s="26" t="s">
        <v>242</v>
      </c>
      <c r="B607" s="214">
        <v>903</v>
      </c>
      <c r="C607" s="212" t="s">
        <v>285</v>
      </c>
      <c r="D607" s="212" t="s">
        <v>256</v>
      </c>
      <c r="E607" s="212" t="s">
        <v>243</v>
      </c>
      <c r="F607" s="212"/>
      <c r="G607" s="27">
        <f>G608</f>
        <v>0</v>
      </c>
      <c r="J607" s="132"/>
    </row>
    <row r="608" spans="1:10" ht="15.75" hidden="1" x14ac:dyDescent="0.25">
      <c r="A608" s="26" t="s">
        <v>289</v>
      </c>
      <c r="B608" s="214">
        <v>903</v>
      </c>
      <c r="C608" s="212" t="s">
        <v>285</v>
      </c>
      <c r="D608" s="212" t="s">
        <v>256</v>
      </c>
      <c r="E608" s="212" t="s">
        <v>243</v>
      </c>
      <c r="F608" s="212" t="s">
        <v>290</v>
      </c>
      <c r="G608" s="27">
        <f>G609</f>
        <v>0</v>
      </c>
      <c r="J608" s="132"/>
    </row>
    <row r="609" spans="1:10" ht="15.75" hidden="1" x14ac:dyDescent="0.25">
      <c r="A609" s="26" t="s">
        <v>389</v>
      </c>
      <c r="B609" s="214">
        <v>903</v>
      </c>
      <c r="C609" s="212" t="s">
        <v>285</v>
      </c>
      <c r="D609" s="212" t="s">
        <v>256</v>
      </c>
      <c r="E609" s="212" t="s">
        <v>243</v>
      </c>
      <c r="F609" s="212" t="s">
        <v>390</v>
      </c>
      <c r="G609" s="27">
        <v>0</v>
      </c>
      <c r="J609" s="132"/>
    </row>
    <row r="610" spans="1:10" ht="31.5" x14ac:dyDescent="0.25">
      <c r="A610" s="20" t="s">
        <v>429</v>
      </c>
      <c r="B610" s="211">
        <v>905</v>
      </c>
      <c r="C610" s="212"/>
      <c r="D610" s="212"/>
      <c r="E610" s="212"/>
      <c r="F610" s="212"/>
      <c r="G610" s="22">
        <f>G611+G642+G657</f>
        <v>22435</v>
      </c>
      <c r="J610" s="132"/>
    </row>
    <row r="611" spans="1:10" ht="15.75" x14ac:dyDescent="0.25">
      <c r="A611" s="24" t="s">
        <v>158</v>
      </c>
      <c r="B611" s="211">
        <v>905</v>
      </c>
      <c r="C611" s="213" t="s">
        <v>159</v>
      </c>
      <c r="D611" s="212"/>
      <c r="E611" s="212"/>
      <c r="F611" s="212"/>
      <c r="G611" s="22">
        <f>G612+G622</f>
        <v>21890.3</v>
      </c>
      <c r="J611" s="132"/>
    </row>
    <row r="612" spans="1:10" ht="54.75" customHeight="1" x14ac:dyDescent="0.25">
      <c r="A612" s="24" t="s">
        <v>190</v>
      </c>
      <c r="B612" s="211">
        <v>905</v>
      </c>
      <c r="C612" s="213" t="s">
        <v>159</v>
      </c>
      <c r="D612" s="213" t="s">
        <v>191</v>
      </c>
      <c r="E612" s="213"/>
      <c r="F612" s="213"/>
      <c r="G612" s="22">
        <f>G613</f>
        <v>11414.099999999999</v>
      </c>
      <c r="J612" s="132"/>
    </row>
    <row r="613" spans="1:10" ht="15.75" x14ac:dyDescent="0.25">
      <c r="A613" s="26" t="s">
        <v>162</v>
      </c>
      <c r="B613" s="214">
        <v>905</v>
      </c>
      <c r="C613" s="212" t="s">
        <v>159</v>
      </c>
      <c r="D613" s="212" t="s">
        <v>191</v>
      </c>
      <c r="E613" s="212" t="s">
        <v>163</v>
      </c>
      <c r="F613" s="212"/>
      <c r="G613" s="27">
        <f>G614</f>
        <v>11414.099999999999</v>
      </c>
      <c r="J613" s="132"/>
    </row>
    <row r="614" spans="1:10" ht="31.5" x14ac:dyDescent="0.25">
      <c r="A614" s="26" t="s">
        <v>164</v>
      </c>
      <c r="B614" s="214">
        <v>905</v>
      </c>
      <c r="C614" s="212" t="s">
        <v>159</v>
      </c>
      <c r="D614" s="212" t="s">
        <v>191</v>
      </c>
      <c r="E614" s="212" t="s">
        <v>165</v>
      </c>
      <c r="F614" s="212"/>
      <c r="G614" s="27">
        <f>G615</f>
        <v>11414.099999999999</v>
      </c>
      <c r="J614" s="132"/>
    </row>
    <row r="615" spans="1:10" ht="31.5" x14ac:dyDescent="0.25">
      <c r="A615" s="26" t="s">
        <v>166</v>
      </c>
      <c r="B615" s="214">
        <v>905</v>
      </c>
      <c r="C615" s="212" t="s">
        <v>159</v>
      </c>
      <c r="D615" s="212" t="s">
        <v>191</v>
      </c>
      <c r="E615" s="212" t="s">
        <v>167</v>
      </c>
      <c r="F615" s="212"/>
      <c r="G615" s="27">
        <f>G616+G618+G620</f>
        <v>11414.099999999999</v>
      </c>
      <c r="J615" s="132"/>
    </row>
    <row r="616" spans="1:10" ht="63" x14ac:dyDescent="0.25">
      <c r="A616" s="26" t="s">
        <v>168</v>
      </c>
      <c r="B616" s="214">
        <v>905</v>
      </c>
      <c r="C616" s="212" t="s">
        <v>159</v>
      </c>
      <c r="D616" s="212" t="s">
        <v>191</v>
      </c>
      <c r="E616" s="212" t="s">
        <v>167</v>
      </c>
      <c r="F616" s="212" t="s">
        <v>169</v>
      </c>
      <c r="G616" s="27">
        <f>G617</f>
        <v>10618.8</v>
      </c>
      <c r="J616" s="132"/>
    </row>
    <row r="617" spans="1:10" ht="31.5" x14ac:dyDescent="0.25">
      <c r="A617" s="26" t="s">
        <v>170</v>
      </c>
      <c r="B617" s="214">
        <v>905</v>
      </c>
      <c r="C617" s="212" t="s">
        <v>159</v>
      </c>
      <c r="D617" s="212" t="s">
        <v>191</v>
      </c>
      <c r="E617" s="212" t="s">
        <v>167</v>
      </c>
      <c r="F617" s="212" t="s">
        <v>171</v>
      </c>
      <c r="G617" s="28">
        <f>10286.1-1052.7+1385.4</f>
        <v>10618.8</v>
      </c>
      <c r="H617" s="316"/>
      <c r="J617" s="132"/>
    </row>
    <row r="618" spans="1:10" ht="31.5" x14ac:dyDescent="0.25">
      <c r="A618" s="26" t="s">
        <v>172</v>
      </c>
      <c r="B618" s="214">
        <v>905</v>
      </c>
      <c r="C618" s="212" t="s">
        <v>159</v>
      </c>
      <c r="D618" s="212" t="s">
        <v>191</v>
      </c>
      <c r="E618" s="212" t="s">
        <v>167</v>
      </c>
      <c r="F618" s="212" t="s">
        <v>173</v>
      </c>
      <c r="G618" s="27">
        <f>G619</f>
        <v>664</v>
      </c>
      <c r="J618" s="317"/>
    </row>
    <row r="619" spans="1:10" ht="31.5" x14ac:dyDescent="0.25">
      <c r="A619" s="26" t="s">
        <v>174</v>
      </c>
      <c r="B619" s="214">
        <v>905</v>
      </c>
      <c r="C619" s="212" t="s">
        <v>159</v>
      </c>
      <c r="D619" s="212" t="s">
        <v>191</v>
      </c>
      <c r="E619" s="212" t="s">
        <v>167</v>
      </c>
      <c r="F619" s="212" t="s">
        <v>175</v>
      </c>
      <c r="G619" s="28">
        <f>664</f>
        <v>664</v>
      </c>
      <c r="H619" s="139"/>
      <c r="J619" s="132"/>
    </row>
    <row r="620" spans="1:10" ht="15.75" x14ac:dyDescent="0.25">
      <c r="A620" s="26" t="s">
        <v>176</v>
      </c>
      <c r="B620" s="214">
        <v>905</v>
      </c>
      <c r="C620" s="212" t="s">
        <v>159</v>
      </c>
      <c r="D620" s="212" t="s">
        <v>191</v>
      </c>
      <c r="E620" s="212" t="s">
        <v>167</v>
      </c>
      <c r="F620" s="212" t="s">
        <v>186</v>
      </c>
      <c r="G620" s="27">
        <f>G621</f>
        <v>131.30000000000001</v>
      </c>
      <c r="J620" s="132"/>
    </row>
    <row r="621" spans="1:10" ht="15.75" x14ac:dyDescent="0.25">
      <c r="A621" s="26" t="s">
        <v>610</v>
      </c>
      <c r="B621" s="214">
        <v>905</v>
      </c>
      <c r="C621" s="212" t="s">
        <v>159</v>
      </c>
      <c r="D621" s="212" t="s">
        <v>191</v>
      </c>
      <c r="E621" s="212" t="s">
        <v>167</v>
      </c>
      <c r="F621" s="212" t="s">
        <v>179</v>
      </c>
      <c r="G621" s="27">
        <f>8.8+7.5+20+30+65</f>
        <v>131.30000000000001</v>
      </c>
      <c r="J621" s="132"/>
    </row>
    <row r="622" spans="1:10" ht="15.75" x14ac:dyDescent="0.25">
      <c r="A622" s="24" t="s">
        <v>180</v>
      </c>
      <c r="B622" s="211">
        <v>905</v>
      </c>
      <c r="C622" s="213" t="s">
        <v>159</v>
      </c>
      <c r="D622" s="213" t="s">
        <v>181</v>
      </c>
      <c r="E622" s="213"/>
      <c r="F622" s="213"/>
      <c r="G622" s="22">
        <f>G627+G623</f>
        <v>10476.200000000001</v>
      </c>
      <c r="J622" s="132"/>
    </row>
    <row r="623" spans="1:10" s="135" customFormat="1" ht="56.25" customHeight="1" x14ac:dyDescent="0.25">
      <c r="A623" s="26" t="s">
        <v>924</v>
      </c>
      <c r="B623" s="214">
        <v>905</v>
      </c>
      <c r="C623" s="212" t="s">
        <v>159</v>
      </c>
      <c r="D623" s="212" t="s">
        <v>181</v>
      </c>
      <c r="E623" s="212" t="s">
        <v>928</v>
      </c>
      <c r="F623" s="212"/>
      <c r="G623" s="27">
        <f>G624</f>
        <v>4932.3</v>
      </c>
      <c r="H623" s="335"/>
      <c r="I623" s="153"/>
      <c r="J623" s="153"/>
    </row>
    <row r="624" spans="1:10" s="135" customFormat="1" ht="31.5" x14ac:dyDescent="0.25">
      <c r="A624" s="26" t="s">
        <v>954</v>
      </c>
      <c r="B624" s="214">
        <v>905</v>
      </c>
      <c r="C624" s="212" t="s">
        <v>159</v>
      </c>
      <c r="D624" s="212" t="s">
        <v>181</v>
      </c>
      <c r="E624" s="212" t="s">
        <v>1064</v>
      </c>
      <c r="F624" s="212"/>
      <c r="G624" s="27">
        <f>G625</f>
        <v>4932.3</v>
      </c>
      <c r="H624" s="335"/>
      <c r="I624" s="153"/>
      <c r="J624" s="153"/>
    </row>
    <row r="625" spans="1:10" s="135" customFormat="1" ht="31.5" x14ac:dyDescent="0.25">
      <c r="A625" s="26" t="s">
        <v>172</v>
      </c>
      <c r="B625" s="214">
        <v>905</v>
      </c>
      <c r="C625" s="212" t="s">
        <v>159</v>
      </c>
      <c r="D625" s="212" t="s">
        <v>181</v>
      </c>
      <c r="E625" s="212" t="s">
        <v>1064</v>
      </c>
      <c r="F625" s="212" t="s">
        <v>173</v>
      </c>
      <c r="G625" s="27">
        <f>G626</f>
        <v>4932.3</v>
      </c>
      <c r="H625" s="335"/>
      <c r="I625" s="153"/>
      <c r="J625" s="153"/>
    </row>
    <row r="626" spans="1:10" s="135" customFormat="1" ht="31.5" x14ac:dyDescent="0.25">
      <c r="A626" s="26" t="s">
        <v>174</v>
      </c>
      <c r="B626" s="214">
        <v>905</v>
      </c>
      <c r="C626" s="212" t="s">
        <v>159</v>
      </c>
      <c r="D626" s="212" t="s">
        <v>181</v>
      </c>
      <c r="E626" s="212" t="s">
        <v>1064</v>
      </c>
      <c r="F626" s="212" t="s">
        <v>175</v>
      </c>
      <c r="G626" s="27">
        <f>448.5+4483.8</f>
        <v>4932.3</v>
      </c>
      <c r="H626" s="316"/>
      <c r="I626" s="153"/>
      <c r="J626" s="153"/>
    </row>
    <row r="627" spans="1:10" ht="15.75" x14ac:dyDescent="0.25">
      <c r="A627" s="26" t="s">
        <v>162</v>
      </c>
      <c r="B627" s="214">
        <v>905</v>
      </c>
      <c r="C627" s="212" t="s">
        <v>159</v>
      </c>
      <c r="D627" s="212" t="s">
        <v>181</v>
      </c>
      <c r="E627" s="212" t="s">
        <v>163</v>
      </c>
      <c r="F627" s="212"/>
      <c r="G627" s="27">
        <f>G632+G628</f>
        <v>5543.9</v>
      </c>
      <c r="J627" s="132"/>
    </row>
    <row r="628" spans="1:10" ht="15.75" hidden="1" x14ac:dyDescent="0.25">
      <c r="A628" s="26" t="s">
        <v>226</v>
      </c>
      <c r="B628" s="214">
        <v>905</v>
      </c>
      <c r="C628" s="212" t="s">
        <v>159</v>
      </c>
      <c r="D628" s="212" t="s">
        <v>181</v>
      </c>
      <c r="E628" s="212" t="s">
        <v>227</v>
      </c>
      <c r="F628" s="212"/>
      <c r="G628" s="27">
        <f>G629</f>
        <v>0</v>
      </c>
      <c r="J628" s="132"/>
    </row>
    <row r="629" spans="1:10" ht="31.5" hidden="1" x14ac:dyDescent="0.25">
      <c r="A629" s="26" t="s">
        <v>954</v>
      </c>
      <c r="B629" s="214">
        <v>905</v>
      </c>
      <c r="C629" s="212" t="s">
        <v>159</v>
      </c>
      <c r="D629" s="212" t="s">
        <v>181</v>
      </c>
      <c r="E629" s="212" t="s">
        <v>955</v>
      </c>
      <c r="F629" s="212"/>
      <c r="G629" s="27">
        <f>G630</f>
        <v>0</v>
      </c>
      <c r="J629" s="132"/>
    </row>
    <row r="630" spans="1:10" ht="31.5" hidden="1" x14ac:dyDescent="0.25">
      <c r="A630" s="26" t="s">
        <v>172</v>
      </c>
      <c r="B630" s="214">
        <v>905</v>
      </c>
      <c r="C630" s="212" t="s">
        <v>159</v>
      </c>
      <c r="D630" s="212" t="s">
        <v>181</v>
      </c>
      <c r="E630" s="212" t="s">
        <v>955</v>
      </c>
      <c r="F630" s="212" t="s">
        <v>173</v>
      </c>
      <c r="G630" s="27">
        <f>G631</f>
        <v>0</v>
      </c>
      <c r="J630" s="132"/>
    </row>
    <row r="631" spans="1:10" ht="31.5" hidden="1" x14ac:dyDescent="0.25">
      <c r="A631" s="26" t="s">
        <v>174</v>
      </c>
      <c r="B631" s="214">
        <v>905</v>
      </c>
      <c r="C631" s="212" t="s">
        <v>159</v>
      </c>
      <c r="D631" s="212" t="s">
        <v>181</v>
      </c>
      <c r="E631" s="212" t="s">
        <v>955</v>
      </c>
      <c r="F631" s="212" t="s">
        <v>175</v>
      </c>
      <c r="G631" s="27">
        <v>0</v>
      </c>
      <c r="J631" s="132"/>
    </row>
    <row r="632" spans="1:10" ht="15.75" x14ac:dyDescent="0.25">
      <c r="A632" s="26" t="s">
        <v>182</v>
      </c>
      <c r="B632" s="214">
        <v>905</v>
      </c>
      <c r="C632" s="212" t="s">
        <v>159</v>
      </c>
      <c r="D632" s="212" t="s">
        <v>181</v>
      </c>
      <c r="E632" s="212" t="s">
        <v>183</v>
      </c>
      <c r="F632" s="212"/>
      <c r="G632" s="27">
        <f>G633+G636+G639</f>
        <v>5543.9</v>
      </c>
      <c r="J632" s="132"/>
    </row>
    <row r="633" spans="1:10" ht="47.25" x14ac:dyDescent="0.25">
      <c r="A633" s="26" t="s">
        <v>430</v>
      </c>
      <c r="B633" s="214">
        <v>905</v>
      </c>
      <c r="C633" s="212" t="s">
        <v>159</v>
      </c>
      <c r="D633" s="212" t="s">
        <v>181</v>
      </c>
      <c r="E633" s="212" t="s">
        <v>431</v>
      </c>
      <c r="F633" s="212"/>
      <c r="G633" s="27">
        <f>G634</f>
        <v>5088.7999999999993</v>
      </c>
      <c r="J633" s="132"/>
    </row>
    <row r="634" spans="1:10" ht="31.5" x14ac:dyDescent="0.25">
      <c r="A634" s="26" t="s">
        <v>172</v>
      </c>
      <c r="B634" s="214">
        <v>905</v>
      </c>
      <c r="C634" s="212" t="s">
        <v>159</v>
      </c>
      <c r="D634" s="212" t="s">
        <v>181</v>
      </c>
      <c r="E634" s="212" t="s">
        <v>431</v>
      </c>
      <c r="F634" s="212" t="s">
        <v>173</v>
      </c>
      <c r="G634" s="27">
        <f>G635</f>
        <v>5088.7999999999993</v>
      </c>
      <c r="J634" s="132"/>
    </row>
    <row r="635" spans="1:10" ht="31.5" x14ac:dyDescent="0.25">
      <c r="A635" s="26" t="s">
        <v>174</v>
      </c>
      <c r="B635" s="214">
        <v>905</v>
      </c>
      <c r="C635" s="212" t="s">
        <v>159</v>
      </c>
      <c r="D635" s="212" t="s">
        <v>181</v>
      </c>
      <c r="E635" s="212" t="s">
        <v>431</v>
      </c>
      <c r="F635" s="212" t="s">
        <v>175</v>
      </c>
      <c r="G635" s="27">
        <f>3123.5+1000+1427.4-355-7.1-100</f>
        <v>5088.7999999999993</v>
      </c>
      <c r="H635" s="316" t="s">
        <v>794</v>
      </c>
      <c r="I635" s="321"/>
      <c r="J635" s="132"/>
    </row>
    <row r="636" spans="1:10" ht="15.75" x14ac:dyDescent="0.25">
      <c r="A636" s="26" t="s">
        <v>184</v>
      </c>
      <c r="B636" s="214">
        <v>905</v>
      </c>
      <c r="C636" s="212" t="s">
        <v>159</v>
      </c>
      <c r="D636" s="212" t="s">
        <v>181</v>
      </c>
      <c r="E636" s="212" t="s">
        <v>185</v>
      </c>
      <c r="F636" s="212"/>
      <c r="G636" s="27">
        <f>G637</f>
        <v>355.1</v>
      </c>
      <c r="J636" s="132"/>
    </row>
    <row r="637" spans="1:10" ht="15.75" x14ac:dyDescent="0.25">
      <c r="A637" s="26" t="s">
        <v>176</v>
      </c>
      <c r="B637" s="214">
        <v>905</v>
      </c>
      <c r="C637" s="212" t="s">
        <v>159</v>
      </c>
      <c r="D637" s="212" t="s">
        <v>181</v>
      </c>
      <c r="E637" s="212" t="s">
        <v>185</v>
      </c>
      <c r="F637" s="212" t="s">
        <v>186</v>
      </c>
      <c r="G637" s="27">
        <f>G638</f>
        <v>355.1</v>
      </c>
      <c r="J637" s="132"/>
    </row>
    <row r="638" spans="1:10" ht="15.75" x14ac:dyDescent="0.25">
      <c r="A638" s="26" t="s">
        <v>187</v>
      </c>
      <c r="B638" s="214">
        <v>905</v>
      </c>
      <c r="C638" s="212" t="s">
        <v>159</v>
      </c>
      <c r="D638" s="212" t="s">
        <v>181</v>
      </c>
      <c r="E638" s="212" t="s">
        <v>185</v>
      </c>
      <c r="F638" s="212" t="s">
        <v>188</v>
      </c>
      <c r="G638" s="27">
        <f>348+7.1</f>
        <v>355.1</v>
      </c>
      <c r="H638" s="316"/>
      <c r="I638" s="321"/>
      <c r="J638" s="132"/>
    </row>
    <row r="639" spans="1:10" s="333" customFormat="1" ht="31.5" x14ac:dyDescent="0.25">
      <c r="A639" s="315" t="s">
        <v>1088</v>
      </c>
      <c r="B639" s="353">
        <v>905</v>
      </c>
      <c r="C639" s="354" t="s">
        <v>159</v>
      </c>
      <c r="D639" s="354" t="s">
        <v>181</v>
      </c>
      <c r="E639" s="354" t="s">
        <v>1089</v>
      </c>
      <c r="F639" s="354"/>
      <c r="G639" s="27">
        <f>G640</f>
        <v>100</v>
      </c>
      <c r="H639" s="321"/>
      <c r="I639" s="321"/>
      <c r="J639" s="132"/>
    </row>
    <row r="640" spans="1:10" s="333" customFormat="1" ht="31.5" x14ac:dyDescent="0.25">
      <c r="A640" s="315" t="s">
        <v>172</v>
      </c>
      <c r="B640" s="353">
        <v>905</v>
      </c>
      <c r="C640" s="354" t="s">
        <v>159</v>
      </c>
      <c r="D640" s="354" t="s">
        <v>181</v>
      </c>
      <c r="E640" s="354" t="s">
        <v>1089</v>
      </c>
      <c r="F640" s="354" t="s">
        <v>173</v>
      </c>
      <c r="G640" s="27">
        <f>G641</f>
        <v>100</v>
      </c>
      <c r="H640" s="321"/>
      <c r="I640" s="321"/>
      <c r="J640" s="132"/>
    </row>
    <row r="641" spans="1:10" s="333" customFormat="1" ht="31.5" x14ac:dyDescent="0.25">
      <c r="A641" s="26" t="s">
        <v>174</v>
      </c>
      <c r="B641" s="214">
        <v>905</v>
      </c>
      <c r="C641" s="212" t="s">
        <v>159</v>
      </c>
      <c r="D641" s="212" t="s">
        <v>181</v>
      </c>
      <c r="E641" s="212" t="s">
        <v>1089</v>
      </c>
      <c r="F641" s="212" t="s">
        <v>175</v>
      </c>
      <c r="G641" s="27">
        <v>100</v>
      </c>
      <c r="H641" s="321" t="s">
        <v>795</v>
      </c>
      <c r="I641" s="321"/>
      <c r="J641" s="132"/>
    </row>
    <row r="642" spans="1:10" ht="15.75" x14ac:dyDescent="0.25">
      <c r="A642" s="43" t="s">
        <v>432</v>
      </c>
      <c r="B642" s="211">
        <v>905</v>
      </c>
      <c r="C642" s="213" t="s">
        <v>275</v>
      </c>
      <c r="D642" s="213"/>
      <c r="E642" s="213"/>
      <c r="F642" s="213"/>
      <c r="G642" s="22">
        <f>G643</f>
        <v>544.70000000000005</v>
      </c>
      <c r="J642" s="132"/>
    </row>
    <row r="643" spans="1:10" ht="15.75" x14ac:dyDescent="0.25">
      <c r="A643" s="43" t="s">
        <v>433</v>
      </c>
      <c r="B643" s="211">
        <v>905</v>
      </c>
      <c r="C643" s="213" t="s">
        <v>275</v>
      </c>
      <c r="D643" s="213" t="s">
        <v>159</v>
      </c>
      <c r="E643" s="213"/>
      <c r="F643" s="213"/>
      <c r="G643" s="22">
        <f>G644</f>
        <v>544.70000000000005</v>
      </c>
      <c r="J643" s="132"/>
    </row>
    <row r="644" spans="1:10" ht="15.75" x14ac:dyDescent="0.25">
      <c r="A644" s="31" t="s">
        <v>162</v>
      </c>
      <c r="B644" s="214">
        <v>905</v>
      </c>
      <c r="C644" s="212" t="s">
        <v>275</v>
      </c>
      <c r="D644" s="212" t="s">
        <v>159</v>
      </c>
      <c r="E644" s="212" t="s">
        <v>163</v>
      </c>
      <c r="F644" s="212"/>
      <c r="G644" s="27">
        <f>G650+G645</f>
        <v>544.70000000000005</v>
      </c>
      <c r="J644" s="132"/>
    </row>
    <row r="645" spans="1:10" ht="31.5" hidden="1" customHeight="1" x14ac:dyDescent="0.25">
      <c r="A645" s="26" t="s">
        <v>226</v>
      </c>
      <c r="B645" s="220">
        <v>905</v>
      </c>
      <c r="C645" s="212" t="s">
        <v>275</v>
      </c>
      <c r="D645" s="212" t="s">
        <v>159</v>
      </c>
      <c r="E645" s="212" t="s">
        <v>227</v>
      </c>
      <c r="F645" s="212"/>
      <c r="G645" s="27">
        <f>G646</f>
        <v>0</v>
      </c>
      <c r="J645" s="132"/>
    </row>
    <row r="646" spans="1:10" ht="47.25" hidden="1" customHeight="1" x14ac:dyDescent="0.25">
      <c r="A646" s="38" t="s">
        <v>434</v>
      </c>
      <c r="B646" s="220">
        <v>905</v>
      </c>
      <c r="C646" s="212" t="s">
        <v>275</v>
      </c>
      <c r="D646" s="212" t="s">
        <v>159</v>
      </c>
      <c r="E646" s="212" t="s">
        <v>435</v>
      </c>
      <c r="F646" s="212"/>
      <c r="G646" s="27">
        <f>G647</f>
        <v>0</v>
      </c>
      <c r="J646" s="132"/>
    </row>
    <row r="647" spans="1:10" ht="31.5" hidden="1" customHeight="1" x14ac:dyDescent="0.25">
      <c r="A647" s="44" t="s">
        <v>436</v>
      </c>
      <c r="B647" s="220">
        <v>905</v>
      </c>
      <c r="C647" s="212" t="s">
        <v>275</v>
      </c>
      <c r="D647" s="212" t="s">
        <v>159</v>
      </c>
      <c r="E647" s="212" t="s">
        <v>437</v>
      </c>
      <c r="F647" s="212"/>
      <c r="G647" s="27">
        <f>G648</f>
        <v>0</v>
      </c>
      <c r="J647" s="132"/>
    </row>
    <row r="648" spans="1:10" ht="31.5" hidden="1" customHeight="1" x14ac:dyDescent="0.25">
      <c r="A648" s="26" t="s">
        <v>172</v>
      </c>
      <c r="B648" s="214">
        <v>905</v>
      </c>
      <c r="C648" s="212" t="s">
        <v>275</v>
      </c>
      <c r="D648" s="212" t="s">
        <v>159</v>
      </c>
      <c r="E648" s="212" t="s">
        <v>437</v>
      </c>
      <c r="F648" s="212" t="s">
        <v>173</v>
      </c>
      <c r="G648" s="27">
        <f>G649</f>
        <v>0</v>
      </c>
      <c r="J648" s="132"/>
    </row>
    <row r="649" spans="1:10" ht="47.25" hidden="1" customHeight="1" x14ac:dyDescent="0.25">
      <c r="A649" s="26" t="s">
        <v>174</v>
      </c>
      <c r="B649" s="214">
        <v>905</v>
      </c>
      <c r="C649" s="212" t="s">
        <v>275</v>
      </c>
      <c r="D649" s="212" t="s">
        <v>159</v>
      </c>
      <c r="E649" s="212" t="s">
        <v>437</v>
      </c>
      <c r="F649" s="212" t="s">
        <v>175</v>
      </c>
      <c r="G649" s="27"/>
      <c r="J649" s="132"/>
    </row>
    <row r="650" spans="1:10" ht="15.75" x14ac:dyDescent="0.25">
      <c r="A650" s="31" t="s">
        <v>182</v>
      </c>
      <c r="B650" s="214">
        <v>905</v>
      </c>
      <c r="C650" s="212" t="s">
        <v>275</v>
      </c>
      <c r="D650" s="212" t="s">
        <v>159</v>
      </c>
      <c r="E650" s="212" t="s">
        <v>183</v>
      </c>
      <c r="F650" s="212"/>
      <c r="G650" s="27">
        <f>G651+G654</f>
        <v>544.70000000000005</v>
      </c>
      <c r="J650" s="132"/>
    </row>
    <row r="651" spans="1:10" ht="31.5" x14ac:dyDescent="0.25">
      <c r="A651" s="31" t="s">
        <v>440</v>
      </c>
      <c r="B651" s="214">
        <v>905</v>
      </c>
      <c r="C651" s="212" t="s">
        <v>275</v>
      </c>
      <c r="D651" s="212" t="s">
        <v>159</v>
      </c>
      <c r="E651" s="212" t="s">
        <v>441</v>
      </c>
      <c r="F651" s="212"/>
      <c r="G651" s="27">
        <f>G652</f>
        <v>270.2</v>
      </c>
      <c r="J651" s="132"/>
    </row>
    <row r="652" spans="1:10" ht="31.5" x14ac:dyDescent="0.25">
      <c r="A652" s="26" t="s">
        <v>172</v>
      </c>
      <c r="B652" s="214">
        <v>905</v>
      </c>
      <c r="C652" s="212" t="s">
        <v>275</v>
      </c>
      <c r="D652" s="212" t="s">
        <v>159</v>
      </c>
      <c r="E652" s="212" t="s">
        <v>441</v>
      </c>
      <c r="F652" s="212" t="s">
        <v>173</v>
      </c>
      <c r="G652" s="27">
        <f>G653</f>
        <v>270.2</v>
      </c>
      <c r="J652" s="132"/>
    </row>
    <row r="653" spans="1:10" ht="31.5" x14ac:dyDescent="0.25">
      <c r="A653" s="26" t="s">
        <v>174</v>
      </c>
      <c r="B653" s="214">
        <v>905</v>
      </c>
      <c r="C653" s="212" t="s">
        <v>275</v>
      </c>
      <c r="D653" s="212" t="s">
        <v>159</v>
      </c>
      <c r="E653" s="212" t="s">
        <v>441</v>
      </c>
      <c r="F653" s="212" t="s">
        <v>175</v>
      </c>
      <c r="G653" s="27">
        <f>263.2+7</f>
        <v>270.2</v>
      </c>
      <c r="H653" s="316"/>
      <c r="J653" s="132"/>
    </row>
    <row r="654" spans="1:10" ht="15.75" x14ac:dyDescent="0.25">
      <c r="A654" s="31" t="s">
        <v>581</v>
      </c>
      <c r="B654" s="214">
        <v>905</v>
      </c>
      <c r="C654" s="212" t="s">
        <v>275</v>
      </c>
      <c r="D654" s="212" t="s">
        <v>159</v>
      </c>
      <c r="E654" s="212" t="s">
        <v>582</v>
      </c>
      <c r="F654" s="212"/>
      <c r="G654" s="27">
        <f>G655</f>
        <v>274.5</v>
      </c>
      <c r="J654" s="132"/>
    </row>
    <row r="655" spans="1:10" ht="31.5" x14ac:dyDescent="0.25">
      <c r="A655" s="26" t="s">
        <v>172</v>
      </c>
      <c r="B655" s="214">
        <v>905</v>
      </c>
      <c r="C655" s="212" t="s">
        <v>275</v>
      </c>
      <c r="D655" s="212" t="s">
        <v>159</v>
      </c>
      <c r="E655" s="212" t="s">
        <v>582</v>
      </c>
      <c r="F655" s="212" t="s">
        <v>173</v>
      </c>
      <c r="G655" s="27">
        <f>G656</f>
        <v>274.5</v>
      </c>
      <c r="J655" s="132"/>
    </row>
    <row r="656" spans="1:10" ht="31.5" x14ac:dyDescent="0.25">
      <c r="A656" s="26" t="s">
        <v>174</v>
      </c>
      <c r="B656" s="214">
        <v>905</v>
      </c>
      <c r="C656" s="212" t="s">
        <v>275</v>
      </c>
      <c r="D656" s="212" t="s">
        <v>159</v>
      </c>
      <c r="E656" s="212" t="s">
        <v>582</v>
      </c>
      <c r="F656" s="212" t="s">
        <v>175</v>
      </c>
      <c r="G656" s="27">
        <v>274.5</v>
      </c>
      <c r="H656" s="316"/>
      <c r="J656" s="132"/>
    </row>
    <row r="657" spans="1:10" ht="15.75" hidden="1" customHeight="1" x14ac:dyDescent="0.25">
      <c r="A657" s="45" t="s">
        <v>284</v>
      </c>
      <c r="B657" s="211">
        <v>905</v>
      </c>
      <c r="C657" s="213" t="s">
        <v>285</v>
      </c>
      <c r="D657" s="213"/>
      <c r="E657" s="213"/>
      <c r="F657" s="213"/>
      <c r="G657" s="22">
        <f>G658</f>
        <v>0</v>
      </c>
      <c r="J657" s="132"/>
    </row>
    <row r="658" spans="1:10" ht="15.75" hidden="1" customHeight="1" x14ac:dyDescent="0.25">
      <c r="A658" s="24" t="s">
        <v>442</v>
      </c>
      <c r="B658" s="211">
        <v>905</v>
      </c>
      <c r="C658" s="213" t="s">
        <v>285</v>
      </c>
      <c r="D658" s="213" t="s">
        <v>191</v>
      </c>
      <c r="E658" s="213"/>
      <c r="F658" s="213"/>
      <c r="G658" s="22">
        <f>G659</f>
        <v>0</v>
      </c>
      <c r="J658" s="132"/>
    </row>
    <row r="659" spans="1:10" ht="31.5" hidden="1" customHeight="1" x14ac:dyDescent="0.25">
      <c r="A659" s="26" t="s">
        <v>226</v>
      </c>
      <c r="B659" s="214">
        <v>905</v>
      </c>
      <c r="C659" s="212" t="s">
        <v>285</v>
      </c>
      <c r="D659" s="212" t="s">
        <v>191</v>
      </c>
      <c r="E659" s="212" t="s">
        <v>227</v>
      </c>
      <c r="F659" s="212"/>
      <c r="G659" s="27">
        <f>G660</f>
        <v>0</v>
      </c>
      <c r="J659" s="132"/>
    </row>
    <row r="660" spans="1:10" ht="64.5" hidden="1" customHeight="1" x14ac:dyDescent="0.25">
      <c r="A660" s="33" t="s">
        <v>925</v>
      </c>
      <c r="B660" s="214">
        <v>905</v>
      </c>
      <c r="C660" s="212" t="s">
        <v>285</v>
      </c>
      <c r="D660" s="212" t="s">
        <v>191</v>
      </c>
      <c r="E660" s="212" t="s">
        <v>926</v>
      </c>
      <c r="F660" s="212"/>
      <c r="G660" s="27">
        <f>G661</f>
        <v>0</v>
      </c>
      <c r="J660" s="132"/>
    </row>
    <row r="661" spans="1:10" ht="31.5" hidden="1" customHeight="1" x14ac:dyDescent="0.25">
      <c r="A661" s="26" t="s">
        <v>172</v>
      </c>
      <c r="B661" s="214">
        <v>905</v>
      </c>
      <c r="C661" s="212" t="s">
        <v>285</v>
      </c>
      <c r="D661" s="212" t="s">
        <v>191</v>
      </c>
      <c r="E661" s="212" t="s">
        <v>926</v>
      </c>
      <c r="F661" s="212" t="s">
        <v>173</v>
      </c>
      <c r="G661" s="27">
        <f>G662</f>
        <v>0</v>
      </c>
      <c r="J661" s="132"/>
    </row>
    <row r="662" spans="1:10" ht="47.25" hidden="1" customHeight="1" x14ac:dyDescent="0.25">
      <c r="A662" s="26" t="s">
        <v>174</v>
      </c>
      <c r="B662" s="214">
        <v>905</v>
      </c>
      <c r="C662" s="212" t="s">
        <v>285</v>
      </c>
      <c r="D662" s="212" t="s">
        <v>191</v>
      </c>
      <c r="E662" s="212" t="s">
        <v>926</v>
      </c>
      <c r="F662" s="212" t="s">
        <v>175</v>
      </c>
      <c r="G662" s="27">
        <f>378.5-378.5</f>
        <v>0</v>
      </c>
      <c r="J662" s="132"/>
    </row>
    <row r="663" spans="1:10" ht="31.5" x14ac:dyDescent="0.25">
      <c r="A663" s="20" t="s">
        <v>445</v>
      </c>
      <c r="B663" s="211">
        <v>906</v>
      </c>
      <c r="C663" s="213"/>
      <c r="D663" s="213"/>
      <c r="E663" s="213"/>
      <c r="F663" s="213"/>
      <c r="G663" s="22">
        <f>G685+G664</f>
        <v>300116.39999999997</v>
      </c>
      <c r="J663" s="132"/>
    </row>
    <row r="664" spans="1:10" ht="15.75" x14ac:dyDescent="0.25">
      <c r="A664" s="24" t="s">
        <v>158</v>
      </c>
      <c r="B664" s="211">
        <v>906</v>
      </c>
      <c r="C664" s="213" t="s">
        <v>159</v>
      </c>
      <c r="D664" s="213"/>
      <c r="E664" s="213"/>
      <c r="F664" s="213"/>
      <c r="G664" s="22">
        <f>G665</f>
        <v>20</v>
      </c>
      <c r="J664" s="132"/>
    </row>
    <row r="665" spans="1:10" ht="15.75" x14ac:dyDescent="0.25">
      <c r="A665" s="36" t="s">
        <v>180</v>
      </c>
      <c r="B665" s="211">
        <v>906</v>
      </c>
      <c r="C665" s="213" t="s">
        <v>159</v>
      </c>
      <c r="D665" s="213" t="s">
        <v>181</v>
      </c>
      <c r="E665" s="213"/>
      <c r="F665" s="213"/>
      <c r="G665" s="22">
        <f>G676+G666+G681</f>
        <v>20</v>
      </c>
      <c r="J665" s="132"/>
    </row>
    <row r="666" spans="1:10" ht="31.5" x14ac:dyDescent="0.25">
      <c r="A666" s="26" t="s">
        <v>375</v>
      </c>
      <c r="B666" s="214">
        <v>906</v>
      </c>
      <c r="C666" s="212" t="s">
        <v>159</v>
      </c>
      <c r="D666" s="212" t="s">
        <v>181</v>
      </c>
      <c r="E666" s="212" t="s">
        <v>376</v>
      </c>
      <c r="F666" s="212"/>
      <c r="G666" s="27">
        <f>G667+G673+G670</f>
        <v>20</v>
      </c>
      <c r="J666" s="132"/>
    </row>
    <row r="667" spans="1:10" ht="31.5" hidden="1" x14ac:dyDescent="0.25">
      <c r="A667" s="120" t="s">
        <v>902</v>
      </c>
      <c r="B667" s="214">
        <v>906</v>
      </c>
      <c r="C667" s="212" t="s">
        <v>159</v>
      </c>
      <c r="D667" s="212" t="s">
        <v>181</v>
      </c>
      <c r="E667" s="212" t="s">
        <v>378</v>
      </c>
      <c r="F667" s="212"/>
      <c r="G667" s="27">
        <f>G668</f>
        <v>0</v>
      </c>
      <c r="J667" s="132"/>
    </row>
    <row r="668" spans="1:10" ht="31.5" hidden="1" x14ac:dyDescent="0.25">
      <c r="A668" s="26" t="s">
        <v>172</v>
      </c>
      <c r="B668" s="214">
        <v>906</v>
      </c>
      <c r="C668" s="212" t="s">
        <v>159</v>
      </c>
      <c r="D668" s="212" t="s">
        <v>181</v>
      </c>
      <c r="E668" s="212" t="s">
        <v>378</v>
      </c>
      <c r="F668" s="212" t="s">
        <v>173</v>
      </c>
      <c r="G668" s="27">
        <f>G669</f>
        <v>0</v>
      </c>
      <c r="J668" s="132"/>
    </row>
    <row r="669" spans="1:10" ht="31.5" hidden="1" x14ac:dyDescent="0.25">
      <c r="A669" s="26" t="s">
        <v>174</v>
      </c>
      <c r="B669" s="214">
        <v>906</v>
      </c>
      <c r="C669" s="212" t="s">
        <v>159</v>
      </c>
      <c r="D669" s="212" t="s">
        <v>181</v>
      </c>
      <c r="E669" s="212" t="s">
        <v>378</v>
      </c>
      <c r="F669" s="212" t="s">
        <v>175</v>
      </c>
      <c r="G669" s="27">
        <v>0</v>
      </c>
      <c r="J669" s="132"/>
    </row>
    <row r="670" spans="1:10" ht="45" x14ac:dyDescent="0.25">
      <c r="A670" s="299" t="s">
        <v>998</v>
      </c>
      <c r="B670" s="214">
        <v>906</v>
      </c>
      <c r="C670" s="212" t="s">
        <v>159</v>
      </c>
      <c r="D670" s="212" t="s">
        <v>181</v>
      </c>
      <c r="E670" s="212" t="s">
        <v>519</v>
      </c>
      <c r="F670" s="212"/>
      <c r="G670" s="27">
        <f>G671</f>
        <v>20</v>
      </c>
      <c r="J670" s="132"/>
    </row>
    <row r="671" spans="1:10" ht="31.5" x14ac:dyDescent="0.25">
      <c r="A671" s="26" t="s">
        <v>172</v>
      </c>
      <c r="B671" s="214">
        <v>906</v>
      </c>
      <c r="C671" s="212" t="s">
        <v>159</v>
      </c>
      <c r="D671" s="212" t="s">
        <v>181</v>
      </c>
      <c r="E671" s="212" t="s">
        <v>519</v>
      </c>
      <c r="F671" s="212" t="s">
        <v>173</v>
      </c>
      <c r="G671" s="27">
        <f>G672</f>
        <v>20</v>
      </c>
      <c r="J671" s="132"/>
    </row>
    <row r="672" spans="1:10" ht="31.5" x14ac:dyDescent="0.25">
      <c r="A672" s="26" t="s">
        <v>174</v>
      </c>
      <c r="B672" s="214">
        <v>906</v>
      </c>
      <c r="C672" s="212" t="s">
        <v>159</v>
      </c>
      <c r="D672" s="212" t="s">
        <v>181</v>
      </c>
      <c r="E672" s="212" t="s">
        <v>519</v>
      </c>
      <c r="F672" s="212" t="s">
        <v>175</v>
      </c>
      <c r="G672" s="27">
        <v>20</v>
      </c>
      <c r="J672" s="132"/>
    </row>
    <row r="673" spans="1:10" ht="15.75" hidden="1" x14ac:dyDescent="0.25">
      <c r="A673" s="33" t="s">
        <v>907</v>
      </c>
      <c r="B673" s="214">
        <v>906</v>
      </c>
      <c r="C673" s="212" t="s">
        <v>159</v>
      </c>
      <c r="D673" s="212" t="s">
        <v>181</v>
      </c>
      <c r="E673" s="212" t="s">
        <v>906</v>
      </c>
      <c r="F673" s="212"/>
      <c r="G673" s="27">
        <f>G674</f>
        <v>0</v>
      </c>
      <c r="J673" s="132"/>
    </row>
    <row r="674" spans="1:10" ht="31.5" hidden="1" x14ac:dyDescent="0.25">
      <c r="A674" s="26" t="s">
        <v>172</v>
      </c>
      <c r="B674" s="214">
        <v>906</v>
      </c>
      <c r="C674" s="212" t="s">
        <v>159</v>
      </c>
      <c r="D674" s="212" t="s">
        <v>181</v>
      </c>
      <c r="E674" s="212" t="s">
        <v>906</v>
      </c>
      <c r="F674" s="212" t="s">
        <v>173</v>
      </c>
      <c r="G674" s="27">
        <f>G675</f>
        <v>0</v>
      </c>
      <c r="J674" s="132"/>
    </row>
    <row r="675" spans="1:10" ht="31.5" hidden="1" x14ac:dyDescent="0.25">
      <c r="A675" s="26" t="s">
        <v>174</v>
      </c>
      <c r="B675" s="214">
        <v>906</v>
      </c>
      <c r="C675" s="212" t="s">
        <v>159</v>
      </c>
      <c r="D675" s="212" t="s">
        <v>181</v>
      </c>
      <c r="E675" s="212" t="s">
        <v>906</v>
      </c>
      <c r="F675" s="212" t="s">
        <v>175</v>
      </c>
      <c r="G675" s="27">
        <v>0</v>
      </c>
      <c r="J675" s="132"/>
    </row>
    <row r="676" spans="1:10" ht="18" hidden="1" customHeight="1" x14ac:dyDescent="0.25">
      <c r="A676" s="33" t="s">
        <v>162</v>
      </c>
      <c r="B676" s="214">
        <v>906</v>
      </c>
      <c r="C676" s="212" t="s">
        <v>159</v>
      </c>
      <c r="D676" s="212" t="s">
        <v>181</v>
      </c>
      <c r="E676" s="212" t="s">
        <v>163</v>
      </c>
      <c r="F676" s="212"/>
      <c r="G676" s="27">
        <f>G677</f>
        <v>0</v>
      </c>
      <c r="J676" s="132"/>
    </row>
    <row r="677" spans="1:10" ht="15.75" hidden="1" x14ac:dyDescent="0.25">
      <c r="A677" s="33" t="s">
        <v>182</v>
      </c>
      <c r="B677" s="214">
        <v>906</v>
      </c>
      <c r="C677" s="212" t="s">
        <v>159</v>
      </c>
      <c r="D677" s="212" t="s">
        <v>181</v>
      </c>
      <c r="E677" s="212" t="s">
        <v>183</v>
      </c>
      <c r="F677" s="212"/>
      <c r="G677" s="27">
        <f>G678</f>
        <v>0</v>
      </c>
      <c r="J677" s="132"/>
    </row>
    <row r="678" spans="1:10" ht="15.75" hidden="1" x14ac:dyDescent="0.25">
      <c r="A678" s="26" t="s">
        <v>220</v>
      </c>
      <c r="B678" s="214">
        <v>906</v>
      </c>
      <c r="C678" s="212" t="s">
        <v>159</v>
      </c>
      <c r="D678" s="212" t="s">
        <v>181</v>
      </c>
      <c r="E678" s="212" t="s">
        <v>246</v>
      </c>
      <c r="F678" s="212"/>
      <c r="G678" s="27">
        <f>G679</f>
        <v>0</v>
      </c>
      <c r="J678" s="132"/>
    </row>
    <row r="679" spans="1:10" ht="31.5" hidden="1" x14ac:dyDescent="0.25">
      <c r="A679" s="26" t="s">
        <v>172</v>
      </c>
      <c r="B679" s="214">
        <v>906</v>
      </c>
      <c r="C679" s="212" t="s">
        <v>159</v>
      </c>
      <c r="D679" s="212" t="s">
        <v>181</v>
      </c>
      <c r="E679" s="212" t="s">
        <v>246</v>
      </c>
      <c r="F679" s="212" t="s">
        <v>173</v>
      </c>
      <c r="G679" s="27">
        <f>G680</f>
        <v>0</v>
      </c>
      <c r="J679" s="132"/>
    </row>
    <row r="680" spans="1:10" ht="31.5" hidden="1" x14ac:dyDescent="0.25">
      <c r="A680" s="26" t="s">
        <v>174</v>
      </c>
      <c r="B680" s="214">
        <v>906</v>
      </c>
      <c r="C680" s="212" t="s">
        <v>159</v>
      </c>
      <c r="D680" s="212" t="s">
        <v>181</v>
      </c>
      <c r="E680" s="212" t="s">
        <v>246</v>
      </c>
      <c r="F680" s="212" t="s">
        <v>175</v>
      </c>
      <c r="G680" s="27">
        <v>0</v>
      </c>
      <c r="J680" s="132"/>
    </row>
    <row r="681" spans="1:10" ht="47.25" hidden="1" x14ac:dyDescent="0.25">
      <c r="A681" s="31" t="s">
        <v>782</v>
      </c>
      <c r="B681" s="214">
        <v>906</v>
      </c>
      <c r="C681" s="212" t="s">
        <v>159</v>
      </c>
      <c r="D681" s="212" t="s">
        <v>181</v>
      </c>
      <c r="E681" s="212" t="s">
        <v>780</v>
      </c>
      <c r="F681" s="219"/>
      <c r="G681" s="27">
        <f>G682</f>
        <v>0</v>
      </c>
      <c r="J681" s="132"/>
    </row>
    <row r="682" spans="1:10" ht="31.5" hidden="1" x14ac:dyDescent="0.25">
      <c r="A682" s="122" t="s">
        <v>922</v>
      </c>
      <c r="B682" s="214">
        <v>906</v>
      </c>
      <c r="C682" s="212" t="s">
        <v>159</v>
      </c>
      <c r="D682" s="212" t="s">
        <v>181</v>
      </c>
      <c r="E682" s="212" t="s">
        <v>923</v>
      </c>
      <c r="F682" s="219"/>
      <c r="G682" s="27">
        <f>G683</f>
        <v>0</v>
      </c>
      <c r="J682" s="132"/>
    </row>
    <row r="683" spans="1:10" ht="31.5" hidden="1" x14ac:dyDescent="0.25">
      <c r="A683" s="31" t="s">
        <v>313</v>
      </c>
      <c r="B683" s="214">
        <v>906</v>
      </c>
      <c r="C683" s="212" t="s">
        <v>159</v>
      </c>
      <c r="D683" s="212" t="s">
        <v>181</v>
      </c>
      <c r="E683" s="212" t="s">
        <v>923</v>
      </c>
      <c r="F683" s="219" t="s">
        <v>314</v>
      </c>
      <c r="G683" s="27">
        <f>G684</f>
        <v>0</v>
      </c>
      <c r="J683" s="132"/>
    </row>
    <row r="684" spans="1:10" ht="15.75" hidden="1" x14ac:dyDescent="0.25">
      <c r="A684" s="255" t="s">
        <v>315</v>
      </c>
      <c r="B684" s="214">
        <v>906</v>
      </c>
      <c r="C684" s="212" t="s">
        <v>159</v>
      </c>
      <c r="D684" s="212" t="s">
        <v>181</v>
      </c>
      <c r="E684" s="212" t="s">
        <v>923</v>
      </c>
      <c r="F684" s="219" t="s">
        <v>316</v>
      </c>
      <c r="G684" s="27">
        <v>0</v>
      </c>
      <c r="H684" s="256"/>
      <c r="J684" s="132"/>
    </row>
    <row r="685" spans="1:10" ht="15.75" x14ac:dyDescent="0.25">
      <c r="A685" s="24" t="s">
        <v>304</v>
      </c>
      <c r="B685" s="211">
        <v>906</v>
      </c>
      <c r="C685" s="213" t="s">
        <v>305</v>
      </c>
      <c r="D685" s="213"/>
      <c r="E685" s="213"/>
      <c r="F685" s="213"/>
      <c r="G685" s="22">
        <f>G686+G745+G853+G865+G825</f>
        <v>300096.39999999997</v>
      </c>
      <c r="J685" s="132"/>
    </row>
    <row r="686" spans="1:10" ht="15.75" x14ac:dyDescent="0.25">
      <c r="A686" s="24" t="s">
        <v>446</v>
      </c>
      <c r="B686" s="211">
        <v>906</v>
      </c>
      <c r="C686" s="213" t="s">
        <v>305</v>
      </c>
      <c r="D686" s="213" t="s">
        <v>159</v>
      </c>
      <c r="E686" s="213"/>
      <c r="F686" s="213"/>
      <c r="G686" s="22">
        <f>G687+G722+G714+G718</f>
        <v>98625.7</v>
      </c>
      <c r="H686" s="139"/>
      <c r="I686" s="137"/>
      <c r="J686" s="132"/>
    </row>
    <row r="687" spans="1:10" ht="31.5" x14ac:dyDescent="0.25">
      <c r="A687" s="26" t="s">
        <v>447</v>
      </c>
      <c r="B687" s="214">
        <v>906</v>
      </c>
      <c r="C687" s="212" t="s">
        <v>305</v>
      </c>
      <c r="D687" s="212" t="s">
        <v>159</v>
      </c>
      <c r="E687" s="212" t="s">
        <v>448</v>
      </c>
      <c r="F687" s="212"/>
      <c r="G687" s="27">
        <f>G688+G692</f>
        <v>22293</v>
      </c>
      <c r="H687" s="139"/>
      <c r="J687" s="132"/>
    </row>
    <row r="688" spans="1:10" ht="38.25" customHeight="1" x14ac:dyDescent="0.25">
      <c r="A688" s="26" t="s">
        <v>449</v>
      </c>
      <c r="B688" s="214">
        <v>906</v>
      </c>
      <c r="C688" s="212" t="s">
        <v>305</v>
      </c>
      <c r="D688" s="212" t="s">
        <v>159</v>
      </c>
      <c r="E688" s="212" t="s">
        <v>450</v>
      </c>
      <c r="F688" s="212"/>
      <c r="G688" s="27">
        <f>G689</f>
        <v>12174.300000000001</v>
      </c>
      <c r="J688" s="132"/>
    </row>
    <row r="689" spans="1:10" ht="31.5" x14ac:dyDescent="0.25">
      <c r="A689" s="26" t="s">
        <v>451</v>
      </c>
      <c r="B689" s="214">
        <v>906</v>
      </c>
      <c r="C689" s="212" t="s">
        <v>305</v>
      </c>
      <c r="D689" s="212" t="s">
        <v>159</v>
      </c>
      <c r="E689" s="212" t="s">
        <v>452</v>
      </c>
      <c r="F689" s="212"/>
      <c r="G689" s="27">
        <f>G690</f>
        <v>12174.300000000001</v>
      </c>
      <c r="J689" s="132"/>
    </row>
    <row r="690" spans="1:10" ht="31.5" x14ac:dyDescent="0.25">
      <c r="A690" s="26" t="s">
        <v>313</v>
      </c>
      <c r="B690" s="214">
        <v>906</v>
      </c>
      <c r="C690" s="212" t="s">
        <v>305</v>
      </c>
      <c r="D690" s="212" t="s">
        <v>159</v>
      </c>
      <c r="E690" s="212" t="s">
        <v>452</v>
      </c>
      <c r="F690" s="212" t="s">
        <v>314</v>
      </c>
      <c r="G690" s="27">
        <f>G691</f>
        <v>12174.300000000001</v>
      </c>
      <c r="J690" s="132"/>
    </row>
    <row r="691" spans="1:10" ht="15.75" x14ac:dyDescent="0.25">
      <c r="A691" s="26" t="s">
        <v>315</v>
      </c>
      <c r="B691" s="214">
        <v>906</v>
      </c>
      <c r="C691" s="212" t="s">
        <v>305</v>
      </c>
      <c r="D691" s="212" t="s">
        <v>159</v>
      </c>
      <c r="E691" s="212" t="s">
        <v>452</v>
      </c>
      <c r="F691" s="212" t="s">
        <v>316</v>
      </c>
      <c r="G691" s="28">
        <f>15759.4-2232.4-212-486.9-350-303.8</f>
        <v>12174.300000000001</v>
      </c>
      <c r="H691" s="292" t="s">
        <v>1100</v>
      </c>
      <c r="I691" s="137"/>
      <c r="J691" s="132"/>
    </row>
    <row r="692" spans="1:10" ht="30" customHeight="1" x14ac:dyDescent="0.25">
      <c r="A692" s="26" t="s">
        <v>453</v>
      </c>
      <c r="B692" s="214">
        <v>906</v>
      </c>
      <c r="C692" s="212" t="s">
        <v>305</v>
      </c>
      <c r="D692" s="212" t="s">
        <v>159</v>
      </c>
      <c r="E692" s="212" t="s">
        <v>454</v>
      </c>
      <c r="F692" s="212"/>
      <c r="G692" s="27">
        <f>G693+G696+G699+G702+G705+G708+G711</f>
        <v>10118.699999999999</v>
      </c>
      <c r="I692" s="317"/>
      <c r="J692" s="317"/>
    </row>
    <row r="693" spans="1:10" ht="35.25" customHeight="1" x14ac:dyDescent="0.25">
      <c r="A693" s="26" t="s">
        <v>319</v>
      </c>
      <c r="B693" s="214">
        <v>906</v>
      </c>
      <c r="C693" s="212" t="s">
        <v>305</v>
      </c>
      <c r="D693" s="212" t="s">
        <v>159</v>
      </c>
      <c r="E693" s="212" t="s">
        <v>455</v>
      </c>
      <c r="F693" s="212"/>
      <c r="G693" s="27">
        <f>G694</f>
        <v>503.8</v>
      </c>
      <c r="J693" s="132"/>
    </row>
    <row r="694" spans="1:10" ht="35.25" customHeight="1" x14ac:dyDescent="0.25">
      <c r="A694" s="26" t="s">
        <v>313</v>
      </c>
      <c r="B694" s="214">
        <v>906</v>
      </c>
      <c r="C694" s="212" t="s">
        <v>305</v>
      </c>
      <c r="D694" s="212" t="s">
        <v>159</v>
      </c>
      <c r="E694" s="212" t="s">
        <v>455</v>
      </c>
      <c r="F694" s="212" t="s">
        <v>314</v>
      </c>
      <c r="G694" s="27">
        <f>G695</f>
        <v>503.8</v>
      </c>
      <c r="J694" s="132"/>
    </row>
    <row r="695" spans="1:10" ht="15.75" customHeight="1" x14ac:dyDescent="0.25">
      <c r="A695" s="26" t="s">
        <v>315</v>
      </c>
      <c r="B695" s="214">
        <v>906</v>
      </c>
      <c r="C695" s="212" t="s">
        <v>305</v>
      </c>
      <c r="D695" s="212" t="s">
        <v>159</v>
      </c>
      <c r="E695" s="212" t="s">
        <v>455</v>
      </c>
      <c r="F695" s="212" t="s">
        <v>316</v>
      </c>
      <c r="G695" s="27">
        <f>200+303.8</f>
        <v>503.8</v>
      </c>
      <c r="H695" s="352" t="s">
        <v>1101</v>
      </c>
      <c r="J695" s="132"/>
    </row>
    <row r="696" spans="1:10" ht="21" customHeight="1" x14ac:dyDescent="0.25">
      <c r="A696" s="26" t="s">
        <v>321</v>
      </c>
      <c r="B696" s="214">
        <v>906</v>
      </c>
      <c r="C696" s="212" t="s">
        <v>305</v>
      </c>
      <c r="D696" s="212" t="s">
        <v>159</v>
      </c>
      <c r="E696" s="212" t="s">
        <v>456</v>
      </c>
      <c r="F696" s="212"/>
      <c r="G696" s="27">
        <f>G697</f>
        <v>212</v>
      </c>
      <c r="J696" s="132"/>
    </row>
    <row r="697" spans="1:10" ht="31.5" x14ac:dyDescent="0.25">
      <c r="A697" s="26" t="s">
        <v>313</v>
      </c>
      <c r="B697" s="214">
        <v>906</v>
      </c>
      <c r="C697" s="212" t="s">
        <v>305</v>
      </c>
      <c r="D697" s="212" t="s">
        <v>159</v>
      </c>
      <c r="E697" s="212" t="s">
        <v>456</v>
      </c>
      <c r="F697" s="212" t="s">
        <v>314</v>
      </c>
      <c r="G697" s="27">
        <f>G698</f>
        <v>212</v>
      </c>
      <c r="J697" s="132"/>
    </row>
    <row r="698" spans="1:10" ht="15.75" x14ac:dyDescent="0.25">
      <c r="A698" s="26" t="s">
        <v>315</v>
      </c>
      <c r="B698" s="214">
        <v>906</v>
      </c>
      <c r="C698" s="212" t="s">
        <v>305</v>
      </c>
      <c r="D698" s="212" t="s">
        <v>159</v>
      </c>
      <c r="E698" s="212" t="s">
        <v>456</v>
      </c>
      <c r="F698" s="212" t="s">
        <v>316</v>
      </c>
      <c r="G698" s="27">
        <v>212</v>
      </c>
      <c r="H698" s="316"/>
      <c r="J698" s="132"/>
    </row>
    <row r="699" spans="1:10" ht="31.5" x14ac:dyDescent="0.25">
      <c r="A699" s="26" t="s">
        <v>457</v>
      </c>
      <c r="B699" s="214">
        <v>906</v>
      </c>
      <c r="C699" s="212" t="s">
        <v>305</v>
      </c>
      <c r="D699" s="212" t="s">
        <v>159</v>
      </c>
      <c r="E699" s="212" t="s">
        <v>458</v>
      </c>
      <c r="F699" s="212"/>
      <c r="G699" s="27">
        <f>G700</f>
        <v>5168.8</v>
      </c>
      <c r="J699" s="132"/>
    </row>
    <row r="700" spans="1:10" ht="31.5" x14ac:dyDescent="0.25">
      <c r="A700" s="26" t="s">
        <v>313</v>
      </c>
      <c r="B700" s="214">
        <v>906</v>
      </c>
      <c r="C700" s="212" t="s">
        <v>305</v>
      </c>
      <c r="D700" s="212" t="s">
        <v>159</v>
      </c>
      <c r="E700" s="212" t="s">
        <v>458</v>
      </c>
      <c r="F700" s="212" t="s">
        <v>314</v>
      </c>
      <c r="G700" s="27">
        <f>G701</f>
        <v>5168.8</v>
      </c>
      <c r="J700" s="132"/>
    </row>
    <row r="701" spans="1:10" ht="15.75" x14ac:dyDescent="0.25">
      <c r="A701" s="26" t="s">
        <v>315</v>
      </c>
      <c r="B701" s="214">
        <v>906</v>
      </c>
      <c r="C701" s="212" t="s">
        <v>305</v>
      </c>
      <c r="D701" s="212" t="s">
        <v>159</v>
      </c>
      <c r="E701" s="212" t="s">
        <v>458</v>
      </c>
      <c r="F701" s="212" t="s">
        <v>316</v>
      </c>
      <c r="G701" s="28">
        <v>5168.8</v>
      </c>
      <c r="J701" s="132"/>
    </row>
    <row r="702" spans="1:10" ht="31.5" hidden="1" customHeight="1" x14ac:dyDescent="0.25">
      <c r="A702" s="26" t="s">
        <v>325</v>
      </c>
      <c r="B702" s="214">
        <v>906</v>
      </c>
      <c r="C702" s="212" t="s">
        <v>305</v>
      </c>
      <c r="D702" s="212" t="s">
        <v>159</v>
      </c>
      <c r="E702" s="212" t="s">
        <v>459</v>
      </c>
      <c r="F702" s="212"/>
      <c r="G702" s="27">
        <f>G703</f>
        <v>0</v>
      </c>
      <c r="J702" s="132"/>
    </row>
    <row r="703" spans="1:10" ht="47.25" hidden="1" customHeight="1" x14ac:dyDescent="0.25">
      <c r="A703" s="26" t="s">
        <v>313</v>
      </c>
      <c r="B703" s="214">
        <v>906</v>
      </c>
      <c r="C703" s="212" t="s">
        <v>305</v>
      </c>
      <c r="D703" s="212" t="s">
        <v>159</v>
      </c>
      <c r="E703" s="212" t="s">
        <v>459</v>
      </c>
      <c r="F703" s="212" t="s">
        <v>314</v>
      </c>
      <c r="G703" s="27">
        <f>G704</f>
        <v>0</v>
      </c>
      <c r="J703" s="132"/>
    </row>
    <row r="704" spans="1:10" ht="15.75" hidden="1" customHeight="1" x14ac:dyDescent="0.25">
      <c r="A704" s="26" t="s">
        <v>315</v>
      </c>
      <c r="B704" s="214">
        <v>906</v>
      </c>
      <c r="C704" s="212" t="s">
        <v>305</v>
      </c>
      <c r="D704" s="212" t="s">
        <v>159</v>
      </c>
      <c r="E704" s="212" t="s">
        <v>459</v>
      </c>
      <c r="F704" s="212" t="s">
        <v>316</v>
      </c>
      <c r="G704" s="27">
        <v>0</v>
      </c>
      <c r="J704" s="132"/>
    </row>
    <row r="705" spans="1:10" ht="34.5" customHeight="1" x14ac:dyDescent="0.25">
      <c r="A705" s="69" t="s">
        <v>842</v>
      </c>
      <c r="B705" s="214">
        <v>906</v>
      </c>
      <c r="C705" s="212" t="s">
        <v>305</v>
      </c>
      <c r="D705" s="212" t="s">
        <v>159</v>
      </c>
      <c r="E705" s="212" t="s">
        <v>845</v>
      </c>
      <c r="F705" s="212"/>
      <c r="G705" s="27">
        <f>G706</f>
        <v>2850</v>
      </c>
      <c r="J705" s="132"/>
    </row>
    <row r="706" spans="1:10" ht="32.25" customHeight="1" x14ac:dyDescent="0.25">
      <c r="A706" s="31" t="s">
        <v>313</v>
      </c>
      <c r="B706" s="214">
        <v>906</v>
      </c>
      <c r="C706" s="212" t="s">
        <v>305</v>
      </c>
      <c r="D706" s="212" t="s">
        <v>159</v>
      </c>
      <c r="E706" s="212" t="s">
        <v>845</v>
      </c>
      <c r="F706" s="212" t="s">
        <v>314</v>
      </c>
      <c r="G706" s="27">
        <f>G707</f>
        <v>2850</v>
      </c>
      <c r="J706" s="132"/>
    </row>
    <row r="707" spans="1:10" ht="15.75" customHeight="1" x14ac:dyDescent="0.25">
      <c r="A707" s="255" t="s">
        <v>315</v>
      </c>
      <c r="B707" s="214">
        <v>906</v>
      </c>
      <c r="C707" s="212" t="s">
        <v>305</v>
      </c>
      <c r="D707" s="212" t="s">
        <v>159</v>
      </c>
      <c r="E707" s="212" t="s">
        <v>845</v>
      </c>
      <c r="F707" s="212" t="s">
        <v>316</v>
      </c>
      <c r="G707" s="27">
        <f>2500+350</f>
        <v>2850</v>
      </c>
      <c r="H707" s="316"/>
      <c r="J707" s="132"/>
    </row>
    <row r="708" spans="1:10" ht="50.25" customHeight="1" x14ac:dyDescent="0.25">
      <c r="A708" s="69" t="s">
        <v>851</v>
      </c>
      <c r="B708" s="214">
        <v>906</v>
      </c>
      <c r="C708" s="212" t="s">
        <v>305</v>
      </c>
      <c r="D708" s="212" t="s">
        <v>159</v>
      </c>
      <c r="E708" s="212" t="s">
        <v>846</v>
      </c>
      <c r="F708" s="212"/>
      <c r="G708" s="27">
        <f>G709</f>
        <v>1259.6999999999998</v>
      </c>
      <c r="J708" s="317"/>
    </row>
    <row r="709" spans="1:10" ht="31.5" x14ac:dyDescent="0.25">
      <c r="A709" s="31" t="s">
        <v>313</v>
      </c>
      <c r="B709" s="214">
        <v>906</v>
      </c>
      <c r="C709" s="212" t="s">
        <v>305</v>
      </c>
      <c r="D709" s="212" t="s">
        <v>159</v>
      </c>
      <c r="E709" s="212" t="s">
        <v>846</v>
      </c>
      <c r="F709" s="212" t="s">
        <v>314</v>
      </c>
      <c r="G709" s="27">
        <f>G710</f>
        <v>1259.6999999999998</v>
      </c>
      <c r="J709" s="132"/>
    </row>
    <row r="710" spans="1:10" ht="15.75" x14ac:dyDescent="0.25">
      <c r="A710" s="255" t="s">
        <v>315</v>
      </c>
      <c r="B710" s="214">
        <v>906</v>
      </c>
      <c r="C710" s="212" t="s">
        <v>305</v>
      </c>
      <c r="D710" s="212" t="s">
        <v>159</v>
      </c>
      <c r="E710" s="212" t="s">
        <v>846</v>
      </c>
      <c r="F710" s="212" t="s">
        <v>316</v>
      </c>
      <c r="G710" s="27">
        <f>1230.6-457.8+486.9</f>
        <v>1259.6999999999998</v>
      </c>
      <c r="H710" s="316"/>
      <c r="J710" s="132"/>
    </row>
    <row r="711" spans="1:10" ht="132.75" customHeight="1" x14ac:dyDescent="0.25">
      <c r="A711" s="26" t="s">
        <v>986</v>
      </c>
      <c r="B711" s="214">
        <v>906</v>
      </c>
      <c r="C711" s="212" t="s">
        <v>305</v>
      </c>
      <c r="D711" s="212" t="s">
        <v>159</v>
      </c>
      <c r="E711" s="212" t="s">
        <v>985</v>
      </c>
      <c r="F711" s="212"/>
      <c r="G711" s="27">
        <f>G712</f>
        <v>124.4</v>
      </c>
      <c r="J711" s="132"/>
    </row>
    <row r="712" spans="1:10" ht="31.5" x14ac:dyDescent="0.25">
      <c r="A712" s="31" t="s">
        <v>313</v>
      </c>
      <c r="B712" s="214">
        <v>906</v>
      </c>
      <c r="C712" s="212" t="s">
        <v>305</v>
      </c>
      <c r="D712" s="212" t="s">
        <v>159</v>
      </c>
      <c r="E712" s="212" t="s">
        <v>985</v>
      </c>
      <c r="F712" s="212" t="s">
        <v>314</v>
      </c>
      <c r="G712" s="27">
        <f>G713</f>
        <v>124.4</v>
      </c>
      <c r="J712" s="132"/>
    </row>
    <row r="713" spans="1:10" ht="18.75" customHeight="1" x14ac:dyDescent="0.25">
      <c r="A713" s="255" t="s">
        <v>315</v>
      </c>
      <c r="B713" s="214">
        <v>906</v>
      </c>
      <c r="C713" s="212" t="s">
        <v>305</v>
      </c>
      <c r="D713" s="212" t="s">
        <v>159</v>
      </c>
      <c r="E713" s="212" t="s">
        <v>985</v>
      </c>
      <c r="F713" s="212" t="s">
        <v>316</v>
      </c>
      <c r="G713" s="27">
        <v>124.4</v>
      </c>
      <c r="J713" s="132"/>
    </row>
    <row r="714" spans="1:10" ht="43.5" customHeight="1" x14ac:dyDescent="0.25">
      <c r="A714" s="33" t="s">
        <v>927</v>
      </c>
      <c r="B714" s="214">
        <v>906</v>
      </c>
      <c r="C714" s="212" t="s">
        <v>305</v>
      </c>
      <c r="D714" s="212" t="s">
        <v>159</v>
      </c>
      <c r="E714" s="212" t="s">
        <v>365</v>
      </c>
      <c r="F714" s="212"/>
      <c r="G714" s="27">
        <f>G715</f>
        <v>697</v>
      </c>
      <c r="J714" s="132"/>
    </row>
    <row r="715" spans="1:10" ht="50.25" customHeight="1" x14ac:dyDescent="0.25">
      <c r="A715" s="33" t="s">
        <v>366</v>
      </c>
      <c r="B715" s="214">
        <v>906</v>
      </c>
      <c r="C715" s="212" t="s">
        <v>305</v>
      </c>
      <c r="D715" s="212" t="s">
        <v>159</v>
      </c>
      <c r="E715" s="212" t="s">
        <v>367</v>
      </c>
      <c r="F715" s="212"/>
      <c r="G715" s="27">
        <f>G716</f>
        <v>697</v>
      </c>
      <c r="J715" s="132"/>
    </row>
    <row r="716" spans="1:10" ht="42" customHeight="1" x14ac:dyDescent="0.25">
      <c r="A716" s="33" t="s">
        <v>313</v>
      </c>
      <c r="B716" s="214">
        <v>906</v>
      </c>
      <c r="C716" s="212" t="s">
        <v>305</v>
      </c>
      <c r="D716" s="212" t="s">
        <v>159</v>
      </c>
      <c r="E716" s="212" t="s">
        <v>367</v>
      </c>
      <c r="F716" s="212" t="s">
        <v>314</v>
      </c>
      <c r="G716" s="27">
        <f>G717</f>
        <v>697</v>
      </c>
      <c r="J716" s="132"/>
    </row>
    <row r="717" spans="1:10" ht="16.5" customHeight="1" x14ac:dyDescent="0.25">
      <c r="A717" s="33" t="s">
        <v>315</v>
      </c>
      <c r="B717" s="214">
        <v>906</v>
      </c>
      <c r="C717" s="212" t="s">
        <v>305</v>
      </c>
      <c r="D717" s="212" t="s">
        <v>159</v>
      </c>
      <c r="E717" s="212" t="s">
        <v>367</v>
      </c>
      <c r="F717" s="212" t="s">
        <v>316</v>
      </c>
      <c r="G717" s="27">
        <v>697</v>
      </c>
      <c r="J717" s="132"/>
    </row>
    <row r="718" spans="1:10" ht="46.5" customHeight="1" x14ac:dyDescent="0.25">
      <c r="A718" s="31" t="s">
        <v>782</v>
      </c>
      <c r="B718" s="214">
        <v>906</v>
      </c>
      <c r="C718" s="212" t="s">
        <v>305</v>
      </c>
      <c r="D718" s="212" t="s">
        <v>159</v>
      </c>
      <c r="E718" s="212" t="s">
        <v>780</v>
      </c>
      <c r="F718" s="219"/>
      <c r="G718" s="27">
        <f>G719</f>
        <v>464.3</v>
      </c>
      <c r="J718" s="132"/>
    </row>
    <row r="719" spans="1:10" ht="36" customHeight="1" x14ac:dyDescent="0.25">
      <c r="A719" s="122" t="s">
        <v>922</v>
      </c>
      <c r="B719" s="214">
        <v>906</v>
      </c>
      <c r="C719" s="212" t="s">
        <v>305</v>
      </c>
      <c r="D719" s="212" t="s">
        <v>159</v>
      </c>
      <c r="E719" s="212" t="s">
        <v>923</v>
      </c>
      <c r="F719" s="219"/>
      <c r="G719" s="27">
        <f>G720</f>
        <v>464.3</v>
      </c>
      <c r="J719" s="132"/>
    </row>
    <row r="720" spans="1:10" ht="35.25" customHeight="1" x14ac:dyDescent="0.25">
      <c r="A720" s="31" t="s">
        <v>313</v>
      </c>
      <c r="B720" s="214">
        <v>906</v>
      </c>
      <c r="C720" s="212" t="s">
        <v>305</v>
      </c>
      <c r="D720" s="212" t="s">
        <v>159</v>
      </c>
      <c r="E720" s="212" t="s">
        <v>923</v>
      </c>
      <c r="F720" s="219" t="s">
        <v>314</v>
      </c>
      <c r="G720" s="27">
        <f>G721</f>
        <v>464.3</v>
      </c>
      <c r="J720" s="132"/>
    </row>
    <row r="721" spans="1:10" ht="15.75" customHeight="1" x14ac:dyDescent="0.25">
      <c r="A721" s="255" t="s">
        <v>315</v>
      </c>
      <c r="B721" s="214">
        <v>906</v>
      </c>
      <c r="C721" s="212" t="s">
        <v>305</v>
      </c>
      <c r="D721" s="212" t="s">
        <v>159</v>
      </c>
      <c r="E721" s="212" t="s">
        <v>923</v>
      </c>
      <c r="F721" s="219" t="s">
        <v>316</v>
      </c>
      <c r="G721" s="27">
        <v>464.3</v>
      </c>
      <c r="J721" s="132"/>
    </row>
    <row r="722" spans="1:10" ht="15.75" x14ac:dyDescent="0.25">
      <c r="A722" s="26" t="s">
        <v>162</v>
      </c>
      <c r="B722" s="214">
        <v>906</v>
      </c>
      <c r="C722" s="212" t="s">
        <v>305</v>
      </c>
      <c r="D722" s="212" t="s">
        <v>159</v>
      </c>
      <c r="E722" s="212" t="s">
        <v>163</v>
      </c>
      <c r="F722" s="212"/>
      <c r="G722" s="27">
        <f>G723</f>
        <v>75171.399999999994</v>
      </c>
      <c r="J722" s="132"/>
    </row>
    <row r="723" spans="1:10" ht="15.75" x14ac:dyDescent="0.25">
      <c r="A723" s="26" t="s">
        <v>226</v>
      </c>
      <c r="B723" s="214">
        <v>906</v>
      </c>
      <c r="C723" s="212" t="s">
        <v>305</v>
      </c>
      <c r="D723" s="212" t="s">
        <v>159</v>
      </c>
      <c r="E723" s="212" t="s">
        <v>227</v>
      </c>
      <c r="F723" s="212"/>
      <c r="G723" s="27">
        <f>G727+G730+G733+G736+G739+G742+G724</f>
        <v>75171.399999999994</v>
      </c>
      <c r="J723" s="132"/>
    </row>
    <row r="724" spans="1:10" ht="114.75" customHeight="1" x14ac:dyDescent="0.25">
      <c r="A724" s="26" t="s">
        <v>465</v>
      </c>
      <c r="B724" s="214">
        <v>906</v>
      </c>
      <c r="C724" s="212" t="s">
        <v>305</v>
      </c>
      <c r="D724" s="212" t="s">
        <v>159</v>
      </c>
      <c r="E724" s="212" t="s">
        <v>975</v>
      </c>
      <c r="F724" s="212"/>
      <c r="G724" s="27">
        <f>G725</f>
        <v>165.9</v>
      </c>
      <c r="J724" s="132"/>
    </row>
    <row r="725" spans="1:10" ht="31.5" x14ac:dyDescent="0.25">
      <c r="A725" s="26" t="s">
        <v>313</v>
      </c>
      <c r="B725" s="214">
        <v>906</v>
      </c>
      <c r="C725" s="212" t="s">
        <v>305</v>
      </c>
      <c r="D725" s="212" t="s">
        <v>159</v>
      </c>
      <c r="E725" s="212" t="s">
        <v>975</v>
      </c>
      <c r="F725" s="212" t="s">
        <v>314</v>
      </c>
      <c r="G725" s="27">
        <f>G726</f>
        <v>165.9</v>
      </c>
      <c r="J725" s="132"/>
    </row>
    <row r="726" spans="1:10" ht="15.75" x14ac:dyDescent="0.25">
      <c r="A726" s="26" t="s">
        <v>315</v>
      </c>
      <c r="B726" s="214">
        <v>906</v>
      </c>
      <c r="C726" s="212" t="s">
        <v>305</v>
      </c>
      <c r="D726" s="212" t="s">
        <v>159</v>
      </c>
      <c r="E726" s="212" t="s">
        <v>975</v>
      </c>
      <c r="F726" s="212" t="s">
        <v>316</v>
      </c>
      <c r="G726" s="27">
        <v>165.9</v>
      </c>
      <c r="J726" s="132"/>
    </row>
    <row r="727" spans="1:10" ht="31.5" hidden="1" customHeight="1" x14ac:dyDescent="0.25">
      <c r="A727" s="26" t="s">
        <v>460</v>
      </c>
      <c r="B727" s="214">
        <v>906</v>
      </c>
      <c r="C727" s="212" t="s">
        <v>305</v>
      </c>
      <c r="D727" s="212" t="s">
        <v>159</v>
      </c>
      <c r="E727" s="212" t="s">
        <v>461</v>
      </c>
      <c r="F727" s="212"/>
      <c r="G727" s="27">
        <f>G728</f>
        <v>0</v>
      </c>
      <c r="J727" s="132"/>
    </row>
    <row r="728" spans="1:10" ht="47.25" hidden="1" customHeight="1" x14ac:dyDescent="0.25">
      <c r="A728" s="26" t="s">
        <v>313</v>
      </c>
      <c r="B728" s="214">
        <v>906</v>
      </c>
      <c r="C728" s="212" t="s">
        <v>305</v>
      </c>
      <c r="D728" s="212" t="s">
        <v>159</v>
      </c>
      <c r="E728" s="212" t="s">
        <v>461</v>
      </c>
      <c r="F728" s="212" t="s">
        <v>314</v>
      </c>
      <c r="G728" s="27">
        <f>G729</f>
        <v>0</v>
      </c>
      <c r="J728" s="132"/>
    </row>
    <row r="729" spans="1:10" ht="15.75" hidden="1" customHeight="1" x14ac:dyDescent="0.25">
      <c r="A729" s="26" t="s">
        <v>315</v>
      </c>
      <c r="B729" s="214">
        <v>906</v>
      </c>
      <c r="C729" s="212" t="s">
        <v>305</v>
      </c>
      <c r="D729" s="212" t="s">
        <v>159</v>
      </c>
      <c r="E729" s="212" t="s">
        <v>461</v>
      </c>
      <c r="F729" s="212" t="s">
        <v>316</v>
      </c>
      <c r="G729" s="27"/>
      <c r="J729" s="132"/>
    </row>
    <row r="730" spans="1:10" ht="47.25" x14ac:dyDescent="0.25">
      <c r="A730" s="33" t="s">
        <v>330</v>
      </c>
      <c r="B730" s="214">
        <v>906</v>
      </c>
      <c r="C730" s="212" t="s">
        <v>305</v>
      </c>
      <c r="D730" s="212" t="s">
        <v>159</v>
      </c>
      <c r="E730" s="212" t="s">
        <v>331</v>
      </c>
      <c r="F730" s="212"/>
      <c r="G730" s="27">
        <f>G731</f>
        <v>310.2</v>
      </c>
      <c r="J730" s="132"/>
    </row>
    <row r="731" spans="1:10" ht="31.5" x14ac:dyDescent="0.25">
      <c r="A731" s="26" t="s">
        <v>313</v>
      </c>
      <c r="B731" s="214">
        <v>906</v>
      </c>
      <c r="C731" s="212" t="s">
        <v>305</v>
      </c>
      <c r="D731" s="212" t="s">
        <v>159</v>
      </c>
      <c r="E731" s="212" t="s">
        <v>331</v>
      </c>
      <c r="F731" s="212" t="s">
        <v>314</v>
      </c>
      <c r="G731" s="27">
        <f>G732</f>
        <v>310.2</v>
      </c>
      <c r="J731" s="132"/>
    </row>
    <row r="732" spans="1:10" ht="15.75" x14ac:dyDescent="0.25">
      <c r="A732" s="26" t="s">
        <v>315</v>
      </c>
      <c r="B732" s="214">
        <v>906</v>
      </c>
      <c r="C732" s="212" t="s">
        <v>305</v>
      </c>
      <c r="D732" s="212" t="s">
        <v>159</v>
      </c>
      <c r="E732" s="212" t="s">
        <v>331</v>
      </c>
      <c r="F732" s="212" t="s">
        <v>316</v>
      </c>
      <c r="G732" s="27">
        <f>416.2-106</f>
        <v>310.2</v>
      </c>
      <c r="J732" s="132"/>
    </row>
    <row r="733" spans="1:10" ht="63" x14ac:dyDescent="0.25">
      <c r="A733" s="33" t="s">
        <v>462</v>
      </c>
      <c r="B733" s="214">
        <v>906</v>
      </c>
      <c r="C733" s="212" t="s">
        <v>305</v>
      </c>
      <c r="D733" s="212" t="s">
        <v>159</v>
      </c>
      <c r="E733" s="212" t="s">
        <v>333</v>
      </c>
      <c r="F733" s="212"/>
      <c r="G733" s="27">
        <f>G734</f>
        <v>1755.8</v>
      </c>
      <c r="J733" s="132"/>
    </row>
    <row r="734" spans="1:10" ht="31.5" x14ac:dyDescent="0.25">
      <c r="A734" s="26" t="s">
        <v>313</v>
      </c>
      <c r="B734" s="214">
        <v>906</v>
      </c>
      <c r="C734" s="212" t="s">
        <v>305</v>
      </c>
      <c r="D734" s="212" t="s">
        <v>159</v>
      </c>
      <c r="E734" s="212" t="s">
        <v>333</v>
      </c>
      <c r="F734" s="212" t="s">
        <v>314</v>
      </c>
      <c r="G734" s="27">
        <f>G735</f>
        <v>1755.8</v>
      </c>
      <c r="J734" s="132"/>
    </row>
    <row r="735" spans="1:10" ht="15.75" x14ac:dyDescent="0.25">
      <c r="A735" s="26" t="s">
        <v>315</v>
      </c>
      <c r="B735" s="214">
        <v>906</v>
      </c>
      <c r="C735" s="212" t="s">
        <v>305</v>
      </c>
      <c r="D735" s="212" t="s">
        <v>159</v>
      </c>
      <c r="E735" s="212" t="s">
        <v>333</v>
      </c>
      <c r="F735" s="212" t="s">
        <v>316</v>
      </c>
      <c r="G735" s="27">
        <f>1900-203.2+59</f>
        <v>1755.8</v>
      </c>
      <c r="J735" s="132"/>
    </row>
    <row r="736" spans="1:10" ht="78.75" x14ac:dyDescent="0.25">
      <c r="A736" s="33" t="s">
        <v>463</v>
      </c>
      <c r="B736" s="214">
        <v>906</v>
      </c>
      <c r="C736" s="212" t="s">
        <v>305</v>
      </c>
      <c r="D736" s="212" t="s">
        <v>159</v>
      </c>
      <c r="E736" s="212" t="s">
        <v>464</v>
      </c>
      <c r="F736" s="212"/>
      <c r="G736" s="27">
        <f>G737</f>
        <v>70227.100000000006</v>
      </c>
      <c r="J736" s="132"/>
    </row>
    <row r="737" spans="1:11" ht="36.75" customHeight="1" x14ac:dyDescent="0.25">
      <c r="A737" s="26" t="s">
        <v>313</v>
      </c>
      <c r="B737" s="214">
        <v>906</v>
      </c>
      <c r="C737" s="212" t="s">
        <v>305</v>
      </c>
      <c r="D737" s="212" t="s">
        <v>159</v>
      </c>
      <c r="E737" s="212" t="s">
        <v>464</v>
      </c>
      <c r="F737" s="212" t="s">
        <v>314</v>
      </c>
      <c r="G737" s="27">
        <f>G738</f>
        <v>70227.100000000006</v>
      </c>
      <c r="J737" s="132"/>
    </row>
    <row r="738" spans="1:11" ht="15.75" x14ac:dyDescent="0.25">
      <c r="A738" s="26" t="s">
        <v>315</v>
      </c>
      <c r="B738" s="214">
        <v>906</v>
      </c>
      <c r="C738" s="212" t="s">
        <v>305</v>
      </c>
      <c r="D738" s="212" t="s">
        <v>159</v>
      </c>
      <c r="E738" s="212" t="s">
        <v>464</v>
      </c>
      <c r="F738" s="212" t="s">
        <v>316</v>
      </c>
      <c r="G738" s="28">
        <v>70227.100000000006</v>
      </c>
      <c r="J738" s="132"/>
    </row>
    <row r="739" spans="1:11" ht="93.75" customHeight="1" x14ac:dyDescent="0.25">
      <c r="A739" s="33" t="s">
        <v>334</v>
      </c>
      <c r="B739" s="214">
        <v>906</v>
      </c>
      <c r="C739" s="212" t="s">
        <v>305</v>
      </c>
      <c r="D739" s="212" t="s">
        <v>159</v>
      </c>
      <c r="E739" s="212" t="s">
        <v>335</v>
      </c>
      <c r="F739" s="212"/>
      <c r="G739" s="27">
        <f>G740</f>
        <v>2712.4</v>
      </c>
      <c r="J739" s="132"/>
    </row>
    <row r="740" spans="1:11" ht="35.25" customHeight="1" x14ac:dyDescent="0.25">
      <c r="A740" s="26" t="s">
        <v>313</v>
      </c>
      <c r="B740" s="214">
        <v>906</v>
      </c>
      <c r="C740" s="212" t="s">
        <v>305</v>
      </c>
      <c r="D740" s="212" t="s">
        <v>159</v>
      </c>
      <c r="E740" s="212" t="s">
        <v>335</v>
      </c>
      <c r="F740" s="212" t="s">
        <v>314</v>
      </c>
      <c r="G740" s="27">
        <f>G741</f>
        <v>2712.4</v>
      </c>
      <c r="J740" s="132"/>
    </row>
    <row r="741" spans="1:11" ht="15.75" x14ac:dyDescent="0.25">
      <c r="A741" s="26" t="s">
        <v>315</v>
      </c>
      <c r="B741" s="214">
        <v>906</v>
      </c>
      <c r="C741" s="212" t="s">
        <v>305</v>
      </c>
      <c r="D741" s="212" t="s">
        <v>159</v>
      </c>
      <c r="E741" s="212" t="s">
        <v>335</v>
      </c>
      <c r="F741" s="212" t="s">
        <v>316</v>
      </c>
      <c r="G741" s="28">
        <f>2937.2-58.2-49+300-300-117.6</f>
        <v>2712.4</v>
      </c>
      <c r="H741" s="316"/>
      <c r="I741" s="321"/>
      <c r="J741" s="132"/>
    </row>
    <row r="742" spans="1:11" ht="157.5" hidden="1" customHeight="1" x14ac:dyDescent="0.25">
      <c r="A742" s="26" t="s">
        <v>465</v>
      </c>
      <c r="B742" s="214">
        <v>906</v>
      </c>
      <c r="C742" s="212" t="s">
        <v>305</v>
      </c>
      <c r="D742" s="212" t="s">
        <v>159</v>
      </c>
      <c r="E742" s="212" t="s">
        <v>466</v>
      </c>
      <c r="F742" s="212"/>
      <c r="G742" s="28">
        <f>G743</f>
        <v>0</v>
      </c>
      <c r="J742" s="132"/>
    </row>
    <row r="743" spans="1:11" ht="47.25" hidden="1" customHeight="1" x14ac:dyDescent="0.25">
      <c r="A743" s="26" t="s">
        <v>313</v>
      </c>
      <c r="B743" s="214">
        <v>906</v>
      </c>
      <c r="C743" s="212" t="s">
        <v>305</v>
      </c>
      <c r="D743" s="212" t="s">
        <v>159</v>
      </c>
      <c r="E743" s="212" t="s">
        <v>466</v>
      </c>
      <c r="F743" s="212" t="s">
        <v>314</v>
      </c>
      <c r="G743" s="28">
        <f>G744</f>
        <v>0</v>
      </c>
      <c r="J743" s="132"/>
    </row>
    <row r="744" spans="1:11" ht="15.75" hidden="1" customHeight="1" x14ac:dyDescent="0.25">
      <c r="A744" s="26" t="s">
        <v>315</v>
      </c>
      <c r="B744" s="214">
        <v>906</v>
      </c>
      <c r="C744" s="212" t="s">
        <v>305</v>
      </c>
      <c r="D744" s="212" t="s">
        <v>159</v>
      </c>
      <c r="E744" s="212" t="s">
        <v>466</v>
      </c>
      <c r="F744" s="212" t="s">
        <v>316</v>
      </c>
      <c r="G744" s="28">
        <f>276.5-276.5</f>
        <v>0</v>
      </c>
      <c r="J744" s="132"/>
    </row>
    <row r="745" spans="1:11" ht="15.75" x14ac:dyDescent="0.25">
      <c r="A745" s="24" t="s">
        <v>467</v>
      </c>
      <c r="B745" s="211">
        <v>906</v>
      </c>
      <c r="C745" s="213" t="s">
        <v>305</v>
      </c>
      <c r="D745" s="213" t="s">
        <v>254</v>
      </c>
      <c r="E745" s="213"/>
      <c r="F745" s="213"/>
      <c r="G745" s="22">
        <f>G746+G793+G785+G789</f>
        <v>141314.1</v>
      </c>
      <c r="J745" s="132"/>
    </row>
    <row r="746" spans="1:11" ht="31.5" x14ac:dyDescent="0.25">
      <c r="A746" s="26" t="s">
        <v>468</v>
      </c>
      <c r="B746" s="214">
        <v>906</v>
      </c>
      <c r="C746" s="212" t="s">
        <v>305</v>
      </c>
      <c r="D746" s="212" t="s">
        <v>254</v>
      </c>
      <c r="E746" s="212" t="s">
        <v>448</v>
      </c>
      <c r="F746" s="212"/>
      <c r="G746" s="27">
        <f>G747+G751</f>
        <v>37048.1</v>
      </c>
      <c r="J746" s="132"/>
    </row>
    <row r="747" spans="1:11" ht="37.5" customHeight="1" x14ac:dyDescent="0.25">
      <c r="A747" s="26" t="s">
        <v>449</v>
      </c>
      <c r="B747" s="214">
        <v>906</v>
      </c>
      <c r="C747" s="212" t="s">
        <v>305</v>
      </c>
      <c r="D747" s="212" t="s">
        <v>254</v>
      </c>
      <c r="E747" s="212" t="s">
        <v>450</v>
      </c>
      <c r="F747" s="212"/>
      <c r="G747" s="27">
        <f>G748</f>
        <v>28211.399999999998</v>
      </c>
      <c r="J747" s="132"/>
    </row>
    <row r="748" spans="1:11" ht="31.5" x14ac:dyDescent="0.25">
      <c r="A748" s="26" t="s">
        <v>469</v>
      </c>
      <c r="B748" s="214">
        <v>906</v>
      </c>
      <c r="C748" s="212" t="s">
        <v>305</v>
      </c>
      <c r="D748" s="212" t="s">
        <v>254</v>
      </c>
      <c r="E748" s="212" t="s">
        <v>470</v>
      </c>
      <c r="F748" s="212"/>
      <c r="G748" s="27">
        <f>G749</f>
        <v>28211.399999999998</v>
      </c>
      <c r="J748" s="132"/>
    </row>
    <row r="749" spans="1:11" ht="32.25" customHeight="1" x14ac:dyDescent="0.25">
      <c r="A749" s="26" t="s">
        <v>313</v>
      </c>
      <c r="B749" s="214">
        <v>906</v>
      </c>
      <c r="C749" s="212" t="s">
        <v>305</v>
      </c>
      <c r="D749" s="212" t="s">
        <v>254</v>
      </c>
      <c r="E749" s="212" t="s">
        <v>470</v>
      </c>
      <c r="F749" s="212" t="s">
        <v>314</v>
      </c>
      <c r="G749" s="27">
        <f>G750</f>
        <v>28211.399999999998</v>
      </c>
      <c r="J749" s="132"/>
    </row>
    <row r="750" spans="1:11" ht="15.75" x14ac:dyDescent="0.25">
      <c r="A750" s="26" t="s">
        <v>315</v>
      </c>
      <c r="B750" s="214">
        <v>906</v>
      </c>
      <c r="C750" s="212" t="s">
        <v>305</v>
      </c>
      <c r="D750" s="212" t="s">
        <v>254</v>
      </c>
      <c r="E750" s="212" t="s">
        <v>470</v>
      </c>
      <c r="F750" s="212" t="s">
        <v>316</v>
      </c>
      <c r="G750" s="28">
        <f>31456.1-1653.7-621.6-237.5-539.9-92-100</f>
        <v>28211.399999999998</v>
      </c>
      <c r="H750" s="139" t="s">
        <v>1134</v>
      </c>
      <c r="I750" s="380" t="s">
        <v>1133</v>
      </c>
      <c r="J750" s="381"/>
      <c r="K750" s="132"/>
    </row>
    <row r="751" spans="1:11" ht="36" customHeight="1" x14ac:dyDescent="0.25">
      <c r="A751" s="26" t="s">
        <v>472</v>
      </c>
      <c r="B751" s="214">
        <v>906</v>
      </c>
      <c r="C751" s="212" t="s">
        <v>305</v>
      </c>
      <c r="D751" s="212" t="s">
        <v>254</v>
      </c>
      <c r="E751" s="212" t="s">
        <v>473</v>
      </c>
      <c r="F751" s="212"/>
      <c r="G751" s="27">
        <f>G757+G773+G770+G776+G767+G752+G758+G761+G764+G779+G782</f>
        <v>8836.7000000000007</v>
      </c>
      <c r="I751" s="317"/>
      <c r="J751" s="317"/>
      <c r="K751" s="317"/>
    </row>
    <row r="752" spans="1:11" ht="63" hidden="1" customHeight="1" x14ac:dyDescent="0.25">
      <c r="A752" s="26" t="s">
        <v>474</v>
      </c>
      <c r="B752" s="214">
        <v>906</v>
      </c>
      <c r="C752" s="212" t="s">
        <v>305</v>
      </c>
      <c r="D752" s="212" t="s">
        <v>254</v>
      </c>
      <c r="E752" s="212" t="s">
        <v>475</v>
      </c>
      <c r="F752" s="212"/>
      <c r="G752" s="27">
        <f>G753</f>
        <v>0</v>
      </c>
      <c r="J752" s="132"/>
    </row>
    <row r="753" spans="1:10" ht="47.25" hidden="1" customHeight="1" x14ac:dyDescent="0.25">
      <c r="A753" s="26" t="s">
        <v>313</v>
      </c>
      <c r="B753" s="214">
        <v>906</v>
      </c>
      <c r="C753" s="212" t="s">
        <v>305</v>
      </c>
      <c r="D753" s="212" t="s">
        <v>254</v>
      </c>
      <c r="E753" s="212" t="s">
        <v>475</v>
      </c>
      <c r="F753" s="212" t="s">
        <v>314</v>
      </c>
      <c r="G753" s="27">
        <f>G754</f>
        <v>0</v>
      </c>
      <c r="J753" s="132"/>
    </row>
    <row r="754" spans="1:10" ht="15.75" hidden="1" customHeight="1" x14ac:dyDescent="0.25">
      <c r="A754" s="26" t="s">
        <v>315</v>
      </c>
      <c r="B754" s="214">
        <v>906</v>
      </c>
      <c r="C754" s="212" t="s">
        <v>305</v>
      </c>
      <c r="D754" s="212" t="s">
        <v>254</v>
      </c>
      <c r="E754" s="212" t="s">
        <v>475</v>
      </c>
      <c r="F754" s="212" t="s">
        <v>316</v>
      </c>
      <c r="G754" s="27">
        <v>0</v>
      </c>
      <c r="J754" s="132"/>
    </row>
    <row r="755" spans="1:10" ht="48.75" hidden="1" customHeight="1" x14ac:dyDescent="0.25">
      <c r="A755" s="26" t="s">
        <v>476</v>
      </c>
      <c r="B755" s="214">
        <v>906</v>
      </c>
      <c r="C755" s="212" t="s">
        <v>305</v>
      </c>
      <c r="D755" s="212" t="s">
        <v>254</v>
      </c>
      <c r="E755" s="212" t="s">
        <v>477</v>
      </c>
      <c r="F755" s="212"/>
      <c r="G755" s="27">
        <f>G756</f>
        <v>0</v>
      </c>
      <c r="J755" s="132"/>
    </row>
    <row r="756" spans="1:10" ht="47.25" hidden="1" customHeight="1" x14ac:dyDescent="0.25">
      <c r="A756" s="26" t="s">
        <v>313</v>
      </c>
      <c r="B756" s="214">
        <v>906</v>
      </c>
      <c r="C756" s="212" t="s">
        <v>305</v>
      </c>
      <c r="D756" s="212" t="s">
        <v>254</v>
      </c>
      <c r="E756" s="212" t="s">
        <v>477</v>
      </c>
      <c r="F756" s="212" t="s">
        <v>314</v>
      </c>
      <c r="G756" s="27">
        <f>G757</f>
        <v>0</v>
      </c>
      <c r="J756" s="132"/>
    </row>
    <row r="757" spans="1:10" ht="15.75" hidden="1" customHeight="1" x14ac:dyDescent="0.25">
      <c r="A757" s="26" t="s">
        <v>315</v>
      </c>
      <c r="B757" s="214">
        <v>906</v>
      </c>
      <c r="C757" s="212" t="s">
        <v>305</v>
      </c>
      <c r="D757" s="212" t="s">
        <v>254</v>
      </c>
      <c r="E757" s="212" t="s">
        <v>477</v>
      </c>
      <c r="F757" s="212" t="s">
        <v>316</v>
      </c>
      <c r="G757" s="27">
        <v>0</v>
      </c>
      <c r="J757" s="132"/>
    </row>
    <row r="758" spans="1:10" ht="52.5" customHeight="1" x14ac:dyDescent="0.25">
      <c r="A758" s="300" t="s">
        <v>478</v>
      </c>
      <c r="B758" s="214">
        <v>906</v>
      </c>
      <c r="C758" s="212" t="s">
        <v>305</v>
      </c>
      <c r="D758" s="212" t="s">
        <v>254</v>
      </c>
      <c r="E758" s="212" t="s">
        <v>479</v>
      </c>
      <c r="F758" s="212"/>
      <c r="G758" s="27">
        <f>G759</f>
        <v>2914.2000000000003</v>
      </c>
      <c r="J758" s="132"/>
    </row>
    <row r="759" spans="1:10" ht="31.5" x14ac:dyDescent="0.25">
      <c r="A759" s="26" t="s">
        <v>313</v>
      </c>
      <c r="B759" s="214">
        <v>906</v>
      </c>
      <c r="C759" s="212" t="s">
        <v>305</v>
      </c>
      <c r="D759" s="212" t="s">
        <v>254</v>
      </c>
      <c r="E759" s="212" t="s">
        <v>479</v>
      </c>
      <c r="F759" s="212" t="s">
        <v>314</v>
      </c>
      <c r="G759" s="27">
        <f>G760</f>
        <v>2914.2000000000003</v>
      </c>
      <c r="J759" s="132"/>
    </row>
    <row r="760" spans="1:10" ht="15.75" x14ac:dyDescent="0.25">
      <c r="A760" s="26" t="s">
        <v>315</v>
      </c>
      <c r="B760" s="214">
        <v>906</v>
      </c>
      <c r="C760" s="212" t="s">
        <v>305</v>
      </c>
      <c r="D760" s="212" t="s">
        <v>254</v>
      </c>
      <c r="E760" s="212" t="s">
        <v>479</v>
      </c>
      <c r="F760" s="212" t="s">
        <v>316</v>
      </c>
      <c r="G760" s="28">
        <f>2967.9-53.7</f>
        <v>2914.2000000000003</v>
      </c>
      <c r="H760" s="139"/>
      <c r="J760" s="132"/>
    </row>
    <row r="761" spans="1:10" ht="47.25" x14ac:dyDescent="0.25">
      <c r="A761" s="26" t="s">
        <v>480</v>
      </c>
      <c r="B761" s="214">
        <v>906</v>
      </c>
      <c r="C761" s="212" t="s">
        <v>305</v>
      </c>
      <c r="D761" s="212" t="s">
        <v>254</v>
      </c>
      <c r="E761" s="212" t="s">
        <v>481</v>
      </c>
      <c r="F761" s="212"/>
      <c r="G761" s="27">
        <f>G762</f>
        <v>416</v>
      </c>
      <c r="J761" s="132"/>
    </row>
    <row r="762" spans="1:10" ht="31.5" x14ac:dyDescent="0.25">
      <c r="A762" s="26" t="s">
        <v>313</v>
      </c>
      <c r="B762" s="214">
        <v>906</v>
      </c>
      <c r="C762" s="212" t="s">
        <v>305</v>
      </c>
      <c r="D762" s="212" t="s">
        <v>254</v>
      </c>
      <c r="E762" s="212" t="s">
        <v>481</v>
      </c>
      <c r="F762" s="212" t="s">
        <v>314</v>
      </c>
      <c r="G762" s="27">
        <f>G763</f>
        <v>416</v>
      </c>
      <c r="H762" s="139"/>
      <c r="J762" s="132"/>
    </row>
    <row r="763" spans="1:10" ht="15.75" x14ac:dyDescent="0.25">
      <c r="A763" s="26" t="s">
        <v>315</v>
      </c>
      <c r="B763" s="214">
        <v>906</v>
      </c>
      <c r="C763" s="212" t="s">
        <v>305</v>
      </c>
      <c r="D763" s="212" t="s">
        <v>254</v>
      </c>
      <c r="E763" s="212" t="s">
        <v>481</v>
      </c>
      <c r="F763" s="212" t="s">
        <v>316</v>
      </c>
      <c r="G763" s="27">
        <f>320+96</f>
        <v>416</v>
      </c>
      <c r="J763" s="132"/>
    </row>
    <row r="764" spans="1:10" ht="34.5" customHeight="1" x14ac:dyDescent="0.25">
      <c r="A764" s="26" t="s">
        <v>482</v>
      </c>
      <c r="B764" s="214">
        <v>906</v>
      </c>
      <c r="C764" s="212" t="s">
        <v>305</v>
      </c>
      <c r="D764" s="212" t="s">
        <v>254</v>
      </c>
      <c r="E764" s="212" t="s">
        <v>483</v>
      </c>
      <c r="F764" s="212"/>
      <c r="G764" s="27">
        <f>G765</f>
        <v>57.3</v>
      </c>
      <c r="J764" s="132"/>
    </row>
    <row r="765" spans="1:10" ht="33.75" customHeight="1" x14ac:dyDescent="0.25">
      <c r="A765" s="26" t="s">
        <v>313</v>
      </c>
      <c r="B765" s="214">
        <v>906</v>
      </c>
      <c r="C765" s="212" t="s">
        <v>305</v>
      </c>
      <c r="D765" s="212" t="s">
        <v>254</v>
      </c>
      <c r="E765" s="212" t="s">
        <v>483</v>
      </c>
      <c r="F765" s="212" t="s">
        <v>314</v>
      </c>
      <c r="G765" s="27">
        <f>G766</f>
        <v>57.3</v>
      </c>
      <c r="J765" s="132"/>
    </row>
    <row r="766" spans="1:10" ht="15.75" customHeight="1" x14ac:dyDescent="0.25">
      <c r="A766" s="26" t="s">
        <v>315</v>
      </c>
      <c r="B766" s="214">
        <v>906</v>
      </c>
      <c r="C766" s="212" t="s">
        <v>305</v>
      </c>
      <c r="D766" s="212" t="s">
        <v>254</v>
      </c>
      <c r="E766" s="212" t="s">
        <v>483</v>
      </c>
      <c r="F766" s="212" t="s">
        <v>316</v>
      </c>
      <c r="G766" s="27">
        <f>25.3+32</f>
        <v>57.3</v>
      </c>
      <c r="H766" s="316"/>
      <c r="J766" s="132"/>
    </row>
    <row r="767" spans="1:10" ht="33.75" customHeight="1" x14ac:dyDescent="0.25">
      <c r="A767" s="26" t="s">
        <v>319</v>
      </c>
      <c r="B767" s="214">
        <v>906</v>
      </c>
      <c r="C767" s="212" t="s">
        <v>305</v>
      </c>
      <c r="D767" s="212" t="s">
        <v>254</v>
      </c>
      <c r="E767" s="212" t="s">
        <v>484</v>
      </c>
      <c r="F767" s="212"/>
      <c r="G767" s="27">
        <f>G768</f>
        <v>1337.5</v>
      </c>
      <c r="J767" s="132"/>
    </row>
    <row r="768" spans="1:10" ht="31.5" x14ac:dyDescent="0.25">
      <c r="A768" s="26" t="s">
        <v>313</v>
      </c>
      <c r="B768" s="214">
        <v>906</v>
      </c>
      <c r="C768" s="212" t="s">
        <v>305</v>
      </c>
      <c r="D768" s="212" t="s">
        <v>254</v>
      </c>
      <c r="E768" s="212" t="s">
        <v>484</v>
      </c>
      <c r="F768" s="212" t="s">
        <v>314</v>
      </c>
      <c r="G768" s="27">
        <f>G769</f>
        <v>1337.5</v>
      </c>
      <c r="J768" s="132"/>
    </row>
    <row r="769" spans="1:10" ht="15.75" x14ac:dyDescent="0.25">
      <c r="A769" s="26" t="s">
        <v>315</v>
      </c>
      <c r="B769" s="214">
        <v>906</v>
      </c>
      <c r="C769" s="212" t="s">
        <v>305</v>
      </c>
      <c r="D769" s="212" t="s">
        <v>254</v>
      </c>
      <c r="E769" s="212" t="s">
        <v>484</v>
      </c>
      <c r="F769" s="212" t="s">
        <v>316</v>
      </c>
      <c r="G769" s="27">
        <f>300+100-100+700+237.5+100</f>
        <v>1337.5</v>
      </c>
      <c r="H769" s="316" t="s">
        <v>1135</v>
      </c>
      <c r="I769" s="316" t="s">
        <v>1127</v>
      </c>
      <c r="J769" s="132"/>
    </row>
    <row r="770" spans="1:10" ht="31.5" customHeight="1" x14ac:dyDescent="0.25">
      <c r="A770" s="26" t="s">
        <v>321</v>
      </c>
      <c r="B770" s="214">
        <v>906</v>
      </c>
      <c r="C770" s="212" t="s">
        <v>305</v>
      </c>
      <c r="D770" s="212" t="s">
        <v>254</v>
      </c>
      <c r="E770" s="212" t="s">
        <v>485</v>
      </c>
      <c r="F770" s="212"/>
      <c r="G770" s="27">
        <f>G771</f>
        <v>92</v>
      </c>
      <c r="J770" s="132"/>
    </row>
    <row r="771" spans="1:10" ht="47.25" customHeight="1" x14ac:dyDescent="0.25">
      <c r="A771" s="26" t="s">
        <v>313</v>
      </c>
      <c r="B771" s="214">
        <v>906</v>
      </c>
      <c r="C771" s="212" t="s">
        <v>305</v>
      </c>
      <c r="D771" s="212" t="s">
        <v>254</v>
      </c>
      <c r="E771" s="212" t="s">
        <v>485</v>
      </c>
      <c r="F771" s="212" t="s">
        <v>314</v>
      </c>
      <c r="G771" s="27">
        <f>G772</f>
        <v>92</v>
      </c>
      <c r="J771" s="132"/>
    </row>
    <row r="772" spans="1:10" ht="15.75" customHeight="1" x14ac:dyDescent="0.25">
      <c r="A772" s="26" t="s">
        <v>315</v>
      </c>
      <c r="B772" s="214">
        <v>906</v>
      </c>
      <c r="C772" s="212" t="s">
        <v>305</v>
      </c>
      <c r="D772" s="212" t="s">
        <v>254</v>
      </c>
      <c r="E772" s="212" t="s">
        <v>485</v>
      </c>
      <c r="F772" s="212" t="s">
        <v>316</v>
      </c>
      <c r="G772" s="27">
        <v>92</v>
      </c>
      <c r="H772" s="352" t="s">
        <v>1109</v>
      </c>
      <c r="J772" s="132"/>
    </row>
    <row r="773" spans="1:10" ht="31.5" x14ac:dyDescent="0.25">
      <c r="A773" s="26" t="s">
        <v>323</v>
      </c>
      <c r="B773" s="214">
        <v>906</v>
      </c>
      <c r="C773" s="212" t="s">
        <v>305</v>
      </c>
      <c r="D773" s="212" t="s">
        <v>254</v>
      </c>
      <c r="E773" s="212" t="s">
        <v>486</v>
      </c>
      <c r="F773" s="212"/>
      <c r="G773" s="27">
        <f>G774</f>
        <v>224.2</v>
      </c>
      <c r="J773" s="132"/>
    </row>
    <row r="774" spans="1:10" ht="31.5" x14ac:dyDescent="0.25">
      <c r="A774" s="26" t="s">
        <v>313</v>
      </c>
      <c r="B774" s="214">
        <v>906</v>
      </c>
      <c r="C774" s="212" t="s">
        <v>305</v>
      </c>
      <c r="D774" s="212" t="s">
        <v>254</v>
      </c>
      <c r="E774" s="212" t="s">
        <v>486</v>
      </c>
      <c r="F774" s="212" t="s">
        <v>314</v>
      </c>
      <c r="G774" s="27">
        <f>G775</f>
        <v>224.2</v>
      </c>
      <c r="J774" s="132"/>
    </row>
    <row r="775" spans="1:10" ht="15.75" x14ac:dyDescent="0.25">
      <c r="A775" s="26" t="s">
        <v>315</v>
      </c>
      <c r="B775" s="214">
        <v>906</v>
      </c>
      <c r="C775" s="212" t="s">
        <v>305</v>
      </c>
      <c r="D775" s="212" t="s">
        <v>254</v>
      </c>
      <c r="E775" s="212" t="s">
        <v>486</v>
      </c>
      <c r="F775" s="212" t="s">
        <v>316</v>
      </c>
      <c r="G775" s="27">
        <f>127-72+72+97.2</f>
        <v>224.2</v>
      </c>
      <c r="J775" s="132"/>
    </row>
    <row r="776" spans="1:10" ht="31.5" x14ac:dyDescent="0.25">
      <c r="A776" s="26" t="s">
        <v>325</v>
      </c>
      <c r="B776" s="214">
        <v>906</v>
      </c>
      <c r="C776" s="212" t="s">
        <v>305</v>
      </c>
      <c r="D776" s="212" t="s">
        <v>254</v>
      </c>
      <c r="E776" s="212" t="s">
        <v>487</v>
      </c>
      <c r="F776" s="212"/>
      <c r="G776" s="27">
        <f>G777</f>
        <v>539.9</v>
      </c>
      <c r="J776" s="132"/>
    </row>
    <row r="777" spans="1:10" ht="31.5" x14ac:dyDescent="0.25">
      <c r="A777" s="26" t="s">
        <v>313</v>
      </c>
      <c r="B777" s="214">
        <v>906</v>
      </c>
      <c r="C777" s="212" t="s">
        <v>305</v>
      </c>
      <c r="D777" s="212" t="s">
        <v>254</v>
      </c>
      <c r="E777" s="212" t="s">
        <v>487</v>
      </c>
      <c r="F777" s="212" t="s">
        <v>314</v>
      </c>
      <c r="G777" s="27">
        <f>G778</f>
        <v>539.9</v>
      </c>
      <c r="J777" s="132"/>
    </row>
    <row r="778" spans="1:10" ht="15.75" x14ac:dyDescent="0.25">
      <c r="A778" s="26" t="s">
        <v>315</v>
      </c>
      <c r="B778" s="214">
        <v>906</v>
      </c>
      <c r="C778" s="212" t="s">
        <v>305</v>
      </c>
      <c r="D778" s="212" t="s">
        <v>254</v>
      </c>
      <c r="E778" s="212" t="s">
        <v>487</v>
      </c>
      <c r="F778" s="212" t="s">
        <v>316</v>
      </c>
      <c r="G778" s="27">
        <v>539.9</v>
      </c>
      <c r="H778" s="352" t="s">
        <v>1110</v>
      </c>
      <c r="J778" s="132"/>
    </row>
    <row r="779" spans="1:10" ht="38.25" customHeight="1" x14ac:dyDescent="0.25">
      <c r="A779" s="69" t="s">
        <v>842</v>
      </c>
      <c r="B779" s="214">
        <v>906</v>
      </c>
      <c r="C779" s="212" t="s">
        <v>305</v>
      </c>
      <c r="D779" s="212" t="s">
        <v>254</v>
      </c>
      <c r="E779" s="212" t="s">
        <v>844</v>
      </c>
      <c r="F779" s="212"/>
      <c r="G779" s="27">
        <f>G780</f>
        <v>2634</v>
      </c>
      <c r="J779" s="132"/>
    </row>
    <row r="780" spans="1:10" ht="31.5" x14ac:dyDescent="0.25">
      <c r="A780" s="31" t="s">
        <v>313</v>
      </c>
      <c r="B780" s="214">
        <v>906</v>
      </c>
      <c r="C780" s="212" t="s">
        <v>305</v>
      </c>
      <c r="D780" s="212" t="s">
        <v>254</v>
      </c>
      <c r="E780" s="212" t="s">
        <v>844</v>
      </c>
      <c r="F780" s="212" t="s">
        <v>314</v>
      </c>
      <c r="G780" s="27">
        <f>G781</f>
        <v>2634</v>
      </c>
      <c r="J780" s="132"/>
    </row>
    <row r="781" spans="1:10" ht="15.75" x14ac:dyDescent="0.25">
      <c r="A781" s="255" t="s">
        <v>315</v>
      </c>
      <c r="B781" s="214">
        <v>906</v>
      </c>
      <c r="C781" s="212" t="s">
        <v>305</v>
      </c>
      <c r="D781" s="212" t="s">
        <v>254</v>
      </c>
      <c r="E781" s="212" t="s">
        <v>844</v>
      </c>
      <c r="F781" s="212" t="s">
        <v>316</v>
      </c>
      <c r="G781" s="27">
        <f>2634</f>
        <v>2634</v>
      </c>
      <c r="H781" s="316"/>
      <c r="J781" s="321"/>
    </row>
    <row r="782" spans="1:10" s="333" customFormat="1" ht="47.25" x14ac:dyDescent="0.25">
      <c r="A782" s="255" t="s">
        <v>1075</v>
      </c>
      <c r="B782" s="214">
        <v>906</v>
      </c>
      <c r="C782" s="212" t="s">
        <v>305</v>
      </c>
      <c r="D782" s="212" t="s">
        <v>254</v>
      </c>
      <c r="E782" s="212" t="s">
        <v>1076</v>
      </c>
      <c r="F782" s="212"/>
      <c r="G782" s="27">
        <f>G783</f>
        <v>621.6</v>
      </c>
      <c r="H782" s="321"/>
      <c r="I782" s="132"/>
      <c r="J782" s="321"/>
    </row>
    <row r="783" spans="1:10" s="333" customFormat="1" ht="31.5" x14ac:dyDescent="0.25">
      <c r="A783" s="33" t="s">
        <v>313</v>
      </c>
      <c r="B783" s="214">
        <v>906</v>
      </c>
      <c r="C783" s="212" t="s">
        <v>305</v>
      </c>
      <c r="D783" s="212" t="s">
        <v>254</v>
      </c>
      <c r="E783" s="212" t="s">
        <v>1076</v>
      </c>
      <c r="F783" s="212" t="s">
        <v>314</v>
      </c>
      <c r="G783" s="27">
        <f>G784</f>
        <v>621.6</v>
      </c>
      <c r="H783" s="321"/>
      <c r="I783" s="132"/>
      <c r="J783" s="321"/>
    </row>
    <row r="784" spans="1:10" s="333" customFormat="1" ht="15.75" x14ac:dyDescent="0.25">
      <c r="A784" s="33" t="s">
        <v>315</v>
      </c>
      <c r="B784" s="214">
        <v>906</v>
      </c>
      <c r="C784" s="212" t="s">
        <v>305</v>
      </c>
      <c r="D784" s="212" t="s">
        <v>254</v>
      </c>
      <c r="E784" s="212" t="s">
        <v>1076</v>
      </c>
      <c r="F784" s="212" t="s">
        <v>316</v>
      </c>
      <c r="G784" s="27">
        <v>621.6</v>
      </c>
      <c r="H784" s="321"/>
      <c r="I784" s="132"/>
      <c r="J784" s="321"/>
    </row>
    <row r="785" spans="1:10" ht="47.25" x14ac:dyDescent="0.25">
      <c r="A785" s="33" t="s">
        <v>927</v>
      </c>
      <c r="B785" s="214">
        <v>906</v>
      </c>
      <c r="C785" s="212" t="s">
        <v>305</v>
      </c>
      <c r="D785" s="212" t="s">
        <v>254</v>
      </c>
      <c r="E785" s="212" t="s">
        <v>365</v>
      </c>
      <c r="F785" s="212"/>
      <c r="G785" s="27">
        <f>G786</f>
        <v>150</v>
      </c>
      <c r="J785" s="317"/>
    </row>
    <row r="786" spans="1:10" ht="47.25" x14ac:dyDescent="0.25">
      <c r="A786" s="33" t="s">
        <v>366</v>
      </c>
      <c r="B786" s="214">
        <v>906</v>
      </c>
      <c r="C786" s="212" t="s">
        <v>305</v>
      </c>
      <c r="D786" s="212" t="s">
        <v>254</v>
      </c>
      <c r="E786" s="212" t="s">
        <v>367</v>
      </c>
      <c r="F786" s="212"/>
      <c r="G786" s="27">
        <f>G787</f>
        <v>150</v>
      </c>
      <c r="J786" s="132"/>
    </row>
    <row r="787" spans="1:10" ht="31.5" x14ac:dyDescent="0.25">
      <c r="A787" s="33" t="s">
        <v>313</v>
      </c>
      <c r="B787" s="214">
        <v>906</v>
      </c>
      <c r="C787" s="212" t="s">
        <v>305</v>
      </c>
      <c r="D787" s="212" t="s">
        <v>254</v>
      </c>
      <c r="E787" s="212" t="s">
        <v>367</v>
      </c>
      <c r="F787" s="212" t="s">
        <v>314</v>
      </c>
      <c r="G787" s="27">
        <f>G788</f>
        <v>150</v>
      </c>
      <c r="J787" s="132"/>
    </row>
    <row r="788" spans="1:10" ht="15.75" x14ac:dyDescent="0.25">
      <c r="A788" s="33" t="s">
        <v>315</v>
      </c>
      <c r="B788" s="214">
        <v>906</v>
      </c>
      <c r="C788" s="212" t="s">
        <v>305</v>
      </c>
      <c r="D788" s="212" t="s">
        <v>254</v>
      </c>
      <c r="E788" s="212" t="s">
        <v>367</v>
      </c>
      <c r="F788" s="212" t="s">
        <v>316</v>
      </c>
      <c r="G788" s="27">
        <v>150</v>
      </c>
      <c r="J788" s="132"/>
    </row>
    <row r="789" spans="1:10" ht="47.25" x14ac:dyDescent="0.25">
      <c r="A789" s="31" t="s">
        <v>782</v>
      </c>
      <c r="B789" s="214">
        <v>906</v>
      </c>
      <c r="C789" s="212" t="s">
        <v>305</v>
      </c>
      <c r="D789" s="212" t="s">
        <v>254</v>
      </c>
      <c r="E789" s="212" t="s">
        <v>780</v>
      </c>
      <c r="F789" s="219"/>
      <c r="G789" s="27">
        <f>G790</f>
        <v>723.3</v>
      </c>
      <c r="J789" s="132"/>
    </row>
    <row r="790" spans="1:10" ht="31.5" x14ac:dyDescent="0.25">
      <c r="A790" s="122" t="s">
        <v>922</v>
      </c>
      <c r="B790" s="214">
        <v>906</v>
      </c>
      <c r="C790" s="212" t="s">
        <v>305</v>
      </c>
      <c r="D790" s="212" t="s">
        <v>254</v>
      </c>
      <c r="E790" s="212" t="s">
        <v>923</v>
      </c>
      <c r="F790" s="219"/>
      <c r="G790" s="27">
        <f>G791</f>
        <v>723.3</v>
      </c>
      <c r="J790" s="132"/>
    </row>
    <row r="791" spans="1:10" ht="39.75" customHeight="1" x14ac:dyDescent="0.25">
      <c r="A791" s="31" t="s">
        <v>313</v>
      </c>
      <c r="B791" s="214">
        <v>906</v>
      </c>
      <c r="C791" s="212" t="s">
        <v>305</v>
      </c>
      <c r="D791" s="212" t="s">
        <v>254</v>
      </c>
      <c r="E791" s="212" t="s">
        <v>923</v>
      </c>
      <c r="F791" s="219" t="s">
        <v>314</v>
      </c>
      <c r="G791" s="27">
        <f>G792</f>
        <v>723.3</v>
      </c>
      <c r="J791" s="132"/>
    </row>
    <row r="792" spans="1:10" ht="15.75" x14ac:dyDescent="0.25">
      <c r="A792" s="255" t="s">
        <v>315</v>
      </c>
      <c r="B792" s="214">
        <v>906</v>
      </c>
      <c r="C792" s="212" t="s">
        <v>305</v>
      </c>
      <c r="D792" s="212" t="s">
        <v>254</v>
      </c>
      <c r="E792" s="212" t="s">
        <v>923</v>
      </c>
      <c r="F792" s="219" t="s">
        <v>316</v>
      </c>
      <c r="G792" s="27">
        <v>723.3</v>
      </c>
      <c r="J792" s="132"/>
    </row>
    <row r="793" spans="1:10" ht="15.75" x14ac:dyDescent="0.25">
      <c r="A793" s="26" t="s">
        <v>162</v>
      </c>
      <c r="B793" s="214">
        <v>906</v>
      </c>
      <c r="C793" s="212" t="s">
        <v>305</v>
      </c>
      <c r="D793" s="212" t="s">
        <v>254</v>
      </c>
      <c r="E793" s="212" t="s">
        <v>163</v>
      </c>
      <c r="F793" s="212"/>
      <c r="G793" s="27">
        <f>G794</f>
        <v>103392.70000000001</v>
      </c>
      <c r="I793" s="377"/>
      <c r="J793" s="377"/>
    </row>
    <row r="794" spans="1:10" ht="15.75" x14ac:dyDescent="0.25">
      <c r="A794" s="26" t="s">
        <v>226</v>
      </c>
      <c r="B794" s="214">
        <v>906</v>
      </c>
      <c r="C794" s="212" t="s">
        <v>305</v>
      </c>
      <c r="D794" s="212" t="s">
        <v>254</v>
      </c>
      <c r="E794" s="212" t="s">
        <v>227</v>
      </c>
      <c r="F794" s="212"/>
      <c r="G794" s="27">
        <f>G801+G804+G810+G813+G816+G819+G795+G798+G822+G807</f>
        <v>103392.70000000001</v>
      </c>
      <c r="J794" s="132"/>
    </row>
    <row r="795" spans="1:10" ht="47.25" hidden="1" customHeight="1" x14ac:dyDescent="0.25">
      <c r="A795" s="26" t="s">
        <v>492</v>
      </c>
      <c r="B795" s="214">
        <v>906</v>
      </c>
      <c r="C795" s="212" t="s">
        <v>305</v>
      </c>
      <c r="D795" s="212" t="s">
        <v>254</v>
      </c>
      <c r="E795" s="212" t="s">
        <v>493</v>
      </c>
      <c r="F795" s="212"/>
      <c r="G795" s="27">
        <f>G796</f>
        <v>0</v>
      </c>
      <c r="J795" s="132"/>
    </row>
    <row r="796" spans="1:10" ht="47.25" hidden="1" customHeight="1" x14ac:dyDescent="0.25">
      <c r="A796" s="26" t="s">
        <v>313</v>
      </c>
      <c r="B796" s="214">
        <v>906</v>
      </c>
      <c r="C796" s="212" t="s">
        <v>305</v>
      </c>
      <c r="D796" s="212" t="s">
        <v>254</v>
      </c>
      <c r="E796" s="212" t="s">
        <v>493</v>
      </c>
      <c r="F796" s="212" t="s">
        <v>314</v>
      </c>
      <c r="G796" s="27">
        <f>G797</f>
        <v>0</v>
      </c>
      <c r="J796" s="132"/>
    </row>
    <row r="797" spans="1:10" ht="15.75" hidden="1" customHeight="1" x14ac:dyDescent="0.25">
      <c r="A797" s="26" t="s">
        <v>315</v>
      </c>
      <c r="B797" s="214">
        <v>906</v>
      </c>
      <c r="C797" s="212" t="s">
        <v>305</v>
      </c>
      <c r="D797" s="212" t="s">
        <v>254</v>
      </c>
      <c r="E797" s="212" t="s">
        <v>493</v>
      </c>
      <c r="F797" s="212" t="s">
        <v>316</v>
      </c>
      <c r="G797" s="27">
        <v>0</v>
      </c>
      <c r="J797" s="132"/>
    </row>
    <row r="798" spans="1:10" ht="15.75" hidden="1" customHeight="1" x14ac:dyDescent="0.25">
      <c r="A798" s="26" t="s">
        <v>494</v>
      </c>
      <c r="B798" s="214">
        <v>906</v>
      </c>
      <c r="C798" s="212" t="s">
        <v>305</v>
      </c>
      <c r="D798" s="212" t="s">
        <v>254</v>
      </c>
      <c r="E798" s="212" t="s">
        <v>495</v>
      </c>
      <c r="F798" s="212"/>
      <c r="G798" s="27">
        <f>G799</f>
        <v>0</v>
      </c>
      <c r="J798" s="132"/>
    </row>
    <row r="799" spans="1:10" ht="47.25" hidden="1" customHeight="1" x14ac:dyDescent="0.25">
      <c r="A799" s="26" t="s">
        <v>313</v>
      </c>
      <c r="B799" s="214">
        <v>906</v>
      </c>
      <c r="C799" s="212" t="s">
        <v>305</v>
      </c>
      <c r="D799" s="212" t="s">
        <v>254</v>
      </c>
      <c r="E799" s="212" t="s">
        <v>495</v>
      </c>
      <c r="F799" s="212" t="s">
        <v>314</v>
      </c>
      <c r="G799" s="27">
        <f>G800</f>
        <v>0</v>
      </c>
      <c r="J799" s="132"/>
    </row>
    <row r="800" spans="1:10" ht="15.75" hidden="1" customHeight="1" x14ac:dyDescent="0.25">
      <c r="A800" s="26" t="s">
        <v>315</v>
      </c>
      <c r="B800" s="214">
        <v>906</v>
      </c>
      <c r="C800" s="212" t="s">
        <v>305</v>
      </c>
      <c r="D800" s="212" t="s">
        <v>254</v>
      </c>
      <c r="E800" s="212" t="s">
        <v>495</v>
      </c>
      <c r="F800" s="212" t="s">
        <v>316</v>
      </c>
      <c r="G800" s="28">
        <v>0</v>
      </c>
      <c r="J800" s="132"/>
    </row>
    <row r="801" spans="1:10" ht="31.5" hidden="1" customHeight="1" x14ac:dyDescent="0.25">
      <c r="A801" s="26" t="s">
        <v>496</v>
      </c>
      <c r="B801" s="214">
        <v>906</v>
      </c>
      <c r="C801" s="212" t="s">
        <v>305</v>
      </c>
      <c r="D801" s="212" t="s">
        <v>254</v>
      </c>
      <c r="E801" s="212" t="s">
        <v>497</v>
      </c>
      <c r="F801" s="212"/>
      <c r="G801" s="27">
        <f>G802</f>
        <v>0</v>
      </c>
      <c r="J801" s="132"/>
    </row>
    <row r="802" spans="1:10" ht="47.25" hidden="1" customHeight="1" x14ac:dyDescent="0.25">
      <c r="A802" s="26" t="s">
        <v>313</v>
      </c>
      <c r="B802" s="214">
        <v>906</v>
      </c>
      <c r="C802" s="212" t="s">
        <v>305</v>
      </c>
      <c r="D802" s="212" t="s">
        <v>254</v>
      </c>
      <c r="E802" s="212" t="s">
        <v>497</v>
      </c>
      <c r="F802" s="212" t="s">
        <v>314</v>
      </c>
      <c r="G802" s="27">
        <f>G803</f>
        <v>0</v>
      </c>
      <c r="J802" s="132"/>
    </row>
    <row r="803" spans="1:10" ht="15.75" hidden="1" customHeight="1" x14ac:dyDescent="0.25">
      <c r="A803" s="26" t="s">
        <v>315</v>
      </c>
      <c r="B803" s="214">
        <v>906</v>
      </c>
      <c r="C803" s="212" t="s">
        <v>305</v>
      </c>
      <c r="D803" s="212" t="s">
        <v>254</v>
      </c>
      <c r="E803" s="212" t="s">
        <v>497</v>
      </c>
      <c r="F803" s="212" t="s">
        <v>316</v>
      </c>
      <c r="G803" s="27">
        <f>157.3-157.3</f>
        <v>0</v>
      </c>
      <c r="J803" s="132"/>
    </row>
    <row r="804" spans="1:10" ht="31.5" x14ac:dyDescent="0.25">
      <c r="A804" s="26" t="s">
        <v>498</v>
      </c>
      <c r="B804" s="214">
        <v>906</v>
      </c>
      <c r="C804" s="212" t="s">
        <v>305</v>
      </c>
      <c r="D804" s="212" t="s">
        <v>254</v>
      </c>
      <c r="E804" s="212" t="s">
        <v>499</v>
      </c>
      <c r="F804" s="212"/>
      <c r="G804" s="27">
        <f>G805</f>
        <v>1668.6</v>
      </c>
      <c r="J804" s="132"/>
    </row>
    <row r="805" spans="1:10" ht="41.25" customHeight="1" x14ac:dyDescent="0.25">
      <c r="A805" s="26" t="s">
        <v>313</v>
      </c>
      <c r="B805" s="214">
        <v>906</v>
      </c>
      <c r="C805" s="212" t="s">
        <v>305</v>
      </c>
      <c r="D805" s="212" t="s">
        <v>254</v>
      </c>
      <c r="E805" s="212" t="s">
        <v>499</v>
      </c>
      <c r="F805" s="212" t="s">
        <v>314</v>
      </c>
      <c r="G805" s="27">
        <f>G806</f>
        <v>1668.6</v>
      </c>
      <c r="J805" s="132"/>
    </row>
    <row r="806" spans="1:10" ht="15.75" x14ac:dyDescent="0.25">
      <c r="A806" s="26" t="s">
        <v>315</v>
      </c>
      <c r="B806" s="214">
        <v>906</v>
      </c>
      <c r="C806" s="212" t="s">
        <v>305</v>
      </c>
      <c r="D806" s="212" t="s">
        <v>254</v>
      </c>
      <c r="E806" s="212" t="s">
        <v>499</v>
      </c>
      <c r="F806" s="212" t="s">
        <v>316</v>
      </c>
      <c r="G806" s="28">
        <f>1317.5+351.1</f>
        <v>1668.6</v>
      </c>
      <c r="H806" s="316"/>
      <c r="J806" s="132"/>
    </row>
    <row r="807" spans="1:10" ht="31.5" x14ac:dyDescent="0.25">
      <c r="A807" s="26" t="s">
        <v>500</v>
      </c>
      <c r="B807" s="214">
        <v>906</v>
      </c>
      <c r="C807" s="212" t="s">
        <v>305</v>
      </c>
      <c r="D807" s="212" t="s">
        <v>254</v>
      </c>
      <c r="E807" s="212" t="s">
        <v>501</v>
      </c>
      <c r="F807" s="212"/>
      <c r="G807" s="28">
        <f>G808</f>
        <v>496.7</v>
      </c>
      <c r="J807" s="132"/>
    </row>
    <row r="808" spans="1:10" ht="39" customHeight="1" x14ac:dyDescent="0.25">
      <c r="A808" s="26" t="s">
        <v>313</v>
      </c>
      <c r="B808" s="214">
        <v>906</v>
      </c>
      <c r="C808" s="212" t="s">
        <v>305</v>
      </c>
      <c r="D808" s="212" t="s">
        <v>254</v>
      </c>
      <c r="E808" s="212" t="s">
        <v>501</v>
      </c>
      <c r="F808" s="212" t="s">
        <v>314</v>
      </c>
      <c r="G808" s="28">
        <f>G809</f>
        <v>496.7</v>
      </c>
      <c r="J808" s="132"/>
    </row>
    <row r="809" spans="1:10" ht="15.75" x14ac:dyDescent="0.25">
      <c r="A809" s="26" t="s">
        <v>315</v>
      </c>
      <c r="B809" s="214">
        <v>906</v>
      </c>
      <c r="C809" s="212" t="s">
        <v>305</v>
      </c>
      <c r="D809" s="212" t="s">
        <v>254</v>
      </c>
      <c r="E809" s="212" t="s">
        <v>501</v>
      </c>
      <c r="F809" s="212" t="s">
        <v>316</v>
      </c>
      <c r="G809" s="28">
        <f>733.5-244.8+8</f>
        <v>496.7</v>
      </c>
      <c r="H809" s="316"/>
      <c r="J809" s="132"/>
    </row>
    <row r="810" spans="1:10" ht="80.25" customHeight="1" x14ac:dyDescent="0.25">
      <c r="A810" s="33" t="s">
        <v>502</v>
      </c>
      <c r="B810" s="214">
        <v>906</v>
      </c>
      <c r="C810" s="212" t="s">
        <v>305</v>
      </c>
      <c r="D810" s="212" t="s">
        <v>254</v>
      </c>
      <c r="E810" s="212" t="s">
        <v>503</v>
      </c>
      <c r="F810" s="212"/>
      <c r="G810" s="27">
        <f>G811</f>
        <v>92562.799999999988</v>
      </c>
      <c r="J810" s="132"/>
    </row>
    <row r="811" spans="1:10" ht="31.5" x14ac:dyDescent="0.25">
      <c r="A811" s="26" t="s">
        <v>313</v>
      </c>
      <c r="B811" s="214">
        <v>906</v>
      </c>
      <c r="C811" s="212" t="s">
        <v>305</v>
      </c>
      <c r="D811" s="212" t="s">
        <v>254</v>
      </c>
      <c r="E811" s="212" t="s">
        <v>503</v>
      </c>
      <c r="F811" s="212" t="s">
        <v>314</v>
      </c>
      <c r="G811" s="27">
        <f>G812</f>
        <v>92562.799999999988</v>
      </c>
      <c r="J811" s="132"/>
    </row>
    <row r="812" spans="1:10" ht="15.75" x14ac:dyDescent="0.25">
      <c r="A812" s="26" t="s">
        <v>315</v>
      </c>
      <c r="B812" s="214">
        <v>906</v>
      </c>
      <c r="C812" s="212" t="s">
        <v>305</v>
      </c>
      <c r="D812" s="212" t="s">
        <v>254</v>
      </c>
      <c r="E812" s="212" t="s">
        <v>503</v>
      </c>
      <c r="F812" s="212" t="s">
        <v>316</v>
      </c>
      <c r="G812" s="28">
        <f>92921.9-359.1</f>
        <v>92562.799999999988</v>
      </c>
      <c r="H812" s="316"/>
      <c r="J812" s="132"/>
    </row>
    <row r="813" spans="1:10" ht="47.25" x14ac:dyDescent="0.25">
      <c r="A813" s="33" t="s">
        <v>330</v>
      </c>
      <c r="B813" s="214">
        <v>906</v>
      </c>
      <c r="C813" s="212" t="s">
        <v>305</v>
      </c>
      <c r="D813" s="212" t="s">
        <v>254</v>
      </c>
      <c r="E813" s="212" t="s">
        <v>331</v>
      </c>
      <c r="F813" s="212"/>
      <c r="G813" s="27">
        <f>G814</f>
        <v>605.59999999999991</v>
      </c>
      <c r="J813" s="132"/>
    </row>
    <row r="814" spans="1:10" ht="31.5" x14ac:dyDescent="0.25">
      <c r="A814" s="26" t="s">
        <v>313</v>
      </c>
      <c r="B814" s="214">
        <v>906</v>
      </c>
      <c r="C814" s="212" t="s">
        <v>305</v>
      </c>
      <c r="D814" s="212" t="s">
        <v>254</v>
      </c>
      <c r="E814" s="212" t="s">
        <v>331</v>
      </c>
      <c r="F814" s="212" t="s">
        <v>314</v>
      </c>
      <c r="G814" s="27">
        <f>G815</f>
        <v>605.59999999999991</v>
      </c>
      <c r="J814" s="132"/>
    </row>
    <row r="815" spans="1:10" ht="15.75" x14ac:dyDescent="0.25">
      <c r="A815" s="26" t="s">
        <v>315</v>
      </c>
      <c r="B815" s="214">
        <v>906</v>
      </c>
      <c r="C815" s="212" t="s">
        <v>305</v>
      </c>
      <c r="D815" s="212" t="s">
        <v>254</v>
      </c>
      <c r="E815" s="212" t="s">
        <v>331</v>
      </c>
      <c r="F815" s="212" t="s">
        <v>316</v>
      </c>
      <c r="G815" s="28">
        <f>919.9+10.5-324.8</f>
        <v>605.59999999999991</v>
      </c>
      <c r="H815" s="316"/>
      <c r="J815" s="132"/>
    </row>
    <row r="816" spans="1:10" ht="63" x14ac:dyDescent="0.25">
      <c r="A816" s="33" t="s">
        <v>332</v>
      </c>
      <c r="B816" s="214">
        <v>906</v>
      </c>
      <c r="C816" s="212" t="s">
        <v>305</v>
      </c>
      <c r="D816" s="212" t="s">
        <v>254</v>
      </c>
      <c r="E816" s="212" t="s">
        <v>333</v>
      </c>
      <c r="F816" s="212"/>
      <c r="G816" s="27">
        <f>G817</f>
        <v>2442.6</v>
      </c>
      <c r="J816" s="132"/>
    </row>
    <row r="817" spans="1:11" ht="35.25" customHeight="1" x14ac:dyDescent="0.25">
      <c r="A817" s="26" t="s">
        <v>313</v>
      </c>
      <c r="B817" s="214">
        <v>906</v>
      </c>
      <c r="C817" s="212" t="s">
        <v>305</v>
      </c>
      <c r="D817" s="212" t="s">
        <v>254</v>
      </c>
      <c r="E817" s="212" t="s">
        <v>333</v>
      </c>
      <c r="F817" s="212" t="s">
        <v>314</v>
      </c>
      <c r="G817" s="27">
        <f>G818</f>
        <v>2442.6</v>
      </c>
      <c r="J817" s="132"/>
    </row>
    <row r="818" spans="1:11" ht="15.75" x14ac:dyDescent="0.25">
      <c r="A818" s="26" t="s">
        <v>315</v>
      </c>
      <c r="B818" s="214">
        <v>906</v>
      </c>
      <c r="C818" s="212" t="s">
        <v>305</v>
      </c>
      <c r="D818" s="212" t="s">
        <v>254</v>
      </c>
      <c r="E818" s="212" t="s">
        <v>333</v>
      </c>
      <c r="F818" s="212" t="s">
        <v>316</v>
      </c>
      <c r="G818" s="28">
        <f>2238.4+204.2</f>
        <v>2442.6</v>
      </c>
      <c r="H818" s="316"/>
      <c r="J818" s="132"/>
    </row>
    <row r="819" spans="1:11" ht="47.25" x14ac:dyDescent="0.25">
      <c r="A819" s="33" t="s">
        <v>504</v>
      </c>
      <c r="B819" s="214">
        <v>906</v>
      </c>
      <c r="C819" s="212" t="s">
        <v>305</v>
      </c>
      <c r="D819" s="212" t="s">
        <v>254</v>
      </c>
      <c r="E819" s="212" t="s">
        <v>505</v>
      </c>
      <c r="F819" s="212"/>
      <c r="G819" s="27">
        <f>G820</f>
        <v>946.8</v>
      </c>
      <c r="J819" s="132"/>
    </row>
    <row r="820" spans="1:11" ht="31.5" x14ac:dyDescent="0.25">
      <c r="A820" s="26" t="s">
        <v>313</v>
      </c>
      <c r="B820" s="214">
        <v>906</v>
      </c>
      <c r="C820" s="212" t="s">
        <v>305</v>
      </c>
      <c r="D820" s="212" t="s">
        <v>254</v>
      </c>
      <c r="E820" s="212" t="s">
        <v>505</v>
      </c>
      <c r="F820" s="212" t="s">
        <v>314</v>
      </c>
      <c r="G820" s="27">
        <f>G821</f>
        <v>946.8</v>
      </c>
      <c r="J820" s="132"/>
    </row>
    <row r="821" spans="1:11" ht="15.75" x14ac:dyDescent="0.25">
      <c r="A821" s="26" t="s">
        <v>315</v>
      </c>
      <c r="B821" s="214">
        <v>906</v>
      </c>
      <c r="C821" s="212" t="s">
        <v>305</v>
      </c>
      <c r="D821" s="212" t="s">
        <v>254</v>
      </c>
      <c r="E821" s="212" t="s">
        <v>505</v>
      </c>
      <c r="F821" s="212" t="s">
        <v>316</v>
      </c>
      <c r="G821" s="28">
        <f>'прил.№1 доходы'!I138</f>
        <v>946.8</v>
      </c>
      <c r="J821" s="132"/>
    </row>
    <row r="822" spans="1:11" ht="96" customHeight="1" x14ac:dyDescent="0.25">
      <c r="A822" s="33" t="s">
        <v>506</v>
      </c>
      <c r="B822" s="214">
        <v>906</v>
      </c>
      <c r="C822" s="212" t="s">
        <v>305</v>
      </c>
      <c r="D822" s="212" t="s">
        <v>254</v>
      </c>
      <c r="E822" s="212" t="s">
        <v>335</v>
      </c>
      <c r="F822" s="212"/>
      <c r="G822" s="27">
        <f>G823</f>
        <v>4669.6000000000004</v>
      </c>
      <c r="J822" s="132"/>
    </row>
    <row r="823" spans="1:11" ht="36" customHeight="1" x14ac:dyDescent="0.25">
      <c r="A823" s="26" t="s">
        <v>313</v>
      </c>
      <c r="B823" s="214">
        <v>906</v>
      </c>
      <c r="C823" s="212" t="s">
        <v>305</v>
      </c>
      <c r="D823" s="212" t="s">
        <v>254</v>
      </c>
      <c r="E823" s="212" t="s">
        <v>335</v>
      </c>
      <c r="F823" s="212" t="s">
        <v>314</v>
      </c>
      <c r="G823" s="27">
        <f>G824</f>
        <v>4669.6000000000004</v>
      </c>
      <c r="J823" s="132"/>
    </row>
    <row r="824" spans="1:11" ht="15.75" x14ac:dyDescent="0.25">
      <c r="A824" s="26" t="s">
        <v>315</v>
      </c>
      <c r="B824" s="214">
        <v>906</v>
      </c>
      <c r="C824" s="212" t="s">
        <v>305</v>
      </c>
      <c r="D824" s="212" t="s">
        <v>254</v>
      </c>
      <c r="E824" s="212" t="s">
        <v>335</v>
      </c>
      <c r="F824" s="212" t="s">
        <v>316</v>
      </c>
      <c r="G824" s="28">
        <f>5441.9-1072.9-74.3+582.6+114.9-114.9-207.7</f>
        <v>4669.6000000000004</v>
      </c>
      <c r="H824" s="316"/>
      <c r="I824" s="321"/>
      <c r="J824" s="132"/>
      <c r="K824" s="139"/>
    </row>
    <row r="825" spans="1:11" ht="15.75" x14ac:dyDescent="0.25">
      <c r="A825" s="24" t="s">
        <v>306</v>
      </c>
      <c r="B825" s="211">
        <v>906</v>
      </c>
      <c r="C825" s="213" t="s">
        <v>305</v>
      </c>
      <c r="D825" s="213" t="s">
        <v>256</v>
      </c>
      <c r="E825" s="213"/>
      <c r="F825" s="213"/>
      <c r="G825" s="46">
        <f>G826+G842+G838</f>
        <v>33300.499999999993</v>
      </c>
      <c r="J825" s="132"/>
    </row>
    <row r="826" spans="1:11" ht="31.5" x14ac:dyDescent="0.25">
      <c r="A826" s="26" t="s">
        <v>468</v>
      </c>
      <c r="B826" s="214">
        <v>906</v>
      </c>
      <c r="C826" s="212" t="s">
        <v>305</v>
      </c>
      <c r="D826" s="212" t="s">
        <v>256</v>
      </c>
      <c r="E826" s="212" t="s">
        <v>448</v>
      </c>
      <c r="F826" s="212"/>
      <c r="G826" s="28">
        <f>G827+G831</f>
        <v>31457.399999999998</v>
      </c>
      <c r="J826" s="132"/>
    </row>
    <row r="827" spans="1:11" ht="36.75" customHeight="1" x14ac:dyDescent="0.25">
      <c r="A827" s="26" t="s">
        <v>449</v>
      </c>
      <c r="B827" s="214">
        <v>906</v>
      </c>
      <c r="C827" s="212" t="s">
        <v>305</v>
      </c>
      <c r="D827" s="212" t="s">
        <v>256</v>
      </c>
      <c r="E827" s="212" t="s">
        <v>450</v>
      </c>
      <c r="F827" s="212"/>
      <c r="G827" s="28">
        <f>G828</f>
        <v>30768.399999999998</v>
      </c>
      <c r="J827" s="132"/>
    </row>
    <row r="828" spans="1:11" ht="31.5" x14ac:dyDescent="0.25">
      <c r="A828" s="26" t="s">
        <v>311</v>
      </c>
      <c r="B828" s="214">
        <v>906</v>
      </c>
      <c r="C828" s="212" t="s">
        <v>305</v>
      </c>
      <c r="D828" s="212" t="s">
        <v>256</v>
      </c>
      <c r="E828" s="212" t="s">
        <v>471</v>
      </c>
      <c r="F828" s="212"/>
      <c r="G828" s="28">
        <f>G829</f>
        <v>30768.399999999998</v>
      </c>
      <c r="J828" s="132"/>
    </row>
    <row r="829" spans="1:11" ht="36.75" customHeight="1" x14ac:dyDescent="0.25">
      <c r="A829" s="26" t="s">
        <v>313</v>
      </c>
      <c r="B829" s="214">
        <v>906</v>
      </c>
      <c r="C829" s="212" t="s">
        <v>305</v>
      </c>
      <c r="D829" s="212" t="s">
        <v>256</v>
      </c>
      <c r="E829" s="212" t="s">
        <v>471</v>
      </c>
      <c r="F829" s="212" t="s">
        <v>314</v>
      </c>
      <c r="G829" s="28">
        <f>G830</f>
        <v>30768.399999999998</v>
      </c>
      <c r="J829" s="132"/>
    </row>
    <row r="830" spans="1:11" ht="15.75" x14ac:dyDescent="0.25">
      <c r="A830" s="26" t="s">
        <v>315</v>
      </c>
      <c r="B830" s="214">
        <v>906</v>
      </c>
      <c r="C830" s="212" t="s">
        <v>305</v>
      </c>
      <c r="D830" s="212" t="s">
        <v>256</v>
      </c>
      <c r="E830" s="212" t="s">
        <v>471</v>
      </c>
      <c r="F830" s="212" t="s">
        <v>316</v>
      </c>
      <c r="G830" s="28">
        <f>27381+1173.6+2213.8</f>
        <v>30768.399999999998</v>
      </c>
      <c r="H830" s="292"/>
      <c r="I830" s="137"/>
      <c r="J830" s="137"/>
    </row>
    <row r="831" spans="1:11" ht="38.25" customHeight="1" x14ac:dyDescent="0.25">
      <c r="A831" s="33" t="s">
        <v>773</v>
      </c>
      <c r="B831" s="214">
        <v>906</v>
      </c>
      <c r="C831" s="212" t="s">
        <v>305</v>
      </c>
      <c r="D831" s="212" t="s">
        <v>256</v>
      </c>
      <c r="E831" s="212" t="s">
        <v>489</v>
      </c>
      <c r="F831" s="212"/>
      <c r="G831" s="28">
        <f>G832+G837</f>
        <v>689</v>
      </c>
      <c r="J831" s="317"/>
    </row>
    <row r="832" spans="1:11" ht="31.5" hidden="1" x14ac:dyDescent="0.25">
      <c r="A832" s="47" t="s">
        <v>856</v>
      </c>
      <c r="B832" s="214">
        <v>906</v>
      </c>
      <c r="C832" s="212" t="s">
        <v>305</v>
      </c>
      <c r="D832" s="212" t="s">
        <v>256</v>
      </c>
      <c r="E832" s="212" t="s">
        <v>775</v>
      </c>
      <c r="F832" s="212"/>
      <c r="G832" s="28">
        <f>G833</f>
        <v>0</v>
      </c>
      <c r="J832" s="132"/>
    </row>
    <row r="833" spans="1:10" ht="31.5" hidden="1" x14ac:dyDescent="0.25">
      <c r="A833" s="33" t="s">
        <v>313</v>
      </c>
      <c r="B833" s="214">
        <v>906</v>
      </c>
      <c r="C833" s="212" t="s">
        <v>305</v>
      </c>
      <c r="D833" s="212" t="s">
        <v>256</v>
      </c>
      <c r="E833" s="212" t="s">
        <v>775</v>
      </c>
      <c r="F833" s="212" t="s">
        <v>314</v>
      </c>
      <c r="G833" s="28">
        <f>G834</f>
        <v>0</v>
      </c>
      <c r="J833" s="132"/>
    </row>
    <row r="834" spans="1:10" ht="15.75" hidden="1" x14ac:dyDescent="0.25">
      <c r="A834" s="33" t="s">
        <v>315</v>
      </c>
      <c r="B834" s="214">
        <v>906</v>
      </c>
      <c r="C834" s="212" t="s">
        <v>305</v>
      </c>
      <c r="D834" s="212" t="s">
        <v>256</v>
      </c>
      <c r="E834" s="212" t="s">
        <v>775</v>
      </c>
      <c r="F834" s="212" t="s">
        <v>316</v>
      </c>
      <c r="G834" s="28">
        <v>0</v>
      </c>
      <c r="J834" s="132"/>
    </row>
    <row r="835" spans="1:10" ht="37.5" customHeight="1" x14ac:dyDescent="0.25">
      <c r="A835" s="47" t="s">
        <v>842</v>
      </c>
      <c r="B835" s="214">
        <v>906</v>
      </c>
      <c r="C835" s="212" t="s">
        <v>305</v>
      </c>
      <c r="D835" s="212" t="s">
        <v>256</v>
      </c>
      <c r="E835" s="212" t="s">
        <v>843</v>
      </c>
      <c r="F835" s="212"/>
      <c r="G835" s="28">
        <f>G836</f>
        <v>689</v>
      </c>
      <c r="J835" s="132"/>
    </row>
    <row r="836" spans="1:10" ht="32.25" customHeight="1" x14ac:dyDescent="0.25">
      <c r="A836" s="26" t="s">
        <v>313</v>
      </c>
      <c r="B836" s="214">
        <v>906</v>
      </c>
      <c r="C836" s="212" t="s">
        <v>305</v>
      </c>
      <c r="D836" s="212" t="s">
        <v>256</v>
      </c>
      <c r="E836" s="212" t="s">
        <v>843</v>
      </c>
      <c r="F836" s="212" t="s">
        <v>314</v>
      </c>
      <c r="G836" s="28">
        <f>G837</f>
        <v>689</v>
      </c>
      <c r="J836" s="132"/>
    </row>
    <row r="837" spans="1:10" ht="15.75" x14ac:dyDescent="0.25">
      <c r="A837" s="33" t="s">
        <v>315</v>
      </c>
      <c r="B837" s="214">
        <v>906</v>
      </c>
      <c r="C837" s="212" t="s">
        <v>305</v>
      </c>
      <c r="D837" s="212" t="s">
        <v>256</v>
      </c>
      <c r="E837" s="212" t="s">
        <v>843</v>
      </c>
      <c r="F837" s="212" t="s">
        <v>316</v>
      </c>
      <c r="G837" s="28">
        <f>689</f>
        <v>689</v>
      </c>
      <c r="H837" s="316"/>
      <c r="J837" s="132"/>
    </row>
    <row r="838" spans="1:10" ht="54.75" customHeight="1" x14ac:dyDescent="0.25">
      <c r="A838" s="31" t="s">
        <v>782</v>
      </c>
      <c r="B838" s="214">
        <v>906</v>
      </c>
      <c r="C838" s="212" t="s">
        <v>305</v>
      </c>
      <c r="D838" s="212" t="s">
        <v>256</v>
      </c>
      <c r="E838" s="212" t="s">
        <v>780</v>
      </c>
      <c r="F838" s="219"/>
      <c r="G838" s="28">
        <f>G839</f>
        <v>300.7</v>
      </c>
      <c r="J838" s="317"/>
    </row>
    <row r="839" spans="1:10" ht="31.5" x14ac:dyDescent="0.25">
      <c r="A839" s="122" t="s">
        <v>922</v>
      </c>
      <c r="B839" s="214">
        <v>906</v>
      </c>
      <c r="C839" s="212" t="s">
        <v>305</v>
      </c>
      <c r="D839" s="212" t="s">
        <v>256</v>
      </c>
      <c r="E839" s="212" t="s">
        <v>923</v>
      </c>
      <c r="F839" s="219"/>
      <c r="G839" s="28">
        <f>G840</f>
        <v>300.7</v>
      </c>
      <c r="J839" s="132"/>
    </row>
    <row r="840" spans="1:10" ht="34.5" customHeight="1" x14ac:dyDescent="0.25">
      <c r="A840" s="31" t="s">
        <v>313</v>
      </c>
      <c r="B840" s="214">
        <v>906</v>
      </c>
      <c r="C840" s="212" t="s">
        <v>305</v>
      </c>
      <c r="D840" s="212" t="s">
        <v>256</v>
      </c>
      <c r="E840" s="212" t="s">
        <v>923</v>
      </c>
      <c r="F840" s="219" t="s">
        <v>314</v>
      </c>
      <c r="G840" s="28">
        <f>G841</f>
        <v>300.7</v>
      </c>
      <c r="J840" s="132"/>
    </row>
    <row r="841" spans="1:10" ht="15.75" x14ac:dyDescent="0.25">
      <c r="A841" s="255" t="s">
        <v>315</v>
      </c>
      <c r="B841" s="214">
        <v>906</v>
      </c>
      <c r="C841" s="212" t="s">
        <v>305</v>
      </c>
      <c r="D841" s="212" t="s">
        <v>256</v>
      </c>
      <c r="E841" s="212" t="s">
        <v>923</v>
      </c>
      <c r="F841" s="219" t="s">
        <v>316</v>
      </c>
      <c r="G841" s="28">
        <v>300.7</v>
      </c>
      <c r="J841" s="132"/>
    </row>
    <row r="842" spans="1:10" ht="15.75" x14ac:dyDescent="0.25">
      <c r="A842" s="26" t="s">
        <v>507</v>
      </c>
      <c r="B842" s="214">
        <v>906</v>
      </c>
      <c r="C842" s="212" t="s">
        <v>305</v>
      </c>
      <c r="D842" s="212" t="s">
        <v>256</v>
      </c>
      <c r="E842" s="212" t="s">
        <v>163</v>
      </c>
      <c r="F842" s="212"/>
      <c r="G842" s="28">
        <f>G843</f>
        <v>1542.4</v>
      </c>
      <c r="J842" s="132"/>
    </row>
    <row r="843" spans="1:10" ht="15.75" x14ac:dyDescent="0.25">
      <c r="A843" s="26" t="s">
        <v>226</v>
      </c>
      <c r="B843" s="214">
        <v>906</v>
      </c>
      <c r="C843" s="212" t="s">
        <v>305</v>
      </c>
      <c r="D843" s="212" t="s">
        <v>256</v>
      </c>
      <c r="E843" s="212" t="s">
        <v>227</v>
      </c>
      <c r="F843" s="212"/>
      <c r="G843" s="28">
        <f>G844+G847+G850</f>
        <v>1542.4</v>
      </c>
      <c r="J843" s="132"/>
    </row>
    <row r="844" spans="1:10" ht="47.25" x14ac:dyDescent="0.25">
      <c r="A844" s="33" t="s">
        <v>330</v>
      </c>
      <c r="B844" s="214">
        <v>906</v>
      </c>
      <c r="C844" s="212" t="s">
        <v>305</v>
      </c>
      <c r="D844" s="212" t="s">
        <v>256</v>
      </c>
      <c r="E844" s="212" t="s">
        <v>331</v>
      </c>
      <c r="F844" s="212"/>
      <c r="G844" s="28">
        <f>G845</f>
        <v>110</v>
      </c>
      <c r="J844" s="132"/>
    </row>
    <row r="845" spans="1:10" ht="31.5" customHeight="1" x14ac:dyDescent="0.25">
      <c r="A845" s="26" t="s">
        <v>313</v>
      </c>
      <c r="B845" s="214">
        <v>906</v>
      </c>
      <c r="C845" s="212" t="s">
        <v>305</v>
      </c>
      <c r="D845" s="212" t="s">
        <v>256</v>
      </c>
      <c r="E845" s="212" t="s">
        <v>331</v>
      </c>
      <c r="F845" s="212" t="s">
        <v>314</v>
      </c>
      <c r="G845" s="28">
        <f>G846</f>
        <v>110</v>
      </c>
      <c r="J845" s="132"/>
    </row>
    <row r="846" spans="1:10" ht="15.75" x14ac:dyDescent="0.25">
      <c r="A846" s="26" t="s">
        <v>315</v>
      </c>
      <c r="B846" s="214">
        <v>906</v>
      </c>
      <c r="C846" s="212" t="s">
        <v>305</v>
      </c>
      <c r="D846" s="212" t="s">
        <v>256</v>
      </c>
      <c r="E846" s="212" t="s">
        <v>331</v>
      </c>
      <c r="F846" s="212" t="s">
        <v>316</v>
      </c>
      <c r="G846" s="28">
        <v>110</v>
      </c>
      <c r="J846" s="132"/>
    </row>
    <row r="847" spans="1:10" ht="68.25" customHeight="1" x14ac:dyDescent="0.25">
      <c r="A847" s="33" t="s">
        <v>332</v>
      </c>
      <c r="B847" s="214">
        <v>906</v>
      </c>
      <c r="C847" s="212" t="s">
        <v>305</v>
      </c>
      <c r="D847" s="212" t="s">
        <v>256</v>
      </c>
      <c r="E847" s="212" t="s">
        <v>333</v>
      </c>
      <c r="F847" s="212"/>
      <c r="G847" s="28">
        <f>G848</f>
        <v>592.1</v>
      </c>
      <c r="J847" s="132"/>
    </row>
    <row r="848" spans="1:10" ht="32.25" customHeight="1" x14ac:dyDescent="0.25">
      <c r="A848" s="26" t="s">
        <v>313</v>
      </c>
      <c r="B848" s="214">
        <v>906</v>
      </c>
      <c r="C848" s="212" t="s">
        <v>305</v>
      </c>
      <c r="D848" s="212" t="s">
        <v>256</v>
      </c>
      <c r="E848" s="212" t="s">
        <v>333</v>
      </c>
      <c r="F848" s="212" t="s">
        <v>314</v>
      </c>
      <c r="G848" s="28">
        <f>G849</f>
        <v>592.1</v>
      </c>
      <c r="J848" s="132"/>
    </row>
    <row r="849" spans="1:10" ht="15.75" x14ac:dyDescent="0.25">
      <c r="A849" s="26" t="s">
        <v>315</v>
      </c>
      <c r="B849" s="214">
        <v>906</v>
      </c>
      <c r="C849" s="212" t="s">
        <v>305</v>
      </c>
      <c r="D849" s="212" t="s">
        <v>256</v>
      </c>
      <c r="E849" s="212" t="s">
        <v>333</v>
      </c>
      <c r="F849" s="212" t="s">
        <v>316</v>
      </c>
      <c r="G849" s="28">
        <f>572.2+19.9</f>
        <v>592.1</v>
      </c>
      <c r="J849" s="132"/>
    </row>
    <row r="850" spans="1:10" ht="92.25" customHeight="1" x14ac:dyDescent="0.25">
      <c r="A850" s="33" t="s">
        <v>334</v>
      </c>
      <c r="B850" s="214">
        <v>906</v>
      </c>
      <c r="C850" s="212" t="s">
        <v>305</v>
      </c>
      <c r="D850" s="212" t="s">
        <v>256</v>
      </c>
      <c r="E850" s="212" t="s">
        <v>335</v>
      </c>
      <c r="F850" s="212"/>
      <c r="G850" s="28">
        <f>G851</f>
        <v>840.3</v>
      </c>
      <c r="J850" s="132"/>
    </row>
    <row r="851" spans="1:10" ht="32.25" customHeight="1" x14ac:dyDescent="0.25">
      <c r="A851" s="26" t="s">
        <v>313</v>
      </c>
      <c r="B851" s="214">
        <v>906</v>
      </c>
      <c r="C851" s="212" t="s">
        <v>305</v>
      </c>
      <c r="D851" s="212" t="s">
        <v>256</v>
      </c>
      <c r="E851" s="212" t="s">
        <v>335</v>
      </c>
      <c r="F851" s="212" t="s">
        <v>314</v>
      </c>
      <c r="G851" s="28">
        <f>G852</f>
        <v>840.3</v>
      </c>
      <c r="J851" s="132"/>
    </row>
    <row r="852" spans="1:10" ht="15.75" x14ac:dyDescent="0.25">
      <c r="A852" s="26" t="s">
        <v>315</v>
      </c>
      <c r="B852" s="214">
        <v>906</v>
      </c>
      <c r="C852" s="212" t="s">
        <v>305</v>
      </c>
      <c r="D852" s="212" t="s">
        <v>256</v>
      </c>
      <c r="E852" s="212" t="s">
        <v>335</v>
      </c>
      <c r="F852" s="212" t="s">
        <v>316</v>
      </c>
      <c r="G852" s="28">
        <f>900-15.5-44.2</f>
        <v>840.3</v>
      </c>
      <c r="H852" s="292"/>
      <c r="J852" s="132"/>
    </row>
    <row r="853" spans="1:10" ht="21" customHeight="1" x14ac:dyDescent="0.25">
      <c r="A853" s="24" t="s">
        <v>508</v>
      </c>
      <c r="B853" s="211">
        <v>906</v>
      </c>
      <c r="C853" s="213" t="s">
        <v>305</v>
      </c>
      <c r="D853" s="213" t="s">
        <v>305</v>
      </c>
      <c r="E853" s="213"/>
      <c r="F853" s="213"/>
      <c r="G853" s="22">
        <f>G854+G859</f>
        <v>6836.3</v>
      </c>
      <c r="J853" s="132"/>
    </row>
    <row r="854" spans="1:10" ht="31.5" x14ac:dyDescent="0.25">
      <c r="A854" s="26" t="s">
        <v>468</v>
      </c>
      <c r="B854" s="214">
        <v>906</v>
      </c>
      <c r="C854" s="212" t="s">
        <v>305</v>
      </c>
      <c r="D854" s="212" t="s">
        <v>305</v>
      </c>
      <c r="E854" s="212" t="s">
        <v>448</v>
      </c>
      <c r="F854" s="212"/>
      <c r="G854" s="27">
        <f t="shared" ref="G854:G863" si="1">G855</f>
        <v>3584</v>
      </c>
      <c r="J854" s="132"/>
    </row>
    <row r="855" spans="1:10" ht="31.5" x14ac:dyDescent="0.25">
      <c r="A855" s="26" t="s">
        <v>509</v>
      </c>
      <c r="B855" s="214">
        <v>906</v>
      </c>
      <c r="C855" s="212" t="s">
        <v>305</v>
      </c>
      <c r="D855" s="212" t="s">
        <v>510</v>
      </c>
      <c r="E855" s="212" t="s">
        <v>511</v>
      </c>
      <c r="F855" s="212"/>
      <c r="G855" s="27">
        <f t="shared" si="1"/>
        <v>3584</v>
      </c>
      <c r="J855" s="132"/>
    </row>
    <row r="856" spans="1:10" ht="31.5" x14ac:dyDescent="0.25">
      <c r="A856" s="26" t="s">
        <v>512</v>
      </c>
      <c r="B856" s="214">
        <v>906</v>
      </c>
      <c r="C856" s="212" t="s">
        <v>305</v>
      </c>
      <c r="D856" s="212" t="s">
        <v>305</v>
      </c>
      <c r="E856" s="212" t="s">
        <v>513</v>
      </c>
      <c r="F856" s="212"/>
      <c r="G856" s="27">
        <f t="shared" si="1"/>
        <v>3584</v>
      </c>
      <c r="J856" s="132"/>
    </row>
    <row r="857" spans="1:10" ht="36" customHeight="1" x14ac:dyDescent="0.25">
      <c r="A857" s="26" t="s">
        <v>313</v>
      </c>
      <c r="B857" s="214">
        <v>906</v>
      </c>
      <c r="C857" s="212" t="s">
        <v>305</v>
      </c>
      <c r="D857" s="212" t="s">
        <v>305</v>
      </c>
      <c r="E857" s="212" t="s">
        <v>513</v>
      </c>
      <c r="F857" s="212" t="s">
        <v>314</v>
      </c>
      <c r="G857" s="27">
        <f t="shared" si="1"/>
        <v>3584</v>
      </c>
      <c r="J857" s="132"/>
    </row>
    <row r="858" spans="1:10" ht="15.75" x14ac:dyDescent="0.25">
      <c r="A858" s="26" t="s">
        <v>315</v>
      </c>
      <c r="B858" s="214">
        <v>906</v>
      </c>
      <c r="C858" s="212" t="s">
        <v>305</v>
      </c>
      <c r="D858" s="212" t="s">
        <v>305</v>
      </c>
      <c r="E858" s="212" t="s">
        <v>513</v>
      </c>
      <c r="F858" s="212" t="s">
        <v>316</v>
      </c>
      <c r="G858" s="28">
        <f>3485+99</f>
        <v>3584</v>
      </c>
      <c r="J858" s="132"/>
    </row>
    <row r="859" spans="1:10" ht="15.75" x14ac:dyDescent="0.25">
      <c r="A859" s="26" t="s">
        <v>162</v>
      </c>
      <c r="B859" s="214">
        <v>906</v>
      </c>
      <c r="C859" s="212" t="s">
        <v>305</v>
      </c>
      <c r="D859" s="212" t="s">
        <v>305</v>
      </c>
      <c r="E859" s="212" t="s">
        <v>163</v>
      </c>
      <c r="F859" s="212"/>
      <c r="G859" s="27">
        <f>G861</f>
        <v>3252.3</v>
      </c>
      <c r="J859" s="132"/>
    </row>
    <row r="860" spans="1:10" ht="63" hidden="1" customHeight="1" x14ac:dyDescent="0.25">
      <c r="A860" s="26" t="s">
        <v>514</v>
      </c>
      <c r="B860" s="214">
        <v>906</v>
      </c>
      <c r="C860" s="212" t="s">
        <v>305</v>
      </c>
      <c r="D860" s="212" t="s">
        <v>305</v>
      </c>
      <c r="E860" s="212" t="s">
        <v>515</v>
      </c>
      <c r="F860" s="212"/>
      <c r="G860" s="27">
        <f>G862</f>
        <v>3252.3</v>
      </c>
      <c r="J860" s="132"/>
    </row>
    <row r="861" spans="1:10" ht="19.5" customHeight="1" x14ac:dyDescent="0.25">
      <c r="A861" s="33" t="s">
        <v>226</v>
      </c>
      <c r="B861" s="214">
        <v>906</v>
      </c>
      <c r="C861" s="212" t="s">
        <v>305</v>
      </c>
      <c r="D861" s="212" t="s">
        <v>305</v>
      </c>
      <c r="E861" s="212" t="s">
        <v>227</v>
      </c>
      <c r="F861" s="212"/>
      <c r="G861" s="27">
        <f>G862</f>
        <v>3252.3</v>
      </c>
      <c r="J861" s="132"/>
    </row>
    <row r="862" spans="1:10" ht="31.5" x14ac:dyDescent="0.25">
      <c r="A862" s="33" t="s">
        <v>516</v>
      </c>
      <c r="B862" s="214">
        <v>906</v>
      </c>
      <c r="C862" s="212" t="s">
        <v>305</v>
      </c>
      <c r="D862" s="212" t="s">
        <v>305</v>
      </c>
      <c r="E862" s="212" t="s">
        <v>517</v>
      </c>
      <c r="F862" s="212"/>
      <c r="G862" s="27">
        <f t="shared" si="1"/>
        <v>3252.3</v>
      </c>
      <c r="I862" s="137"/>
      <c r="J862" s="132"/>
    </row>
    <row r="863" spans="1:10" ht="36.75" customHeight="1" x14ac:dyDescent="0.25">
      <c r="A863" s="26" t="s">
        <v>313</v>
      </c>
      <c r="B863" s="214">
        <v>906</v>
      </c>
      <c r="C863" s="212" t="s">
        <v>305</v>
      </c>
      <c r="D863" s="212" t="s">
        <v>305</v>
      </c>
      <c r="E863" s="212" t="s">
        <v>517</v>
      </c>
      <c r="F863" s="212" t="s">
        <v>314</v>
      </c>
      <c r="G863" s="27">
        <f t="shared" si="1"/>
        <v>3252.3</v>
      </c>
      <c r="J863" s="132"/>
    </row>
    <row r="864" spans="1:10" ht="15.75" x14ac:dyDescent="0.25">
      <c r="A864" s="26" t="s">
        <v>315</v>
      </c>
      <c r="B864" s="214">
        <v>906</v>
      </c>
      <c r="C864" s="212" t="s">
        <v>305</v>
      </c>
      <c r="D864" s="212" t="s">
        <v>305</v>
      </c>
      <c r="E864" s="212" t="s">
        <v>517</v>
      </c>
      <c r="F864" s="212" t="s">
        <v>316</v>
      </c>
      <c r="G864" s="28">
        <f>2124.9+1127.4</f>
        <v>3252.3</v>
      </c>
      <c r="H864" s="316"/>
      <c r="J864" s="132"/>
    </row>
    <row r="865" spans="1:10" ht="15.75" x14ac:dyDescent="0.25">
      <c r="A865" s="24" t="s">
        <v>336</v>
      </c>
      <c r="B865" s="211">
        <v>906</v>
      </c>
      <c r="C865" s="213" t="s">
        <v>305</v>
      </c>
      <c r="D865" s="213" t="s">
        <v>260</v>
      </c>
      <c r="E865" s="213"/>
      <c r="F865" s="213"/>
      <c r="G865" s="22">
        <f>G866+G875</f>
        <v>20019.8</v>
      </c>
      <c r="J865" s="132"/>
    </row>
    <row r="866" spans="1:10" ht="31.5" hidden="1" x14ac:dyDescent="0.25">
      <c r="A866" s="26" t="s">
        <v>375</v>
      </c>
      <c r="B866" s="214">
        <v>906</v>
      </c>
      <c r="C866" s="212" t="s">
        <v>305</v>
      </c>
      <c r="D866" s="212" t="s">
        <v>260</v>
      </c>
      <c r="E866" s="212" t="s">
        <v>376</v>
      </c>
      <c r="F866" s="212"/>
      <c r="G866" s="27">
        <f>G867+G870</f>
        <v>0</v>
      </c>
      <c r="J866" s="132"/>
    </row>
    <row r="867" spans="1:10" ht="31.5" hidden="1" customHeight="1" x14ac:dyDescent="0.25">
      <c r="A867" s="26" t="s">
        <v>377</v>
      </c>
      <c r="B867" s="214">
        <v>906</v>
      </c>
      <c r="C867" s="212" t="s">
        <v>305</v>
      </c>
      <c r="D867" s="212" t="s">
        <v>260</v>
      </c>
      <c r="E867" s="212" t="s">
        <v>378</v>
      </c>
      <c r="F867" s="212"/>
      <c r="G867" s="27">
        <f>G868</f>
        <v>0</v>
      </c>
      <c r="J867" s="132"/>
    </row>
    <row r="868" spans="1:10" ht="31.5" hidden="1" customHeight="1" x14ac:dyDescent="0.25">
      <c r="A868" s="26" t="s">
        <v>172</v>
      </c>
      <c r="B868" s="214">
        <v>906</v>
      </c>
      <c r="C868" s="212" t="s">
        <v>305</v>
      </c>
      <c r="D868" s="212" t="s">
        <v>260</v>
      </c>
      <c r="E868" s="212" t="s">
        <v>378</v>
      </c>
      <c r="F868" s="212" t="s">
        <v>173</v>
      </c>
      <c r="G868" s="27">
        <f>G869</f>
        <v>0</v>
      </c>
      <c r="J868" s="132"/>
    </row>
    <row r="869" spans="1:10" ht="47.25" hidden="1" customHeight="1" x14ac:dyDescent="0.25">
      <c r="A869" s="26" t="s">
        <v>174</v>
      </c>
      <c r="B869" s="214">
        <v>906</v>
      </c>
      <c r="C869" s="212" t="s">
        <v>305</v>
      </c>
      <c r="D869" s="212" t="s">
        <v>260</v>
      </c>
      <c r="E869" s="212" t="s">
        <v>378</v>
      </c>
      <c r="F869" s="212" t="s">
        <v>175</v>
      </c>
      <c r="G869" s="27">
        <f>50-50</f>
        <v>0</v>
      </c>
      <c r="J869" s="132"/>
    </row>
    <row r="870" spans="1:10" ht="47.25" hidden="1" x14ac:dyDescent="0.25">
      <c r="A870" s="26" t="s">
        <v>518</v>
      </c>
      <c r="B870" s="214">
        <v>906</v>
      </c>
      <c r="C870" s="212" t="s">
        <v>305</v>
      </c>
      <c r="D870" s="212" t="s">
        <v>260</v>
      </c>
      <c r="E870" s="212" t="s">
        <v>519</v>
      </c>
      <c r="F870" s="212"/>
      <c r="G870" s="27">
        <f>G871+G873</f>
        <v>0</v>
      </c>
      <c r="J870" s="132"/>
    </row>
    <row r="871" spans="1:10" ht="63" hidden="1" x14ac:dyDescent="0.25">
      <c r="A871" s="26" t="s">
        <v>168</v>
      </c>
      <c r="B871" s="214">
        <v>906</v>
      </c>
      <c r="C871" s="212" t="s">
        <v>305</v>
      </c>
      <c r="D871" s="212" t="s">
        <v>260</v>
      </c>
      <c r="E871" s="212" t="s">
        <v>519</v>
      </c>
      <c r="F871" s="212" t="s">
        <v>169</v>
      </c>
      <c r="G871" s="27">
        <f>G872</f>
        <v>0</v>
      </c>
      <c r="J871" s="132"/>
    </row>
    <row r="872" spans="1:10" ht="15.75" hidden="1" x14ac:dyDescent="0.25">
      <c r="A872" s="26" t="s">
        <v>383</v>
      </c>
      <c r="B872" s="214">
        <v>906</v>
      </c>
      <c r="C872" s="212" t="s">
        <v>305</v>
      </c>
      <c r="D872" s="212" t="s">
        <v>260</v>
      </c>
      <c r="E872" s="212" t="s">
        <v>519</v>
      </c>
      <c r="F872" s="212" t="s">
        <v>250</v>
      </c>
      <c r="G872" s="27">
        <v>0</v>
      </c>
      <c r="J872" s="132"/>
    </row>
    <row r="873" spans="1:10" ht="31.5" hidden="1" x14ac:dyDescent="0.25">
      <c r="A873" s="26" t="s">
        <v>172</v>
      </c>
      <c r="B873" s="214">
        <v>906</v>
      </c>
      <c r="C873" s="212" t="s">
        <v>305</v>
      </c>
      <c r="D873" s="212" t="s">
        <v>260</v>
      </c>
      <c r="E873" s="212" t="s">
        <v>519</v>
      </c>
      <c r="F873" s="212" t="s">
        <v>173</v>
      </c>
      <c r="G873" s="27">
        <f>G874</f>
        <v>0</v>
      </c>
      <c r="J873" s="132"/>
    </row>
    <row r="874" spans="1:10" ht="31.5" hidden="1" x14ac:dyDescent="0.25">
      <c r="A874" s="26" t="s">
        <v>174</v>
      </c>
      <c r="B874" s="214">
        <v>906</v>
      </c>
      <c r="C874" s="212" t="s">
        <v>305</v>
      </c>
      <c r="D874" s="212" t="s">
        <v>260</v>
      </c>
      <c r="E874" s="212" t="s">
        <v>519</v>
      </c>
      <c r="F874" s="212" t="s">
        <v>175</v>
      </c>
      <c r="G874" s="27">
        <v>0</v>
      </c>
      <c r="J874" s="132"/>
    </row>
    <row r="875" spans="1:10" ht="15.75" x14ac:dyDescent="0.25">
      <c r="A875" s="26" t="s">
        <v>162</v>
      </c>
      <c r="B875" s="214">
        <v>906</v>
      </c>
      <c r="C875" s="212" t="s">
        <v>305</v>
      </c>
      <c r="D875" s="212" t="s">
        <v>260</v>
      </c>
      <c r="E875" s="212" t="s">
        <v>163</v>
      </c>
      <c r="F875" s="212"/>
      <c r="G875" s="27">
        <f>G876+G882</f>
        <v>20019.8</v>
      </c>
      <c r="J875" s="132"/>
    </row>
    <row r="876" spans="1:10" ht="31.5" x14ac:dyDescent="0.25">
      <c r="A876" s="26" t="s">
        <v>164</v>
      </c>
      <c r="B876" s="214">
        <v>906</v>
      </c>
      <c r="C876" s="212" t="s">
        <v>305</v>
      </c>
      <c r="D876" s="212" t="s">
        <v>260</v>
      </c>
      <c r="E876" s="212" t="s">
        <v>165</v>
      </c>
      <c r="F876" s="212"/>
      <c r="G876" s="27">
        <f>G877</f>
        <v>5581.4000000000005</v>
      </c>
      <c r="J876" s="132"/>
    </row>
    <row r="877" spans="1:10" ht="36.75" customHeight="1" x14ac:dyDescent="0.25">
      <c r="A877" s="26" t="s">
        <v>166</v>
      </c>
      <c r="B877" s="214">
        <v>906</v>
      </c>
      <c r="C877" s="212" t="s">
        <v>305</v>
      </c>
      <c r="D877" s="212" t="s">
        <v>260</v>
      </c>
      <c r="E877" s="212" t="s">
        <v>167</v>
      </c>
      <c r="F877" s="212"/>
      <c r="G877" s="27">
        <f>G878+G880</f>
        <v>5581.4000000000005</v>
      </c>
      <c r="J877" s="132"/>
    </row>
    <row r="878" spans="1:10" ht="72" customHeight="1" x14ac:dyDescent="0.25">
      <c r="A878" s="26" t="s">
        <v>168</v>
      </c>
      <c r="B878" s="214">
        <v>906</v>
      </c>
      <c r="C878" s="212" t="s">
        <v>305</v>
      </c>
      <c r="D878" s="212" t="s">
        <v>260</v>
      </c>
      <c r="E878" s="212" t="s">
        <v>167</v>
      </c>
      <c r="F878" s="212" t="s">
        <v>169</v>
      </c>
      <c r="G878" s="27">
        <f>G879</f>
        <v>5325.8</v>
      </c>
      <c r="J878" s="132"/>
    </row>
    <row r="879" spans="1:10" ht="31.5" x14ac:dyDescent="0.25">
      <c r="A879" s="26" t="s">
        <v>170</v>
      </c>
      <c r="B879" s="214">
        <v>906</v>
      </c>
      <c r="C879" s="212" t="s">
        <v>305</v>
      </c>
      <c r="D879" s="212" t="s">
        <v>260</v>
      </c>
      <c r="E879" s="212" t="s">
        <v>167</v>
      </c>
      <c r="F879" s="212" t="s">
        <v>171</v>
      </c>
      <c r="G879" s="28">
        <f>5430.2-175.2+169.2-98.4</f>
        <v>5325.8</v>
      </c>
      <c r="H879" s="316" t="s">
        <v>1111</v>
      </c>
      <c r="J879" s="132"/>
    </row>
    <row r="880" spans="1:10" ht="31.5" x14ac:dyDescent="0.25">
      <c r="A880" s="26" t="s">
        <v>172</v>
      </c>
      <c r="B880" s="214">
        <v>906</v>
      </c>
      <c r="C880" s="212" t="s">
        <v>305</v>
      </c>
      <c r="D880" s="212" t="s">
        <v>260</v>
      </c>
      <c r="E880" s="212" t="s">
        <v>167</v>
      </c>
      <c r="F880" s="212" t="s">
        <v>173</v>
      </c>
      <c r="G880" s="27">
        <f>G881</f>
        <v>255.6</v>
      </c>
      <c r="J880" s="132"/>
    </row>
    <row r="881" spans="1:10" ht="31.5" x14ac:dyDescent="0.25">
      <c r="A881" s="26" t="s">
        <v>174</v>
      </c>
      <c r="B881" s="214">
        <v>906</v>
      </c>
      <c r="C881" s="212" t="s">
        <v>305</v>
      </c>
      <c r="D881" s="212" t="s">
        <v>260</v>
      </c>
      <c r="E881" s="212" t="s">
        <v>167</v>
      </c>
      <c r="F881" s="212" t="s">
        <v>175</v>
      </c>
      <c r="G881" s="27">
        <f>157.2+98.4</f>
        <v>255.6</v>
      </c>
      <c r="H881" s="316" t="s">
        <v>1112</v>
      </c>
      <c r="J881" s="321"/>
    </row>
    <row r="882" spans="1:10" ht="15.75" x14ac:dyDescent="0.25">
      <c r="A882" s="26" t="s">
        <v>182</v>
      </c>
      <c r="B882" s="214">
        <v>906</v>
      </c>
      <c r="C882" s="212" t="s">
        <v>305</v>
      </c>
      <c r="D882" s="212" t="s">
        <v>260</v>
      </c>
      <c r="E882" s="212" t="s">
        <v>183</v>
      </c>
      <c r="F882" s="212"/>
      <c r="G882" s="27">
        <f>G886+G883</f>
        <v>14438.4</v>
      </c>
      <c r="J882" s="132"/>
    </row>
    <row r="883" spans="1:10" ht="15.75" x14ac:dyDescent="0.25">
      <c r="A883" s="26" t="s">
        <v>520</v>
      </c>
      <c r="B883" s="214">
        <v>906</v>
      </c>
      <c r="C883" s="212" t="s">
        <v>305</v>
      </c>
      <c r="D883" s="212" t="s">
        <v>260</v>
      </c>
      <c r="E883" s="212" t="s">
        <v>521</v>
      </c>
      <c r="F883" s="212"/>
      <c r="G883" s="27">
        <f>G884</f>
        <v>600</v>
      </c>
      <c r="J883" s="132"/>
    </row>
    <row r="884" spans="1:10" ht="31.5" x14ac:dyDescent="0.25">
      <c r="A884" s="26" t="s">
        <v>172</v>
      </c>
      <c r="B884" s="214">
        <v>906</v>
      </c>
      <c r="C884" s="212" t="s">
        <v>305</v>
      </c>
      <c r="D884" s="212" t="s">
        <v>260</v>
      </c>
      <c r="E884" s="212" t="s">
        <v>521</v>
      </c>
      <c r="F884" s="212" t="s">
        <v>173</v>
      </c>
      <c r="G884" s="27">
        <f>G885</f>
        <v>600</v>
      </c>
      <c r="J884" s="132"/>
    </row>
    <row r="885" spans="1:10" ht="31.5" x14ac:dyDescent="0.25">
      <c r="A885" s="26" t="s">
        <v>174</v>
      </c>
      <c r="B885" s="214">
        <v>906</v>
      </c>
      <c r="C885" s="212" t="s">
        <v>305</v>
      </c>
      <c r="D885" s="212" t="s">
        <v>260</v>
      </c>
      <c r="E885" s="212" t="s">
        <v>521</v>
      </c>
      <c r="F885" s="212" t="s">
        <v>175</v>
      </c>
      <c r="G885" s="27">
        <f>350-35+35+250</f>
        <v>600</v>
      </c>
      <c r="J885" s="132"/>
    </row>
    <row r="886" spans="1:10" ht="31.5" x14ac:dyDescent="0.25">
      <c r="A886" s="26" t="s">
        <v>381</v>
      </c>
      <c r="B886" s="214">
        <v>906</v>
      </c>
      <c r="C886" s="212" t="s">
        <v>305</v>
      </c>
      <c r="D886" s="212" t="s">
        <v>260</v>
      </c>
      <c r="E886" s="212" t="s">
        <v>382</v>
      </c>
      <c r="F886" s="212"/>
      <c r="G886" s="27">
        <f>G887+G889+G891</f>
        <v>13838.4</v>
      </c>
      <c r="J886" s="132"/>
    </row>
    <row r="887" spans="1:10" ht="61.5" customHeight="1" x14ac:dyDescent="0.25">
      <c r="A887" s="26" t="s">
        <v>168</v>
      </c>
      <c r="B887" s="214">
        <v>906</v>
      </c>
      <c r="C887" s="212" t="s">
        <v>305</v>
      </c>
      <c r="D887" s="212" t="s">
        <v>260</v>
      </c>
      <c r="E887" s="212" t="s">
        <v>382</v>
      </c>
      <c r="F887" s="212" t="s">
        <v>169</v>
      </c>
      <c r="G887" s="27">
        <f>G888</f>
        <v>12520.9</v>
      </c>
      <c r="J887" s="132"/>
    </row>
    <row r="888" spans="1:10" ht="15.75" x14ac:dyDescent="0.25">
      <c r="A888" s="26" t="s">
        <v>383</v>
      </c>
      <c r="B888" s="214">
        <v>906</v>
      </c>
      <c r="C888" s="212" t="s">
        <v>305</v>
      </c>
      <c r="D888" s="212" t="s">
        <v>260</v>
      </c>
      <c r="E888" s="212" t="s">
        <v>382</v>
      </c>
      <c r="F888" s="212" t="s">
        <v>250</v>
      </c>
      <c r="G888" s="28">
        <f>11858.3-4.3+509+157.9</f>
        <v>12520.9</v>
      </c>
      <c r="H888" s="316"/>
      <c r="I888" s="321"/>
      <c r="J888" s="132"/>
    </row>
    <row r="889" spans="1:10" ht="31.5" x14ac:dyDescent="0.25">
      <c r="A889" s="26" t="s">
        <v>172</v>
      </c>
      <c r="B889" s="214">
        <v>906</v>
      </c>
      <c r="C889" s="212" t="s">
        <v>305</v>
      </c>
      <c r="D889" s="212" t="s">
        <v>260</v>
      </c>
      <c r="E889" s="212" t="s">
        <v>382</v>
      </c>
      <c r="F889" s="212" t="s">
        <v>173</v>
      </c>
      <c r="G889" s="27">
        <f>G890</f>
        <v>1302.0999999999999</v>
      </c>
      <c r="J889" s="317"/>
    </row>
    <row r="890" spans="1:10" ht="33" customHeight="1" x14ac:dyDescent="0.25">
      <c r="A890" s="26" t="s">
        <v>174</v>
      </c>
      <c r="B890" s="214">
        <v>906</v>
      </c>
      <c r="C890" s="212" t="s">
        <v>305</v>
      </c>
      <c r="D890" s="212" t="s">
        <v>260</v>
      </c>
      <c r="E890" s="212" t="s">
        <v>382</v>
      </c>
      <c r="F890" s="212" t="s">
        <v>175</v>
      </c>
      <c r="G890" s="27">
        <f>1272.1+30</f>
        <v>1302.0999999999999</v>
      </c>
      <c r="H890" s="316"/>
      <c r="J890" s="132"/>
    </row>
    <row r="891" spans="1:10" ht="15.75" x14ac:dyDescent="0.25">
      <c r="A891" s="26" t="s">
        <v>176</v>
      </c>
      <c r="B891" s="214">
        <v>906</v>
      </c>
      <c r="C891" s="212" t="s">
        <v>305</v>
      </c>
      <c r="D891" s="212" t="s">
        <v>260</v>
      </c>
      <c r="E891" s="212" t="s">
        <v>382</v>
      </c>
      <c r="F891" s="212" t="s">
        <v>186</v>
      </c>
      <c r="G891" s="27">
        <f>G892</f>
        <v>15.4</v>
      </c>
      <c r="J891" s="132"/>
    </row>
    <row r="892" spans="1:10" ht="15.75" x14ac:dyDescent="0.25">
      <c r="A892" s="26" t="s">
        <v>610</v>
      </c>
      <c r="B892" s="214">
        <v>906</v>
      </c>
      <c r="C892" s="212" t="s">
        <v>305</v>
      </c>
      <c r="D892" s="212" t="s">
        <v>260</v>
      </c>
      <c r="E892" s="212" t="s">
        <v>382</v>
      </c>
      <c r="F892" s="212" t="s">
        <v>179</v>
      </c>
      <c r="G892" s="27">
        <f>15.4</f>
        <v>15.4</v>
      </c>
      <c r="H892" s="316"/>
      <c r="J892" s="132"/>
    </row>
    <row r="893" spans="1:10" ht="36.75" customHeight="1" x14ac:dyDescent="0.25">
      <c r="A893" s="20" t="s">
        <v>522</v>
      </c>
      <c r="B893" s="211">
        <v>907</v>
      </c>
      <c r="C893" s="212"/>
      <c r="D893" s="212"/>
      <c r="E893" s="212"/>
      <c r="F893" s="212"/>
      <c r="G893" s="22">
        <f>G900+G937+G894</f>
        <v>58883.3</v>
      </c>
      <c r="J893" s="317"/>
    </row>
    <row r="894" spans="1:10" ht="24" hidden="1" customHeight="1" x14ac:dyDescent="0.25">
      <c r="A894" s="24" t="s">
        <v>158</v>
      </c>
      <c r="B894" s="211">
        <v>907</v>
      </c>
      <c r="C894" s="213" t="s">
        <v>159</v>
      </c>
      <c r="D894" s="213"/>
      <c r="E894" s="212"/>
      <c r="F894" s="212"/>
      <c r="G894" s="22">
        <f>G895</f>
        <v>0</v>
      </c>
      <c r="J894" s="132"/>
    </row>
    <row r="895" spans="1:10" ht="21.75" hidden="1" customHeight="1" x14ac:dyDescent="0.25">
      <c r="A895" s="36" t="s">
        <v>180</v>
      </c>
      <c r="B895" s="211">
        <v>907</v>
      </c>
      <c r="C895" s="213" t="s">
        <v>159</v>
      </c>
      <c r="D895" s="213" t="s">
        <v>181</v>
      </c>
      <c r="E895" s="212"/>
      <c r="F895" s="212"/>
      <c r="G895" s="22">
        <f>G896</f>
        <v>0</v>
      </c>
      <c r="J895" s="132"/>
    </row>
    <row r="896" spans="1:10" ht="47.25" hidden="1" customHeight="1" x14ac:dyDescent="0.25">
      <c r="A896" s="31" t="s">
        <v>782</v>
      </c>
      <c r="B896" s="214">
        <v>907</v>
      </c>
      <c r="C896" s="212" t="s">
        <v>159</v>
      </c>
      <c r="D896" s="212" t="s">
        <v>181</v>
      </c>
      <c r="E896" s="212" t="s">
        <v>780</v>
      </c>
      <c r="F896" s="219"/>
      <c r="G896" s="27">
        <f>G897</f>
        <v>0</v>
      </c>
      <c r="J896" s="132"/>
    </row>
    <row r="897" spans="1:10" ht="40.5" hidden="1" customHeight="1" x14ac:dyDescent="0.25">
      <c r="A897" s="122" t="s">
        <v>922</v>
      </c>
      <c r="B897" s="214">
        <v>907</v>
      </c>
      <c r="C897" s="212" t="s">
        <v>159</v>
      </c>
      <c r="D897" s="212" t="s">
        <v>181</v>
      </c>
      <c r="E897" s="212" t="s">
        <v>923</v>
      </c>
      <c r="F897" s="219"/>
      <c r="G897" s="27">
        <f>G898</f>
        <v>0</v>
      </c>
      <c r="J897" s="132"/>
    </row>
    <row r="898" spans="1:10" ht="36" hidden="1" customHeight="1" x14ac:dyDescent="0.25">
      <c r="A898" s="31" t="s">
        <v>313</v>
      </c>
      <c r="B898" s="214">
        <v>907</v>
      </c>
      <c r="C898" s="212" t="s">
        <v>159</v>
      </c>
      <c r="D898" s="212" t="s">
        <v>181</v>
      </c>
      <c r="E898" s="212" t="s">
        <v>923</v>
      </c>
      <c r="F898" s="219" t="s">
        <v>314</v>
      </c>
      <c r="G898" s="27">
        <f>G899</f>
        <v>0</v>
      </c>
      <c r="J898" s="132"/>
    </row>
    <row r="899" spans="1:10" ht="18.75" hidden="1" customHeight="1" x14ac:dyDescent="0.25">
      <c r="A899" s="255" t="s">
        <v>315</v>
      </c>
      <c r="B899" s="214">
        <v>907</v>
      </c>
      <c r="C899" s="212" t="s">
        <v>159</v>
      </c>
      <c r="D899" s="212" t="s">
        <v>181</v>
      </c>
      <c r="E899" s="212" t="s">
        <v>923</v>
      </c>
      <c r="F899" s="219" t="s">
        <v>316</v>
      </c>
      <c r="G899" s="27">
        <v>0</v>
      </c>
      <c r="H899" s="256"/>
      <c r="J899" s="132"/>
    </row>
    <row r="900" spans="1:10" ht="15.75" hidden="1" x14ac:dyDescent="0.25">
      <c r="A900" s="24" t="s">
        <v>304</v>
      </c>
      <c r="B900" s="211">
        <v>907</v>
      </c>
      <c r="C900" s="213" t="s">
        <v>510</v>
      </c>
      <c r="D900" s="213"/>
      <c r="E900" s="213"/>
      <c r="F900" s="213"/>
      <c r="G900" s="22">
        <f>G901</f>
        <v>0</v>
      </c>
      <c r="J900" s="132"/>
    </row>
    <row r="901" spans="1:10" ht="15.75" hidden="1" x14ac:dyDescent="0.25">
      <c r="A901" s="24" t="s">
        <v>306</v>
      </c>
      <c r="B901" s="211">
        <v>907</v>
      </c>
      <c r="C901" s="213" t="s">
        <v>305</v>
      </c>
      <c r="D901" s="213" t="s">
        <v>256</v>
      </c>
      <c r="E901" s="213"/>
      <c r="F901" s="213"/>
      <c r="G901" s="22">
        <f>G902+G926+G922</f>
        <v>0</v>
      </c>
      <c r="J901" s="132"/>
    </row>
    <row r="902" spans="1:10" ht="31.5" hidden="1" x14ac:dyDescent="0.25">
      <c r="A902" s="26" t="s">
        <v>523</v>
      </c>
      <c r="B902" s="214">
        <v>907</v>
      </c>
      <c r="C902" s="212" t="s">
        <v>305</v>
      </c>
      <c r="D902" s="212" t="s">
        <v>256</v>
      </c>
      <c r="E902" s="212" t="s">
        <v>524</v>
      </c>
      <c r="F902" s="212"/>
      <c r="G902" s="27">
        <f>G903</f>
        <v>0</v>
      </c>
      <c r="J902" s="132"/>
    </row>
    <row r="903" spans="1:10" ht="33.75" hidden="1" customHeight="1" x14ac:dyDescent="0.25">
      <c r="A903" s="26" t="s">
        <v>525</v>
      </c>
      <c r="B903" s="214">
        <v>907</v>
      </c>
      <c r="C903" s="212" t="s">
        <v>305</v>
      </c>
      <c r="D903" s="212" t="s">
        <v>256</v>
      </c>
      <c r="E903" s="212" t="s">
        <v>526</v>
      </c>
      <c r="F903" s="212"/>
      <c r="G903" s="27">
        <f>G904+G907+G910+G916+G913+G919</f>
        <v>0</v>
      </c>
      <c r="J903" s="132"/>
    </row>
    <row r="904" spans="1:10" ht="32.25" hidden="1" customHeight="1" x14ac:dyDescent="0.25">
      <c r="A904" s="26" t="s">
        <v>311</v>
      </c>
      <c r="B904" s="214">
        <v>907</v>
      </c>
      <c r="C904" s="212" t="s">
        <v>305</v>
      </c>
      <c r="D904" s="212" t="s">
        <v>256</v>
      </c>
      <c r="E904" s="212" t="s">
        <v>527</v>
      </c>
      <c r="F904" s="212"/>
      <c r="G904" s="27">
        <f>G905</f>
        <v>0</v>
      </c>
      <c r="J904" s="132"/>
    </row>
    <row r="905" spans="1:10" ht="33" hidden="1" customHeight="1" x14ac:dyDescent="0.25">
      <c r="A905" s="26" t="s">
        <v>313</v>
      </c>
      <c r="B905" s="214">
        <v>907</v>
      </c>
      <c r="C905" s="212" t="s">
        <v>305</v>
      </c>
      <c r="D905" s="212" t="s">
        <v>256</v>
      </c>
      <c r="E905" s="212" t="s">
        <v>527</v>
      </c>
      <c r="F905" s="212" t="s">
        <v>314</v>
      </c>
      <c r="G905" s="27">
        <f>G906</f>
        <v>0</v>
      </c>
      <c r="J905" s="132"/>
    </row>
    <row r="906" spans="1:10" ht="15.75" hidden="1" x14ac:dyDescent="0.25">
      <c r="A906" s="26" t="s">
        <v>315</v>
      </c>
      <c r="B906" s="214">
        <v>907</v>
      </c>
      <c r="C906" s="212" t="s">
        <v>305</v>
      </c>
      <c r="D906" s="212" t="s">
        <v>256</v>
      </c>
      <c r="E906" s="212" t="s">
        <v>527</v>
      </c>
      <c r="F906" s="212" t="s">
        <v>316</v>
      </c>
      <c r="G906" s="28">
        <f>11398.6-11398.6</f>
        <v>0</v>
      </c>
      <c r="H906" s="292"/>
      <c r="J906" s="132"/>
    </row>
    <row r="907" spans="1:10" ht="47.25" hidden="1" customHeight="1" x14ac:dyDescent="0.25">
      <c r="A907" s="26" t="s">
        <v>319</v>
      </c>
      <c r="B907" s="214">
        <v>907</v>
      </c>
      <c r="C907" s="212" t="s">
        <v>305</v>
      </c>
      <c r="D907" s="212" t="s">
        <v>254</v>
      </c>
      <c r="E907" s="212" t="s">
        <v>528</v>
      </c>
      <c r="F907" s="212"/>
      <c r="G907" s="27">
        <f>G908</f>
        <v>0</v>
      </c>
      <c r="J907" s="132"/>
    </row>
    <row r="908" spans="1:10" ht="47.25" hidden="1" customHeight="1" x14ac:dyDescent="0.25">
      <c r="A908" s="26" t="s">
        <v>313</v>
      </c>
      <c r="B908" s="214">
        <v>907</v>
      </c>
      <c r="C908" s="212" t="s">
        <v>305</v>
      </c>
      <c r="D908" s="212" t="s">
        <v>254</v>
      </c>
      <c r="E908" s="212" t="s">
        <v>528</v>
      </c>
      <c r="F908" s="212" t="s">
        <v>314</v>
      </c>
      <c r="G908" s="27">
        <f>G909</f>
        <v>0</v>
      </c>
      <c r="J908" s="132"/>
    </row>
    <row r="909" spans="1:10" ht="15.75" hidden="1" customHeight="1" x14ac:dyDescent="0.25">
      <c r="A909" s="26" t="s">
        <v>315</v>
      </c>
      <c r="B909" s="214">
        <v>907</v>
      </c>
      <c r="C909" s="212" t="s">
        <v>305</v>
      </c>
      <c r="D909" s="212" t="s">
        <v>254</v>
      </c>
      <c r="E909" s="212" t="s">
        <v>528</v>
      </c>
      <c r="F909" s="212" t="s">
        <v>316</v>
      </c>
      <c r="G909" s="27">
        <v>0</v>
      </c>
      <c r="J909" s="132"/>
    </row>
    <row r="910" spans="1:10" ht="31.5" hidden="1" customHeight="1" x14ac:dyDescent="0.25">
      <c r="A910" s="26" t="s">
        <v>321</v>
      </c>
      <c r="B910" s="214">
        <v>907</v>
      </c>
      <c r="C910" s="212" t="s">
        <v>305</v>
      </c>
      <c r="D910" s="212" t="s">
        <v>254</v>
      </c>
      <c r="E910" s="212" t="s">
        <v>529</v>
      </c>
      <c r="F910" s="212"/>
      <c r="G910" s="27">
        <f>G911</f>
        <v>0</v>
      </c>
      <c r="J910" s="132"/>
    </row>
    <row r="911" spans="1:10" ht="47.25" hidden="1" customHeight="1" x14ac:dyDescent="0.25">
      <c r="A911" s="26" t="s">
        <v>313</v>
      </c>
      <c r="B911" s="214">
        <v>907</v>
      </c>
      <c r="C911" s="212" t="s">
        <v>305</v>
      </c>
      <c r="D911" s="212" t="s">
        <v>254</v>
      </c>
      <c r="E911" s="212" t="s">
        <v>529</v>
      </c>
      <c r="F911" s="212" t="s">
        <v>314</v>
      </c>
      <c r="G911" s="27">
        <f>G912</f>
        <v>0</v>
      </c>
      <c r="J911" s="132"/>
    </row>
    <row r="912" spans="1:10" ht="15.75" hidden="1" customHeight="1" x14ac:dyDescent="0.25">
      <c r="A912" s="26" t="s">
        <v>315</v>
      </c>
      <c r="B912" s="214">
        <v>907</v>
      </c>
      <c r="C912" s="212" t="s">
        <v>305</v>
      </c>
      <c r="D912" s="212" t="s">
        <v>254</v>
      </c>
      <c r="E912" s="212" t="s">
        <v>529</v>
      </c>
      <c r="F912" s="212" t="s">
        <v>316</v>
      </c>
      <c r="G912" s="27">
        <v>0</v>
      </c>
      <c r="J912" s="132"/>
    </row>
    <row r="913" spans="1:10" ht="35.25" hidden="1" customHeight="1" x14ac:dyDescent="0.25">
      <c r="A913" s="26" t="s">
        <v>323</v>
      </c>
      <c r="B913" s="214">
        <v>907</v>
      </c>
      <c r="C913" s="212" t="s">
        <v>305</v>
      </c>
      <c r="D913" s="212" t="s">
        <v>256</v>
      </c>
      <c r="E913" s="212" t="s">
        <v>530</v>
      </c>
      <c r="F913" s="212"/>
      <c r="G913" s="27">
        <f>G914</f>
        <v>0</v>
      </c>
      <c r="H913" s="139"/>
      <c r="J913" s="132"/>
    </row>
    <row r="914" spans="1:10" ht="33" hidden="1" customHeight="1" x14ac:dyDescent="0.25">
      <c r="A914" s="26" t="s">
        <v>313</v>
      </c>
      <c r="B914" s="214">
        <v>907</v>
      </c>
      <c r="C914" s="212" t="s">
        <v>305</v>
      </c>
      <c r="D914" s="212" t="s">
        <v>256</v>
      </c>
      <c r="E914" s="212" t="s">
        <v>530</v>
      </c>
      <c r="F914" s="212" t="s">
        <v>314</v>
      </c>
      <c r="G914" s="27">
        <f>G915</f>
        <v>0</v>
      </c>
      <c r="J914" s="132"/>
    </row>
    <row r="915" spans="1:10" ht="15.75" hidden="1" x14ac:dyDescent="0.25">
      <c r="A915" s="26" t="s">
        <v>315</v>
      </c>
      <c r="B915" s="214">
        <v>907</v>
      </c>
      <c r="C915" s="212" t="s">
        <v>305</v>
      </c>
      <c r="D915" s="212" t="s">
        <v>256</v>
      </c>
      <c r="E915" s="212" t="s">
        <v>530</v>
      </c>
      <c r="F915" s="212" t="s">
        <v>316</v>
      </c>
      <c r="G915" s="27">
        <f>29.4-29.4</f>
        <v>0</v>
      </c>
      <c r="J915" s="132"/>
    </row>
    <row r="916" spans="1:10" ht="31.5" hidden="1" customHeight="1" x14ac:dyDescent="0.25">
      <c r="A916" s="26" t="s">
        <v>325</v>
      </c>
      <c r="B916" s="214">
        <v>907</v>
      </c>
      <c r="C916" s="212" t="s">
        <v>305</v>
      </c>
      <c r="D916" s="212" t="s">
        <v>256</v>
      </c>
      <c r="E916" s="212" t="s">
        <v>531</v>
      </c>
      <c r="F916" s="212"/>
      <c r="G916" s="27">
        <f>G917</f>
        <v>0</v>
      </c>
      <c r="J916" s="132"/>
    </row>
    <row r="917" spans="1:10" ht="47.25" hidden="1" customHeight="1" x14ac:dyDescent="0.25">
      <c r="A917" s="26" t="s">
        <v>313</v>
      </c>
      <c r="B917" s="214">
        <v>907</v>
      </c>
      <c r="C917" s="212" t="s">
        <v>305</v>
      </c>
      <c r="D917" s="212" t="s">
        <v>256</v>
      </c>
      <c r="E917" s="212" t="s">
        <v>531</v>
      </c>
      <c r="F917" s="212" t="s">
        <v>314</v>
      </c>
      <c r="G917" s="27">
        <f>G918</f>
        <v>0</v>
      </c>
      <c r="J917" s="132"/>
    </row>
    <row r="918" spans="1:10" ht="15.75" hidden="1" customHeight="1" x14ac:dyDescent="0.25">
      <c r="A918" s="26" t="s">
        <v>315</v>
      </c>
      <c r="B918" s="214">
        <v>907</v>
      </c>
      <c r="C918" s="212" t="s">
        <v>305</v>
      </c>
      <c r="D918" s="212" t="s">
        <v>256</v>
      </c>
      <c r="E918" s="212" t="s">
        <v>531</v>
      </c>
      <c r="F918" s="212" t="s">
        <v>316</v>
      </c>
      <c r="G918" s="27">
        <v>0</v>
      </c>
      <c r="J918" s="132"/>
    </row>
    <row r="919" spans="1:10" ht="33" hidden="1" customHeight="1" x14ac:dyDescent="0.25">
      <c r="A919" s="47" t="s">
        <v>842</v>
      </c>
      <c r="B919" s="214">
        <v>907</v>
      </c>
      <c r="C919" s="212" t="s">
        <v>305</v>
      </c>
      <c r="D919" s="212" t="s">
        <v>256</v>
      </c>
      <c r="E919" s="212" t="s">
        <v>849</v>
      </c>
      <c r="F919" s="212"/>
      <c r="G919" s="27">
        <f>G920</f>
        <v>0</v>
      </c>
      <c r="J919" s="132"/>
    </row>
    <row r="920" spans="1:10" ht="54.75" hidden="1" customHeight="1" x14ac:dyDescent="0.25">
      <c r="A920" s="33" t="s">
        <v>313</v>
      </c>
      <c r="B920" s="214">
        <v>907</v>
      </c>
      <c r="C920" s="212" t="s">
        <v>305</v>
      </c>
      <c r="D920" s="212" t="s">
        <v>256</v>
      </c>
      <c r="E920" s="212" t="s">
        <v>849</v>
      </c>
      <c r="F920" s="212" t="s">
        <v>314</v>
      </c>
      <c r="G920" s="27">
        <f>G921</f>
        <v>0</v>
      </c>
      <c r="J920" s="132"/>
    </row>
    <row r="921" spans="1:10" ht="15.75" hidden="1" customHeight="1" x14ac:dyDescent="0.25">
      <c r="A921" s="33" t="s">
        <v>315</v>
      </c>
      <c r="B921" s="214">
        <v>907</v>
      </c>
      <c r="C921" s="212" t="s">
        <v>305</v>
      </c>
      <c r="D921" s="212" t="s">
        <v>256</v>
      </c>
      <c r="E921" s="212" t="s">
        <v>849</v>
      </c>
      <c r="F921" s="212" t="s">
        <v>316</v>
      </c>
      <c r="G921" s="27">
        <f>365.2+57-107.1-315.1</f>
        <v>0</v>
      </c>
      <c r="J921" s="132"/>
    </row>
    <row r="922" spans="1:10" ht="48.75" hidden="1" customHeight="1" x14ac:dyDescent="0.25">
      <c r="A922" s="31" t="s">
        <v>782</v>
      </c>
      <c r="B922" s="214">
        <v>907</v>
      </c>
      <c r="C922" s="212" t="s">
        <v>305</v>
      </c>
      <c r="D922" s="212" t="s">
        <v>256</v>
      </c>
      <c r="E922" s="212" t="s">
        <v>780</v>
      </c>
      <c r="F922" s="219"/>
      <c r="G922" s="27">
        <f>G923</f>
        <v>0</v>
      </c>
      <c r="J922" s="132"/>
    </row>
    <row r="923" spans="1:10" ht="35.25" hidden="1" customHeight="1" x14ac:dyDescent="0.25">
      <c r="A923" s="122" t="s">
        <v>922</v>
      </c>
      <c r="B923" s="214">
        <v>907</v>
      </c>
      <c r="C923" s="212" t="s">
        <v>305</v>
      </c>
      <c r="D923" s="212" t="s">
        <v>256</v>
      </c>
      <c r="E923" s="212" t="s">
        <v>923</v>
      </c>
      <c r="F923" s="219"/>
      <c r="G923" s="27">
        <f>G924</f>
        <v>0</v>
      </c>
      <c r="J923" s="132"/>
    </row>
    <row r="924" spans="1:10" ht="38.25" hidden="1" customHeight="1" x14ac:dyDescent="0.25">
      <c r="A924" s="31" t="s">
        <v>313</v>
      </c>
      <c r="B924" s="214">
        <v>907</v>
      </c>
      <c r="C924" s="212" t="s">
        <v>305</v>
      </c>
      <c r="D924" s="212" t="s">
        <v>256</v>
      </c>
      <c r="E924" s="212" t="s">
        <v>923</v>
      </c>
      <c r="F924" s="219" t="s">
        <v>314</v>
      </c>
      <c r="G924" s="27">
        <f>G925</f>
        <v>0</v>
      </c>
      <c r="J924" s="132"/>
    </row>
    <row r="925" spans="1:10" ht="15.75" hidden="1" customHeight="1" x14ac:dyDescent="0.25">
      <c r="A925" s="255" t="s">
        <v>315</v>
      </c>
      <c r="B925" s="214">
        <v>907</v>
      </c>
      <c r="C925" s="212" t="s">
        <v>305</v>
      </c>
      <c r="D925" s="212" t="s">
        <v>256</v>
      </c>
      <c r="E925" s="212" t="s">
        <v>923</v>
      </c>
      <c r="F925" s="219" t="s">
        <v>316</v>
      </c>
      <c r="G925" s="27">
        <f>163.1-163.1</f>
        <v>0</v>
      </c>
      <c r="J925" s="132"/>
    </row>
    <row r="926" spans="1:10" ht="15.75" hidden="1" x14ac:dyDescent="0.25">
      <c r="A926" s="26" t="s">
        <v>162</v>
      </c>
      <c r="B926" s="214">
        <v>907</v>
      </c>
      <c r="C926" s="212" t="s">
        <v>305</v>
      </c>
      <c r="D926" s="212" t="s">
        <v>256</v>
      </c>
      <c r="E926" s="212" t="s">
        <v>163</v>
      </c>
      <c r="F926" s="212"/>
      <c r="G926" s="27">
        <f>G927</f>
        <v>0</v>
      </c>
      <c r="J926" s="132"/>
    </row>
    <row r="927" spans="1:10" ht="22.5" hidden="1" customHeight="1" x14ac:dyDescent="0.25">
      <c r="A927" s="26" t="s">
        <v>226</v>
      </c>
      <c r="B927" s="214">
        <v>907</v>
      </c>
      <c r="C927" s="212" t="s">
        <v>305</v>
      </c>
      <c r="D927" s="212" t="s">
        <v>256</v>
      </c>
      <c r="E927" s="212" t="s">
        <v>227</v>
      </c>
      <c r="F927" s="212"/>
      <c r="G927" s="27">
        <f>G928+G931+G934</f>
        <v>0</v>
      </c>
      <c r="J927" s="132"/>
    </row>
    <row r="928" spans="1:10" ht="47.25" hidden="1" x14ac:dyDescent="0.25">
      <c r="A928" s="33" t="s">
        <v>330</v>
      </c>
      <c r="B928" s="214">
        <v>907</v>
      </c>
      <c r="C928" s="212" t="s">
        <v>305</v>
      </c>
      <c r="D928" s="212" t="s">
        <v>256</v>
      </c>
      <c r="E928" s="212" t="s">
        <v>331</v>
      </c>
      <c r="F928" s="212"/>
      <c r="G928" s="27">
        <f>G929</f>
        <v>0</v>
      </c>
      <c r="J928" s="132"/>
    </row>
    <row r="929" spans="1:13" ht="31.5" hidden="1" x14ac:dyDescent="0.25">
      <c r="A929" s="26" t="s">
        <v>313</v>
      </c>
      <c r="B929" s="214">
        <v>907</v>
      </c>
      <c r="C929" s="212" t="s">
        <v>305</v>
      </c>
      <c r="D929" s="212" t="s">
        <v>256</v>
      </c>
      <c r="E929" s="212" t="s">
        <v>331</v>
      </c>
      <c r="F929" s="212" t="s">
        <v>314</v>
      </c>
      <c r="G929" s="27">
        <f>G930</f>
        <v>0</v>
      </c>
      <c r="J929" s="132"/>
    </row>
    <row r="930" spans="1:13" ht="15.75" hidden="1" x14ac:dyDescent="0.25">
      <c r="A930" s="26" t="s">
        <v>315</v>
      </c>
      <c r="B930" s="214">
        <v>907</v>
      </c>
      <c r="C930" s="212" t="s">
        <v>305</v>
      </c>
      <c r="D930" s="212" t="s">
        <v>256</v>
      </c>
      <c r="E930" s="212" t="s">
        <v>331</v>
      </c>
      <c r="F930" s="212" t="s">
        <v>316</v>
      </c>
      <c r="G930" s="27">
        <f>50-39.5-10.5</f>
        <v>0</v>
      </c>
      <c r="J930" s="132"/>
    </row>
    <row r="931" spans="1:13" ht="63" hidden="1" x14ac:dyDescent="0.25">
      <c r="A931" s="33" t="s">
        <v>332</v>
      </c>
      <c r="B931" s="214">
        <v>907</v>
      </c>
      <c r="C931" s="212" t="s">
        <v>305</v>
      </c>
      <c r="D931" s="212" t="s">
        <v>256</v>
      </c>
      <c r="E931" s="212" t="s">
        <v>333</v>
      </c>
      <c r="F931" s="212"/>
      <c r="G931" s="27">
        <f>G932</f>
        <v>0</v>
      </c>
      <c r="J931" s="132"/>
    </row>
    <row r="932" spans="1:13" ht="31.5" hidden="1" x14ac:dyDescent="0.25">
      <c r="A932" s="26" t="s">
        <v>313</v>
      </c>
      <c r="B932" s="214">
        <v>907</v>
      </c>
      <c r="C932" s="212" t="s">
        <v>305</v>
      </c>
      <c r="D932" s="212" t="s">
        <v>256</v>
      </c>
      <c r="E932" s="212" t="s">
        <v>333</v>
      </c>
      <c r="F932" s="212" t="s">
        <v>314</v>
      </c>
      <c r="G932" s="27">
        <f>G933</f>
        <v>0</v>
      </c>
      <c r="J932" s="132"/>
    </row>
    <row r="933" spans="1:13" ht="15.75" hidden="1" x14ac:dyDescent="0.25">
      <c r="A933" s="26" t="s">
        <v>315</v>
      </c>
      <c r="B933" s="214">
        <v>907</v>
      </c>
      <c r="C933" s="212" t="s">
        <v>305</v>
      </c>
      <c r="D933" s="212" t="s">
        <v>256</v>
      </c>
      <c r="E933" s="212" t="s">
        <v>333</v>
      </c>
      <c r="F933" s="212" t="s">
        <v>316</v>
      </c>
      <c r="G933" s="27">
        <f>200-2.7+6.9-204.2</f>
        <v>0</v>
      </c>
      <c r="J933" s="132"/>
    </row>
    <row r="934" spans="1:13" ht="78.75" hidden="1" x14ac:dyDescent="0.25">
      <c r="A934" s="33" t="s">
        <v>506</v>
      </c>
      <c r="B934" s="214">
        <v>907</v>
      </c>
      <c r="C934" s="212" t="s">
        <v>305</v>
      </c>
      <c r="D934" s="212" t="s">
        <v>256</v>
      </c>
      <c r="E934" s="212" t="s">
        <v>335</v>
      </c>
      <c r="F934" s="212"/>
      <c r="G934" s="27">
        <f>G935</f>
        <v>0</v>
      </c>
      <c r="J934" s="132"/>
    </row>
    <row r="935" spans="1:13" ht="31.5" hidden="1" x14ac:dyDescent="0.25">
      <c r="A935" s="26" t="s">
        <v>313</v>
      </c>
      <c r="B935" s="214">
        <v>907</v>
      </c>
      <c r="C935" s="212" t="s">
        <v>305</v>
      </c>
      <c r="D935" s="212" t="s">
        <v>256</v>
      </c>
      <c r="E935" s="212" t="s">
        <v>335</v>
      </c>
      <c r="F935" s="212" t="s">
        <v>314</v>
      </c>
      <c r="G935" s="27">
        <f>G936</f>
        <v>0</v>
      </c>
      <c r="J935" s="132"/>
    </row>
    <row r="936" spans="1:13" ht="15.75" hidden="1" x14ac:dyDescent="0.25">
      <c r="A936" s="26" t="s">
        <v>315</v>
      </c>
      <c r="B936" s="214">
        <v>907</v>
      </c>
      <c r="C936" s="212" t="s">
        <v>305</v>
      </c>
      <c r="D936" s="212" t="s">
        <v>256</v>
      </c>
      <c r="E936" s="212" t="s">
        <v>335</v>
      </c>
      <c r="F936" s="212" t="s">
        <v>316</v>
      </c>
      <c r="G936" s="27">
        <f>500-20.2-8.2-471.6</f>
        <v>0</v>
      </c>
      <c r="J936" s="132"/>
    </row>
    <row r="937" spans="1:13" ht="15.75" x14ac:dyDescent="0.25">
      <c r="A937" s="24" t="s">
        <v>532</v>
      </c>
      <c r="B937" s="211">
        <v>907</v>
      </c>
      <c r="C937" s="213" t="s">
        <v>533</v>
      </c>
      <c r="D937" s="212"/>
      <c r="E937" s="212"/>
      <c r="F937" s="212"/>
      <c r="G937" s="22">
        <f>G938+G990</f>
        <v>58883.3</v>
      </c>
      <c r="J937" s="132"/>
    </row>
    <row r="938" spans="1:13" ht="15.75" x14ac:dyDescent="0.25">
      <c r="A938" s="24" t="s">
        <v>534</v>
      </c>
      <c r="B938" s="211">
        <v>907</v>
      </c>
      <c r="C938" s="213" t="s">
        <v>533</v>
      </c>
      <c r="D938" s="213" t="s">
        <v>159</v>
      </c>
      <c r="E938" s="212"/>
      <c r="F938" s="212"/>
      <c r="G938" s="22">
        <f>G939+G971+G966+G975+G979</f>
        <v>46657.7</v>
      </c>
      <c r="J938" s="132"/>
    </row>
    <row r="939" spans="1:13" ht="31.5" x14ac:dyDescent="0.25">
      <c r="A939" s="26" t="s">
        <v>523</v>
      </c>
      <c r="B939" s="214">
        <v>907</v>
      </c>
      <c r="C939" s="212" t="s">
        <v>533</v>
      </c>
      <c r="D939" s="212" t="s">
        <v>159</v>
      </c>
      <c r="E939" s="212" t="s">
        <v>524</v>
      </c>
      <c r="F939" s="212"/>
      <c r="G939" s="27">
        <f>G940</f>
        <v>45247.4</v>
      </c>
      <c r="J939" s="132"/>
    </row>
    <row r="940" spans="1:13" ht="31.5" x14ac:dyDescent="0.25">
      <c r="A940" s="26" t="s">
        <v>535</v>
      </c>
      <c r="B940" s="214">
        <v>907</v>
      </c>
      <c r="C940" s="212" t="s">
        <v>533</v>
      </c>
      <c r="D940" s="212" t="s">
        <v>159</v>
      </c>
      <c r="E940" s="212" t="s">
        <v>536</v>
      </c>
      <c r="F940" s="212"/>
      <c r="G940" s="27">
        <f>G941+G951+G954+G960+G963+G957</f>
        <v>45247.4</v>
      </c>
      <c r="J940" s="132"/>
    </row>
    <row r="941" spans="1:13" ht="31.5" x14ac:dyDescent="0.25">
      <c r="A941" s="26" t="s">
        <v>537</v>
      </c>
      <c r="B941" s="214">
        <v>907</v>
      </c>
      <c r="C941" s="212" t="s">
        <v>533</v>
      </c>
      <c r="D941" s="212" t="s">
        <v>159</v>
      </c>
      <c r="E941" s="212" t="s">
        <v>538</v>
      </c>
      <c r="F941" s="212"/>
      <c r="G941" s="27">
        <f>G942+G945+G948</f>
        <v>43691.7</v>
      </c>
      <c r="J941" s="132"/>
    </row>
    <row r="942" spans="1:13" ht="47.25" x14ac:dyDescent="0.25">
      <c r="A942" s="26" t="s">
        <v>1018</v>
      </c>
      <c r="B942" s="214">
        <v>907</v>
      </c>
      <c r="C942" s="212" t="s">
        <v>533</v>
      </c>
      <c r="D942" s="212" t="s">
        <v>159</v>
      </c>
      <c r="E942" s="212" t="s">
        <v>1012</v>
      </c>
      <c r="F942" s="212"/>
      <c r="G942" s="27">
        <f>G943</f>
        <v>12403.5</v>
      </c>
      <c r="J942" s="132"/>
    </row>
    <row r="943" spans="1:13" ht="36" customHeight="1" x14ac:dyDescent="0.25">
      <c r="A943" s="26" t="s">
        <v>313</v>
      </c>
      <c r="B943" s="214">
        <v>907</v>
      </c>
      <c r="C943" s="212" t="s">
        <v>533</v>
      </c>
      <c r="D943" s="212" t="s">
        <v>159</v>
      </c>
      <c r="E943" s="212" t="s">
        <v>1012</v>
      </c>
      <c r="F943" s="212" t="s">
        <v>314</v>
      </c>
      <c r="G943" s="27">
        <f>G944</f>
        <v>12403.5</v>
      </c>
      <c r="J943" s="132"/>
    </row>
    <row r="944" spans="1:13" ht="15.75" x14ac:dyDescent="0.25">
      <c r="A944" s="26" t="s">
        <v>315</v>
      </c>
      <c r="B944" s="214">
        <v>907</v>
      </c>
      <c r="C944" s="212" t="s">
        <v>533</v>
      </c>
      <c r="D944" s="212" t="s">
        <v>159</v>
      </c>
      <c r="E944" s="212" t="s">
        <v>1012</v>
      </c>
      <c r="F944" s="212" t="s">
        <v>316</v>
      </c>
      <c r="G944" s="28">
        <f>11428+80.9+894.6</f>
        <v>12403.5</v>
      </c>
      <c r="H944" s="292"/>
      <c r="I944" s="311"/>
      <c r="J944" s="132"/>
      <c r="K944" s="132"/>
      <c r="L944" s="132"/>
      <c r="M944" s="132"/>
    </row>
    <row r="945" spans="1:13" ht="39.75" customHeight="1" x14ac:dyDescent="0.25">
      <c r="A945" s="26" t="s">
        <v>1040</v>
      </c>
      <c r="B945" s="214">
        <v>907</v>
      </c>
      <c r="C945" s="212" t="s">
        <v>533</v>
      </c>
      <c r="D945" s="212" t="s">
        <v>159</v>
      </c>
      <c r="E945" s="212" t="s">
        <v>1013</v>
      </c>
      <c r="F945" s="212"/>
      <c r="G945" s="28">
        <f>G946</f>
        <v>13040.1</v>
      </c>
      <c r="H945" s="311"/>
      <c r="I945" s="311"/>
      <c r="J945" s="317"/>
      <c r="K945" s="132"/>
      <c r="L945" s="132"/>
      <c r="M945" s="132"/>
    </row>
    <row r="946" spans="1:13" ht="31.5" x14ac:dyDescent="0.25">
      <c r="A946" s="26" t="s">
        <v>313</v>
      </c>
      <c r="B946" s="214">
        <v>907</v>
      </c>
      <c r="C946" s="212" t="s">
        <v>533</v>
      </c>
      <c r="D946" s="212" t="s">
        <v>159</v>
      </c>
      <c r="E946" s="212" t="s">
        <v>1013</v>
      </c>
      <c r="F946" s="212" t="s">
        <v>314</v>
      </c>
      <c r="G946" s="28">
        <f>G947</f>
        <v>13040.1</v>
      </c>
      <c r="H946" s="311"/>
      <c r="I946" s="311"/>
      <c r="J946" s="132"/>
      <c r="K946" s="132"/>
      <c r="L946" s="132"/>
      <c r="M946" s="132"/>
    </row>
    <row r="947" spans="1:13" ht="15.75" x14ac:dyDescent="0.25">
      <c r="A947" s="26" t="s">
        <v>315</v>
      </c>
      <c r="B947" s="214">
        <v>907</v>
      </c>
      <c r="C947" s="212" t="s">
        <v>533</v>
      </c>
      <c r="D947" s="212" t="s">
        <v>159</v>
      </c>
      <c r="E947" s="212" t="s">
        <v>1013</v>
      </c>
      <c r="F947" s="212" t="s">
        <v>316</v>
      </c>
      <c r="G947" s="28">
        <f>12609.4-227.5+745.5-87.3</f>
        <v>13040.1</v>
      </c>
      <c r="H947" s="311"/>
      <c r="I947" s="311"/>
      <c r="J947" s="132"/>
      <c r="K947" s="132"/>
      <c r="L947" s="132"/>
      <c r="M947" s="132"/>
    </row>
    <row r="948" spans="1:13" ht="47.25" x14ac:dyDescent="0.25">
      <c r="A948" s="26" t="s">
        <v>1041</v>
      </c>
      <c r="B948" s="214">
        <v>907</v>
      </c>
      <c r="C948" s="212" t="s">
        <v>533</v>
      </c>
      <c r="D948" s="212" t="s">
        <v>159</v>
      </c>
      <c r="E948" s="212" t="s">
        <v>1014</v>
      </c>
      <c r="F948" s="212"/>
      <c r="G948" s="28">
        <f>G949</f>
        <v>18248.099999999999</v>
      </c>
      <c r="H948" s="311"/>
      <c r="I948" s="311"/>
      <c r="J948" s="317"/>
      <c r="K948" s="132"/>
      <c r="L948" s="132"/>
      <c r="M948" s="132"/>
    </row>
    <row r="949" spans="1:13" ht="31.5" x14ac:dyDescent="0.25">
      <c r="A949" s="26" t="s">
        <v>313</v>
      </c>
      <c r="B949" s="214">
        <v>907</v>
      </c>
      <c r="C949" s="212" t="s">
        <v>533</v>
      </c>
      <c r="D949" s="212" t="s">
        <v>159</v>
      </c>
      <c r="E949" s="212" t="s">
        <v>1014</v>
      </c>
      <c r="F949" s="212" t="s">
        <v>314</v>
      </c>
      <c r="G949" s="28">
        <f>G950</f>
        <v>18248.099999999999</v>
      </c>
      <c r="H949" s="311"/>
      <c r="I949" s="311"/>
      <c r="J949" s="132"/>
      <c r="K949" s="132"/>
      <c r="L949" s="132"/>
      <c r="M949" s="132"/>
    </row>
    <row r="950" spans="1:13" ht="15.75" x14ac:dyDescent="0.25">
      <c r="A950" s="26" t="s">
        <v>315</v>
      </c>
      <c r="B950" s="214">
        <v>907</v>
      </c>
      <c r="C950" s="212" t="s">
        <v>533</v>
      </c>
      <c r="D950" s="212" t="s">
        <v>159</v>
      </c>
      <c r="E950" s="212" t="s">
        <v>1014</v>
      </c>
      <c r="F950" s="212" t="s">
        <v>316</v>
      </c>
      <c r="G950" s="28">
        <f>19339.5-1636.2+863.4-36-97.2-185.4</f>
        <v>18248.099999999999</v>
      </c>
      <c r="H950" s="311" t="s">
        <v>1090</v>
      </c>
      <c r="I950" s="379"/>
      <c r="J950" s="379"/>
      <c r="K950" s="341"/>
      <c r="L950" s="132"/>
      <c r="M950" s="132"/>
    </row>
    <row r="951" spans="1:13" ht="31.5" x14ac:dyDescent="0.25">
      <c r="A951" s="26" t="s">
        <v>319</v>
      </c>
      <c r="B951" s="214">
        <v>907</v>
      </c>
      <c r="C951" s="212" t="s">
        <v>533</v>
      </c>
      <c r="D951" s="212" t="s">
        <v>159</v>
      </c>
      <c r="E951" s="212" t="s">
        <v>539</v>
      </c>
      <c r="F951" s="212"/>
      <c r="G951" s="27">
        <f>G952</f>
        <v>87.3</v>
      </c>
      <c r="J951" s="132"/>
      <c r="K951" s="132"/>
      <c r="L951" s="376"/>
      <c r="M951" s="376"/>
    </row>
    <row r="952" spans="1:13" ht="31.5" x14ac:dyDescent="0.25">
      <c r="A952" s="26" t="s">
        <v>313</v>
      </c>
      <c r="B952" s="214">
        <v>907</v>
      </c>
      <c r="C952" s="212" t="s">
        <v>533</v>
      </c>
      <c r="D952" s="212" t="s">
        <v>159</v>
      </c>
      <c r="E952" s="212" t="s">
        <v>539</v>
      </c>
      <c r="F952" s="212" t="s">
        <v>314</v>
      </c>
      <c r="G952" s="27">
        <f>G953</f>
        <v>87.3</v>
      </c>
      <c r="J952" s="132"/>
      <c r="K952" s="132"/>
      <c r="L952" s="132"/>
      <c r="M952" s="132"/>
    </row>
    <row r="953" spans="1:13" ht="15.75" x14ac:dyDescent="0.25">
      <c r="A953" s="26" t="s">
        <v>315</v>
      </c>
      <c r="B953" s="214">
        <v>907</v>
      </c>
      <c r="C953" s="212" t="s">
        <v>533</v>
      </c>
      <c r="D953" s="212" t="s">
        <v>159</v>
      </c>
      <c r="E953" s="212" t="s">
        <v>539</v>
      </c>
      <c r="F953" s="212" t="s">
        <v>316</v>
      </c>
      <c r="G953" s="27">
        <v>87.3</v>
      </c>
      <c r="H953" s="256"/>
      <c r="J953" s="132"/>
      <c r="K953" s="132"/>
      <c r="L953" s="132"/>
      <c r="M953" s="132"/>
    </row>
    <row r="954" spans="1:13" ht="28.5" customHeight="1" x14ac:dyDescent="0.25">
      <c r="A954" s="26" t="s">
        <v>321</v>
      </c>
      <c r="B954" s="214">
        <v>907</v>
      </c>
      <c r="C954" s="212" t="s">
        <v>533</v>
      </c>
      <c r="D954" s="212" t="s">
        <v>159</v>
      </c>
      <c r="E954" s="212" t="s">
        <v>540</v>
      </c>
      <c r="F954" s="212"/>
      <c r="G954" s="27">
        <f>G955</f>
        <v>185.4</v>
      </c>
      <c r="J954" s="132"/>
      <c r="K954" s="132"/>
      <c r="L954" s="132"/>
      <c r="M954" s="132"/>
    </row>
    <row r="955" spans="1:13" ht="37.5" customHeight="1" x14ac:dyDescent="0.25">
      <c r="A955" s="26" t="s">
        <v>313</v>
      </c>
      <c r="B955" s="214">
        <v>907</v>
      </c>
      <c r="C955" s="212" t="s">
        <v>533</v>
      </c>
      <c r="D955" s="212" t="s">
        <v>159</v>
      </c>
      <c r="E955" s="212" t="s">
        <v>540</v>
      </c>
      <c r="F955" s="212" t="s">
        <v>314</v>
      </c>
      <c r="G955" s="27">
        <f>G956</f>
        <v>185.4</v>
      </c>
      <c r="J955" s="132"/>
      <c r="K955" s="132"/>
      <c r="L955" s="132"/>
      <c r="M955" s="132"/>
    </row>
    <row r="956" spans="1:13" ht="15.75" customHeight="1" x14ac:dyDescent="0.25">
      <c r="A956" s="26" t="s">
        <v>315</v>
      </c>
      <c r="B956" s="214">
        <v>907</v>
      </c>
      <c r="C956" s="212" t="s">
        <v>533</v>
      </c>
      <c r="D956" s="212" t="s">
        <v>159</v>
      </c>
      <c r="E956" s="212" t="s">
        <v>540</v>
      </c>
      <c r="F956" s="212" t="s">
        <v>316</v>
      </c>
      <c r="G956" s="27">
        <v>185.4</v>
      </c>
      <c r="H956" s="352" t="s">
        <v>1091</v>
      </c>
      <c r="J956" s="132"/>
      <c r="K956" s="132"/>
      <c r="L956" s="132"/>
      <c r="M956" s="132"/>
    </row>
    <row r="957" spans="1:13" s="333" customFormat="1" ht="15.75" customHeight="1" x14ac:dyDescent="0.25">
      <c r="A957" s="26" t="s">
        <v>1078</v>
      </c>
      <c r="B957" s="214">
        <v>907</v>
      </c>
      <c r="C957" s="212" t="s">
        <v>533</v>
      </c>
      <c r="D957" s="212" t="s">
        <v>159</v>
      </c>
      <c r="E957" s="212" t="s">
        <v>1079</v>
      </c>
      <c r="F957" s="212"/>
      <c r="G957" s="27">
        <f>G958</f>
        <v>36</v>
      </c>
      <c r="I957" s="132"/>
      <c r="J957" s="132"/>
      <c r="K957" s="132"/>
      <c r="L957" s="132"/>
      <c r="M957" s="132"/>
    </row>
    <row r="958" spans="1:13" s="333" customFormat="1" ht="15.75" customHeight="1" x14ac:dyDescent="0.25">
      <c r="A958" s="26" t="s">
        <v>313</v>
      </c>
      <c r="B958" s="214">
        <v>907</v>
      </c>
      <c r="C958" s="212" t="s">
        <v>533</v>
      </c>
      <c r="D958" s="212" t="s">
        <v>159</v>
      </c>
      <c r="E958" s="212" t="s">
        <v>1079</v>
      </c>
      <c r="F958" s="212" t="s">
        <v>314</v>
      </c>
      <c r="G958" s="27">
        <f>G959</f>
        <v>36</v>
      </c>
      <c r="I958" s="132"/>
      <c r="J958" s="132"/>
      <c r="K958" s="132"/>
      <c r="L958" s="132"/>
      <c r="M958" s="132"/>
    </row>
    <row r="959" spans="1:13" s="333" customFormat="1" ht="15.75" customHeight="1" x14ac:dyDescent="0.25">
      <c r="A959" s="26" t="s">
        <v>315</v>
      </c>
      <c r="B959" s="214">
        <v>907</v>
      </c>
      <c r="C959" s="212" t="s">
        <v>533</v>
      </c>
      <c r="D959" s="212" t="s">
        <v>159</v>
      </c>
      <c r="E959" s="212" t="s">
        <v>1079</v>
      </c>
      <c r="F959" s="212" t="s">
        <v>316</v>
      </c>
      <c r="G959" s="27">
        <v>36</v>
      </c>
      <c r="H959" s="316"/>
      <c r="I959" s="132"/>
      <c r="J959" s="132"/>
      <c r="K959" s="132"/>
      <c r="L959" s="132"/>
      <c r="M959" s="132"/>
    </row>
    <row r="960" spans="1:13" ht="33.75" customHeight="1" x14ac:dyDescent="0.25">
      <c r="A960" s="26" t="s">
        <v>959</v>
      </c>
      <c r="B960" s="214">
        <v>907</v>
      </c>
      <c r="C960" s="212" t="s">
        <v>533</v>
      </c>
      <c r="D960" s="212" t="s">
        <v>159</v>
      </c>
      <c r="E960" s="212" t="s">
        <v>541</v>
      </c>
      <c r="F960" s="212"/>
      <c r="G960" s="27">
        <f>G961</f>
        <v>53.7</v>
      </c>
      <c r="J960" s="132"/>
      <c r="K960" s="132"/>
      <c r="L960" s="132"/>
      <c r="M960" s="132"/>
    </row>
    <row r="961" spans="1:13" ht="31.5" x14ac:dyDescent="0.25">
      <c r="A961" s="26" t="s">
        <v>313</v>
      </c>
      <c r="B961" s="214">
        <v>907</v>
      </c>
      <c r="C961" s="212" t="s">
        <v>533</v>
      </c>
      <c r="D961" s="212" t="s">
        <v>159</v>
      </c>
      <c r="E961" s="212" t="s">
        <v>541</v>
      </c>
      <c r="F961" s="212" t="s">
        <v>314</v>
      </c>
      <c r="G961" s="27">
        <f>G962</f>
        <v>53.7</v>
      </c>
      <c r="J961" s="132"/>
      <c r="K961" s="132"/>
      <c r="L961" s="132"/>
      <c r="M961" s="132"/>
    </row>
    <row r="962" spans="1:13" ht="15.75" customHeight="1" x14ac:dyDescent="0.25">
      <c r="A962" s="26" t="s">
        <v>315</v>
      </c>
      <c r="B962" s="214">
        <v>907</v>
      </c>
      <c r="C962" s="212" t="s">
        <v>533</v>
      </c>
      <c r="D962" s="212" t="s">
        <v>159</v>
      </c>
      <c r="E962" s="212" t="s">
        <v>541</v>
      </c>
      <c r="F962" s="212" t="s">
        <v>316</v>
      </c>
      <c r="G962" s="27">
        <v>53.7</v>
      </c>
      <c r="H962" s="352" t="s">
        <v>1097</v>
      </c>
      <c r="J962" s="132"/>
      <c r="K962" s="132"/>
      <c r="L962" s="132"/>
      <c r="M962" s="132"/>
    </row>
    <row r="963" spans="1:13" ht="34.5" customHeight="1" x14ac:dyDescent="0.25">
      <c r="A963" s="47" t="s">
        <v>842</v>
      </c>
      <c r="B963" s="214">
        <v>907</v>
      </c>
      <c r="C963" s="212" t="s">
        <v>533</v>
      </c>
      <c r="D963" s="212" t="s">
        <v>159</v>
      </c>
      <c r="E963" s="212" t="s">
        <v>850</v>
      </c>
      <c r="F963" s="212"/>
      <c r="G963" s="27">
        <f>G964</f>
        <v>1193.3</v>
      </c>
      <c r="J963" s="317"/>
      <c r="K963" s="132"/>
      <c r="L963" s="132"/>
      <c r="M963" s="132"/>
    </row>
    <row r="964" spans="1:13" ht="27" customHeight="1" x14ac:dyDescent="0.25">
      <c r="A964" s="33" t="s">
        <v>313</v>
      </c>
      <c r="B964" s="214">
        <v>907</v>
      </c>
      <c r="C964" s="212" t="s">
        <v>533</v>
      </c>
      <c r="D964" s="212" t="s">
        <v>159</v>
      </c>
      <c r="E964" s="212" t="s">
        <v>850</v>
      </c>
      <c r="F964" s="212" t="s">
        <v>314</v>
      </c>
      <c r="G964" s="27">
        <f>G965</f>
        <v>1193.3</v>
      </c>
      <c r="J964" s="132"/>
      <c r="K964" s="132"/>
      <c r="L964" s="132"/>
      <c r="M964" s="132"/>
    </row>
    <row r="965" spans="1:13" ht="15.75" customHeight="1" x14ac:dyDescent="0.25">
      <c r="A965" s="33" t="s">
        <v>315</v>
      </c>
      <c r="B965" s="214">
        <v>907</v>
      </c>
      <c r="C965" s="212" t="s">
        <v>533</v>
      </c>
      <c r="D965" s="212" t="s">
        <v>159</v>
      </c>
      <c r="E965" s="212" t="s">
        <v>850</v>
      </c>
      <c r="F965" s="212" t="s">
        <v>316</v>
      </c>
      <c r="G965" s="27">
        <f>808.1+438.9-53.7</f>
        <v>1193.3</v>
      </c>
      <c r="H965" s="316" t="s">
        <v>1096</v>
      </c>
      <c r="J965" s="132"/>
      <c r="K965" s="132"/>
      <c r="L965" s="132"/>
      <c r="M965" s="132"/>
    </row>
    <row r="966" spans="1:13" ht="61.5" hidden="1" customHeight="1" x14ac:dyDescent="0.25">
      <c r="A966" s="33" t="s">
        <v>927</v>
      </c>
      <c r="B966" s="214">
        <v>907</v>
      </c>
      <c r="C966" s="212" t="s">
        <v>533</v>
      </c>
      <c r="D966" s="212" t="s">
        <v>159</v>
      </c>
      <c r="E966" s="212" t="s">
        <v>365</v>
      </c>
      <c r="F966" s="212"/>
      <c r="G966" s="27">
        <f>G967</f>
        <v>0</v>
      </c>
      <c r="I966" s="376"/>
      <c r="J966" s="376"/>
      <c r="K966" s="132"/>
      <c r="L966" s="132"/>
      <c r="M966" s="132"/>
    </row>
    <row r="967" spans="1:13" ht="47.25" hidden="1" x14ac:dyDescent="0.25">
      <c r="A967" s="33" t="s">
        <v>366</v>
      </c>
      <c r="B967" s="214">
        <v>907</v>
      </c>
      <c r="C967" s="212" t="s">
        <v>533</v>
      </c>
      <c r="D967" s="212" t="s">
        <v>159</v>
      </c>
      <c r="E967" s="212" t="s">
        <v>367</v>
      </c>
      <c r="F967" s="212"/>
      <c r="G967" s="27">
        <f>G968</f>
        <v>0</v>
      </c>
      <c r="J967" s="132"/>
      <c r="K967" s="132"/>
      <c r="L967" s="132"/>
      <c r="M967" s="132"/>
    </row>
    <row r="968" spans="1:13" ht="31.5" hidden="1" x14ac:dyDescent="0.25">
      <c r="A968" s="33" t="s">
        <v>313</v>
      </c>
      <c r="B968" s="214">
        <v>907</v>
      </c>
      <c r="C968" s="212" t="s">
        <v>533</v>
      </c>
      <c r="D968" s="212" t="s">
        <v>159</v>
      </c>
      <c r="E968" s="212" t="s">
        <v>367</v>
      </c>
      <c r="F968" s="212" t="s">
        <v>314</v>
      </c>
      <c r="G968" s="27">
        <f>G969</f>
        <v>0</v>
      </c>
      <c r="J968" s="132"/>
      <c r="K968" s="132"/>
      <c r="L968" s="132"/>
      <c r="M968" s="132"/>
    </row>
    <row r="969" spans="1:13" ht="21" hidden="1" customHeight="1" x14ac:dyDescent="0.25">
      <c r="A969" s="33" t="s">
        <v>315</v>
      </c>
      <c r="B969" s="214">
        <v>907</v>
      </c>
      <c r="C969" s="212" t="s">
        <v>533</v>
      </c>
      <c r="D969" s="212" t="s">
        <v>159</v>
      </c>
      <c r="E969" s="212" t="s">
        <v>367</v>
      </c>
      <c r="F969" s="212" t="s">
        <v>316</v>
      </c>
      <c r="G969" s="27">
        <v>0</v>
      </c>
      <c r="J969" s="132"/>
      <c r="K969" s="132"/>
      <c r="L969" s="132"/>
      <c r="M969" s="132"/>
    </row>
    <row r="970" spans="1:13" ht="15.75" hidden="1" x14ac:dyDescent="0.25">
      <c r="A970" s="26" t="s">
        <v>162</v>
      </c>
      <c r="B970" s="214">
        <v>907</v>
      </c>
      <c r="C970" s="212" t="s">
        <v>533</v>
      </c>
      <c r="D970" s="212" t="s">
        <v>159</v>
      </c>
      <c r="E970" s="212" t="s">
        <v>163</v>
      </c>
      <c r="F970" s="212"/>
      <c r="G970" s="27">
        <f>G971</f>
        <v>0</v>
      </c>
      <c r="J970" s="132"/>
      <c r="K970" s="132"/>
      <c r="L970" s="132"/>
      <c r="M970" s="132"/>
    </row>
    <row r="971" spans="1:13" ht="15.75" hidden="1" x14ac:dyDescent="0.25">
      <c r="A971" s="26" t="s">
        <v>226</v>
      </c>
      <c r="B971" s="214">
        <v>907</v>
      </c>
      <c r="C971" s="212" t="s">
        <v>533</v>
      </c>
      <c r="D971" s="212" t="s">
        <v>159</v>
      </c>
      <c r="E971" s="212" t="s">
        <v>227</v>
      </c>
      <c r="F971" s="212"/>
      <c r="G971" s="27">
        <f>G972</f>
        <v>0</v>
      </c>
      <c r="J971" s="132"/>
      <c r="K971" s="132"/>
      <c r="L971" s="132"/>
      <c r="M971" s="132"/>
    </row>
    <row r="972" spans="1:13" ht="31.5" hidden="1" x14ac:dyDescent="0.25">
      <c r="A972" s="26" t="s">
        <v>973</v>
      </c>
      <c r="B972" s="214">
        <v>907</v>
      </c>
      <c r="C972" s="212" t="s">
        <v>533</v>
      </c>
      <c r="D972" s="212" t="s">
        <v>159</v>
      </c>
      <c r="E972" s="212" t="s">
        <v>974</v>
      </c>
      <c r="F972" s="212"/>
      <c r="G972" s="27">
        <f>G974</f>
        <v>0</v>
      </c>
      <c r="J972" s="132"/>
      <c r="K972" s="132"/>
      <c r="L972" s="132"/>
      <c r="M972" s="132"/>
    </row>
    <row r="973" spans="1:13" ht="31.5" hidden="1" x14ac:dyDescent="0.25">
      <c r="A973" s="26" t="s">
        <v>313</v>
      </c>
      <c r="B973" s="214">
        <v>907</v>
      </c>
      <c r="C973" s="212" t="s">
        <v>533</v>
      </c>
      <c r="D973" s="212" t="s">
        <v>159</v>
      </c>
      <c r="E973" s="212" t="s">
        <v>974</v>
      </c>
      <c r="F973" s="212" t="s">
        <v>314</v>
      </c>
      <c r="G973" s="27">
        <f>G974</f>
        <v>0</v>
      </c>
      <c r="J973" s="132"/>
      <c r="K973" s="132"/>
      <c r="L973" s="132"/>
      <c r="M973" s="132"/>
    </row>
    <row r="974" spans="1:13" ht="15.75" hidden="1" x14ac:dyDescent="0.25">
      <c r="A974" s="26" t="s">
        <v>315</v>
      </c>
      <c r="B974" s="214">
        <v>907</v>
      </c>
      <c r="C974" s="212" t="s">
        <v>533</v>
      </c>
      <c r="D974" s="212" t="s">
        <v>159</v>
      </c>
      <c r="E974" s="212" t="s">
        <v>974</v>
      </c>
      <c r="F974" s="212" t="s">
        <v>316</v>
      </c>
      <c r="G974" s="27">
        <v>0</v>
      </c>
      <c r="J974" s="132"/>
      <c r="K974" s="132"/>
      <c r="L974" s="132"/>
      <c r="M974" s="132"/>
    </row>
    <row r="975" spans="1:13" ht="47.25" x14ac:dyDescent="0.25">
      <c r="A975" s="31" t="s">
        <v>782</v>
      </c>
      <c r="B975" s="214">
        <v>907</v>
      </c>
      <c r="C975" s="212" t="s">
        <v>533</v>
      </c>
      <c r="D975" s="212" t="s">
        <v>159</v>
      </c>
      <c r="E975" s="212" t="s">
        <v>780</v>
      </c>
      <c r="F975" s="219"/>
      <c r="G975" s="27">
        <f>G976</f>
        <v>540.1</v>
      </c>
      <c r="J975" s="317"/>
      <c r="K975" s="132"/>
      <c r="L975" s="132"/>
      <c r="M975" s="132"/>
    </row>
    <row r="976" spans="1:13" ht="31.5" x14ac:dyDescent="0.25">
      <c r="A976" s="122" t="s">
        <v>922</v>
      </c>
      <c r="B976" s="214">
        <v>907</v>
      </c>
      <c r="C976" s="212" t="s">
        <v>533</v>
      </c>
      <c r="D976" s="212" t="s">
        <v>159</v>
      </c>
      <c r="E976" s="212" t="s">
        <v>923</v>
      </c>
      <c r="F976" s="219"/>
      <c r="G976" s="27">
        <f>G977</f>
        <v>540.1</v>
      </c>
      <c r="J976" s="132"/>
    </row>
    <row r="977" spans="1:10" ht="31.5" x14ac:dyDescent="0.25">
      <c r="A977" s="31" t="s">
        <v>313</v>
      </c>
      <c r="B977" s="214">
        <v>907</v>
      </c>
      <c r="C977" s="212" t="s">
        <v>533</v>
      </c>
      <c r="D977" s="212" t="s">
        <v>159</v>
      </c>
      <c r="E977" s="212" t="s">
        <v>923</v>
      </c>
      <c r="F977" s="219" t="s">
        <v>314</v>
      </c>
      <c r="G977" s="27">
        <f>G978</f>
        <v>540.1</v>
      </c>
      <c r="J977" s="132"/>
    </row>
    <row r="978" spans="1:10" ht="15.75" x14ac:dyDescent="0.25">
      <c r="A978" s="255" t="s">
        <v>315</v>
      </c>
      <c r="B978" s="214">
        <v>907</v>
      </c>
      <c r="C978" s="212" t="s">
        <v>533</v>
      </c>
      <c r="D978" s="212" t="s">
        <v>159</v>
      </c>
      <c r="E978" s="212" t="s">
        <v>923</v>
      </c>
      <c r="F978" s="219" t="s">
        <v>316</v>
      </c>
      <c r="G978" s="27">
        <f>377+163.1</f>
        <v>540.1</v>
      </c>
      <c r="J978" s="132"/>
    </row>
    <row r="979" spans="1:10" ht="15.75" x14ac:dyDescent="0.25">
      <c r="A979" s="26" t="s">
        <v>162</v>
      </c>
      <c r="B979" s="214">
        <v>907</v>
      </c>
      <c r="C979" s="212" t="s">
        <v>533</v>
      </c>
      <c r="D979" s="212" t="s">
        <v>159</v>
      </c>
      <c r="E979" s="212" t="s">
        <v>163</v>
      </c>
      <c r="F979" s="212"/>
      <c r="G979" s="27">
        <f>G980</f>
        <v>870.2</v>
      </c>
      <c r="J979" s="132"/>
    </row>
    <row r="980" spans="1:10" ht="15.75" x14ac:dyDescent="0.25">
      <c r="A980" s="26" t="s">
        <v>226</v>
      </c>
      <c r="B980" s="214">
        <v>907</v>
      </c>
      <c r="C980" s="212" t="s">
        <v>533</v>
      </c>
      <c r="D980" s="212" t="s">
        <v>159</v>
      </c>
      <c r="E980" s="212" t="s">
        <v>227</v>
      </c>
      <c r="F980" s="212"/>
      <c r="G980" s="27">
        <f>G981+G984+G987</f>
        <v>870.2</v>
      </c>
      <c r="J980" s="132"/>
    </row>
    <row r="981" spans="1:10" ht="47.25" hidden="1" x14ac:dyDescent="0.25">
      <c r="A981" s="33" t="s">
        <v>330</v>
      </c>
      <c r="B981" s="214">
        <v>907</v>
      </c>
      <c r="C981" s="212" t="s">
        <v>533</v>
      </c>
      <c r="D981" s="212" t="s">
        <v>159</v>
      </c>
      <c r="E981" s="212" t="s">
        <v>331</v>
      </c>
      <c r="F981" s="212"/>
      <c r="G981" s="27">
        <f>G982</f>
        <v>0</v>
      </c>
      <c r="J981" s="132"/>
    </row>
    <row r="982" spans="1:10" ht="31.5" hidden="1" x14ac:dyDescent="0.25">
      <c r="A982" s="26" t="s">
        <v>313</v>
      </c>
      <c r="B982" s="214">
        <v>907</v>
      </c>
      <c r="C982" s="212" t="s">
        <v>533</v>
      </c>
      <c r="D982" s="212" t="s">
        <v>159</v>
      </c>
      <c r="E982" s="212" t="s">
        <v>331</v>
      </c>
      <c r="F982" s="212" t="s">
        <v>314</v>
      </c>
      <c r="G982" s="27">
        <f>G983</f>
        <v>0</v>
      </c>
      <c r="J982" s="132"/>
    </row>
    <row r="983" spans="1:10" ht="15.75" hidden="1" x14ac:dyDescent="0.25">
      <c r="A983" s="26" t="s">
        <v>315</v>
      </c>
      <c r="B983" s="214">
        <v>907</v>
      </c>
      <c r="C983" s="212" t="s">
        <v>533</v>
      </c>
      <c r="D983" s="212" t="s">
        <v>159</v>
      </c>
      <c r="E983" s="212" t="s">
        <v>331</v>
      </c>
      <c r="F983" s="212" t="s">
        <v>316</v>
      </c>
      <c r="G983" s="325">
        <f>10.5-10.5</f>
        <v>0</v>
      </c>
      <c r="H983" s="316"/>
      <c r="I983" s="321"/>
      <c r="J983" s="132"/>
    </row>
    <row r="984" spans="1:10" ht="63" hidden="1" x14ac:dyDescent="0.25">
      <c r="A984" s="33" t="s">
        <v>332</v>
      </c>
      <c r="B984" s="214">
        <v>907</v>
      </c>
      <c r="C984" s="212" t="s">
        <v>533</v>
      </c>
      <c r="D984" s="212" t="s">
        <v>159</v>
      </c>
      <c r="E984" s="212" t="s">
        <v>333</v>
      </c>
      <c r="F984" s="212"/>
      <c r="G984" s="27">
        <f>G985</f>
        <v>0</v>
      </c>
      <c r="J984" s="132"/>
    </row>
    <row r="985" spans="1:10" ht="31.5" hidden="1" x14ac:dyDescent="0.25">
      <c r="A985" s="26" t="s">
        <v>313</v>
      </c>
      <c r="B985" s="214">
        <v>907</v>
      </c>
      <c r="C985" s="212" t="s">
        <v>533</v>
      </c>
      <c r="D985" s="212" t="s">
        <v>159</v>
      </c>
      <c r="E985" s="212" t="s">
        <v>333</v>
      </c>
      <c r="F985" s="212" t="s">
        <v>314</v>
      </c>
      <c r="G985" s="27">
        <f>G986</f>
        <v>0</v>
      </c>
      <c r="J985" s="132"/>
    </row>
    <row r="986" spans="1:10" ht="15.75" hidden="1" x14ac:dyDescent="0.25">
      <c r="A986" s="26" t="s">
        <v>315</v>
      </c>
      <c r="B986" s="214">
        <v>907</v>
      </c>
      <c r="C986" s="212" t="s">
        <v>533</v>
      </c>
      <c r="D986" s="212" t="s">
        <v>159</v>
      </c>
      <c r="E986" s="212" t="s">
        <v>333</v>
      </c>
      <c r="F986" s="212" t="s">
        <v>316</v>
      </c>
      <c r="G986" s="27">
        <f>204.2-204.2</f>
        <v>0</v>
      </c>
      <c r="H986" s="316"/>
      <c r="I986" s="321"/>
      <c r="J986" s="132"/>
    </row>
    <row r="987" spans="1:10" ht="78.75" x14ac:dyDescent="0.25">
      <c r="A987" s="33" t="s">
        <v>506</v>
      </c>
      <c r="B987" s="214">
        <v>907</v>
      </c>
      <c r="C987" s="212" t="s">
        <v>533</v>
      </c>
      <c r="D987" s="212" t="s">
        <v>159</v>
      </c>
      <c r="E987" s="212" t="s">
        <v>335</v>
      </c>
      <c r="F987" s="212"/>
      <c r="G987" s="27">
        <f>G988</f>
        <v>870.2</v>
      </c>
      <c r="J987" s="132"/>
    </row>
    <row r="988" spans="1:10" ht="31.5" x14ac:dyDescent="0.25">
      <c r="A988" s="26" t="s">
        <v>313</v>
      </c>
      <c r="B988" s="214">
        <v>907</v>
      </c>
      <c r="C988" s="212" t="s">
        <v>533</v>
      </c>
      <c r="D988" s="212" t="s">
        <v>159</v>
      </c>
      <c r="E988" s="212" t="s">
        <v>335</v>
      </c>
      <c r="F988" s="212" t="s">
        <v>314</v>
      </c>
      <c r="G988" s="27">
        <f>G989</f>
        <v>870.2</v>
      </c>
      <c r="J988" s="132"/>
    </row>
    <row r="989" spans="1:10" ht="15.75" x14ac:dyDescent="0.25">
      <c r="A989" s="26" t="s">
        <v>315</v>
      </c>
      <c r="B989" s="214">
        <v>907</v>
      </c>
      <c r="C989" s="212" t="s">
        <v>533</v>
      </c>
      <c r="D989" s="212" t="s">
        <v>159</v>
      </c>
      <c r="E989" s="212" t="s">
        <v>335</v>
      </c>
      <c r="F989" s="212" t="s">
        <v>316</v>
      </c>
      <c r="G989" s="27">
        <f>56.7+813.5</f>
        <v>870.2</v>
      </c>
      <c r="H989" s="316"/>
      <c r="I989" s="321"/>
      <c r="J989" s="321"/>
    </row>
    <row r="990" spans="1:10" ht="19.5" customHeight="1" x14ac:dyDescent="0.25">
      <c r="A990" s="24" t="s">
        <v>542</v>
      </c>
      <c r="B990" s="211">
        <v>907</v>
      </c>
      <c r="C990" s="213" t="s">
        <v>533</v>
      </c>
      <c r="D990" s="213" t="s">
        <v>275</v>
      </c>
      <c r="E990" s="213"/>
      <c r="F990" s="213"/>
      <c r="G990" s="22">
        <f>G998+G991</f>
        <v>12225.600000000002</v>
      </c>
      <c r="J990" s="132"/>
    </row>
    <row r="991" spans="1:10" ht="35.25" customHeight="1" x14ac:dyDescent="0.25">
      <c r="A991" s="31" t="s">
        <v>523</v>
      </c>
      <c r="B991" s="214">
        <v>907</v>
      </c>
      <c r="C991" s="212" t="s">
        <v>533</v>
      </c>
      <c r="D991" s="212" t="s">
        <v>275</v>
      </c>
      <c r="E991" s="215" t="s">
        <v>524</v>
      </c>
      <c r="F991" s="212"/>
      <c r="G991" s="27">
        <f>G992</f>
        <v>2497.1999999999998</v>
      </c>
      <c r="J991" s="132"/>
    </row>
    <row r="992" spans="1:10" ht="32.25" customHeight="1" x14ac:dyDescent="0.25">
      <c r="A992" s="47" t="s">
        <v>543</v>
      </c>
      <c r="B992" s="214">
        <v>907</v>
      </c>
      <c r="C992" s="212" t="s">
        <v>533</v>
      </c>
      <c r="D992" s="212" t="s">
        <v>275</v>
      </c>
      <c r="E992" s="215" t="s">
        <v>544</v>
      </c>
      <c r="F992" s="212"/>
      <c r="G992" s="27">
        <f>G993</f>
        <v>2497.1999999999998</v>
      </c>
      <c r="J992" s="132"/>
    </row>
    <row r="993" spans="1:10" ht="31.5" x14ac:dyDescent="0.25">
      <c r="A993" s="31" t="s">
        <v>198</v>
      </c>
      <c r="B993" s="214">
        <v>907</v>
      </c>
      <c r="C993" s="212" t="s">
        <v>533</v>
      </c>
      <c r="D993" s="212" t="s">
        <v>275</v>
      </c>
      <c r="E993" s="215" t="s">
        <v>545</v>
      </c>
      <c r="F993" s="212"/>
      <c r="G993" s="27">
        <f>G994+G996</f>
        <v>2497.1999999999998</v>
      </c>
      <c r="H993" s="139"/>
      <c r="I993" s="137"/>
      <c r="J993" s="137"/>
    </row>
    <row r="994" spans="1:10" ht="68.25" customHeight="1" x14ac:dyDescent="0.25">
      <c r="A994" s="26" t="s">
        <v>168</v>
      </c>
      <c r="B994" s="214">
        <v>907</v>
      </c>
      <c r="C994" s="212" t="s">
        <v>533</v>
      </c>
      <c r="D994" s="212" t="s">
        <v>275</v>
      </c>
      <c r="E994" s="215" t="s">
        <v>545</v>
      </c>
      <c r="F994" s="212" t="s">
        <v>169</v>
      </c>
      <c r="G994" s="27">
        <f>G995</f>
        <v>1611</v>
      </c>
      <c r="J994" s="132"/>
    </row>
    <row r="995" spans="1:10" ht="15.75" x14ac:dyDescent="0.25">
      <c r="A995" s="26" t="s">
        <v>383</v>
      </c>
      <c r="B995" s="214">
        <v>907</v>
      </c>
      <c r="C995" s="212" t="s">
        <v>533</v>
      </c>
      <c r="D995" s="212" t="s">
        <v>275</v>
      </c>
      <c r="E995" s="215" t="s">
        <v>545</v>
      </c>
      <c r="F995" s="212" t="s">
        <v>250</v>
      </c>
      <c r="G995" s="27">
        <f>1611-4.8+4.8</f>
        <v>1611</v>
      </c>
      <c r="H995" s="345"/>
      <c r="J995" s="132"/>
    </row>
    <row r="996" spans="1:10" ht="31.5" x14ac:dyDescent="0.25">
      <c r="A996" s="31" t="s">
        <v>172</v>
      </c>
      <c r="B996" s="214">
        <v>907</v>
      </c>
      <c r="C996" s="212" t="s">
        <v>533</v>
      </c>
      <c r="D996" s="212" t="s">
        <v>275</v>
      </c>
      <c r="E996" s="215" t="s">
        <v>545</v>
      </c>
      <c r="F996" s="212" t="s">
        <v>173</v>
      </c>
      <c r="G996" s="27">
        <f>G997</f>
        <v>886.2</v>
      </c>
      <c r="J996" s="132"/>
    </row>
    <row r="997" spans="1:10" ht="35.25" customHeight="1" x14ac:dyDescent="0.25">
      <c r="A997" s="31" t="s">
        <v>174</v>
      </c>
      <c r="B997" s="214">
        <v>907</v>
      </c>
      <c r="C997" s="212" t="s">
        <v>533</v>
      </c>
      <c r="D997" s="212" t="s">
        <v>275</v>
      </c>
      <c r="E997" s="215" t="s">
        <v>545</v>
      </c>
      <c r="F997" s="212" t="s">
        <v>175</v>
      </c>
      <c r="G997" s="27">
        <f>789+97.2+4.8-4.8</f>
        <v>886.2</v>
      </c>
      <c r="H997" s="316"/>
      <c r="J997" s="132"/>
    </row>
    <row r="998" spans="1:10" ht="15.75" x14ac:dyDescent="0.25">
      <c r="A998" s="26" t="s">
        <v>162</v>
      </c>
      <c r="B998" s="214">
        <v>907</v>
      </c>
      <c r="C998" s="212" t="s">
        <v>533</v>
      </c>
      <c r="D998" s="212" t="s">
        <v>275</v>
      </c>
      <c r="E998" s="212" t="s">
        <v>163</v>
      </c>
      <c r="F998" s="212"/>
      <c r="G998" s="27">
        <f>G999+G1005</f>
        <v>9728.4000000000015</v>
      </c>
      <c r="J998" s="132"/>
    </row>
    <row r="999" spans="1:10" ht="31.5" x14ac:dyDescent="0.25">
      <c r="A999" s="26" t="s">
        <v>164</v>
      </c>
      <c r="B999" s="214">
        <v>907</v>
      </c>
      <c r="C999" s="212" t="s">
        <v>533</v>
      </c>
      <c r="D999" s="212" t="s">
        <v>275</v>
      </c>
      <c r="E999" s="212" t="s">
        <v>165</v>
      </c>
      <c r="F999" s="212"/>
      <c r="G999" s="27">
        <f>G1000</f>
        <v>4537.2000000000007</v>
      </c>
      <c r="J999" s="132"/>
    </row>
    <row r="1000" spans="1:10" ht="33" customHeight="1" x14ac:dyDescent="0.25">
      <c r="A1000" s="26" t="s">
        <v>166</v>
      </c>
      <c r="B1000" s="214">
        <v>907</v>
      </c>
      <c r="C1000" s="212" t="s">
        <v>533</v>
      </c>
      <c r="D1000" s="212" t="s">
        <v>275</v>
      </c>
      <c r="E1000" s="212" t="s">
        <v>167</v>
      </c>
      <c r="F1000" s="212"/>
      <c r="G1000" s="27">
        <f>G1001+G1003</f>
        <v>4537.2000000000007</v>
      </c>
      <c r="J1000" s="132"/>
    </row>
    <row r="1001" spans="1:10" ht="64.5" customHeight="1" x14ac:dyDescent="0.25">
      <c r="A1001" s="26" t="s">
        <v>168</v>
      </c>
      <c r="B1001" s="214">
        <v>907</v>
      </c>
      <c r="C1001" s="212" t="s">
        <v>533</v>
      </c>
      <c r="D1001" s="212" t="s">
        <v>275</v>
      </c>
      <c r="E1001" s="212" t="s">
        <v>167</v>
      </c>
      <c r="F1001" s="212" t="s">
        <v>169</v>
      </c>
      <c r="G1001" s="27">
        <f>G1002</f>
        <v>4537.2000000000007</v>
      </c>
      <c r="J1001" s="132"/>
    </row>
    <row r="1002" spans="1:10" ht="31.5" x14ac:dyDescent="0.25">
      <c r="A1002" s="26" t="s">
        <v>170</v>
      </c>
      <c r="B1002" s="214">
        <v>907</v>
      </c>
      <c r="C1002" s="212" t="s">
        <v>533</v>
      </c>
      <c r="D1002" s="212" t="s">
        <v>275</v>
      </c>
      <c r="E1002" s="212" t="s">
        <v>167</v>
      </c>
      <c r="F1002" s="212" t="s">
        <v>171</v>
      </c>
      <c r="G1002" s="28">
        <f>4378.8-26.2+184.6</f>
        <v>4537.2000000000007</v>
      </c>
      <c r="H1002" s="316"/>
      <c r="J1002" s="132"/>
    </row>
    <row r="1003" spans="1:10" ht="31.5" hidden="1" customHeight="1" x14ac:dyDescent="0.25">
      <c r="A1003" s="26" t="s">
        <v>172</v>
      </c>
      <c r="B1003" s="214">
        <v>907</v>
      </c>
      <c r="C1003" s="212" t="s">
        <v>533</v>
      </c>
      <c r="D1003" s="212" t="s">
        <v>275</v>
      </c>
      <c r="E1003" s="212" t="s">
        <v>167</v>
      </c>
      <c r="F1003" s="212" t="s">
        <v>173</v>
      </c>
      <c r="G1003" s="27">
        <f>G1004</f>
        <v>0</v>
      </c>
      <c r="J1003" s="132"/>
    </row>
    <row r="1004" spans="1:10" ht="47.25" hidden="1" customHeight="1" x14ac:dyDescent="0.25">
      <c r="A1004" s="26" t="s">
        <v>174</v>
      </c>
      <c r="B1004" s="214">
        <v>907</v>
      </c>
      <c r="C1004" s="212" t="s">
        <v>533</v>
      </c>
      <c r="D1004" s="212" t="s">
        <v>275</v>
      </c>
      <c r="E1004" s="212" t="s">
        <v>167</v>
      </c>
      <c r="F1004" s="212" t="s">
        <v>175</v>
      </c>
      <c r="G1004" s="27">
        <v>0</v>
      </c>
      <c r="J1004" s="132"/>
    </row>
    <row r="1005" spans="1:10" ht="15.75" x14ac:dyDescent="0.25">
      <c r="A1005" s="26" t="s">
        <v>182</v>
      </c>
      <c r="B1005" s="214">
        <v>907</v>
      </c>
      <c r="C1005" s="212" t="s">
        <v>533</v>
      </c>
      <c r="D1005" s="212" t="s">
        <v>275</v>
      </c>
      <c r="E1005" s="212" t="s">
        <v>183</v>
      </c>
      <c r="F1005" s="212"/>
      <c r="G1005" s="27">
        <f>G1006</f>
        <v>5191.2</v>
      </c>
      <c r="J1005" s="132"/>
    </row>
    <row r="1006" spans="1:10" ht="31.5" x14ac:dyDescent="0.25">
      <c r="A1006" s="26" t="s">
        <v>381</v>
      </c>
      <c r="B1006" s="214">
        <v>907</v>
      </c>
      <c r="C1006" s="212" t="s">
        <v>533</v>
      </c>
      <c r="D1006" s="212" t="s">
        <v>275</v>
      </c>
      <c r="E1006" s="212" t="s">
        <v>382</v>
      </c>
      <c r="F1006" s="212"/>
      <c r="G1006" s="27">
        <f>G1007+G1009+G1011</f>
        <v>5191.2</v>
      </c>
      <c r="J1006" s="132"/>
    </row>
    <row r="1007" spans="1:10" ht="72.75" customHeight="1" x14ac:dyDescent="0.25">
      <c r="A1007" s="26" t="s">
        <v>168</v>
      </c>
      <c r="B1007" s="214">
        <v>907</v>
      </c>
      <c r="C1007" s="212" t="s">
        <v>533</v>
      </c>
      <c r="D1007" s="212" t="s">
        <v>275</v>
      </c>
      <c r="E1007" s="212" t="s">
        <v>382</v>
      </c>
      <c r="F1007" s="212" t="s">
        <v>169</v>
      </c>
      <c r="G1007" s="27">
        <f>G1008</f>
        <v>4542.6000000000004</v>
      </c>
      <c r="J1007" s="132"/>
    </row>
    <row r="1008" spans="1:10" ht="20.25" customHeight="1" x14ac:dyDescent="0.25">
      <c r="A1008" s="26" t="s">
        <v>383</v>
      </c>
      <c r="B1008" s="214">
        <v>907</v>
      </c>
      <c r="C1008" s="212" t="s">
        <v>533</v>
      </c>
      <c r="D1008" s="212" t="s">
        <v>275</v>
      </c>
      <c r="E1008" s="212" t="s">
        <v>382</v>
      </c>
      <c r="F1008" s="212" t="s">
        <v>250</v>
      </c>
      <c r="G1008" s="28">
        <f>3501.9+462.6+159.1+419</f>
        <v>4542.6000000000004</v>
      </c>
      <c r="H1008" s="316"/>
      <c r="I1008" s="321"/>
      <c r="J1008" s="321"/>
    </row>
    <row r="1009" spans="1:11" ht="31.5" x14ac:dyDescent="0.25">
      <c r="A1009" s="26" t="s">
        <v>172</v>
      </c>
      <c r="B1009" s="214">
        <v>907</v>
      </c>
      <c r="C1009" s="212" t="s">
        <v>533</v>
      </c>
      <c r="D1009" s="212" t="s">
        <v>275</v>
      </c>
      <c r="E1009" s="212" t="s">
        <v>382</v>
      </c>
      <c r="F1009" s="212" t="s">
        <v>173</v>
      </c>
      <c r="G1009" s="27">
        <f>G1010</f>
        <v>597.40000000000009</v>
      </c>
      <c r="J1009" s="132"/>
    </row>
    <row r="1010" spans="1:11" ht="31.5" x14ac:dyDescent="0.25">
      <c r="A1010" s="26" t="s">
        <v>174</v>
      </c>
      <c r="B1010" s="214">
        <v>907</v>
      </c>
      <c r="C1010" s="212" t="s">
        <v>533</v>
      </c>
      <c r="D1010" s="212" t="s">
        <v>275</v>
      </c>
      <c r="E1010" s="212" t="s">
        <v>382</v>
      </c>
      <c r="F1010" s="212" t="s">
        <v>175</v>
      </c>
      <c r="G1010" s="28">
        <f>764.2-166.8</f>
        <v>597.40000000000009</v>
      </c>
      <c r="H1010" s="316"/>
      <c r="J1010" s="321"/>
    </row>
    <row r="1011" spans="1:11" ht="15.75" x14ac:dyDescent="0.25">
      <c r="A1011" s="26" t="s">
        <v>176</v>
      </c>
      <c r="B1011" s="214">
        <v>907</v>
      </c>
      <c r="C1011" s="212" t="s">
        <v>533</v>
      </c>
      <c r="D1011" s="212" t="s">
        <v>275</v>
      </c>
      <c r="E1011" s="212" t="s">
        <v>382</v>
      </c>
      <c r="F1011" s="212" t="s">
        <v>186</v>
      </c>
      <c r="G1011" s="27">
        <f>G1012</f>
        <v>51.2</v>
      </c>
      <c r="J1011" s="132"/>
    </row>
    <row r="1012" spans="1:11" ht="15.75" x14ac:dyDescent="0.25">
      <c r="A1012" s="26" t="s">
        <v>610</v>
      </c>
      <c r="B1012" s="214">
        <v>907</v>
      </c>
      <c r="C1012" s="212" t="s">
        <v>533</v>
      </c>
      <c r="D1012" s="212" t="s">
        <v>275</v>
      </c>
      <c r="E1012" s="212" t="s">
        <v>382</v>
      </c>
      <c r="F1012" s="212" t="s">
        <v>179</v>
      </c>
      <c r="G1012" s="27">
        <f>27.1+24.1</f>
        <v>51.2</v>
      </c>
      <c r="J1012" s="132"/>
    </row>
    <row r="1013" spans="1:11" ht="31.5" x14ac:dyDescent="0.25">
      <c r="A1013" s="20" t="s">
        <v>546</v>
      </c>
      <c r="B1013" s="211">
        <v>908</v>
      </c>
      <c r="C1013" s="212"/>
      <c r="D1013" s="212"/>
      <c r="E1013" s="212"/>
      <c r="F1013" s="212"/>
      <c r="G1013" s="22">
        <f>G1028+G1035+G1049+G1219+G1014</f>
        <v>190134.02000000002</v>
      </c>
      <c r="J1013" s="132"/>
    </row>
    <row r="1014" spans="1:11" ht="15.75" x14ac:dyDescent="0.25">
      <c r="A1014" s="36" t="s">
        <v>158</v>
      </c>
      <c r="B1014" s="211">
        <v>908</v>
      </c>
      <c r="C1014" s="213" t="s">
        <v>159</v>
      </c>
      <c r="D1014" s="212"/>
      <c r="E1014" s="212"/>
      <c r="F1014" s="212"/>
      <c r="G1014" s="22">
        <f>G1015</f>
        <v>46568.799999999996</v>
      </c>
      <c r="J1014" s="132"/>
    </row>
    <row r="1015" spans="1:11" ht="15.75" x14ac:dyDescent="0.25">
      <c r="A1015" s="36" t="s">
        <v>180</v>
      </c>
      <c r="B1015" s="211">
        <v>908</v>
      </c>
      <c r="C1015" s="213" t="s">
        <v>159</v>
      </c>
      <c r="D1015" s="213" t="s">
        <v>181</v>
      </c>
      <c r="E1015" s="212"/>
      <c r="F1015" s="212"/>
      <c r="G1015" s="22">
        <f>G1017+G1020</f>
        <v>46568.799999999996</v>
      </c>
      <c r="J1015" s="132"/>
    </row>
    <row r="1016" spans="1:11" ht="15.75" hidden="1" x14ac:dyDescent="0.25">
      <c r="A1016" s="26" t="s">
        <v>182</v>
      </c>
      <c r="B1016" s="214">
        <v>908</v>
      </c>
      <c r="C1016" s="212" t="s">
        <v>159</v>
      </c>
      <c r="D1016" s="212" t="s">
        <v>181</v>
      </c>
      <c r="E1016" s="212" t="s">
        <v>183</v>
      </c>
      <c r="F1016" s="212"/>
      <c r="G1016" s="27">
        <f>G1017</f>
        <v>0</v>
      </c>
      <c r="J1016" s="132"/>
    </row>
    <row r="1017" spans="1:11" ht="15.75" hidden="1" x14ac:dyDescent="0.25">
      <c r="A1017" s="26" t="s">
        <v>184</v>
      </c>
      <c r="B1017" s="214">
        <v>908</v>
      </c>
      <c r="C1017" s="212" t="s">
        <v>159</v>
      </c>
      <c r="D1017" s="212" t="s">
        <v>181</v>
      </c>
      <c r="E1017" s="212" t="s">
        <v>185</v>
      </c>
      <c r="F1017" s="212"/>
      <c r="G1017" s="27">
        <f>G1018</f>
        <v>0</v>
      </c>
      <c r="J1017" s="132"/>
    </row>
    <row r="1018" spans="1:11" ht="15.75" hidden="1" x14ac:dyDescent="0.25">
      <c r="A1018" s="26" t="s">
        <v>176</v>
      </c>
      <c r="B1018" s="214">
        <v>908</v>
      </c>
      <c r="C1018" s="212" t="s">
        <v>159</v>
      </c>
      <c r="D1018" s="212" t="s">
        <v>181</v>
      </c>
      <c r="E1018" s="212" t="s">
        <v>185</v>
      </c>
      <c r="F1018" s="212" t="s">
        <v>186</v>
      </c>
      <c r="G1018" s="27">
        <f>G1019</f>
        <v>0</v>
      </c>
      <c r="J1018" s="132"/>
    </row>
    <row r="1019" spans="1:11" ht="15.75" hidden="1" x14ac:dyDescent="0.25">
      <c r="A1019" s="26" t="s">
        <v>610</v>
      </c>
      <c r="B1019" s="214">
        <v>908</v>
      </c>
      <c r="C1019" s="212" t="s">
        <v>159</v>
      </c>
      <c r="D1019" s="212" t="s">
        <v>181</v>
      </c>
      <c r="E1019" s="212" t="s">
        <v>185</v>
      </c>
      <c r="F1019" s="212" t="s">
        <v>179</v>
      </c>
      <c r="G1019" s="27">
        <v>0</v>
      </c>
      <c r="J1019" s="132"/>
    </row>
    <row r="1020" spans="1:11" ht="21" customHeight="1" x14ac:dyDescent="0.25">
      <c r="A1020" s="26" t="s">
        <v>626</v>
      </c>
      <c r="B1020" s="214">
        <v>908</v>
      </c>
      <c r="C1020" s="212" t="s">
        <v>159</v>
      </c>
      <c r="D1020" s="212" t="s">
        <v>181</v>
      </c>
      <c r="E1020" s="212" t="s">
        <v>627</v>
      </c>
      <c r="F1020" s="212"/>
      <c r="G1020" s="28">
        <f>G1021</f>
        <v>46568.799999999996</v>
      </c>
      <c r="J1020" s="132"/>
    </row>
    <row r="1021" spans="1:11" ht="15.75" x14ac:dyDescent="0.25">
      <c r="A1021" s="26" t="s">
        <v>999</v>
      </c>
      <c r="B1021" s="214">
        <v>908</v>
      </c>
      <c r="C1021" s="212" t="s">
        <v>159</v>
      </c>
      <c r="D1021" s="212" t="s">
        <v>181</v>
      </c>
      <c r="E1021" s="212" t="s">
        <v>628</v>
      </c>
      <c r="F1021" s="212"/>
      <c r="G1021" s="28">
        <f>G1022+G1024+G1026</f>
        <v>46568.799999999996</v>
      </c>
      <c r="J1021" s="132"/>
    </row>
    <row r="1022" spans="1:11" ht="74.25" customHeight="1" x14ac:dyDescent="0.25">
      <c r="A1022" s="26" t="s">
        <v>168</v>
      </c>
      <c r="B1022" s="214">
        <v>908</v>
      </c>
      <c r="C1022" s="212" t="s">
        <v>159</v>
      </c>
      <c r="D1022" s="212" t="s">
        <v>181</v>
      </c>
      <c r="E1022" s="212" t="s">
        <v>628</v>
      </c>
      <c r="F1022" s="212" t="s">
        <v>169</v>
      </c>
      <c r="G1022" s="28">
        <f>G1023</f>
        <v>35598.6</v>
      </c>
      <c r="J1022" s="132"/>
    </row>
    <row r="1023" spans="1:11" ht="15.75" x14ac:dyDescent="0.25">
      <c r="A1023" s="48" t="s">
        <v>383</v>
      </c>
      <c r="B1023" s="214">
        <v>908</v>
      </c>
      <c r="C1023" s="212" t="s">
        <v>159</v>
      </c>
      <c r="D1023" s="212" t="s">
        <v>181</v>
      </c>
      <c r="E1023" s="212" t="s">
        <v>628</v>
      </c>
      <c r="F1023" s="212" t="s">
        <v>250</v>
      </c>
      <c r="G1023" s="28">
        <f>30242.8+2244.5+3111.3</f>
        <v>35598.6</v>
      </c>
      <c r="H1023" s="316"/>
      <c r="J1023" s="132"/>
      <c r="K1023" s="307"/>
    </row>
    <row r="1024" spans="1:11" ht="31.5" x14ac:dyDescent="0.25">
      <c r="A1024" s="26" t="s">
        <v>172</v>
      </c>
      <c r="B1024" s="214">
        <v>908</v>
      </c>
      <c r="C1024" s="212" t="s">
        <v>159</v>
      </c>
      <c r="D1024" s="212" t="s">
        <v>181</v>
      </c>
      <c r="E1024" s="212" t="s">
        <v>628</v>
      </c>
      <c r="F1024" s="212" t="s">
        <v>173</v>
      </c>
      <c r="G1024" s="28">
        <f>G1025</f>
        <v>10549.599999999999</v>
      </c>
      <c r="J1024" s="132"/>
      <c r="K1024" s="293"/>
    </row>
    <row r="1025" spans="1:12" ht="31.5" x14ac:dyDescent="0.25">
      <c r="A1025" s="26" t="s">
        <v>174</v>
      </c>
      <c r="B1025" s="214">
        <v>908</v>
      </c>
      <c r="C1025" s="212" t="s">
        <v>159</v>
      </c>
      <c r="D1025" s="212" t="s">
        <v>181</v>
      </c>
      <c r="E1025" s="212" t="s">
        <v>628</v>
      </c>
      <c r="F1025" s="212" t="s">
        <v>175</v>
      </c>
      <c r="G1025" s="28">
        <f>8950+1731.8-124.7-7.5</f>
        <v>10549.599999999999</v>
      </c>
      <c r="H1025" s="337" t="s">
        <v>1131</v>
      </c>
      <c r="J1025" s="132"/>
      <c r="L1025" s="132"/>
    </row>
    <row r="1026" spans="1:12" ht="15.75" x14ac:dyDescent="0.25">
      <c r="A1026" s="26" t="s">
        <v>176</v>
      </c>
      <c r="B1026" s="214">
        <v>908</v>
      </c>
      <c r="C1026" s="212" t="s">
        <v>159</v>
      </c>
      <c r="D1026" s="212" t="s">
        <v>181</v>
      </c>
      <c r="E1026" s="212" t="s">
        <v>628</v>
      </c>
      <c r="F1026" s="212" t="s">
        <v>186</v>
      </c>
      <c r="G1026" s="28">
        <f>G1027</f>
        <v>420.59999999999997</v>
      </c>
      <c r="H1026" s="338"/>
      <c r="J1026" s="132"/>
    </row>
    <row r="1027" spans="1:12" ht="15.75" x14ac:dyDescent="0.25">
      <c r="A1027" s="26" t="s">
        <v>779</v>
      </c>
      <c r="B1027" s="214">
        <v>908</v>
      </c>
      <c r="C1027" s="212" t="s">
        <v>159</v>
      </c>
      <c r="D1027" s="212" t="s">
        <v>181</v>
      </c>
      <c r="E1027" s="212" t="s">
        <v>628</v>
      </c>
      <c r="F1027" s="212" t="s">
        <v>179</v>
      </c>
      <c r="G1027" s="28">
        <f>156.7+131.7+124.7+7.5</f>
        <v>420.59999999999997</v>
      </c>
      <c r="H1027" s="316" t="s">
        <v>1132</v>
      </c>
      <c r="J1027" s="132"/>
    </row>
    <row r="1028" spans="1:12" ht="31.5" x14ac:dyDescent="0.25">
      <c r="A1028" s="24" t="s">
        <v>263</v>
      </c>
      <c r="B1028" s="211">
        <v>908</v>
      </c>
      <c r="C1028" s="213" t="s">
        <v>256</v>
      </c>
      <c r="D1028" s="213"/>
      <c r="E1028" s="213"/>
      <c r="F1028" s="213"/>
      <c r="G1028" s="22">
        <f t="shared" ref="G1028:G1033" si="2">G1029</f>
        <v>106.9</v>
      </c>
      <c r="J1028" s="132"/>
    </row>
    <row r="1029" spans="1:12" ht="47.25" x14ac:dyDescent="0.25">
      <c r="A1029" s="24" t="s">
        <v>264</v>
      </c>
      <c r="B1029" s="211">
        <v>908</v>
      </c>
      <c r="C1029" s="213" t="s">
        <v>256</v>
      </c>
      <c r="D1029" s="213" t="s">
        <v>260</v>
      </c>
      <c r="E1029" s="213"/>
      <c r="F1029" s="213"/>
      <c r="G1029" s="22">
        <f t="shared" si="2"/>
        <v>106.9</v>
      </c>
      <c r="J1029" s="132"/>
    </row>
    <row r="1030" spans="1:12" ht="21.75" customHeight="1" x14ac:dyDescent="0.25">
      <c r="A1030" s="26" t="s">
        <v>162</v>
      </c>
      <c r="B1030" s="214">
        <v>908</v>
      </c>
      <c r="C1030" s="212" t="s">
        <v>256</v>
      </c>
      <c r="D1030" s="212" t="s">
        <v>260</v>
      </c>
      <c r="E1030" s="212" t="s">
        <v>163</v>
      </c>
      <c r="F1030" s="212"/>
      <c r="G1030" s="27">
        <f t="shared" si="2"/>
        <v>106.9</v>
      </c>
      <c r="J1030" s="132"/>
    </row>
    <row r="1031" spans="1:12" ht="15.75" x14ac:dyDescent="0.25">
      <c r="A1031" s="26" t="s">
        <v>182</v>
      </c>
      <c r="B1031" s="214">
        <v>908</v>
      </c>
      <c r="C1031" s="212" t="s">
        <v>256</v>
      </c>
      <c r="D1031" s="212" t="s">
        <v>260</v>
      </c>
      <c r="E1031" s="212" t="s">
        <v>183</v>
      </c>
      <c r="F1031" s="212"/>
      <c r="G1031" s="27">
        <f t="shared" si="2"/>
        <v>106.9</v>
      </c>
      <c r="J1031" s="132"/>
    </row>
    <row r="1032" spans="1:12" ht="15.75" x14ac:dyDescent="0.25">
      <c r="A1032" s="26" t="s">
        <v>271</v>
      </c>
      <c r="B1032" s="214">
        <v>908</v>
      </c>
      <c r="C1032" s="212" t="s">
        <v>256</v>
      </c>
      <c r="D1032" s="212" t="s">
        <v>260</v>
      </c>
      <c r="E1032" s="212" t="s">
        <v>272</v>
      </c>
      <c r="F1032" s="212"/>
      <c r="G1032" s="27">
        <f t="shared" si="2"/>
        <v>106.9</v>
      </c>
      <c r="J1032" s="132"/>
    </row>
    <row r="1033" spans="1:12" ht="31.5" x14ac:dyDescent="0.25">
      <c r="A1033" s="26" t="s">
        <v>172</v>
      </c>
      <c r="B1033" s="214">
        <v>908</v>
      </c>
      <c r="C1033" s="212" t="s">
        <v>256</v>
      </c>
      <c r="D1033" s="212" t="s">
        <v>260</v>
      </c>
      <c r="E1033" s="212" t="s">
        <v>272</v>
      </c>
      <c r="F1033" s="212" t="s">
        <v>173</v>
      </c>
      <c r="G1033" s="27">
        <f t="shared" si="2"/>
        <v>106.9</v>
      </c>
      <c r="J1033" s="132"/>
    </row>
    <row r="1034" spans="1:12" ht="31.5" x14ac:dyDescent="0.25">
      <c r="A1034" s="26" t="s">
        <v>174</v>
      </c>
      <c r="B1034" s="214">
        <v>908</v>
      </c>
      <c r="C1034" s="212" t="s">
        <v>256</v>
      </c>
      <c r="D1034" s="212" t="s">
        <v>260</v>
      </c>
      <c r="E1034" s="212" t="s">
        <v>272</v>
      </c>
      <c r="F1034" s="212" t="s">
        <v>175</v>
      </c>
      <c r="G1034" s="27">
        <v>106.9</v>
      </c>
      <c r="H1034" s="352" t="s">
        <v>1121</v>
      </c>
      <c r="J1034" s="132"/>
    </row>
    <row r="1035" spans="1:12" ht="15.75" x14ac:dyDescent="0.25">
      <c r="A1035" s="24" t="s">
        <v>273</v>
      </c>
      <c r="B1035" s="211">
        <v>908</v>
      </c>
      <c r="C1035" s="213" t="s">
        <v>191</v>
      </c>
      <c r="D1035" s="213"/>
      <c r="E1035" s="213"/>
      <c r="F1035" s="213"/>
      <c r="G1035" s="22">
        <f>G1036+G1042</f>
        <v>9185.2000000000007</v>
      </c>
      <c r="J1035" s="132"/>
    </row>
    <row r="1036" spans="1:12" ht="15.75" x14ac:dyDescent="0.25">
      <c r="A1036" s="24" t="s">
        <v>547</v>
      </c>
      <c r="B1036" s="211">
        <v>908</v>
      </c>
      <c r="C1036" s="213" t="s">
        <v>191</v>
      </c>
      <c r="D1036" s="213" t="s">
        <v>340</v>
      </c>
      <c r="E1036" s="213"/>
      <c r="F1036" s="213"/>
      <c r="G1036" s="22">
        <f>G1037</f>
        <v>3258.3</v>
      </c>
      <c r="J1036" s="132"/>
    </row>
    <row r="1037" spans="1:12" ht="15.75" x14ac:dyDescent="0.25">
      <c r="A1037" s="26" t="s">
        <v>162</v>
      </c>
      <c r="B1037" s="214">
        <v>908</v>
      </c>
      <c r="C1037" s="212" t="s">
        <v>191</v>
      </c>
      <c r="D1037" s="212" t="s">
        <v>340</v>
      </c>
      <c r="E1037" s="212" t="s">
        <v>163</v>
      </c>
      <c r="F1037" s="213"/>
      <c r="G1037" s="27">
        <f>G1038</f>
        <v>3258.3</v>
      </c>
      <c r="J1037" s="132"/>
    </row>
    <row r="1038" spans="1:12" ht="15.75" x14ac:dyDescent="0.25">
      <c r="A1038" s="26" t="s">
        <v>182</v>
      </c>
      <c r="B1038" s="214">
        <v>908</v>
      </c>
      <c r="C1038" s="212" t="s">
        <v>191</v>
      </c>
      <c r="D1038" s="212" t="s">
        <v>340</v>
      </c>
      <c r="E1038" s="212" t="s">
        <v>183</v>
      </c>
      <c r="F1038" s="213"/>
      <c r="G1038" s="27">
        <f>G1039</f>
        <v>3258.3</v>
      </c>
      <c r="J1038" s="132"/>
    </row>
    <row r="1039" spans="1:12" ht="18" customHeight="1" x14ac:dyDescent="0.25">
      <c r="A1039" s="26" t="s">
        <v>548</v>
      </c>
      <c r="B1039" s="214">
        <v>908</v>
      </c>
      <c r="C1039" s="212" t="s">
        <v>191</v>
      </c>
      <c r="D1039" s="212" t="s">
        <v>340</v>
      </c>
      <c r="E1039" s="212" t="s">
        <v>549</v>
      </c>
      <c r="F1039" s="212"/>
      <c r="G1039" s="27">
        <f>G1040</f>
        <v>3258.3</v>
      </c>
      <c r="J1039" s="132"/>
    </row>
    <row r="1040" spans="1:12" ht="31.5" x14ac:dyDescent="0.25">
      <c r="A1040" s="26" t="s">
        <v>172</v>
      </c>
      <c r="B1040" s="214">
        <v>908</v>
      </c>
      <c r="C1040" s="212" t="s">
        <v>191</v>
      </c>
      <c r="D1040" s="212" t="s">
        <v>340</v>
      </c>
      <c r="E1040" s="212" t="s">
        <v>549</v>
      </c>
      <c r="F1040" s="212" t="s">
        <v>173</v>
      </c>
      <c r="G1040" s="27">
        <f>G1041</f>
        <v>3258.3</v>
      </c>
      <c r="J1040" s="132"/>
    </row>
    <row r="1041" spans="1:10" ht="31.5" x14ac:dyDescent="0.25">
      <c r="A1041" s="26" t="s">
        <v>174</v>
      </c>
      <c r="B1041" s="214">
        <v>908</v>
      </c>
      <c r="C1041" s="212" t="s">
        <v>191</v>
      </c>
      <c r="D1041" s="212" t="s">
        <v>340</v>
      </c>
      <c r="E1041" s="212" t="s">
        <v>549</v>
      </c>
      <c r="F1041" s="212" t="s">
        <v>175</v>
      </c>
      <c r="G1041" s="27">
        <f>3258.3</f>
        <v>3258.3</v>
      </c>
      <c r="J1041" s="132"/>
    </row>
    <row r="1042" spans="1:10" ht="15.75" x14ac:dyDescent="0.25">
      <c r="A1042" s="24" t="s">
        <v>550</v>
      </c>
      <c r="B1042" s="211">
        <v>908</v>
      </c>
      <c r="C1042" s="213" t="s">
        <v>191</v>
      </c>
      <c r="D1042" s="213" t="s">
        <v>260</v>
      </c>
      <c r="E1042" s="212"/>
      <c r="F1042" s="213"/>
      <c r="G1042" s="22">
        <f>G1043</f>
        <v>5926.9</v>
      </c>
      <c r="J1042" s="132"/>
    </row>
    <row r="1043" spans="1:10" ht="47.25" x14ac:dyDescent="0.25">
      <c r="A1043" s="33" t="s">
        <v>958</v>
      </c>
      <c r="B1043" s="214">
        <v>908</v>
      </c>
      <c r="C1043" s="212" t="s">
        <v>191</v>
      </c>
      <c r="D1043" s="212" t="s">
        <v>260</v>
      </c>
      <c r="E1043" s="212" t="s">
        <v>552</v>
      </c>
      <c r="F1043" s="212"/>
      <c r="G1043" s="27">
        <f>G1044</f>
        <v>5926.9</v>
      </c>
      <c r="J1043" s="132"/>
    </row>
    <row r="1044" spans="1:10" ht="15.75" x14ac:dyDescent="0.25">
      <c r="A1044" s="31" t="s">
        <v>553</v>
      </c>
      <c r="B1044" s="214">
        <v>908</v>
      </c>
      <c r="C1044" s="212" t="s">
        <v>191</v>
      </c>
      <c r="D1044" s="212" t="s">
        <v>260</v>
      </c>
      <c r="E1044" s="215" t="s">
        <v>554</v>
      </c>
      <c r="F1044" s="212"/>
      <c r="G1044" s="27">
        <f>G1045+G1047</f>
        <v>5926.9</v>
      </c>
      <c r="J1044" s="132"/>
    </row>
    <row r="1045" spans="1:10" ht="31.5" x14ac:dyDescent="0.25">
      <c r="A1045" s="26" t="s">
        <v>172</v>
      </c>
      <c r="B1045" s="214">
        <v>908</v>
      </c>
      <c r="C1045" s="212" t="s">
        <v>191</v>
      </c>
      <c r="D1045" s="212" t="s">
        <v>260</v>
      </c>
      <c r="E1045" s="215" t="s">
        <v>554</v>
      </c>
      <c r="F1045" s="212" t="s">
        <v>173</v>
      </c>
      <c r="G1045" s="27">
        <f>G1046</f>
        <v>5900.7999999999993</v>
      </c>
      <c r="J1045" s="132"/>
    </row>
    <row r="1046" spans="1:10" ht="31.5" x14ac:dyDescent="0.25">
      <c r="A1046" s="26" t="s">
        <v>174</v>
      </c>
      <c r="B1046" s="214">
        <v>908</v>
      </c>
      <c r="C1046" s="212" t="s">
        <v>191</v>
      </c>
      <c r="D1046" s="212" t="s">
        <v>260</v>
      </c>
      <c r="E1046" s="215" t="s">
        <v>554</v>
      </c>
      <c r="F1046" s="212" t="s">
        <v>175</v>
      </c>
      <c r="G1046" s="27">
        <f>6346.5-10.1-91.6-44-300</f>
        <v>5900.7999999999993</v>
      </c>
      <c r="H1046" s="316" t="s">
        <v>1130</v>
      </c>
      <c r="I1046" s="316" t="s">
        <v>1129</v>
      </c>
      <c r="J1046" s="132"/>
    </row>
    <row r="1047" spans="1:10" ht="15.75" x14ac:dyDescent="0.25">
      <c r="A1047" s="26" t="s">
        <v>176</v>
      </c>
      <c r="B1047" s="214">
        <v>908</v>
      </c>
      <c r="C1047" s="212" t="s">
        <v>191</v>
      </c>
      <c r="D1047" s="212" t="s">
        <v>260</v>
      </c>
      <c r="E1047" s="215" t="s">
        <v>554</v>
      </c>
      <c r="F1047" s="212" t="s">
        <v>186</v>
      </c>
      <c r="G1047" s="27">
        <f>G1048</f>
        <v>26.1</v>
      </c>
      <c r="J1047" s="132"/>
    </row>
    <row r="1048" spans="1:10" ht="15.75" x14ac:dyDescent="0.25">
      <c r="A1048" s="26" t="s">
        <v>610</v>
      </c>
      <c r="B1048" s="214">
        <v>908</v>
      </c>
      <c r="C1048" s="212" t="s">
        <v>191</v>
      </c>
      <c r="D1048" s="212" t="s">
        <v>260</v>
      </c>
      <c r="E1048" s="215" t="s">
        <v>554</v>
      </c>
      <c r="F1048" s="212" t="s">
        <v>179</v>
      </c>
      <c r="G1048" s="27">
        <f>16+10.1</f>
        <v>26.1</v>
      </c>
      <c r="H1048" s="316"/>
      <c r="J1048" s="132"/>
    </row>
    <row r="1049" spans="1:10" ht="15.75" x14ac:dyDescent="0.25">
      <c r="A1049" s="24" t="s">
        <v>432</v>
      </c>
      <c r="B1049" s="211">
        <v>908</v>
      </c>
      <c r="C1049" s="213" t="s">
        <v>275</v>
      </c>
      <c r="D1049" s="213"/>
      <c r="E1049" s="213"/>
      <c r="F1049" s="213"/>
      <c r="G1049" s="22">
        <f>G1050+G1066+G1135+G1197</f>
        <v>134186.02000000002</v>
      </c>
      <c r="J1049" s="132"/>
    </row>
    <row r="1050" spans="1:10" ht="15.75" x14ac:dyDescent="0.25">
      <c r="A1050" s="24" t="s">
        <v>433</v>
      </c>
      <c r="B1050" s="211">
        <v>908</v>
      </c>
      <c r="C1050" s="213" t="s">
        <v>275</v>
      </c>
      <c r="D1050" s="213" t="s">
        <v>159</v>
      </c>
      <c r="E1050" s="213"/>
      <c r="F1050" s="213"/>
      <c r="G1050" s="22">
        <f>G1051</f>
        <v>6734.7999999999993</v>
      </c>
      <c r="J1050" s="132"/>
    </row>
    <row r="1051" spans="1:10" ht="15.75" x14ac:dyDescent="0.25">
      <c r="A1051" s="26" t="s">
        <v>162</v>
      </c>
      <c r="B1051" s="214">
        <v>908</v>
      </c>
      <c r="C1051" s="212" t="s">
        <v>275</v>
      </c>
      <c r="D1051" s="212" t="s">
        <v>159</v>
      </c>
      <c r="E1051" s="212" t="s">
        <v>163</v>
      </c>
      <c r="F1051" s="212"/>
      <c r="G1051" s="27">
        <f>G1056</f>
        <v>6734.7999999999993</v>
      </c>
      <c r="J1051" s="132"/>
    </row>
    <row r="1052" spans="1:10" ht="31.5" hidden="1" customHeight="1" x14ac:dyDescent="0.25">
      <c r="A1052" s="26" t="s">
        <v>226</v>
      </c>
      <c r="B1052" s="214">
        <v>908</v>
      </c>
      <c r="C1052" s="212" t="s">
        <v>275</v>
      </c>
      <c r="D1052" s="212" t="s">
        <v>159</v>
      </c>
      <c r="E1052" s="212" t="s">
        <v>227</v>
      </c>
      <c r="F1052" s="212"/>
      <c r="G1052" s="27">
        <f>G1053</f>
        <v>0</v>
      </c>
      <c r="J1052" s="132"/>
    </row>
    <row r="1053" spans="1:10" ht="15.75" hidden="1" customHeight="1" x14ac:dyDescent="0.25">
      <c r="A1053" s="26" t="s">
        <v>555</v>
      </c>
      <c r="B1053" s="214">
        <v>908</v>
      </c>
      <c r="C1053" s="212" t="s">
        <v>275</v>
      </c>
      <c r="D1053" s="212" t="s">
        <v>159</v>
      </c>
      <c r="E1053" s="212" t="s">
        <v>556</v>
      </c>
      <c r="F1053" s="212"/>
      <c r="G1053" s="27">
        <f>G1054</f>
        <v>0</v>
      </c>
      <c r="J1053" s="132"/>
    </row>
    <row r="1054" spans="1:10" ht="15.75" hidden="1" customHeight="1" x14ac:dyDescent="0.25">
      <c r="A1054" s="26" t="s">
        <v>176</v>
      </c>
      <c r="B1054" s="214">
        <v>908</v>
      </c>
      <c r="C1054" s="212" t="s">
        <v>275</v>
      </c>
      <c r="D1054" s="212" t="s">
        <v>159</v>
      </c>
      <c r="E1054" s="212" t="s">
        <v>556</v>
      </c>
      <c r="F1054" s="212" t="s">
        <v>186</v>
      </c>
      <c r="G1054" s="27">
        <f>G1055</f>
        <v>0</v>
      </c>
      <c r="J1054" s="132"/>
    </row>
    <row r="1055" spans="1:10" ht="63" hidden="1" customHeight="1" x14ac:dyDescent="0.25">
      <c r="A1055" s="26" t="s">
        <v>225</v>
      </c>
      <c r="B1055" s="214">
        <v>908</v>
      </c>
      <c r="C1055" s="212" t="s">
        <v>275</v>
      </c>
      <c r="D1055" s="212" t="s">
        <v>159</v>
      </c>
      <c r="E1055" s="212" t="s">
        <v>556</v>
      </c>
      <c r="F1055" s="212" t="s">
        <v>201</v>
      </c>
      <c r="G1055" s="27">
        <v>0</v>
      </c>
      <c r="J1055" s="132"/>
    </row>
    <row r="1056" spans="1:10" ht="15.75" x14ac:dyDescent="0.25">
      <c r="A1056" s="26" t="s">
        <v>182</v>
      </c>
      <c r="B1056" s="214">
        <v>908</v>
      </c>
      <c r="C1056" s="212" t="s">
        <v>275</v>
      </c>
      <c r="D1056" s="212" t="s">
        <v>159</v>
      </c>
      <c r="E1056" s="212" t="s">
        <v>183</v>
      </c>
      <c r="F1056" s="213"/>
      <c r="G1056" s="27">
        <f>G1063+G1060+G1057</f>
        <v>6734.7999999999993</v>
      </c>
      <c r="J1056" s="132"/>
    </row>
    <row r="1057" spans="1:12" ht="15.75" x14ac:dyDescent="0.25">
      <c r="A1057" s="26" t="s">
        <v>557</v>
      </c>
      <c r="B1057" s="214">
        <v>908</v>
      </c>
      <c r="C1057" s="212" t="s">
        <v>908</v>
      </c>
      <c r="D1057" s="212" t="s">
        <v>159</v>
      </c>
      <c r="E1057" s="212" t="s">
        <v>558</v>
      </c>
      <c r="F1057" s="213"/>
      <c r="G1057" s="27">
        <f>G1058</f>
        <v>1525.6</v>
      </c>
      <c r="J1057" s="132"/>
    </row>
    <row r="1058" spans="1:12" ht="15.75" x14ac:dyDescent="0.25">
      <c r="A1058" s="26" t="s">
        <v>176</v>
      </c>
      <c r="B1058" s="214">
        <v>908</v>
      </c>
      <c r="C1058" s="212" t="s">
        <v>275</v>
      </c>
      <c r="D1058" s="212" t="s">
        <v>159</v>
      </c>
      <c r="E1058" s="212" t="s">
        <v>558</v>
      </c>
      <c r="F1058" s="212" t="s">
        <v>186</v>
      </c>
      <c r="G1058" s="27">
        <f>G1059</f>
        <v>1525.6</v>
      </c>
      <c r="J1058" s="132"/>
    </row>
    <row r="1059" spans="1:12" ht="48.75" customHeight="1" x14ac:dyDescent="0.25">
      <c r="A1059" s="26" t="s">
        <v>225</v>
      </c>
      <c r="B1059" s="214">
        <v>908</v>
      </c>
      <c r="C1059" s="212" t="s">
        <v>275</v>
      </c>
      <c r="D1059" s="212" t="s">
        <v>159</v>
      </c>
      <c r="E1059" s="212" t="s">
        <v>558</v>
      </c>
      <c r="F1059" s="212" t="s">
        <v>201</v>
      </c>
      <c r="G1059" s="27">
        <f>1525.6</f>
        <v>1525.6</v>
      </c>
      <c r="J1059" s="132"/>
    </row>
    <row r="1060" spans="1:12" ht="31.5" x14ac:dyDescent="0.25">
      <c r="A1060" s="31" t="s">
        <v>440</v>
      </c>
      <c r="B1060" s="214">
        <v>908</v>
      </c>
      <c r="C1060" s="212" t="s">
        <v>275</v>
      </c>
      <c r="D1060" s="212" t="s">
        <v>159</v>
      </c>
      <c r="E1060" s="212" t="s">
        <v>441</v>
      </c>
      <c r="F1060" s="213"/>
      <c r="G1060" s="27">
        <f>G1061</f>
        <v>4017.6</v>
      </c>
      <c r="J1060" s="132"/>
    </row>
    <row r="1061" spans="1:12" ht="31.5" x14ac:dyDescent="0.25">
      <c r="A1061" s="26" t="s">
        <v>172</v>
      </c>
      <c r="B1061" s="214">
        <v>908</v>
      </c>
      <c r="C1061" s="212" t="s">
        <v>275</v>
      </c>
      <c r="D1061" s="212" t="s">
        <v>159</v>
      </c>
      <c r="E1061" s="212" t="s">
        <v>441</v>
      </c>
      <c r="F1061" s="212" t="s">
        <v>173</v>
      </c>
      <c r="G1061" s="27">
        <f>G1062</f>
        <v>4017.6</v>
      </c>
      <c r="J1061" s="132"/>
    </row>
    <row r="1062" spans="1:12" ht="33" customHeight="1" x14ac:dyDescent="0.25">
      <c r="A1062" s="26" t="s">
        <v>174</v>
      </c>
      <c r="B1062" s="214">
        <v>908</v>
      </c>
      <c r="C1062" s="212" t="s">
        <v>275</v>
      </c>
      <c r="D1062" s="212" t="s">
        <v>159</v>
      </c>
      <c r="E1062" s="212" t="s">
        <v>441</v>
      </c>
      <c r="F1062" s="212" t="s">
        <v>175</v>
      </c>
      <c r="G1062" s="28">
        <f>4017.6</f>
        <v>4017.6</v>
      </c>
      <c r="J1062" s="132"/>
      <c r="K1062" s="139"/>
      <c r="L1062" s="139"/>
    </row>
    <row r="1063" spans="1:12" ht="15.75" x14ac:dyDescent="0.25">
      <c r="A1063" s="26" t="s">
        <v>581</v>
      </c>
      <c r="B1063" s="214">
        <v>908</v>
      </c>
      <c r="C1063" s="212" t="s">
        <v>275</v>
      </c>
      <c r="D1063" s="212" t="s">
        <v>159</v>
      </c>
      <c r="E1063" s="212" t="s">
        <v>582</v>
      </c>
      <c r="F1063" s="213"/>
      <c r="G1063" s="27">
        <f>G1064</f>
        <v>1191.5999999999999</v>
      </c>
      <c r="J1063" s="132"/>
    </row>
    <row r="1064" spans="1:12" ht="31.5" x14ac:dyDescent="0.25">
      <c r="A1064" s="26" t="s">
        <v>172</v>
      </c>
      <c r="B1064" s="214">
        <v>908</v>
      </c>
      <c r="C1064" s="212" t="s">
        <v>275</v>
      </c>
      <c r="D1064" s="212" t="s">
        <v>159</v>
      </c>
      <c r="E1064" s="212" t="s">
        <v>582</v>
      </c>
      <c r="F1064" s="212" t="s">
        <v>173</v>
      </c>
      <c r="G1064" s="27">
        <f>G1065</f>
        <v>1191.5999999999999</v>
      </c>
      <c r="J1064" s="132"/>
    </row>
    <row r="1065" spans="1:12" ht="33" customHeight="1" x14ac:dyDescent="0.25">
      <c r="A1065" s="26" t="s">
        <v>174</v>
      </c>
      <c r="B1065" s="214">
        <v>908</v>
      </c>
      <c r="C1065" s="212" t="s">
        <v>275</v>
      </c>
      <c r="D1065" s="212" t="s">
        <v>159</v>
      </c>
      <c r="E1065" s="212" t="s">
        <v>582</v>
      </c>
      <c r="F1065" s="212" t="s">
        <v>175</v>
      </c>
      <c r="G1065" s="27">
        <f>1191.6</f>
        <v>1191.5999999999999</v>
      </c>
      <c r="J1065" s="132"/>
    </row>
    <row r="1066" spans="1:12" ht="15.75" x14ac:dyDescent="0.25">
      <c r="A1066" s="24" t="s">
        <v>559</v>
      </c>
      <c r="B1066" s="211">
        <v>908</v>
      </c>
      <c r="C1066" s="213" t="s">
        <v>275</v>
      </c>
      <c r="D1066" s="213" t="s">
        <v>254</v>
      </c>
      <c r="E1066" s="213"/>
      <c r="F1066" s="213"/>
      <c r="G1066" s="22">
        <f>G1067+G1096</f>
        <v>91382.03</v>
      </c>
      <c r="J1066" s="132"/>
    </row>
    <row r="1067" spans="1:12" ht="47.25" x14ac:dyDescent="0.25">
      <c r="A1067" s="26" t="s">
        <v>1061</v>
      </c>
      <c r="B1067" s="214">
        <v>908</v>
      </c>
      <c r="C1067" s="212" t="s">
        <v>275</v>
      </c>
      <c r="D1067" s="212" t="s">
        <v>254</v>
      </c>
      <c r="E1067" s="212" t="s">
        <v>560</v>
      </c>
      <c r="F1067" s="213"/>
      <c r="G1067" s="27">
        <f>G1071+G1074+G1079+G1084+G1087+G1093+G1090</f>
        <v>8940</v>
      </c>
      <c r="J1067" s="137"/>
    </row>
    <row r="1068" spans="1:12" ht="47.25" hidden="1" customHeight="1" x14ac:dyDescent="0.25">
      <c r="A1068" s="37" t="s">
        <v>561</v>
      </c>
      <c r="B1068" s="214">
        <v>908</v>
      </c>
      <c r="C1068" s="212" t="s">
        <v>275</v>
      </c>
      <c r="D1068" s="212" t="s">
        <v>254</v>
      </c>
      <c r="E1068" s="212" t="s">
        <v>562</v>
      </c>
      <c r="F1068" s="212"/>
      <c r="G1068" s="27">
        <f>G1069</f>
        <v>0</v>
      </c>
      <c r="J1068" s="132"/>
    </row>
    <row r="1069" spans="1:12" ht="31.5" hidden="1" customHeight="1" x14ac:dyDescent="0.25">
      <c r="A1069" s="26" t="s">
        <v>172</v>
      </c>
      <c r="B1069" s="214">
        <v>908</v>
      </c>
      <c r="C1069" s="212" t="s">
        <v>275</v>
      </c>
      <c r="D1069" s="212" t="s">
        <v>254</v>
      </c>
      <c r="E1069" s="212" t="s">
        <v>562</v>
      </c>
      <c r="F1069" s="212" t="s">
        <v>173</v>
      </c>
      <c r="G1069" s="27">
        <f>G1070</f>
        <v>0</v>
      </c>
      <c r="J1069" s="132"/>
    </row>
    <row r="1070" spans="1:12" ht="47.25" hidden="1" customHeight="1" x14ac:dyDescent="0.25">
      <c r="A1070" s="26" t="s">
        <v>174</v>
      </c>
      <c r="B1070" s="214">
        <v>908</v>
      </c>
      <c r="C1070" s="212" t="s">
        <v>275</v>
      </c>
      <c r="D1070" s="212" t="s">
        <v>254</v>
      </c>
      <c r="E1070" s="212" t="s">
        <v>562</v>
      </c>
      <c r="F1070" s="212" t="s">
        <v>175</v>
      </c>
      <c r="G1070" s="27">
        <v>0</v>
      </c>
      <c r="J1070" s="132"/>
    </row>
    <row r="1071" spans="1:12" ht="15.75" x14ac:dyDescent="0.25">
      <c r="A1071" s="47" t="s">
        <v>563</v>
      </c>
      <c r="B1071" s="214">
        <v>908</v>
      </c>
      <c r="C1071" s="215" t="s">
        <v>275</v>
      </c>
      <c r="D1071" s="215" t="s">
        <v>254</v>
      </c>
      <c r="E1071" s="212" t="s">
        <v>564</v>
      </c>
      <c r="F1071" s="215"/>
      <c r="G1071" s="27">
        <f>G1072</f>
        <v>4377</v>
      </c>
      <c r="J1071" s="132"/>
    </row>
    <row r="1072" spans="1:12" ht="31.5" x14ac:dyDescent="0.25">
      <c r="A1072" s="33" t="s">
        <v>172</v>
      </c>
      <c r="B1072" s="214">
        <v>908</v>
      </c>
      <c r="C1072" s="215" t="s">
        <v>275</v>
      </c>
      <c r="D1072" s="215" t="s">
        <v>254</v>
      </c>
      <c r="E1072" s="212" t="s">
        <v>564</v>
      </c>
      <c r="F1072" s="215" t="s">
        <v>173</v>
      </c>
      <c r="G1072" s="27">
        <f>G1073</f>
        <v>4377</v>
      </c>
      <c r="J1072" s="132"/>
    </row>
    <row r="1073" spans="1:12" ht="31.5" x14ac:dyDescent="0.25">
      <c r="A1073" s="33" t="s">
        <v>174</v>
      </c>
      <c r="B1073" s="214">
        <v>908</v>
      </c>
      <c r="C1073" s="215" t="s">
        <v>275</v>
      </c>
      <c r="D1073" s="215" t="s">
        <v>254</v>
      </c>
      <c r="E1073" s="212" t="s">
        <v>564</v>
      </c>
      <c r="F1073" s="215" t="s">
        <v>175</v>
      </c>
      <c r="G1073" s="27">
        <f>2903+250+60+1164</f>
        <v>4377</v>
      </c>
      <c r="H1073" s="345"/>
      <c r="I1073" s="350"/>
      <c r="J1073" s="132"/>
      <c r="K1073" s="132"/>
    </row>
    <row r="1074" spans="1:12" ht="15.75" x14ac:dyDescent="0.25">
      <c r="A1074" s="47" t="s">
        <v>565</v>
      </c>
      <c r="B1074" s="214">
        <v>908</v>
      </c>
      <c r="C1074" s="215" t="s">
        <v>275</v>
      </c>
      <c r="D1074" s="215" t="s">
        <v>254</v>
      </c>
      <c r="E1074" s="212" t="s">
        <v>566</v>
      </c>
      <c r="F1074" s="215"/>
      <c r="G1074" s="27">
        <f>G1075+G1077</f>
        <v>400</v>
      </c>
      <c r="J1074" s="132"/>
    </row>
    <row r="1075" spans="1:12" ht="31.5" x14ac:dyDescent="0.25">
      <c r="A1075" s="33" t="s">
        <v>172</v>
      </c>
      <c r="B1075" s="214">
        <v>908</v>
      </c>
      <c r="C1075" s="215" t="s">
        <v>275</v>
      </c>
      <c r="D1075" s="215" t="s">
        <v>254</v>
      </c>
      <c r="E1075" s="212" t="s">
        <v>566</v>
      </c>
      <c r="F1075" s="215" t="s">
        <v>173</v>
      </c>
      <c r="G1075" s="27">
        <f>G1076</f>
        <v>400</v>
      </c>
      <c r="J1075" s="132"/>
    </row>
    <row r="1076" spans="1:12" ht="31.5" x14ac:dyDescent="0.25">
      <c r="A1076" s="33" t="s">
        <v>174</v>
      </c>
      <c r="B1076" s="214">
        <v>908</v>
      </c>
      <c r="C1076" s="215" t="s">
        <v>275</v>
      </c>
      <c r="D1076" s="215" t="s">
        <v>254</v>
      </c>
      <c r="E1076" s="212" t="s">
        <v>566</v>
      </c>
      <c r="F1076" s="215" t="s">
        <v>175</v>
      </c>
      <c r="G1076" s="7">
        <f>400</f>
        <v>400</v>
      </c>
      <c r="H1076" s="345"/>
      <c r="J1076" s="132"/>
    </row>
    <row r="1077" spans="1:12" ht="15.75" hidden="1" x14ac:dyDescent="0.25">
      <c r="A1077" s="26" t="s">
        <v>176</v>
      </c>
      <c r="B1077" s="214">
        <v>908</v>
      </c>
      <c r="C1077" s="215" t="s">
        <v>275</v>
      </c>
      <c r="D1077" s="215" t="s">
        <v>254</v>
      </c>
      <c r="E1077" s="212" t="s">
        <v>566</v>
      </c>
      <c r="F1077" s="215" t="s">
        <v>186</v>
      </c>
      <c r="G1077" s="7">
        <f>G1078</f>
        <v>0</v>
      </c>
      <c r="J1077" s="132"/>
    </row>
    <row r="1078" spans="1:12" ht="15.75" hidden="1" x14ac:dyDescent="0.25">
      <c r="A1078" s="26" t="s">
        <v>187</v>
      </c>
      <c r="B1078" s="214">
        <v>908</v>
      </c>
      <c r="C1078" s="215" t="s">
        <v>275</v>
      </c>
      <c r="D1078" s="215" t="s">
        <v>254</v>
      </c>
      <c r="E1078" s="212" t="s">
        <v>566</v>
      </c>
      <c r="F1078" s="215" t="s">
        <v>188</v>
      </c>
      <c r="G1078" s="7">
        <v>0</v>
      </c>
      <c r="J1078" s="132"/>
    </row>
    <row r="1079" spans="1:12" ht="15.75" x14ac:dyDescent="0.25">
      <c r="A1079" s="47" t="s">
        <v>567</v>
      </c>
      <c r="B1079" s="214">
        <v>908</v>
      </c>
      <c r="C1079" s="215" t="s">
        <v>275</v>
      </c>
      <c r="D1079" s="215" t="s">
        <v>254</v>
      </c>
      <c r="E1079" s="212" t="s">
        <v>568</v>
      </c>
      <c r="F1079" s="215"/>
      <c r="G1079" s="27">
        <f>G1080+G1082</f>
        <v>1733</v>
      </c>
      <c r="J1079" s="132"/>
    </row>
    <row r="1080" spans="1:12" ht="31.5" x14ac:dyDescent="0.25">
      <c r="A1080" s="33" t="s">
        <v>172</v>
      </c>
      <c r="B1080" s="214">
        <v>908</v>
      </c>
      <c r="C1080" s="215" t="s">
        <v>275</v>
      </c>
      <c r="D1080" s="215" t="s">
        <v>254</v>
      </c>
      <c r="E1080" s="212" t="s">
        <v>568</v>
      </c>
      <c r="F1080" s="215" t="s">
        <v>173</v>
      </c>
      <c r="G1080" s="27">
        <f>G1081</f>
        <v>1733</v>
      </c>
      <c r="J1080" s="132"/>
    </row>
    <row r="1081" spans="1:12" ht="31.5" x14ac:dyDescent="0.25">
      <c r="A1081" s="33" t="s">
        <v>174</v>
      </c>
      <c r="B1081" s="214">
        <v>908</v>
      </c>
      <c r="C1081" s="215" t="s">
        <v>275</v>
      </c>
      <c r="D1081" s="215" t="s">
        <v>254</v>
      </c>
      <c r="E1081" s="212" t="s">
        <v>568</v>
      </c>
      <c r="F1081" s="215" t="s">
        <v>175</v>
      </c>
      <c r="G1081" s="7">
        <f>200+20-60+1573</f>
        <v>1733</v>
      </c>
      <c r="H1081" s="345" t="s">
        <v>1116</v>
      </c>
      <c r="I1081" s="350"/>
      <c r="J1081" s="132"/>
      <c r="K1081" s="132"/>
      <c r="L1081" s="132"/>
    </row>
    <row r="1082" spans="1:12" ht="15.75" hidden="1" x14ac:dyDescent="0.25">
      <c r="A1082" s="26" t="s">
        <v>176</v>
      </c>
      <c r="B1082" s="214">
        <v>908</v>
      </c>
      <c r="C1082" s="215" t="s">
        <v>275</v>
      </c>
      <c r="D1082" s="215" t="s">
        <v>254</v>
      </c>
      <c r="E1082" s="212" t="s">
        <v>568</v>
      </c>
      <c r="F1082" s="215" t="s">
        <v>186</v>
      </c>
      <c r="G1082" s="7">
        <f>G1083</f>
        <v>0</v>
      </c>
      <c r="J1082" s="132"/>
    </row>
    <row r="1083" spans="1:12" ht="15.75" hidden="1" x14ac:dyDescent="0.25">
      <c r="A1083" s="26" t="s">
        <v>779</v>
      </c>
      <c r="B1083" s="214">
        <v>908</v>
      </c>
      <c r="C1083" s="215" t="s">
        <v>275</v>
      </c>
      <c r="D1083" s="215" t="s">
        <v>254</v>
      </c>
      <c r="E1083" s="212" t="s">
        <v>568</v>
      </c>
      <c r="F1083" s="215" t="s">
        <v>179</v>
      </c>
      <c r="G1083" s="7">
        <v>0</v>
      </c>
      <c r="J1083" s="132"/>
    </row>
    <row r="1084" spans="1:12" ht="15.75" x14ac:dyDescent="0.25">
      <c r="A1084" s="47" t="s">
        <v>569</v>
      </c>
      <c r="B1084" s="214">
        <v>908</v>
      </c>
      <c r="C1084" s="215" t="s">
        <v>275</v>
      </c>
      <c r="D1084" s="215" t="s">
        <v>254</v>
      </c>
      <c r="E1084" s="212" t="s">
        <v>570</v>
      </c>
      <c r="F1084" s="215"/>
      <c r="G1084" s="27">
        <f>G1085</f>
        <v>2330</v>
      </c>
      <c r="J1084" s="132"/>
    </row>
    <row r="1085" spans="1:12" ht="31.5" x14ac:dyDescent="0.25">
      <c r="A1085" s="33" t="s">
        <v>172</v>
      </c>
      <c r="B1085" s="214">
        <v>908</v>
      </c>
      <c r="C1085" s="215" t="s">
        <v>275</v>
      </c>
      <c r="D1085" s="215" t="s">
        <v>254</v>
      </c>
      <c r="E1085" s="212" t="s">
        <v>570</v>
      </c>
      <c r="F1085" s="215" t="s">
        <v>173</v>
      </c>
      <c r="G1085" s="27">
        <f>G1086</f>
        <v>2330</v>
      </c>
      <c r="J1085" s="132"/>
    </row>
    <row r="1086" spans="1:12" ht="31.5" x14ac:dyDescent="0.25">
      <c r="A1086" s="33" t="s">
        <v>174</v>
      </c>
      <c r="B1086" s="214">
        <v>908</v>
      </c>
      <c r="C1086" s="215" t="s">
        <v>275</v>
      </c>
      <c r="D1086" s="215" t="s">
        <v>254</v>
      </c>
      <c r="E1086" s="212" t="s">
        <v>570</v>
      </c>
      <c r="F1086" s="215" t="s">
        <v>175</v>
      </c>
      <c r="G1086" s="7">
        <f>278.2+171.8+1880</f>
        <v>2330</v>
      </c>
      <c r="H1086" s="345"/>
      <c r="I1086" s="350"/>
      <c r="J1086" s="350"/>
      <c r="K1086" s="132"/>
    </row>
    <row r="1087" spans="1:12" ht="15.75" hidden="1" x14ac:dyDescent="0.25">
      <c r="A1087" s="47" t="s">
        <v>571</v>
      </c>
      <c r="B1087" s="214">
        <v>908</v>
      </c>
      <c r="C1087" s="215" t="s">
        <v>275</v>
      </c>
      <c r="D1087" s="215" t="s">
        <v>254</v>
      </c>
      <c r="E1087" s="212" t="s">
        <v>572</v>
      </c>
      <c r="F1087" s="215"/>
      <c r="G1087" s="27">
        <f>G1088</f>
        <v>0</v>
      </c>
      <c r="J1087" s="132"/>
    </row>
    <row r="1088" spans="1:12" ht="31.5" hidden="1" x14ac:dyDescent="0.25">
      <c r="A1088" s="33" t="s">
        <v>172</v>
      </c>
      <c r="B1088" s="214">
        <v>908</v>
      </c>
      <c r="C1088" s="215" t="s">
        <v>275</v>
      </c>
      <c r="D1088" s="215" t="s">
        <v>254</v>
      </c>
      <c r="E1088" s="212" t="s">
        <v>572</v>
      </c>
      <c r="F1088" s="215" t="s">
        <v>173</v>
      </c>
      <c r="G1088" s="27">
        <f>G1089</f>
        <v>0</v>
      </c>
      <c r="J1088" s="132"/>
    </row>
    <row r="1089" spans="1:10" ht="31.5" hidden="1" x14ac:dyDescent="0.25">
      <c r="A1089" s="33" t="s">
        <v>174</v>
      </c>
      <c r="B1089" s="214">
        <v>908</v>
      </c>
      <c r="C1089" s="215" t="s">
        <v>275</v>
      </c>
      <c r="D1089" s="215" t="s">
        <v>254</v>
      </c>
      <c r="E1089" s="212" t="s">
        <v>572</v>
      </c>
      <c r="F1089" s="215" t="s">
        <v>175</v>
      </c>
      <c r="G1089" s="27">
        <v>0</v>
      </c>
      <c r="J1089" s="132"/>
    </row>
    <row r="1090" spans="1:10" ht="31.5" hidden="1" customHeight="1" x14ac:dyDescent="0.25">
      <c r="A1090" s="205" t="s">
        <v>573</v>
      </c>
      <c r="B1090" s="214">
        <v>908</v>
      </c>
      <c r="C1090" s="215" t="s">
        <v>275</v>
      </c>
      <c r="D1090" s="215" t="s">
        <v>254</v>
      </c>
      <c r="E1090" s="212" t="s">
        <v>574</v>
      </c>
      <c r="F1090" s="215"/>
      <c r="G1090" s="27">
        <f>G1091</f>
        <v>0</v>
      </c>
      <c r="J1090" s="132"/>
    </row>
    <row r="1091" spans="1:10" ht="31.5" hidden="1" customHeight="1" x14ac:dyDescent="0.25">
      <c r="A1091" s="33" t="s">
        <v>172</v>
      </c>
      <c r="B1091" s="214">
        <v>908</v>
      </c>
      <c r="C1091" s="215" t="s">
        <v>275</v>
      </c>
      <c r="D1091" s="215" t="s">
        <v>254</v>
      </c>
      <c r="E1091" s="212" t="s">
        <v>574</v>
      </c>
      <c r="F1091" s="215" t="s">
        <v>173</v>
      </c>
      <c r="G1091" s="27">
        <f>G1092</f>
        <v>0</v>
      </c>
      <c r="J1091" s="132"/>
    </row>
    <row r="1092" spans="1:10" ht="47.25" hidden="1" customHeight="1" x14ac:dyDescent="0.25">
      <c r="A1092" s="33" t="s">
        <v>174</v>
      </c>
      <c r="B1092" s="214">
        <v>908</v>
      </c>
      <c r="C1092" s="215" t="s">
        <v>275</v>
      </c>
      <c r="D1092" s="215" t="s">
        <v>254</v>
      </c>
      <c r="E1092" s="212" t="s">
        <v>574</v>
      </c>
      <c r="F1092" s="215" t="s">
        <v>175</v>
      </c>
      <c r="G1092" s="27">
        <v>0</v>
      </c>
      <c r="J1092" s="132"/>
    </row>
    <row r="1093" spans="1:10" ht="15.75" x14ac:dyDescent="0.25">
      <c r="A1093" s="205" t="s">
        <v>575</v>
      </c>
      <c r="B1093" s="214">
        <v>908</v>
      </c>
      <c r="C1093" s="215" t="s">
        <v>275</v>
      </c>
      <c r="D1093" s="215" t="s">
        <v>254</v>
      </c>
      <c r="E1093" s="212" t="s">
        <v>576</v>
      </c>
      <c r="F1093" s="215"/>
      <c r="G1093" s="27">
        <f>G1094</f>
        <v>100</v>
      </c>
      <c r="J1093" s="132"/>
    </row>
    <row r="1094" spans="1:10" ht="31.5" x14ac:dyDescent="0.25">
      <c r="A1094" s="26" t="s">
        <v>172</v>
      </c>
      <c r="B1094" s="214">
        <v>908</v>
      </c>
      <c r="C1094" s="215" t="s">
        <v>275</v>
      </c>
      <c r="D1094" s="215" t="s">
        <v>254</v>
      </c>
      <c r="E1094" s="212" t="s">
        <v>576</v>
      </c>
      <c r="F1094" s="215" t="s">
        <v>173</v>
      </c>
      <c r="G1094" s="27">
        <f>G1095</f>
        <v>100</v>
      </c>
      <c r="J1094" s="132"/>
    </row>
    <row r="1095" spans="1:10" ht="31.5" x14ac:dyDescent="0.25">
      <c r="A1095" s="26" t="s">
        <v>174</v>
      </c>
      <c r="B1095" s="214">
        <v>908</v>
      </c>
      <c r="C1095" s="215" t="s">
        <v>275</v>
      </c>
      <c r="D1095" s="215" t="s">
        <v>254</v>
      </c>
      <c r="E1095" s="212" t="s">
        <v>576</v>
      </c>
      <c r="F1095" s="215" t="s">
        <v>175</v>
      </c>
      <c r="G1095" s="27">
        <v>100</v>
      </c>
      <c r="H1095" s="345"/>
      <c r="J1095" s="132"/>
    </row>
    <row r="1096" spans="1:10" ht="15.75" x14ac:dyDescent="0.25">
      <c r="A1096" s="26" t="s">
        <v>162</v>
      </c>
      <c r="B1096" s="214">
        <v>908</v>
      </c>
      <c r="C1096" s="212" t="s">
        <v>275</v>
      </c>
      <c r="D1096" s="212" t="s">
        <v>254</v>
      </c>
      <c r="E1096" s="212" t="s">
        <v>163</v>
      </c>
      <c r="F1096" s="212"/>
      <c r="G1096" s="27">
        <f>G1108+G1123</f>
        <v>82442.03</v>
      </c>
      <c r="J1096" s="132"/>
    </row>
    <row r="1097" spans="1:10" ht="31.5" hidden="1" x14ac:dyDescent="0.25">
      <c r="A1097" s="123" t="s">
        <v>746</v>
      </c>
      <c r="B1097" s="214">
        <v>908</v>
      </c>
      <c r="C1097" s="212" t="s">
        <v>275</v>
      </c>
      <c r="D1097" s="212" t="s">
        <v>254</v>
      </c>
      <c r="E1097" s="212" t="s">
        <v>577</v>
      </c>
      <c r="F1097" s="212"/>
      <c r="G1097" s="27">
        <f>G1098</f>
        <v>0</v>
      </c>
      <c r="J1097" s="132"/>
    </row>
    <row r="1098" spans="1:10" ht="31.5" hidden="1" x14ac:dyDescent="0.25">
      <c r="A1098" s="26" t="s">
        <v>172</v>
      </c>
      <c r="B1098" s="214">
        <v>908</v>
      </c>
      <c r="C1098" s="212" t="s">
        <v>275</v>
      </c>
      <c r="D1098" s="212" t="s">
        <v>254</v>
      </c>
      <c r="E1098" s="212" t="s">
        <v>577</v>
      </c>
      <c r="F1098" s="212" t="s">
        <v>173</v>
      </c>
      <c r="G1098" s="27">
        <f>G1099</f>
        <v>0</v>
      </c>
      <c r="J1098" s="132"/>
    </row>
    <row r="1099" spans="1:10" ht="31.5" hidden="1" x14ac:dyDescent="0.25">
      <c r="A1099" s="26" t="s">
        <v>174</v>
      </c>
      <c r="B1099" s="214">
        <v>908</v>
      </c>
      <c r="C1099" s="212" t="s">
        <v>275</v>
      </c>
      <c r="D1099" s="212" t="s">
        <v>254</v>
      </c>
      <c r="E1099" s="212" t="s">
        <v>577</v>
      </c>
      <c r="F1099" s="212" t="s">
        <v>175</v>
      </c>
      <c r="G1099" s="27">
        <v>0</v>
      </c>
      <c r="J1099" s="132"/>
    </row>
    <row r="1100" spans="1:10" ht="31.5" hidden="1" x14ac:dyDescent="0.25">
      <c r="A1100" s="37" t="s">
        <v>752</v>
      </c>
      <c r="B1100" s="214">
        <v>908</v>
      </c>
      <c r="C1100" s="212" t="s">
        <v>275</v>
      </c>
      <c r="D1100" s="212" t="s">
        <v>254</v>
      </c>
      <c r="E1100" s="212" t="s">
        <v>578</v>
      </c>
      <c r="F1100" s="212"/>
      <c r="G1100" s="27">
        <f>G1101+G1103</f>
        <v>0</v>
      </c>
      <c r="J1100" s="132"/>
    </row>
    <row r="1101" spans="1:10" ht="31.5" hidden="1" x14ac:dyDescent="0.25">
      <c r="A1101" s="26" t="s">
        <v>172</v>
      </c>
      <c r="B1101" s="214">
        <v>908</v>
      </c>
      <c r="C1101" s="212" t="s">
        <v>275</v>
      </c>
      <c r="D1101" s="212" t="s">
        <v>254</v>
      </c>
      <c r="E1101" s="212" t="s">
        <v>578</v>
      </c>
      <c r="F1101" s="212" t="s">
        <v>173</v>
      </c>
      <c r="G1101" s="27">
        <f>G1102</f>
        <v>0</v>
      </c>
      <c r="J1101" s="132"/>
    </row>
    <row r="1102" spans="1:10" ht="31.5" hidden="1" x14ac:dyDescent="0.25">
      <c r="A1102" s="26" t="s">
        <v>174</v>
      </c>
      <c r="B1102" s="214">
        <v>908</v>
      </c>
      <c r="C1102" s="212" t="s">
        <v>275</v>
      </c>
      <c r="D1102" s="212" t="s">
        <v>254</v>
      </c>
      <c r="E1102" s="212" t="s">
        <v>578</v>
      </c>
      <c r="F1102" s="212" t="s">
        <v>175</v>
      </c>
      <c r="G1102" s="27">
        <v>0</v>
      </c>
      <c r="J1102" s="132"/>
    </row>
    <row r="1103" spans="1:10" ht="15.75" hidden="1" x14ac:dyDescent="0.25">
      <c r="A1103" s="26" t="s">
        <v>176</v>
      </c>
      <c r="B1103" s="214">
        <v>908</v>
      </c>
      <c r="C1103" s="212" t="s">
        <v>275</v>
      </c>
      <c r="D1103" s="212" t="s">
        <v>254</v>
      </c>
      <c r="E1103" s="212" t="s">
        <v>578</v>
      </c>
      <c r="F1103" s="212" t="s">
        <v>186</v>
      </c>
      <c r="G1103" s="27">
        <f>G1104</f>
        <v>0</v>
      </c>
      <c r="J1103" s="132"/>
    </row>
    <row r="1104" spans="1:10" ht="15.75" hidden="1" x14ac:dyDescent="0.25">
      <c r="A1104" s="26" t="s">
        <v>610</v>
      </c>
      <c r="B1104" s="214">
        <v>908</v>
      </c>
      <c r="C1104" s="212" t="s">
        <v>275</v>
      </c>
      <c r="D1104" s="212" t="s">
        <v>254</v>
      </c>
      <c r="E1104" s="212" t="s">
        <v>578</v>
      </c>
      <c r="F1104" s="212" t="s">
        <v>179</v>
      </c>
      <c r="G1104" s="27">
        <v>0</v>
      </c>
      <c r="J1104" s="132"/>
    </row>
    <row r="1105" spans="1:15" ht="47.25" hidden="1" x14ac:dyDescent="0.25">
      <c r="A1105" s="26" t="s">
        <v>753</v>
      </c>
      <c r="B1105" s="214">
        <v>908</v>
      </c>
      <c r="C1105" s="212" t="s">
        <v>275</v>
      </c>
      <c r="D1105" s="212" t="s">
        <v>254</v>
      </c>
      <c r="E1105" s="212" t="s">
        <v>754</v>
      </c>
      <c r="F1105" s="212"/>
      <c r="G1105" s="27">
        <f>G1106</f>
        <v>0</v>
      </c>
      <c r="J1105" s="132"/>
    </row>
    <row r="1106" spans="1:15" ht="31.5" hidden="1" x14ac:dyDescent="0.25">
      <c r="A1106" s="26" t="s">
        <v>172</v>
      </c>
      <c r="B1106" s="214">
        <v>908</v>
      </c>
      <c r="C1106" s="212" t="s">
        <v>275</v>
      </c>
      <c r="D1106" s="212" t="s">
        <v>254</v>
      </c>
      <c r="E1106" s="212" t="s">
        <v>754</v>
      </c>
      <c r="F1106" s="212" t="s">
        <v>173</v>
      </c>
      <c r="G1106" s="27">
        <f>G1107</f>
        <v>0</v>
      </c>
      <c r="J1106" s="132"/>
    </row>
    <row r="1107" spans="1:15" ht="31.5" hidden="1" x14ac:dyDescent="0.25">
      <c r="A1107" s="26" t="s">
        <v>174</v>
      </c>
      <c r="B1107" s="214">
        <v>908</v>
      </c>
      <c r="C1107" s="212" t="s">
        <v>275</v>
      </c>
      <c r="D1107" s="212" t="s">
        <v>254</v>
      </c>
      <c r="E1107" s="212" t="s">
        <v>754</v>
      </c>
      <c r="F1107" s="212" t="s">
        <v>175</v>
      </c>
      <c r="G1107" s="27">
        <v>0</v>
      </c>
      <c r="J1107" s="132"/>
    </row>
    <row r="1108" spans="1:15" ht="15.75" x14ac:dyDescent="0.25">
      <c r="A1108" s="26" t="s">
        <v>182</v>
      </c>
      <c r="B1108" s="214">
        <v>908</v>
      </c>
      <c r="C1108" s="212" t="s">
        <v>275</v>
      </c>
      <c r="D1108" s="212" t="s">
        <v>254</v>
      </c>
      <c r="E1108" s="212" t="s">
        <v>183</v>
      </c>
      <c r="F1108" s="212"/>
      <c r="G1108" s="27">
        <f>G1109+G1115+G1129+G1120</f>
        <v>6728.7</v>
      </c>
      <c r="J1108" s="132"/>
    </row>
    <row r="1109" spans="1:15" ht="15.75" x14ac:dyDescent="0.25">
      <c r="A1109" s="37" t="s">
        <v>579</v>
      </c>
      <c r="B1109" s="214">
        <v>908</v>
      </c>
      <c r="C1109" s="212" t="s">
        <v>275</v>
      </c>
      <c r="D1109" s="212" t="s">
        <v>254</v>
      </c>
      <c r="E1109" s="212" t="s">
        <v>580</v>
      </c>
      <c r="F1109" s="212"/>
      <c r="G1109" s="27">
        <f>G1110+G1112</f>
        <v>1513.6999999999998</v>
      </c>
      <c r="J1109" s="132"/>
    </row>
    <row r="1110" spans="1:15" ht="31.5" x14ac:dyDescent="0.25">
      <c r="A1110" s="26" t="s">
        <v>172</v>
      </c>
      <c r="B1110" s="214">
        <v>908</v>
      </c>
      <c r="C1110" s="212" t="s">
        <v>275</v>
      </c>
      <c r="D1110" s="212" t="s">
        <v>254</v>
      </c>
      <c r="E1110" s="212" t="s">
        <v>580</v>
      </c>
      <c r="F1110" s="212" t="s">
        <v>173</v>
      </c>
      <c r="G1110" s="27">
        <f>G1111</f>
        <v>1513.6999999999998</v>
      </c>
      <c r="J1110" s="132"/>
    </row>
    <row r="1111" spans="1:15" ht="33" customHeight="1" x14ac:dyDescent="0.25">
      <c r="A1111" s="26" t="s">
        <v>174</v>
      </c>
      <c r="B1111" s="214">
        <v>908</v>
      </c>
      <c r="C1111" s="212" t="s">
        <v>275</v>
      </c>
      <c r="D1111" s="212" t="s">
        <v>254</v>
      </c>
      <c r="E1111" s="212" t="s">
        <v>580</v>
      </c>
      <c r="F1111" s="212" t="s">
        <v>175</v>
      </c>
      <c r="G1111" s="325">
        <f>10000-6000-2399.4+20-106.9</f>
        <v>1513.6999999999998</v>
      </c>
      <c r="H1111" s="316" t="s">
        <v>1122</v>
      </c>
      <c r="I1111" s="316" t="s">
        <v>1122</v>
      </c>
      <c r="J1111" s="132"/>
      <c r="K1111" s="132"/>
      <c r="L1111" s="132"/>
      <c r="M1111" s="132"/>
      <c r="N1111" s="132"/>
      <c r="O1111" s="132"/>
    </row>
    <row r="1112" spans="1:15" ht="15.75" hidden="1" x14ac:dyDescent="0.25">
      <c r="A1112" s="26" t="s">
        <v>176</v>
      </c>
      <c r="B1112" s="214">
        <v>908</v>
      </c>
      <c r="C1112" s="212" t="s">
        <v>275</v>
      </c>
      <c r="D1112" s="212" t="s">
        <v>254</v>
      </c>
      <c r="E1112" s="212" t="s">
        <v>580</v>
      </c>
      <c r="F1112" s="212" t="s">
        <v>186</v>
      </c>
      <c r="G1112" s="27"/>
      <c r="J1112" s="132"/>
    </row>
    <row r="1113" spans="1:15" ht="63" hidden="1" customHeight="1" x14ac:dyDescent="0.25">
      <c r="A1113" s="26" t="s">
        <v>225</v>
      </c>
      <c r="B1113" s="214">
        <v>908</v>
      </c>
      <c r="C1113" s="212" t="s">
        <v>275</v>
      </c>
      <c r="D1113" s="212" t="s">
        <v>254</v>
      </c>
      <c r="E1113" s="212" t="s">
        <v>580</v>
      </c>
      <c r="F1113" s="212" t="s">
        <v>201</v>
      </c>
      <c r="G1113" s="27">
        <v>0</v>
      </c>
      <c r="J1113" s="132"/>
    </row>
    <row r="1114" spans="1:15" ht="15.75" hidden="1" x14ac:dyDescent="0.25">
      <c r="A1114" s="26" t="s">
        <v>610</v>
      </c>
      <c r="B1114" s="214">
        <v>908</v>
      </c>
      <c r="C1114" s="212" t="s">
        <v>275</v>
      </c>
      <c r="D1114" s="212" t="s">
        <v>254</v>
      </c>
      <c r="E1114" s="212" t="s">
        <v>580</v>
      </c>
      <c r="F1114" s="212" t="s">
        <v>179</v>
      </c>
      <c r="G1114" s="27">
        <v>0</v>
      </c>
      <c r="J1114" s="132"/>
    </row>
    <row r="1115" spans="1:15" ht="15.75" x14ac:dyDescent="0.25">
      <c r="A1115" s="26" t="s">
        <v>581</v>
      </c>
      <c r="B1115" s="214">
        <v>908</v>
      </c>
      <c r="C1115" s="212" t="s">
        <v>275</v>
      </c>
      <c r="D1115" s="212" t="s">
        <v>254</v>
      </c>
      <c r="E1115" s="212" t="s">
        <v>582</v>
      </c>
      <c r="F1115" s="212"/>
      <c r="G1115" s="27">
        <f>G1118+G1116</f>
        <v>5215</v>
      </c>
      <c r="J1115" s="132"/>
    </row>
    <row r="1116" spans="1:15" ht="31.5" x14ac:dyDescent="0.25">
      <c r="A1116" s="26" t="s">
        <v>172</v>
      </c>
      <c r="B1116" s="214">
        <v>908</v>
      </c>
      <c r="C1116" s="212" t="s">
        <v>275</v>
      </c>
      <c r="D1116" s="212" t="s">
        <v>254</v>
      </c>
      <c r="E1116" s="212" t="s">
        <v>582</v>
      </c>
      <c r="F1116" s="212" t="s">
        <v>173</v>
      </c>
      <c r="G1116" s="27">
        <f>G1117</f>
        <v>3880.1</v>
      </c>
      <c r="J1116" s="132"/>
    </row>
    <row r="1117" spans="1:15" ht="34.5" customHeight="1" x14ac:dyDescent="0.25">
      <c r="A1117" s="26" t="s">
        <v>174</v>
      </c>
      <c r="B1117" s="214">
        <v>908</v>
      </c>
      <c r="C1117" s="212" t="s">
        <v>275</v>
      </c>
      <c r="D1117" s="212" t="s">
        <v>254</v>
      </c>
      <c r="E1117" s="212" t="s">
        <v>582</v>
      </c>
      <c r="F1117" s="212" t="s">
        <v>175</v>
      </c>
      <c r="G1117" s="27">
        <f>5200-2593.1-6.9+1280.1</f>
        <v>3880.1</v>
      </c>
      <c r="H1117" s="316"/>
      <c r="I1117" s="321"/>
      <c r="J1117" s="132"/>
    </row>
    <row r="1118" spans="1:15" ht="15.75" x14ac:dyDescent="0.25">
      <c r="A1118" s="26" t="s">
        <v>176</v>
      </c>
      <c r="B1118" s="214">
        <v>908</v>
      </c>
      <c r="C1118" s="212" t="s">
        <v>275</v>
      </c>
      <c r="D1118" s="212" t="s">
        <v>254</v>
      </c>
      <c r="E1118" s="212" t="s">
        <v>582</v>
      </c>
      <c r="F1118" s="212" t="s">
        <v>186</v>
      </c>
      <c r="G1118" s="27">
        <f>G1119</f>
        <v>1334.9</v>
      </c>
      <c r="J1118" s="132"/>
    </row>
    <row r="1119" spans="1:15" ht="15.75" x14ac:dyDescent="0.25">
      <c r="A1119" s="26" t="s">
        <v>187</v>
      </c>
      <c r="B1119" s="214">
        <v>908</v>
      </c>
      <c r="C1119" s="212" t="s">
        <v>275</v>
      </c>
      <c r="D1119" s="212" t="s">
        <v>254</v>
      </c>
      <c r="E1119" s="212" t="s">
        <v>582</v>
      </c>
      <c r="F1119" s="212" t="s">
        <v>188</v>
      </c>
      <c r="G1119" s="27">
        <f>6.9+1236.4+91.6</f>
        <v>1334.9</v>
      </c>
      <c r="H1119" s="316" t="s">
        <v>1093</v>
      </c>
      <c r="J1119" s="132"/>
    </row>
    <row r="1120" spans="1:15" ht="15.75" hidden="1" x14ac:dyDescent="0.25">
      <c r="A1120" s="26" t="s">
        <v>184</v>
      </c>
      <c r="B1120" s="214">
        <v>908</v>
      </c>
      <c r="C1120" s="212" t="s">
        <v>275</v>
      </c>
      <c r="D1120" s="212" t="s">
        <v>254</v>
      </c>
      <c r="E1120" s="212" t="s">
        <v>185</v>
      </c>
      <c r="F1120" s="212"/>
      <c r="G1120" s="27">
        <f>G1121</f>
        <v>0</v>
      </c>
      <c r="J1120" s="132"/>
    </row>
    <row r="1121" spans="1:10" ht="15.75" hidden="1" x14ac:dyDescent="0.25">
      <c r="A1121" s="26" t="s">
        <v>176</v>
      </c>
      <c r="B1121" s="214">
        <v>908</v>
      </c>
      <c r="C1121" s="212" t="s">
        <v>275</v>
      </c>
      <c r="D1121" s="212" t="s">
        <v>254</v>
      </c>
      <c r="E1121" s="212" t="s">
        <v>185</v>
      </c>
      <c r="F1121" s="212" t="s">
        <v>186</v>
      </c>
      <c r="G1121" s="27">
        <f>G1122</f>
        <v>0</v>
      </c>
      <c r="J1121" s="132"/>
    </row>
    <row r="1122" spans="1:10" ht="15.75" hidden="1" x14ac:dyDescent="0.25">
      <c r="A1122" s="26" t="s">
        <v>187</v>
      </c>
      <c r="B1122" s="214">
        <v>908</v>
      </c>
      <c r="C1122" s="212" t="s">
        <v>275</v>
      </c>
      <c r="D1122" s="212" t="s">
        <v>254</v>
      </c>
      <c r="E1122" s="212" t="s">
        <v>185</v>
      </c>
      <c r="F1122" s="212" t="s">
        <v>188</v>
      </c>
      <c r="G1122" s="27">
        <v>0</v>
      </c>
      <c r="J1122" s="132"/>
    </row>
    <row r="1123" spans="1:10" s="333" customFormat="1" ht="31.5" x14ac:dyDescent="0.25">
      <c r="A1123" s="26" t="s">
        <v>1070</v>
      </c>
      <c r="B1123" s="214">
        <v>908</v>
      </c>
      <c r="C1123" s="212" t="s">
        <v>275</v>
      </c>
      <c r="D1123" s="212" t="s">
        <v>254</v>
      </c>
      <c r="E1123" s="212" t="s">
        <v>1071</v>
      </c>
      <c r="F1123" s="212"/>
      <c r="G1123" s="27">
        <f>G1124+G1132</f>
        <v>75713.33</v>
      </c>
      <c r="I1123" s="132"/>
      <c r="J1123" s="132"/>
    </row>
    <row r="1124" spans="1:10" ht="31.5" x14ac:dyDescent="0.25">
      <c r="A1124" s="26" t="s">
        <v>1072</v>
      </c>
      <c r="B1124" s="214">
        <v>908</v>
      </c>
      <c r="C1124" s="212" t="s">
        <v>275</v>
      </c>
      <c r="D1124" s="212" t="s">
        <v>254</v>
      </c>
      <c r="E1124" s="212" t="s">
        <v>1073</v>
      </c>
      <c r="F1124" s="212"/>
      <c r="G1124" s="27">
        <f>G1125+G1127</f>
        <v>20500</v>
      </c>
      <c r="J1124" s="132"/>
    </row>
    <row r="1125" spans="1:10" ht="31.5" x14ac:dyDescent="0.25">
      <c r="A1125" s="26" t="s">
        <v>172</v>
      </c>
      <c r="B1125" s="214">
        <v>908</v>
      </c>
      <c r="C1125" s="212" t="s">
        <v>275</v>
      </c>
      <c r="D1125" s="212" t="s">
        <v>254</v>
      </c>
      <c r="E1125" s="212" t="s">
        <v>1073</v>
      </c>
      <c r="F1125" s="212" t="s">
        <v>173</v>
      </c>
      <c r="G1125" s="27">
        <f>G1126</f>
        <v>20500</v>
      </c>
      <c r="J1125" s="132"/>
    </row>
    <row r="1126" spans="1:10" ht="31.5" x14ac:dyDescent="0.25">
      <c r="A1126" s="26" t="s">
        <v>174</v>
      </c>
      <c r="B1126" s="214">
        <v>908</v>
      </c>
      <c r="C1126" s="212" t="s">
        <v>275</v>
      </c>
      <c r="D1126" s="212" t="s">
        <v>254</v>
      </c>
      <c r="E1126" s="212" t="s">
        <v>1073</v>
      </c>
      <c r="F1126" s="212" t="s">
        <v>175</v>
      </c>
      <c r="G1126" s="27">
        <v>20500</v>
      </c>
      <c r="H1126" s="316"/>
      <c r="J1126" s="132"/>
    </row>
    <row r="1127" spans="1:10" ht="15.75" hidden="1" x14ac:dyDescent="0.25">
      <c r="A1127" s="26" t="s">
        <v>176</v>
      </c>
      <c r="B1127" s="214">
        <v>908</v>
      </c>
      <c r="C1127" s="212" t="s">
        <v>275</v>
      </c>
      <c r="D1127" s="212" t="s">
        <v>254</v>
      </c>
      <c r="E1127" s="212" t="s">
        <v>935</v>
      </c>
      <c r="F1127" s="212" t="s">
        <v>186</v>
      </c>
      <c r="G1127" s="27">
        <f>G1128</f>
        <v>0</v>
      </c>
      <c r="J1127" s="132"/>
    </row>
    <row r="1128" spans="1:10" ht="15.75" hidden="1" x14ac:dyDescent="0.25">
      <c r="A1128" s="26" t="s">
        <v>610</v>
      </c>
      <c r="B1128" s="214">
        <v>908</v>
      </c>
      <c r="C1128" s="212" t="s">
        <v>275</v>
      </c>
      <c r="D1128" s="212" t="s">
        <v>254</v>
      </c>
      <c r="E1128" s="212" t="s">
        <v>935</v>
      </c>
      <c r="F1128" s="212" t="s">
        <v>179</v>
      </c>
      <c r="G1128" s="27">
        <v>0</v>
      </c>
      <c r="J1128" s="132"/>
    </row>
    <row r="1129" spans="1:10" ht="47.25" hidden="1" x14ac:dyDescent="0.25">
      <c r="A1129" s="26" t="s">
        <v>971</v>
      </c>
      <c r="B1129" s="214">
        <v>908</v>
      </c>
      <c r="C1129" s="212" t="s">
        <v>275</v>
      </c>
      <c r="D1129" s="212" t="s">
        <v>254</v>
      </c>
      <c r="E1129" s="212" t="s">
        <v>1082</v>
      </c>
      <c r="F1129" s="212"/>
      <c r="G1129" s="27">
        <f>G1130</f>
        <v>0</v>
      </c>
      <c r="J1129" s="132"/>
    </row>
    <row r="1130" spans="1:10" ht="31.5" hidden="1" x14ac:dyDescent="0.25">
      <c r="A1130" s="26" t="s">
        <v>172</v>
      </c>
      <c r="B1130" s="214">
        <v>908</v>
      </c>
      <c r="C1130" s="212" t="s">
        <v>275</v>
      </c>
      <c r="D1130" s="212" t="s">
        <v>254</v>
      </c>
      <c r="E1130" s="212" t="s">
        <v>1082</v>
      </c>
      <c r="F1130" s="212" t="s">
        <v>173</v>
      </c>
      <c r="G1130" s="27">
        <f>G1131</f>
        <v>0</v>
      </c>
      <c r="J1130" s="132"/>
    </row>
    <row r="1131" spans="1:10" ht="31.5" hidden="1" x14ac:dyDescent="0.25">
      <c r="A1131" s="26" t="s">
        <v>174</v>
      </c>
      <c r="B1131" s="214">
        <v>908</v>
      </c>
      <c r="C1131" s="212" t="s">
        <v>275</v>
      </c>
      <c r="D1131" s="212" t="s">
        <v>254</v>
      </c>
      <c r="E1131" s="212" t="s">
        <v>1082</v>
      </c>
      <c r="F1131" s="212" t="s">
        <v>175</v>
      </c>
      <c r="G1131" s="27">
        <v>0</v>
      </c>
      <c r="J1131" s="132"/>
    </row>
    <row r="1132" spans="1:10" ht="47.25" x14ac:dyDescent="0.25">
      <c r="A1132" s="120" t="s">
        <v>1084</v>
      </c>
      <c r="B1132" s="214">
        <v>908</v>
      </c>
      <c r="C1132" s="212" t="s">
        <v>275</v>
      </c>
      <c r="D1132" s="212" t="s">
        <v>254</v>
      </c>
      <c r="E1132" s="212" t="s">
        <v>1083</v>
      </c>
      <c r="F1132" s="212"/>
      <c r="G1132" s="27">
        <f>G1133</f>
        <v>55213.33</v>
      </c>
      <c r="J1132" s="132"/>
    </row>
    <row r="1133" spans="1:10" ht="31.5" x14ac:dyDescent="0.25">
      <c r="A1133" s="26" t="s">
        <v>172</v>
      </c>
      <c r="B1133" s="214">
        <v>908</v>
      </c>
      <c r="C1133" s="212" t="s">
        <v>275</v>
      </c>
      <c r="D1133" s="212" t="s">
        <v>254</v>
      </c>
      <c r="E1133" s="212" t="s">
        <v>1083</v>
      </c>
      <c r="F1133" s="212" t="s">
        <v>173</v>
      </c>
      <c r="G1133" s="27">
        <f>G1134</f>
        <v>55213.33</v>
      </c>
      <c r="J1133" s="132"/>
    </row>
    <row r="1134" spans="1:10" ht="31.5" x14ac:dyDescent="0.25">
      <c r="A1134" s="26" t="s">
        <v>174</v>
      </c>
      <c r="B1134" s="214">
        <v>908</v>
      </c>
      <c r="C1134" s="212" t="s">
        <v>275</v>
      </c>
      <c r="D1134" s="212" t="s">
        <v>254</v>
      </c>
      <c r="E1134" s="212" t="s">
        <v>1083</v>
      </c>
      <c r="F1134" s="212" t="s">
        <v>175</v>
      </c>
      <c r="G1134" s="27">
        <v>55213.33</v>
      </c>
      <c r="H1134" s="316"/>
      <c r="J1134" s="132"/>
    </row>
    <row r="1135" spans="1:10" ht="15.75" x14ac:dyDescent="0.25">
      <c r="A1135" s="24" t="s">
        <v>583</v>
      </c>
      <c r="B1135" s="211">
        <v>908</v>
      </c>
      <c r="C1135" s="213" t="s">
        <v>275</v>
      </c>
      <c r="D1135" s="213" t="s">
        <v>256</v>
      </c>
      <c r="E1135" s="213"/>
      <c r="F1135" s="213"/>
      <c r="G1135" s="22">
        <f>G1136++G1173+G1169</f>
        <v>7181.8899999999994</v>
      </c>
      <c r="J1135" s="132"/>
    </row>
    <row r="1136" spans="1:10" ht="34.5" customHeight="1" x14ac:dyDescent="0.25">
      <c r="A1136" s="26" t="s">
        <v>584</v>
      </c>
      <c r="B1136" s="214">
        <v>908</v>
      </c>
      <c r="C1136" s="212" t="s">
        <v>275</v>
      </c>
      <c r="D1136" s="212" t="s">
        <v>256</v>
      </c>
      <c r="E1136" s="212" t="s">
        <v>585</v>
      </c>
      <c r="F1136" s="212"/>
      <c r="G1136" s="27">
        <f>G1137+G1152</f>
        <v>3201.3699999999994</v>
      </c>
      <c r="H1136" s="139"/>
      <c r="I1136" s="137"/>
      <c r="J1136" s="137"/>
    </row>
    <row r="1137" spans="1:11" ht="35.25" customHeight="1" x14ac:dyDescent="0.25">
      <c r="A1137" s="26" t="s">
        <v>586</v>
      </c>
      <c r="B1137" s="214">
        <v>908</v>
      </c>
      <c r="C1137" s="212" t="s">
        <v>275</v>
      </c>
      <c r="D1137" s="212" t="s">
        <v>256</v>
      </c>
      <c r="E1137" s="212" t="s">
        <v>587</v>
      </c>
      <c r="F1137" s="212"/>
      <c r="G1137" s="27">
        <f>G1138+G1141+G1146+G1149</f>
        <v>2478.8699999999994</v>
      </c>
      <c r="J1137" s="132"/>
    </row>
    <row r="1138" spans="1:11" ht="19.5" customHeight="1" x14ac:dyDescent="0.25">
      <c r="A1138" s="26" t="s">
        <v>588</v>
      </c>
      <c r="B1138" s="214">
        <v>908</v>
      </c>
      <c r="C1138" s="212" t="s">
        <v>275</v>
      </c>
      <c r="D1138" s="212" t="s">
        <v>256</v>
      </c>
      <c r="E1138" s="212" t="s">
        <v>589</v>
      </c>
      <c r="F1138" s="212"/>
      <c r="G1138" s="27">
        <f>G1139</f>
        <v>100</v>
      </c>
      <c r="J1138" s="132"/>
    </row>
    <row r="1139" spans="1:11" ht="31.5" x14ac:dyDescent="0.25">
      <c r="A1139" s="26" t="s">
        <v>172</v>
      </c>
      <c r="B1139" s="214">
        <v>908</v>
      </c>
      <c r="C1139" s="212" t="s">
        <v>275</v>
      </c>
      <c r="D1139" s="212" t="s">
        <v>256</v>
      </c>
      <c r="E1139" s="212" t="s">
        <v>589</v>
      </c>
      <c r="F1139" s="212" t="s">
        <v>173</v>
      </c>
      <c r="G1139" s="27">
        <f>G1140</f>
        <v>100</v>
      </c>
      <c r="J1139" s="132"/>
    </row>
    <row r="1140" spans="1:11" ht="31.5" x14ac:dyDescent="0.25">
      <c r="A1140" s="26" t="s">
        <v>174</v>
      </c>
      <c r="B1140" s="214">
        <v>908</v>
      </c>
      <c r="C1140" s="212" t="s">
        <v>275</v>
      </c>
      <c r="D1140" s="212" t="s">
        <v>256</v>
      </c>
      <c r="E1140" s="212" t="s">
        <v>589</v>
      </c>
      <c r="F1140" s="212" t="s">
        <v>175</v>
      </c>
      <c r="G1140" s="27">
        <f>356-356+371-371+100</f>
        <v>100</v>
      </c>
      <c r="H1140" s="316"/>
      <c r="I1140" s="321"/>
      <c r="J1140" s="132"/>
      <c r="K1140" s="132"/>
    </row>
    <row r="1141" spans="1:11" ht="15.75" x14ac:dyDescent="0.25">
      <c r="A1141" s="26" t="s">
        <v>590</v>
      </c>
      <c r="B1141" s="214">
        <v>908</v>
      </c>
      <c r="C1141" s="212" t="s">
        <v>275</v>
      </c>
      <c r="D1141" s="212" t="s">
        <v>256</v>
      </c>
      <c r="E1141" s="212" t="s">
        <v>591</v>
      </c>
      <c r="F1141" s="212"/>
      <c r="G1141" s="27">
        <f>G1142+G1144</f>
        <v>602</v>
      </c>
      <c r="J1141" s="132"/>
    </row>
    <row r="1142" spans="1:11" ht="31.5" x14ac:dyDescent="0.25">
      <c r="A1142" s="26" t="s">
        <v>172</v>
      </c>
      <c r="B1142" s="214">
        <v>908</v>
      </c>
      <c r="C1142" s="212" t="s">
        <v>275</v>
      </c>
      <c r="D1142" s="212" t="s">
        <v>256</v>
      </c>
      <c r="E1142" s="212" t="s">
        <v>591</v>
      </c>
      <c r="F1142" s="212" t="s">
        <v>173</v>
      </c>
      <c r="G1142" s="27">
        <f>G1143</f>
        <v>602</v>
      </c>
      <c r="J1142" s="132"/>
    </row>
    <row r="1143" spans="1:11" ht="31.5" x14ac:dyDescent="0.25">
      <c r="A1143" s="26" t="s">
        <v>174</v>
      </c>
      <c r="B1143" s="214">
        <v>908</v>
      </c>
      <c r="C1143" s="212" t="s">
        <v>275</v>
      </c>
      <c r="D1143" s="212" t="s">
        <v>256</v>
      </c>
      <c r="E1143" s="212" t="s">
        <v>591</v>
      </c>
      <c r="F1143" s="212" t="s">
        <v>175</v>
      </c>
      <c r="G1143" s="27">
        <f>800-240+5706.6-5664.6</f>
        <v>602</v>
      </c>
      <c r="H1143" s="316"/>
      <c r="I1143" s="321"/>
      <c r="J1143" s="321"/>
      <c r="K1143" s="132"/>
    </row>
    <row r="1144" spans="1:11" ht="15.75" x14ac:dyDescent="0.25">
      <c r="A1144" s="26" t="s">
        <v>176</v>
      </c>
      <c r="B1144" s="214">
        <v>908</v>
      </c>
      <c r="C1144" s="212" t="s">
        <v>275</v>
      </c>
      <c r="D1144" s="212" t="s">
        <v>256</v>
      </c>
      <c r="E1144" s="212" t="s">
        <v>591</v>
      </c>
      <c r="F1144" s="212" t="s">
        <v>186</v>
      </c>
      <c r="G1144" s="27">
        <f>G1145</f>
        <v>0</v>
      </c>
      <c r="J1144" s="132"/>
    </row>
    <row r="1145" spans="1:11" ht="15.75" x14ac:dyDescent="0.25">
      <c r="A1145" s="26" t="s">
        <v>610</v>
      </c>
      <c r="B1145" s="214">
        <v>908</v>
      </c>
      <c r="C1145" s="212" t="s">
        <v>275</v>
      </c>
      <c r="D1145" s="212" t="s">
        <v>256</v>
      </c>
      <c r="E1145" s="212" t="s">
        <v>591</v>
      </c>
      <c r="F1145" s="212" t="s">
        <v>179</v>
      </c>
      <c r="G1145" s="27">
        <f>3.4+37.5-40.9</f>
        <v>0</v>
      </c>
      <c r="H1145" s="316"/>
      <c r="J1145" s="132"/>
    </row>
    <row r="1146" spans="1:11" ht="15.75" x14ac:dyDescent="0.25">
      <c r="A1146" s="26" t="s">
        <v>592</v>
      </c>
      <c r="B1146" s="214">
        <v>908</v>
      </c>
      <c r="C1146" s="212" t="s">
        <v>275</v>
      </c>
      <c r="D1146" s="212" t="s">
        <v>256</v>
      </c>
      <c r="E1146" s="212" t="s">
        <v>593</v>
      </c>
      <c r="F1146" s="212"/>
      <c r="G1146" s="27">
        <f>G1147</f>
        <v>1776.8699999999994</v>
      </c>
      <c r="J1146" s="132"/>
    </row>
    <row r="1147" spans="1:11" ht="31.5" x14ac:dyDescent="0.25">
      <c r="A1147" s="26" t="s">
        <v>172</v>
      </c>
      <c r="B1147" s="214">
        <v>908</v>
      </c>
      <c r="C1147" s="212" t="s">
        <v>275</v>
      </c>
      <c r="D1147" s="212" t="s">
        <v>256</v>
      </c>
      <c r="E1147" s="212" t="s">
        <v>593</v>
      </c>
      <c r="F1147" s="212" t="s">
        <v>173</v>
      </c>
      <c r="G1147" s="27">
        <f>G1148</f>
        <v>1776.8699999999994</v>
      </c>
      <c r="J1147" s="132"/>
    </row>
    <row r="1148" spans="1:11" ht="31.5" x14ac:dyDescent="0.25">
      <c r="A1148" s="26" t="s">
        <v>174</v>
      </c>
      <c r="B1148" s="214">
        <v>908</v>
      </c>
      <c r="C1148" s="212" t="s">
        <v>275</v>
      </c>
      <c r="D1148" s="212" t="s">
        <v>256</v>
      </c>
      <c r="E1148" s="212" t="s">
        <v>593</v>
      </c>
      <c r="F1148" s="212" t="s">
        <v>175</v>
      </c>
      <c r="G1148" s="27">
        <f>1500-1101+1150.57+2810.7-1880-270-660.7-29-15+227.3+44</f>
        <v>1776.8699999999994</v>
      </c>
      <c r="H1148" s="316" t="s">
        <v>1118</v>
      </c>
      <c r="I1148" s="321" t="s">
        <v>1117</v>
      </c>
      <c r="J1148" s="321"/>
    </row>
    <row r="1149" spans="1:11" ht="31.5" hidden="1" x14ac:dyDescent="0.25">
      <c r="A1149" s="26" t="s">
        <v>603</v>
      </c>
      <c r="B1149" s="214">
        <v>908</v>
      </c>
      <c r="C1149" s="212" t="s">
        <v>275</v>
      </c>
      <c r="D1149" s="212" t="s">
        <v>256</v>
      </c>
      <c r="E1149" s="212" t="s">
        <v>943</v>
      </c>
      <c r="F1149" s="212"/>
      <c r="G1149" s="27">
        <f>G1150</f>
        <v>0</v>
      </c>
      <c r="J1149" s="132"/>
    </row>
    <row r="1150" spans="1:11" ht="31.5" hidden="1" x14ac:dyDescent="0.25">
      <c r="A1150" s="26" t="s">
        <v>172</v>
      </c>
      <c r="B1150" s="214">
        <v>908</v>
      </c>
      <c r="C1150" s="212" t="s">
        <v>275</v>
      </c>
      <c r="D1150" s="212" t="s">
        <v>256</v>
      </c>
      <c r="E1150" s="212" t="s">
        <v>943</v>
      </c>
      <c r="F1150" s="212" t="s">
        <v>173</v>
      </c>
      <c r="G1150" s="27">
        <f>G1151</f>
        <v>0</v>
      </c>
      <c r="J1150" s="132"/>
    </row>
    <row r="1151" spans="1:11" ht="31.5" hidden="1" x14ac:dyDescent="0.25">
      <c r="A1151" s="26" t="s">
        <v>174</v>
      </c>
      <c r="B1151" s="214">
        <v>908</v>
      </c>
      <c r="C1151" s="212" t="s">
        <v>275</v>
      </c>
      <c r="D1151" s="212" t="s">
        <v>256</v>
      </c>
      <c r="E1151" s="212" t="s">
        <v>943</v>
      </c>
      <c r="F1151" s="212" t="s">
        <v>175</v>
      </c>
      <c r="G1151" s="27">
        <v>0</v>
      </c>
      <c r="J1151" s="132"/>
    </row>
    <row r="1152" spans="1:11" ht="30" customHeight="1" x14ac:dyDescent="0.25">
      <c r="A1152" s="26" t="s">
        <v>594</v>
      </c>
      <c r="B1152" s="214">
        <v>908</v>
      </c>
      <c r="C1152" s="212" t="s">
        <v>275</v>
      </c>
      <c r="D1152" s="212" t="s">
        <v>256</v>
      </c>
      <c r="E1152" s="212" t="s">
        <v>595</v>
      </c>
      <c r="F1152" s="212"/>
      <c r="G1152" s="27">
        <f>G1153+G1158+G1161+G1166</f>
        <v>722.5</v>
      </c>
      <c r="J1152" s="351"/>
    </row>
    <row r="1153" spans="1:10" ht="15.75" x14ac:dyDescent="0.25">
      <c r="A1153" s="26" t="s">
        <v>592</v>
      </c>
      <c r="B1153" s="214">
        <v>908</v>
      </c>
      <c r="C1153" s="212" t="s">
        <v>275</v>
      </c>
      <c r="D1153" s="212" t="s">
        <v>256</v>
      </c>
      <c r="E1153" s="212" t="s">
        <v>596</v>
      </c>
      <c r="F1153" s="212"/>
      <c r="G1153" s="27">
        <f>G1154+G1156</f>
        <v>11</v>
      </c>
      <c r="J1153" s="132"/>
    </row>
    <row r="1154" spans="1:10" ht="63" hidden="1" x14ac:dyDescent="0.25">
      <c r="A1154" s="26" t="s">
        <v>168</v>
      </c>
      <c r="B1154" s="214">
        <v>908</v>
      </c>
      <c r="C1154" s="212" t="s">
        <v>275</v>
      </c>
      <c r="D1154" s="212" t="s">
        <v>256</v>
      </c>
      <c r="E1154" s="212" t="s">
        <v>596</v>
      </c>
      <c r="F1154" s="212" t="s">
        <v>169</v>
      </c>
      <c r="G1154" s="27">
        <f>G1155</f>
        <v>0</v>
      </c>
      <c r="J1154" s="132"/>
    </row>
    <row r="1155" spans="1:10" ht="15.75" hidden="1" x14ac:dyDescent="0.25">
      <c r="A1155" s="48" t="s">
        <v>383</v>
      </c>
      <c r="B1155" s="214">
        <v>908</v>
      </c>
      <c r="C1155" s="212" t="s">
        <v>275</v>
      </c>
      <c r="D1155" s="212" t="s">
        <v>256</v>
      </c>
      <c r="E1155" s="212" t="s">
        <v>596</v>
      </c>
      <c r="F1155" s="212" t="s">
        <v>250</v>
      </c>
      <c r="G1155" s="27">
        <v>0</v>
      </c>
      <c r="J1155" s="132"/>
    </row>
    <row r="1156" spans="1:10" ht="31.5" x14ac:dyDescent="0.25">
      <c r="A1156" s="26" t="s">
        <v>172</v>
      </c>
      <c r="B1156" s="214">
        <v>908</v>
      </c>
      <c r="C1156" s="212" t="s">
        <v>275</v>
      </c>
      <c r="D1156" s="212" t="s">
        <v>256</v>
      </c>
      <c r="E1156" s="212" t="s">
        <v>596</v>
      </c>
      <c r="F1156" s="212" t="s">
        <v>173</v>
      </c>
      <c r="G1156" s="27">
        <f>G1157</f>
        <v>11</v>
      </c>
      <c r="J1156" s="132"/>
    </row>
    <row r="1157" spans="1:10" ht="31.5" x14ac:dyDescent="0.25">
      <c r="A1157" s="26" t="s">
        <v>174</v>
      </c>
      <c r="B1157" s="214">
        <v>908</v>
      </c>
      <c r="C1157" s="212" t="s">
        <v>275</v>
      </c>
      <c r="D1157" s="212" t="s">
        <v>256</v>
      </c>
      <c r="E1157" s="212" t="s">
        <v>596</v>
      </c>
      <c r="F1157" s="212" t="s">
        <v>175</v>
      </c>
      <c r="G1157" s="27">
        <v>11</v>
      </c>
      <c r="H1157" s="316" t="s">
        <v>1098</v>
      </c>
      <c r="J1157" s="132"/>
    </row>
    <row r="1158" spans="1:10" ht="15.75" x14ac:dyDescent="0.25">
      <c r="A1158" s="26" t="s">
        <v>597</v>
      </c>
      <c r="B1158" s="214">
        <v>908</v>
      </c>
      <c r="C1158" s="212" t="s">
        <v>275</v>
      </c>
      <c r="D1158" s="212" t="s">
        <v>256</v>
      </c>
      <c r="E1158" s="212" t="s">
        <v>598</v>
      </c>
      <c r="F1158" s="212"/>
      <c r="G1158" s="27">
        <f>G1159</f>
        <v>4</v>
      </c>
      <c r="J1158" s="132"/>
    </row>
    <row r="1159" spans="1:10" ht="31.5" x14ac:dyDescent="0.25">
      <c r="A1159" s="26" t="s">
        <v>172</v>
      </c>
      <c r="B1159" s="214">
        <v>908</v>
      </c>
      <c r="C1159" s="212" t="s">
        <v>275</v>
      </c>
      <c r="D1159" s="212" t="s">
        <v>256</v>
      </c>
      <c r="E1159" s="212" t="s">
        <v>598</v>
      </c>
      <c r="F1159" s="212" t="s">
        <v>173</v>
      </c>
      <c r="G1159" s="27">
        <f>G1160</f>
        <v>4</v>
      </c>
      <c r="J1159" s="132"/>
    </row>
    <row r="1160" spans="1:10" ht="36" customHeight="1" x14ac:dyDescent="0.25">
      <c r="A1160" s="26" t="s">
        <v>174</v>
      </c>
      <c r="B1160" s="214">
        <v>908</v>
      </c>
      <c r="C1160" s="212" t="s">
        <v>275</v>
      </c>
      <c r="D1160" s="212" t="s">
        <v>256</v>
      </c>
      <c r="E1160" s="212" t="s">
        <v>598</v>
      </c>
      <c r="F1160" s="212" t="s">
        <v>175</v>
      </c>
      <c r="G1160" s="27">
        <v>4</v>
      </c>
      <c r="H1160" s="316" t="s">
        <v>1099</v>
      </c>
      <c r="J1160" s="321"/>
    </row>
    <row r="1161" spans="1:10" ht="30.75" customHeight="1" x14ac:dyDescent="0.25">
      <c r="A1161" s="47" t="s">
        <v>599</v>
      </c>
      <c r="B1161" s="214">
        <v>908</v>
      </c>
      <c r="C1161" s="212" t="s">
        <v>275</v>
      </c>
      <c r="D1161" s="212" t="s">
        <v>256</v>
      </c>
      <c r="E1161" s="212" t="s">
        <v>600</v>
      </c>
      <c r="F1161" s="212"/>
      <c r="G1161" s="27">
        <f>G1162+G1164</f>
        <v>707.5</v>
      </c>
      <c r="J1161" s="317"/>
    </row>
    <row r="1162" spans="1:10" ht="31.5" x14ac:dyDescent="0.25">
      <c r="A1162" s="26" t="s">
        <v>172</v>
      </c>
      <c r="B1162" s="214">
        <v>908</v>
      </c>
      <c r="C1162" s="212" t="s">
        <v>275</v>
      </c>
      <c r="D1162" s="212" t="s">
        <v>256</v>
      </c>
      <c r="E1162" s="212" t="s">
        <v>600</v>
      </c>
      <c r="F1162" s="212" t="s">
        <v>173</v>
      </c>
      <c r="G1162" s="27">
        <f>G1163</f>
        <v>632.5</v>
      </c>
      <c r="J1162" s="132"/>
    </row>
    <row r="1163" spans="1:10" ht="31.5" x14ac:dyDescent="0.25">
      <c r="A1163" s="26" t="s">
        <v>174</v>
      </c>
      <c r="B1163" s="214">
        <v>908</v>
      </c>
      <c r="C1163" s="212" t="s">
        <v>275</v>
      </c>
      <c r="D1163" s="212" t="s">
        <v>256</v>
      </c>
      <c r="E1163" s="212" t="s">
        <v>600</v>
      </c>
      <c r="F1163" s="212" t="s">
        <v>175</v>
      </c>
      <c r="G1163" s="27">
        <f>1000-1000+243.4+195.5-60.4-46+300</f>
        <v>632.5</v>
      </c>
      <c r="H1163" s="316" t="s">
        <v>1094</v>
      </c>
      <c r="I1163" s="316" t="s">
        <v>1128</v>
      </c>
      <c r="J1163" s="132"/>
    </row>
    <row r="1164" spans="1:10" s="333" customFormat="1" ht="15.75" x14ac:dyDescent="0.25">
      <c r="A1164" s="47" t="s">
        <v>601</v>
      </c>
      <c r="B1164" s="214">
        <v>908</v>
      </c>
      <c r="C1164" s="212" t="s">
        <v>275</v>
      </c>
      <c r="D1164" s="212" t="s">
        <v>256</v>
      </c>
      <c r="E1164" s="212" t="s">
        <v>600</v>
      </c>
      <c r="F1164" s="212" t="s">
        <v>186</v>
      </c>
      <c r="G1164" s="27">
        <f>G1165</f>
        <v>75</v>
      </c>
      <c r="H1164" s="321"/>
      <c r="I1164" s="132"/>
      <c r="J1164" s="132"/>
    </row>
    <row r="1165" spans="1:10" s="333" customFormat="1" ht="15.75" x14ac:dyDescent="0.25">
      <c r="A1165" s="26" t="s">
        <v>176</v>
      </c>
      <c r="B1165" s="214">
        <v>908</v>
      </c>
      <c r="C1165" s="212" t="s">
        <v>275</v>
      </c>
      <c r="D1165" s="212" t="s">
        <v>256</v>
      </c>
      <c r="E1165" s="212" t="s">
        <v>600</v>
      </c>
      <c r="F1165" s="212" t="s">
        <v>179</v>
      </c>
      <c r="G1165" s="27">
        <v>75</v>
      </c>
      <c r="H1165" s="321" t="s">
        <v>1095</v>
      </c>
      <c r="I1165" s="132"/>
      <c r="J1165" s="132"/>
    </row>
    <row r="1166" spans="1:10" ht="15.75" x14ac:dyDescent="0.25">
      <c r="A1166" s="47" t="s">
        <v>601</v>
      </c>
      <c r="B1166" s="214">
        <v>908</v>
      </c>
      <c r="C1166" s="212" t="s">
        <v>275</v>
      </c>
      <c r="D1166" s="212" t="s">
        <v>256</v>
      </c>
      <c r="E1166" s="212" t="s">
        <v>602</v>
      </c>
      <c r="F1166" s="212"/>
      <c r="G1166" s="27">
        <f>G1167</f>
        <v>0</v>
      </c>
      <c r="J1166" s="351"/>
    </row>
    <row r="1167" spans="1:10" ht="31.5" hidden="1" x14ac:dyDescent="0.25">
      <c r="A1167" s="26" t="s">
        <v>172</v>
      </c>
      <c r="B1167" s="214">
        <v>908</v>
      </c>
      <c r="C1167" s="212" t="s">
        <v>275</v>
      </c>
      <c r="D1167" s="212" t="s">
        <v>256</v>
      </c>
      <c r="E1167" s="212" t="s">
        <v>602</v>
      </c>
      <c r="F1167" s="212" t="s">
        <v>173</v>
      </c>
      <c r="G1167" s="27">
        <f>G1168</f>
        <v>0</v>
      </c>
      <c r="J1167" s="132"/>
    </row>
    <row r="1168" spans="1:10" ht="31.5" hidden="1" x14ac:dyDescent="0.25">
      <c r="A1168" s="26" t="s">
        <v>174</v>
      </c>
      <c r="B1168" s="214">
        <v>908</v>
      </c>
      <c r="C1168" s="212" t="s">
        <v>275</v>
      </c>
      <c r="D1168" s="212" t="s">
        <v>256</v>
      </c>
      <c r="E1168" s="212" t="s">
        <v>602</v>
      </c>
      <c r="F1168" s="212" t="s">
        <v>175</v>
      </c>
      <c r="G1168" s="27">
        <v>0</v>
      </c>
      <c r="J1168" s="132"/>
    </row>
    <row r="1169" spans="1:10" ht="52.5" customHeight="1" x14ac:dyDescent="0.25">
      <c r="A1169" s="26" t="s">
        <v>970</v>
      </c>
      <c r="B1169" s="214">
        <v>908</v>
      </c>
      <c r="C1169" s="212" t="s">
        <v>275</v>
      </c>
      <c r="D1169" s="212" t="s">
        <v>256</v>
      </c>
      <c r="E1169" s="212" t="s">
        <v>786</v>
      </c>
      <c r="F1169" s="212"/>
      <c r="G1169" s="27">
        <f>G1170</f>
        <v>2614.5200000000004</v>
      </c>
      <c r="J1169" s="317"/>
    </row>
    <row r="1170" spans="1:10" ht="48.75" customHeight="1" x14ac:dyDescent="0.25">
      <c r="A1170" s="94" t="s">
        <v>758</v>
      </c>
      <c r="B1170" s="214">
        <v>908</v>
      </c>
      <c r="C1170" s="212" t="s">
        <v>275</v>
      </c>
      <c r="D1170" s="212" t="s">
        <v>256</v>
      </c>
      <c r="E1170" s="212" t="s">
        <v>1136</v>
      </c>
      <c r="F1170" s="212"/>
      <c r="G1170" s="27">
        <f>G1171</f>
        <v>2614.5200000000004</v>
      </c>
      <c r="J1170" s="132"/>
    </row>
    <row r="1171" spans="1:10" ht="31.5" x14ac:dyDescent="0.25">
      <c r="A1171" s="26" t="s">
        <v>172</v>
      </c>
      <c r="B1171" s="214">
        <v>908</v>
      </c>
      <c r="C1171" s="212" t="s">
        <v>275</v>
      </c>
      <c r="D1171" s="212" t="s">
        <v>256</v>
      </c>
      <c r="E1171" s="212" t="s">
        <v>1136</v>
      </c>
      <c r="F1171" s="212" t="s">
        <v>173</v>
      </c>
      <c r="G1171" s="27">
        <f>G1172</f>
        <v>2614.5200000000004</v>
      </c>
      <c r="J1171" s="132"/>
    </row>
    <row r="1172" spans="1:10" ht="31.5" x14ac:dyDescent="0.25">
      <c r="A1172" s="26" t="s">
        <v>174</v>
      </c>
      <c r="B1172" s="214">
        <v>908</v>
      </c>
      <c r="C1172" s="212" t="s">
        <v>275</v>
      </c>
      <c r="D1172" s="212" t="s">
        <v>256</v>
      </c>
      <c r="E1172" s="355" t="s">
        <v>1136</v>
      </c>
      <c r="F1172" s="212" t="s">
        <v>175</v>
      </c>
      <c r="G1172" s="27">
        <f>500+2114.52+5000-5000</f>
        <v>2614.5200000000004</v>
      </c>
      <c r="H1172" s="316"/>
      <c r="J1172" s="132"/>
    </row>
    <row r="1173" spans="1:10" ht="15.75" x14ac:dyDescent="0.25">
      <c r="A1173" s="26" t="s">
        <v>162</v>
      </c>
      <c r="B1173" s="214">
        <v>908</v>
      </c>
      <c r="C1173" s="212" t="s">
        <v>275</v>
      </c>
      <c r="D1173" s="212" t="s">
        <v>256</v>
      </c>
      <c r="E1173" s="212" t="s">
        <v>163</v>
      </c>
      <c r="F1173" s="212"/>
      <c r="G1173" s="27">
        <f>G1177+G1187</f>
        <v>1366</v>
      </c>
      <c r="J1173" s="132"/>
    </row>
    <row r="1174" spans="1:10" ht="31.5" hidden="1" x14ac:dyDescent="0.25">
      <c r="A1174" s="26" t="s">
        <v>603</v>
      </c>
      <c r="B1174" s="214">
        <v>908</v>
      </c>
      <c r="C1174" s="212" t="s">
        <v>275</v>
      </c>
      <c r="D1174" s="212" t="s">
        <v>256</v>
      </c>
      <c r="E1174" s="212" t="s">
        <v>604</v>
      </c>
      <c r="F1174" s="212"/>
      <c r="G1174" s="27">
        <f>G1175</f>
        <v>0</v>
      </c>
      <c r="J1174" s="132"/>
    </row>
    <row r="1175" spans="1:10" ht="31.5" hidden="1" x14ac:dyDescent="0.25">
      <c r="A1175" s="26" t="s">
        <v>172</v>
      </c>
      <c r="B1175" s="214">
        <v>908</v>
      </c>
      <c r="C1175" s="212" t="s">
        <v>275</v>
      </c>
      <c r="D1175" s="212" t="s">
        <v>256</v>
      </c>
      <c r="E1175" s="212" t="s">
        <v>604</v>
      </c>
      <c r="F1175" s="212" t="s">
        <v>173</v>
      </c>
      <c r="G1175" s="27">
        <f>G1176</f>
        <v>0</v>
      </c>
      <c r="J1175" s="132"/>
    </row>
    <row r="1176" spans="1:10" ht="31.5" hidden="1" x14ac:dyDescent="0.25">
      <c r="A1176" s="26" t="s">
        <v>174</v>
      </c>
      <c r="B1176" s="214">
        <v>908</v>
      </c>
      <c r="C1176" s="212" t="s">
        <v>275</v>
      </c>
      <c r="D1176" s="212" t="s">
        <v>256</v>
      </c>
      <c r="E1176" s="212" t="s">
        <v>604</v>
      </c>
      <c r="F1176" s="212" t="s">
        <v>175</v>
      </c>
      <c r="G1176" s="27">
        <f>1915.9+2170.9-2170.9+255-2170.9</f>
        <v>0</v>
      </c>
      <c r="J1176" s="132"/>
    </row>
    <row r="1177" spans="1:10" ht="15.75" x14ac:dyDescent="0.25">
      <c r="A1177" s="33" t="s">
        <v>226</v>
      </c>
      <c r="B1177" s="214">
        <v>908</v>
      </c>
      <c r="C1177" s="212" t="s">
        <v>275</v>
      </c>
      <c r="D1177" s="212" t="s">
        <v>256</v>
      </c>
      <c r="E1177" s="212" t="s">
        <v>227</v>
      </c>
      <c r="F1177" s="212"/>
      <c r="G1177" s="27">
        <f>G1178+G1181+G1184</f>
        <v>976</v>
      </c>
      <c r="J1177" s="132"/>
    </row>
    <row r="1178" spans="1:10" ht="32.25" customHeight="1" x14ac:dyDescent="0.25">
      <c r="A1178" s="26" t="s">
        <v>755</v>
      </c>
      <c r="B1178" s="214">
        <v>908</v>
      </c>
      <c r="C1178" s="212" t="s">
        <v>275</v>
      </c>
      <c r="D1178" s="212" t="s">
        <v>256</v>
      </c>
      <c r="E1178" s="212" t="s">
        <v>756</v>
      </c>
      <c r="F1178" s="212"/>
      <c r="G1178" s="27">
        <f>G1179</f>
        <v>976</v>
      </c>
      <c r="J1178" s="132"/>
    </row>
    <row r="1179" spans="1:10" ht="31.5" x14ac:dyDescent="0.25">
      <c r="A1179" s="26" t="s">
        <v>172</v>
      </c>
      <c r="B1179" s="214">
        <v>908</v>
      </c>
      <c r="C1179" s="212" t="s">
        <v>275</v>
      </c>
      <c r="D1179" s="212" t="s">
        <v>256</v>
      </c>
      <c r="E1179" s="212" t="s">
        <v>756</v>
      </c>
      <c r="F1179" s="212" t="s">
        <v>173</v>
      </c>
      <c r="G1179" s="27">
        <f>G1180</f>
        <v>976</v>
      </c>
      <c r="J1179" s="132"/>
    </row>
    <row r="1180" spans="1:10" ht="31.5" x14ac:dyDescent="0.25">
      <c r="A1180" s="26" t="s">
        <v>174</v>
      </c>
      <c r="B1180" s="214">
        <v>908</v>
      </c>
      <c r="C1180" s="212" t="s">
        <v>275</v>
      </c>
      <c r="D1180" s="212" t="s">
        <v>256</v>
      </c>
      <c r="E1180" s="212" t="s">
        <v>756</v>
      </c>
      <c r="F1180" s="212" t="s">
        <v>175</v>
      </c>
      <c r="G1180" s="27">
        <v>976</v>
      </c>
      <c r="J1180" s="132"/>
    </row>
    <row r="1181" spans="1:10" ht="31.5" hidden="1" x14ac:dyDescent="0.25">
      <c r="A1181" s="26" t="s">
        <v>757</v>
      </c>
      <c r="B1181" s="214">
        <v>908</v>
      </c>
      <c r="C1181" s="212" t="s">
        <v>275</v>
      </c>
      <c r="D1181" s="212" t="s">
        <v>256</v>
      </c>
      <c r="E1181" s="212" t="s">
        <v>605</v>
      </c>
      <c r="F1181" s="212"/>
      <c r="G1181" s="27">
        <f>G1182</f>
        <v>0</v>
      </c>
      <c r="J1181" s="132"/>
    </row>
    <row r="1182" spans="1:10" ht="31.5" hidden="1" x14ac:dyDescent="0.25">
      <c r="A1182" s="26" t="s">
        <v>172</v>
      </c>
      <c r="B1182" s="214">
        <v>908</v>
      </c>
      <c r="C1182" s="212" t="s">
        <v>275</v>
      </c>
      <c r="D1182" s="212" t="s">
        <v>256</v>
      </c>
      <c r="E1182" s="212" t="s">
        <v>605</v>
      </c>
      <c r="F1182" s="212" t="s">
        <v>173</v>
      </c>
      <c r="G1182" s="27">
        <f>G1183</f>
        <v>0</v>
      </c>
      <c r="J1182" s="132"/>
    </row>
    <row r="1183" spans="1:10" ht="31.5" hidden="1" x14ac:dyDescent="0.25">
      <c r="A1183" s="26" t="s">
        <v>174</v>
      </c>
      <c r="B1183" s="214">
        <v>908</v>
      </c>
      <c r="C1183" s="212" t="s">
        <v>275</v>
      </c>
      <c r="D1183" s="212" t="s">
        <v>256</v>
      </c>
      <c r="E1183" s="212" t="s">
        <v>605</v>
      </c>
      <c r="F1183" s="212" t="s">
        <v>175</v>
      </c>
      <c r="G1183" s="27">
        <v>0</v>
      </c>
      <c r="J1183" s="132"/>
    </row>
    <row r="1184" spans="1:10" ht="47.25" hidden="1" x14ac:dyDescent="0.25">
      <c r="A1184" s="26" t="s">
        <v>758</v>
      </c>
      <c r="B1184" s="214">
        <v>908</v>
      </c>
      <c r="C1184" s="212" t="s">
        <v>275</v>
      </c>
      <c r="D1184" s="212" t="s">
        <v>256</v>
      </c>
      <c r="E1184" s="212" t="s">
        <v>1026</v>
      </c>
      <c r="F1184" s="212"/>
      <c r="G1184" s="27">
        <f>G1185</f>
        <v>0</v>
      </c>
      <c r="J1184" s="132"/>
    </row>
    <row r="1185" spans="1:10" ht="31.5" hidden="1" x14ac:dyDescent="0.25">
      <c r="A1185" s="26" t="s">
        <v>172</v>
      </c>
      <c r="B1185" s="214">
        <v>908</v>
      </c>
      <c r="C1185" s="212" t="s">
        <v>275</v>
      </c>
      <c r="D1185" s="212" t="s">
        <v>256</v>
      </c>
      <c r="E1185" s="212" t="s">
        <v>1026</v>
      </c>
      <c r="F1185" s="212" t="s">
        <v>173</v>
      </c>
      <c r="G1185" s="27">
        <f>G1186</f>
        <v>0</v>
      </c>
      <c r="J1185" s="132"/>
    </row>
    <row r="1186" spans="1:10" ht="31.5" hidden="1" x14ac:dyDescent="0.25">
      <c r="A1186" s="26" t="s">
        <v>174</v>
      </c>
      <c r="B1186" s="214">
        <v>908</v>
      </c>
      <c r="C1186" s="212" t="s">
        <v>275</v>
      </c>
      <c r="D1186" s="212" t="s">
        <v>256</v>
      </c>
      <c r="E1186" s="212" t="s">
        <v>1026</v>
      </c>
      <c r="F1186" s="212" t="s">
        <v>175</v>
      </c>
      <c r="G1186" s="27">
        <f>2114.5-2114.5</f>
        <v>0</v>
      </c>
      <c r="H1186" s="316"/>
      <c r="J1186" s="132"/>
    </row>
    <row r="1187" spans="1:10" ht="15.75" x14ac:dyDescent="0.25">
      <c r="A1187" s="26" t="s">
        <v>182</v>
      </c>
      <c r="B1187" s="214">
        <v>908</v>
      </c>
      <c r="C1187" s="212" t="s">
        <v>275</v>
      </c>
      <c r="D1187" s="212" t="s">
        <v>256</v>
      </c>
      <c r="E1187" s="212" t="s">
        <v>183</v>
      </c>
      <c r="F1187" s="212"/>
      <c r="G1187" s="27">
        <f>G1188+G1191+G1194</f>
        <v>390</v>
      </c>
      <c r="J1187" s="132"/>
    </row>
    <row r="1188" spans="1:10" ht="15.75" x14ac:dyDescent="0.25">
      <c r="A1188" s="26" t="s">
        <v>606</v>
      </c>
      <c r="B1188" s="214">
        <v>908</v>
      </c>
      <c r="C1188" s="212" t="s">
        <v>275</v>
      </c>
      <c r="D1188" s="212" t="s">
        <v>256</v>
      </c>
      <c r="E1188" s="212" t="s">
        <v>607</v>
      </c>
      <c r="F1188" s="212"/>
      <c r="G1188" s="27">
        <f>G1189</f>
        <v>390</v>
      </c>
      <c r="J1188" s="132"/>
    </row>
    <row r="1189" spans="1:10" ht="31.5" x14ac:dyDescent="0.25">
      <c r="A1189" s="26" t="s">
        <v>172</v>
      </c>
      <c r="B1189" s="214">
        <v>908</v>
      </c>
      <c r="C1189" s="212" t="s">
        <v>275</v>
      </c>
      <c r="D1189" s="212" t="s">
        <v>256</v>
      </c>
      <c r="E1189" s="212" t="s">
        <v>607</v>
      </c>
      <c r="F1189" s="212" t="s">
        <v>173</v>
      </c>
      <c r="G1189" s="27">
        <f>G1190</f>
        <v>390</v>
      </c>
      <c r="J1189" s="132"/>
    </row>
    <row r="1190" spans="1:10" ht="34.5" customHeight="1" x14ac:dyDescent="0.25">
      <c r="A1190" s="26" t="s">
        <v>174</v>
      </c>
      <c r="B1190" s="214">
        <v>908</v>
      </c>
      <c r="C1190" s="212" t="s">
        <v>275</v>
      </c>
      <c r="D1190" s="212" t="s">
        <v>256</v>
      </c>
      <c r="E1190" s="212" t="s">
        <v>607</v>
      </c>
      <c r="F1190" s="212" t="s">
        <v>175</v>
      </c>
      <c r="G1190" s="28">
        <v>390</v>
      </c>
      <c r="J1190" s="132"/>
    </row>
    <row r="1191" spans="1:10" ht="15.75" hidden="1" customHeight="1" x14ac:dyDescent="0.25">
      <c r="A1191" s="26" t="s">
        <v>608</v>
      </c>
      <c r="B1191" s="214">
        <v>908</v>
      </c>
      <c r="C1191" s="212" t="s">
        <v>275</v>
      </c>
      <c r="D1191" s="212" t="s">
        <v>256</v>
      </c>
      <c r="E1191" s="212" t="s">
        <v>609</v>
      </c>
      <c r="F1191" s="212"/>
      <c r="G1191" s="28">
        <f>G1192</f>
        <v>0</v>
      </c>
      <c r="J1191" s="132"/>
    </row>
    <row r="1192" spans="1:10" ht="15.75" hidden="1" customHeight="1" x14ac:dyDescent="0.25">
      <c r="A1192" s="26" t="s">
        <v>176</v>
      </c>
      <c r="B1192" s="214">
        <v>908</v>
      </c>
      <c r="C1192" s="212" t="s">
        <v>275</v>
      </c>
      <c r="D1192" s="212" t="s">
        <v>256</v>
      </c>
      <c r="E1192" s="212" t="s">
        <v>609</v>
      </c>
      <c r="F1192" s="212" t="s">
        <v>186</v>
      </c>
      <c r="G1192" s="28">
        <f>G1193</f>
        <v>0</v>
      </c>
      <c r="J1192" s="132"/>
    </row>
    <row r="1193" spans="1:10" ht="15.75" hidden="1" customHeight="1" x14ac:dyDescent="0.25">
      <c r="A1193" s="26" t="s">
        <v>610</v>
      </c>
      <c r="B1193" s="214">
        <v>908</v>
      </c>
      <c r="C1193" s="212" t="s">
        <v>275</v>
      </c>
      <c r="D1193" s="212" t="s">
        <v>256</v>
      </c>
      <c r="E1193" s="212" t="s">
        <v>609</v>
      </c>
      <c r="F1193" s="212" t="s">
        <v>179</v>
      </c>
      <c r="G1193" s="28">
        <v>0</v>
      </c>
      <c r="J1193" s="132"/>
    </row>
    <row r="1194" spans="1:10" ht="52.5" hidden="1" customHeight="1" x14ac:dyDescent="0.25">
      <c r="A1194" s="26" t="s">
        <v>962</v>
      </c>
      <c r="B1194" s="214">
        <v>908</v>
      </c>
      <c r="C1194" s="212" t="s">
        <v>275</v>
      </c>
      <c r="D1194" s="212" t="s">
        <v>256</v>
      </c>
      <c r="E1194" s="212" t="s">
        <v>963</v>
      </c>
      <c r="F1194" s="212"/>
      <c r="G1194" s="28">
        <f>G1195</f>
        <v>0</v>
      </c>
      <c r="J1194" s="132"/>
    </row>
    <row r="1195" spans="1:10" ht="31.5" hidden="1" x14ac:dyDescent="0.25">
      <c r="A1195" s="26" t="s">
        <v>172</v>
      </c>
      <c r="B1195" s="214">
        <v>908</v>
      </c>
      <c r="C1195" s="212" t="s">
        <v>275</v>
      </c>
      <c r="D1195" s="212" t="s">
        <v>256</v>
      </c>
      <c r="E1195" s="212" t="s">
        <v>963</v>
      </c>
      <c r="F1195" s="212" t="s">
        <v>173</v>
      </c>
      <c r="G1195" s="28">
        <f>G1196</f>
        <v>0</v>
      </c>
      <c r="J1195" s="132"/>
    </row>
    <row r="1196" spans="1:10" ht="31.5" hidden="1" x14ac:dyDescent="0.25">
      <c r="A1196" s="26" t="s">
        <v>174</v>
      </c>
      <c r="B1196" s="214">
        <v>908</v>
      </c>
      <c r="C1196" s="212" t="s">
        <v>275</v>
      </c>
      <c r="D1196" s="212" t="s">
        <v>256</v>
      </c>
      <c r="E1196" s="212" t="s">
        <v>963</v>
      </c>
      <c r="F1196" s="212" t="s">
        <v>175</v>
      </c>
      <c r="G1196" s="28">
        <v>0</v>
      </c>
      <c r="J1196" s="132"/>
    </row>
    <row r="1197" spans="1:10" ht="31.5" x14ac:dyDescent="0.25">
      <c r="A1197" s="24" t="s">
        <v>611</v>
      </c>
      <c r="B1197" s="211">
        <v>908</v>
      </c>
      <c r="C1197" s="213" t="s">
        <v>275</v>
      </c>
      <c r="D1197" s="213" t="s">
        <v>275</v>
      </c>
      <c r="E1197" s="213"/>
      <c r="F1197" s="213"/>
      <c r="G1197" s="22">
        <f>G1198</f>
        <v>28887.300000000003</v>
      </c>
      <c r="J1197" s="132"/>
    </row>
    <row r="1198" spans="1:10" ht="15.75" x14ac:dyDescent="0.25">
      <c r="A1198" s="26" t="s">
        <v>162</v>
      </c>
      <c r="B1198" s="214">
        <v>908</v>
      </c>
      <c r="C1198" s="212" t="s">
        <v>275</v>
      </c>
      <c r="D1198" s="212" t="s">
        <v>275</v>
      </c>
      <c r="E1198" s="212" t="s">
        <v>163</v>
      </c>
      <c r="F1198" s="212"/>
      <c r="G1198" s="27">
        <f>G1199+G1207</f>
        <v>28887.300000000003</v>
      </c>
      <c r="J1198" s="132"/>
    </row>
    <row r="1199" spans="1:10" ht="31.5" x14ac:dyDescent="0.25">
      <c r="A1199" s="26" t="s">
        <v>164</v>
      </c>
      <c r="B1199" s="214">
        <v>908</v>
      </c>
      <c r="C1199" s="212" t="s">
        <v>275</v>
      </c>
      <c r="D1199" s="212" t="s">
        <v>275</v>
      </c>
      <c r="E1199" s="212" t="s">
        <v>165</v>
      </c>
      <c r="F1199" s="212"/>
      <c r="G1199" s="27">
        <f>G1200</f>
        <v>14131.5</v>
      </c>
      <c r="J1199" s="132"/>
    </row>
    <row r="1200" spans="1:10" ht="31.5" x14ac:dyDescent="0.25">
      <c r="A1200" s="26" t="s">
        <v>166</v>
      </c>
      <c r="B1200" s="214">
        <v>908</v>
      </c>
      <c r="C1200" s="212" t="s">
        <v>275</v>
      </c>
      <c r="D1200" s="212" t="s">
        <v>275</v>
      </c>
      <c r="E1200" s="212" t="s">
        <v>167</v>
      </c>
      <c r="F1200" s="212"/>
      <c r="G1200" s="27">
        <f>G1201+G1205+G1203</f>
        <v>14131.5</v>
      </c>
      <c r="J1200" s="132"/>
    </row>
    <row r="1201" spans="1:12" ht="60.75" customHeight="1" x14ac:dyDescent="0.25">
      <c r="A1201" s="26" t="s">
        <v>168</v>
      </c>
      <c r="B1201" s="214">
        <v>908</v>
      </c>
      <c r="C1201" s="212" t="s">
        <v>275</v>
      </c>
      <c r="D1201" s="212" t="s">
        <v>275</v>
      </c>
      <c r="E1201" s="212" t="s">
        <v>167</v>
      </c>
      <c r="F1201" s="212" t="s">
        <v>169</v>
      </c>
      <c r="G1201" s="27">
        <f>G1202</f>
        <v>14060</v>
      </c>
      <c r="J1201" s="132"/>
    </row>
    <row r="1202" spans="1:12" ht="31.5" x14ac:dyDescent="0.25">
      <c r="A1202" s="26" t="s">
        <v>170</v>
      </c>
      <c r="B1202" s="214">
        <v>908</v>
      </c>
      <c r="C1202" s="212" t="s">
        <v>275</v>
      </c>
      <c r="D1202" s="212" t="s">
        <v>275</v>
      </c>
      <c r="E1202" s="212" t="s">
        <v>167</v>
      </c>
      <c r="F1202" s="212" t="s">
        <v>171</v>
      </c>
      <c r="G1202" s="28">
        <f>12500.4+960.7+598.9</f>
        <v>14060</v>
      </c>
      <c r="H1202" s="316"/>
      <c r="J1202" s="132"/>
    </row>
    <row r="1203" spans="1:12" ht="31.5" x14ac:dyDescent="0.25">
      <c r="A1203" s="26" t="s">
        <v>172</v>
      </c>
      <c r="B1203" s="214">
        <v>908</v>
      </c>
      <c r="C1203" s="212" t="s">
        <v>275</v>
      </c>
      <c r="D1203" s="212" t="s">
        <v>275</v>
      </c>
      <c r="E1203" s="212" t="s">
        <v>167</v>
      </c>
      <c r="F1203" s="212" t="s">
        <v>173</v>
      </c>
      <c r="G1203" s="27">
        <f>G1204</f>
        <v>25</v>
      </c>
      <c r="J1203" s="132"/>
    </row>
    <row r="1204" spans="1:12" ht="36.75" customHeight="1" x14ac:dyDescent="0.25">
      <c r="A1204" s="26" t="s">
        <v>174</v>
      </c>
      <c r="B1204" s="214">
        <v>908</v>
      </c>
      <c r="C1204" s="212" t="s">
        <v>275</v>
      </c>
      <c r="D1204" s="212" t="s">
        <v>275</v>
      </c>
      <c r="E1204" s="212" t="s">
        <v>167</v>
      </c>
      <c r="F1204" s="212" t="s">
        <v>175</v>
      </c>
      <c r="G1204" s="28">
        <v>25</v>
      </c>
      <c r="H1204" s="139"/>
      <c r="J1204" s="132"/>
      <c r="K1204" s="132"/>
      <c r="L1204" s="132"/>
    </row>
    <row r="1205" spans="1:12" ht="15.75" x14ac:dyDescent="0.25">
      <c r="A1205" s="26" t="s">
        <v>176</v>
      </c>
      <c r="B1205" s="214">
        <v>908</v>
      </c>
      <c r="C1205" s="212" t="s">
        <v>275</v>
      </c>
      <c r="D1205" s="212" t="s">
        <v>275</v>
      </c>
      <c r="E1205" s="212" t="s">
        <v>167</v>
      </c>
      <c r="F1205" s="212" t="s">
        <v>186</v>
      </c>
      <c r="G1205" s="27">
        <f>G1206</f>
        <v>46.5</v>
      </c>
      <c r="J1205" s="132"/>
    </row>
    <row r="1206" spans="1:12" ht="15.75" x14ac:dyDescent="0.25">
      <c r="A1206" s="26" t="s">
        <v>610</v>
      </c>
      <c r="B1206" s="214">
        <v>908</v>
      </c>
      <c r="C1206" s="212" t="s">
        <v>275</v>
      </c>
      <c r="D1206" s="212" t="s">
        <v>275</v>
      </c>
      <c r="E1206" s="212" t="s">
        <v>167</v>
      </c>
      <c r="F1206" s="212" t="s">
        <v>179</v>
      </c>
      <c r="G1206" s="27">
        <f>65.3-18.8</f>
        <v>46.5</v>
      </c>
      <c r="H1206" s="316"/>
      <c r="J1206" s="132"/>
    </row>
    <row r="1207" spans="1:12" ht="15.75" x14ac:dyDescent="0.25">
      <c r="A1207" s="26" t="s">
        <v>182</v>
      </c>
      <c r="B1207" s="214">
        <v>908</v>
      </c>
      <c r="C1207" s="212" t="s">
        <v>275</v>
      </c>
      <c r="D1207" s="212" t="s">
        <v>275</v>
      </c>
      <c r="E1207" s="212" t="s">
        <v>183</v>
      </c>
      <c r="F1207" s="212"/>
      <c r="G1207" s="27">
        <f>G1211+G1208+G1216</f>
        <v>14755.800000000001</v>
      </c>
      <c r="J1207" s="132"/>
    </row>
    <row r="1208" spans="1:12" ht="31.5" x14ac:dyDescent="0.25">
      <c r="A1208" s="26" t="s">
        <v>612</v>
      </c>
      <c r="B1208" s="214">
        <v>908</v>
      </c>
      <c r="C1208" s="212" t="s">
        <v>275</v>
      </c>
      <c r="D1208" s="212" t="s">
        <v>275</v>
      </c>
      <c r="E1208" s="212" t="s">
        <v>613</v>
      </c>
      <c r="F1208" s="212"/>
      <c r="G1208" s="28">
        <f>G1209</f>
        <v>982.2</v>
      </c>
      <c r="J1208" s="132"/>
    </row>
    <row r="1209" spans="1:12" ht="15.75" x14ac:dyDescent="0.25">
      <c r="A1209" s="26" t="s">
        <v>176</v>
      </c>
      <c r="B1209" s="214">
        <v>908</v>
      </c>
      <c r="C1209" s="212" t="s">
        <v>275</v>
      </c>
      <c r="D1209" s="212" t="s">
        <v>275</v>
      </c>
      <c r="E1209" s="212" t="s">
        <v>613</v>
      </c>
      <c r="F1209" s="212" t="s">
        <v>186</v>
      </c>
      <c r="G1209" s="28">
        <f>G1210</f>
        <v>982.2</v>
      </c>
      <c r="J1209" s="132"/>
    </row>
    <row r="1210" spans="1:12" ht="47.25" customHeight="1" x14ac:dyDescent="0.25">
      <c r="A1210" s="26" t="s">
        <v>225</v>
      </c>
      <c r="B1210" s="214">
        <v>908</v>
      </c>
      <c r="C1210" s="212" t="s">
        <v>275</v>
      </c>
      <c r="D1210" s="212" t="s">
        <v>275</v>
      </c>
      <c r="E1210" s="212" t="s">
        <v>613</v>
      </c>
      <c r="F1210" s="212" t="s">
        <v>201</v>
      </c>
      <c r="G1210" s="28">
        <f>982.2</f>
        <v>982.2</v>
      </c>
      <c r="H1210" s="316"/>
      <c r="I1210" s="321"/>
      <c r="J1210" s="132"/>
    </row>
    <row r="1211" spans="1:12" ht="31.5" x14ac:dyDescent="0.25">
      <c r="A1211" s="26" t="s">
        <v>381</v>
      </c>
      <c r="B1211" s="214">
        <v>908</v>
      </c>
      <c r="C1211" s="212" t="s">
        <v>275</v>
      </c>
      <c r="D1211" s="212" t="s">
        <v>275</v>
      </c>
      <c r="E1211" s="212" t="s">
        <v>382</v>
      </c>
      <c r="F1211" s="212"/>
      <c r="G1211" s="27">
        <f>G1212+G1214</f>
        <v>7773.6</v>
      </c>
      <c r="J1211" s="132"/>
    </row>
    <row r="1212" spans="1:12" ht="69.75" customHeight="1" x14ac:dyDescent="0.25">
      <c r="A1212" s="26" t="s">
        <v>168</v>
      </c>
      <c r="B1212" s="214">
        <v>908</v>
      </c>
      <c r="C1212" s="212" t="s">
        <v>275</v>
      </c>
      <c r="D1212" s="212" t="s">
        <v>275</v>
      </c>
      <c r="E1212" s="212" t="s">
        <v>382</v>
      </c>
      <c r="F1212" s="212" t="s">
        <v>169</v>
      </c>
      <c r="G1212" s="27">
        <f>G1213</f>
        <v>5981.4000000000005</v>
      </c>
      <c r="J1212" s="132"/>
    </row>
    <row r="1213" spans="1:12" ht="20.25" customHeight="1" x14ac:dyDescent="0.25">
      <c r="A1213" s="26" t="s">
        <v>383</v>
      </c>
      <c r="B1213" s="214">
        <v>908</v>
      </c>
      <c r="C1213" s="212" t="s">
        <v>275</v>
      </c>
      <c r="D1213" s="212" t="s">
        <v>275</v>
      </c>
      <c r="E1213" s="212" t="s">
        <v>382</v>
      </c>
      <c r="F1213" s="212" t="s">
        <v>250</v>
      </c>
      <c r="G1213" s="28">
        <f>5813.3-183.6+222.6+129.1</f>
        <v>5981.4000000000005</v>
      </c>
      <c r="H1213" s="316"/>
      <c r="I1213" s="321"/>
      <c r="J1213" s="132"/>
    </row>
    <row r="1214" spans="1:12" ht="31.5" x14ac:dyDescent="0.25">
      <c r="A1214" s="26" t="s">
        <v>172</v>
      </c>
      <c r="B1214" s="214">
        <v>908</v>
      </c>
      <c r="C1214" s="212" t="s">
        <v>275</v>
      </c>
      <c r="D1214" s="212" t="s">
        <v>275</v>
      </c>
      <c r="E1214" s="212" t="s">
        <v>382</v>
      </c>
      <c r="F1214" s="212" t="s">
        <v>173</v>
      </c>
      <c r="G1214" s="27">
        <f>G1215</f>
        <v>1792.2</v>
      </c>
      <c r="J1214" s="132"/>
    </row>
    <row r="1215" spans="1:12" ht="31.5" x14ac:dyDescent="0.25">
      <c r="A1215" s="26" t="s">
        <v>174</v>
      </c>
      <c r="B1215" s="214">
        <v>908</v>
      </c>
      <c r="C1215" s="212" t="s">
        <v>275</v>
      </c>
      <c r="D1215" s="212" t="s">
        <v>275</v>
      </c>
      <c r="E1215" s="212" t="s">
        <v>382</v>
      </c>
      <c r="F1215" s="212" t="s">
        <v>175</v>
      </c>
      <c r="G1215" s="28">
        <f>3670-1877.8</f>
        <v>1792.2</v>
      </c>
      <c r="H1215" s="316"/>
      <c r="J1215" s="132"/>
    </row>
    <row r="1216" spans="1:12" ht="31.5" x14ac:dyDescent="0.25">
      <c r="A1216" s="26" t="s">
        <v>1062</v>
      </c>
      <c r="B1216" s="214">
        <v>908</v>
      </c>
      <c r="C1216" s="212" t="s">
        <v>275</v>
      </c>
      <c r="D1216" s="212" t="s">
        <v>275</v>
      </c>
      <c r="E1216" s="212" t="s">
        <v>1063</v>
      </c>
      <c r="F1216" s="212"/>
      <c r="G1216" s="28">
        <f>G1217</f>
        <v>6000</v>
      </c>
      <c r="H1216" s="321"/>
      <c r="J1216" s="132"/>
    </row>
    <row r="1217" spans="1:10" ht="15.75" x14ac:dyDescent="0.25">
      <c r="A1217" s="26" t="s">
        <v>176</v>
      </c>
      <c r="B1217" s="214">
        <v>908</v>
      </c>
      <c r="C1217" s="212" t="s">
        <v>275</v>
      </c>
      <c r="D1217" s="212" t="s">
        <v>275</v>
      </c>
      <c r="E1217" s="212" t="s">
        <v>1063</v>
      </c>
      <c r="F1217" s="212" t="s">
        <v>186</v>
      </c>
      <c r="G1217" s="28">
        <f>G1218</f>
        <v>6000</v>
      </c>
      <c r="H1217" s="321"/>
      <c r="J1217" s="132"/>
    </row>
    <row r="1218" spans="1:10" ht="47.25" x14ac:dyDescent="0.25">
      <c r="A1218" s="26" t="s">
        <v>225</v>
      </c>
      <c r="B1218" s="214">
        <v>908</v>
      </c>
      <c r="C1218" s="212" t="s">
        <v>275</v>
      </c>
      <c r="D1218" s="212" t="s">
        <v>275</v>
      </c>
      <c r="E1218" s="212" t="s">
        <v>1063</v>
      </c>
      <c r="F1218" s="212" t="s">
        <v>201</v>
      </c>
      <c r="G1218" s="28">
        <v>6000</v>
      </c>
      <c r="H1218" s="321"/>
      <c r="I1218" s="321"/>
      <c r="J1218" s="132"/>
    </row>
    <row r="1219" spans="1:10" ht="15.75" x14ac:dyDescent="0.25">
      <c r="A1219" s="24" t="s">
        <v>284</v>
      </c>
      <c r="B1219" s="211">
        <v>908</v>
      </c>
      <c r="C1219" s="213" t="s">
        <v>285</v>
      </c>
      <c r="D1219" s="213"/>
      <c r="E1219" s="213"/>
      <c r="F1219" s="213"/>
      <c r="G1219" s="22">
        <f t="shared" ref="G1219:G1224" si="3">G1220</f>
        <v>87.1</v>
      </c>
      <c r="J1219" s="132"/>
    </row>
    <row r="1220" spans="1:10" ht="15.75" x14ac:dyDescent="0.25">
      <c r="A1220" s="24" t="s">
        <v>299</v>
      </c>
      <c r="B1220" s="211">
        <v>908</v>
      </c>
      <c r="C1220" s="213" t="s">
        <v>285</v>
      </c>
      <c r="D1220" s="213" t="s">
        <v>161</v>
      </c>
      <c r="E1220" s="213"/>
      <c r="F1220" s="213"/>
      <c r="G1220" s="22">
        <f t="shared" si="3"/>
        <v>87.1</v>
      </c>
      <c r="J1220" s="132"/>
    </row>
    <row r="1221" spans="1:10" ht="15.75" x14ac:dyDescent="0.25">
      <c r="A1221" s="26" t="s">
        <v>162</v>
      </c>
      <c r="B1221" s="214">
        <v>908</v>
      </c>
      <c r="C1221" s="212" t="s">
        <v>285</v>
      </c>
      <c r="D1221" s="212" t="s">
        <v>161</v>
      </c>
      <c r="E1221" s="212" t="s">
        <v>163</v>
      </c>
      <c r="F1221" s="212"/>
      <c r="G1221" s="22">
        <f>G1222+G1226</f>
        <v>87.1</v>
      </c>
      <c r="J1221" s="132"/>
    </row>
    <row r="1222" spans="1:10" ht="15.75" hidden="1" x14ac:dyDescent="0.25">
      <c r="A1222" s="26" t="s">
        <v>182</v>
      </c>
      <c r="B1222" s="214">
        <v>908</v>
      </c>
      <c r="C1222" s="212" t="s">
        <v>285</v>
      </c>
      <c r="D1222" s="212" t="s">
        <v>161</v>
      </c>
      <c r="E1222" s="212" t="s">
        <v>183</v>
      </c>
      <c r="F1222" s="212"/>
      <c r="G1222" s="27">
        <f t="shared" si="3"/>
        <v>0</v>
      </c>
      <c r="J1222" s="132"/>
    </row>
    <row r="1223" spans="1:10" ht="15.75" hidden="1" x14ac:dyDescent="0.25">
      <c r="A1223" s="26" t="s">
        <v>614</v>
      </c>
      <c r="B1223" s="214">
        <v>908</v>
      </c>
      <c r="C1223" s="212" t="s">
        <v>285</v>
      </c>
      <c r="D1223" s="212" t="s">
        <v>161</v>
      </c>
      <c r="E1223" s="212" t="s">
        <v>615</v>
      </c>
      <c r="F1223" s="212"/>
      <c r="G1223" s="27">
        <f t="shared" si="3"/>
        <v>0</v>
      </c>
      <c r="J1223" s="132"/>
    </row>
    <row r="1224" spans="1:10" ht="15.75" hidden="1" x14ac:dyDescent="0.25">
      <c r="A1224" s="26" t="s">
        <v>176</v>
      </c>
      <c r="B1224" s="214">
        <v>908</v>
      </c>
      <c r="C1224" s="212" t="s">
        <v>285</v>
      </c>
      <c r="D1224" s="212" t="s">
        <v>161</v>
      </c>
      <c r="E1224" s="212" t="s">
        <v>615</v>
      </c>
      <c r="F1224" s="212" t="s">
        <v>186</v>
      </c>
      <c r="G1224" s="27">
        <f t="shared" si="3"/>
        <v>0</v>
      </c>
      <c r="J1224" s="132"/>
    </row>
    <row r="1225" spans="1:10" ht="54.75" hidden="1" customHeight="1" x14ac:dyDescent="0.25">
      <c r="A1225" s="26" t="s">
        <v>225</v>
      </c>
      <c r="B1225" s="214">
        <v>908</v>
      </c>
      <c r="C1225" s="212" t="s">
        <v>285</v>
      </c>
      <c r="D1225" s="212" t="s">
        <v>161</v>
      </c>
      <c r="E1225" s="212" t="s">
        <v>615</v>
      </c>
      <c r="F1225" s="212" t="s">
        <v>201</v>
      </c>
      <c r="G1225" s="27">
        <v>0</v>
      </c>
      <c r="J1225" s="132"/>
    </row>
    <row r="1226" spans="1:10" ht="15.75" x14ac:dyDescent="0.25">
      <c r="A1226" s="26" t="s">
        <v>626</v>
      </c>
      <c r="B1226" s="214">
        <v>908</v>
      </c>
      <c r="C1226" s="212" t="s">
        <v>285</v>
      </c>
      <c r="D1226" s="212" t="s">
        <v>161</v>
      </c>
      <c r="E1226" s="212" t="s">
        <v>627</v>
      </c>
      <c r="F1226" s="212"/>
      <c r="G1226" s="27">
        <f>G1227</f>
        <v>87.1</v>
      </c>
      <c r="J1226" s="132"/>
    </row>
    <row r="1227" spans="1:10" ht="15.75" x14ac:dyDescent="0.25">
      <c r="A1227" s="26" t="s">
        <v>614</v>
      </c>
      <c r="B1227" s="214">
        <v>908</v>
      </c>
      <c r="C1227" s="212" t="s">
        <v>285</v>
      </c>
      <c r="D1227" s="212" t="s">
        <v>161</v>
      </c>
      <c r="E1227" s="212" t="s">
        <v>984</v>
      </c>
      <c r="F1227" s="212"/>
      <c r="G1227" s="27">
        <f>G1228</f>
        <v>87.1</v>
      </c>
      <c r="J1227" s="132"/>
    </row>
    <row r="1228" spans="1:10" ht="31.5" x14ac:dyDescent="0.25">
      <c r="A1228" s="26" t="s">
        <v>172</v>
      </c>
      <c r="B1228" s="214">
        <v>908</v>
      </c>
      <c r="C1228" s="212" t="s">
        <v>285</v>
      </c>
      <c r="D1228" s="212" t="s">
        <v>161</v>
      </c>
      <c r="E1228" s="212" t="s">
        <v>984</v>
      </c>
      <c r="F1228" s="212" t="s">
        <v>173</v>
      </c>
      <c r="G1228" s="27">
        <f>G1229</f>
        <v>87.1</v>
      </c>
      <c r="J1228" s="132"/>
    </row>
    <row r="1229" spans="1:10" ht="31.5" x14ac:dyDescent="0.25">
      <c r="A1229" s="26" t="s">
        <v>174</v>
      </c>
      <c r="B1229" s="214">
        <v>908</v>
      </c>
      <c r="C1229" s="212" t="s">
        <v>285</v>
      </c>
      <c r="D1229" s="212" t="s">
        <v>161</v>
      </c>
      <c r="E1229" s="212" t="s">
        <v>984</v>
      </c>
      <c r="F1229" s="212" t="s">
        <v>175</v>
      </c>
      <c r="G1229" s="27">
        <v>87.1</v>
      </c>
      <c r="J1229" s="132"/>
    </row>
    <row r="1230" spans="1:10" ht="19.5" customHeight="1" x14ac:dyDescent="0.25">
      <c r="A1230" s="20" t="s">
        <v>616</v>
      </c>
      <c r="B1230" s="211">
        <v>910</v>
      </c>
      <c r="C1230" s="222"/>
      <c r="D1230" s="222"/>
      <c r="E1230" s="222"/>
      <c r="F1230" s="222"/>
      <c r="G1230" s="22">
        <f>G1231</f>
        <v>8523.7000000000007</v>
      </c>
      <c r="H1230" s="139"/>
      <c r="J1230" s="132"/>
    </row>
    <row r="1231" spans="1:10" ht="15.75" x14ac:dyDescent="0.25">
      <c r="A1231" s="24" t="s">
        <v>158</v>
      </c>
      <c r="B1231" s="211">
        <v>910</v>
      </c>
      <c r="C1231" s="213" t="s">
        <v>159</v>
      </c>
      <c r="D1231" s="213"/>
      <c r="E1231" s="213"/>
      <c r="F1231" s="213"/>
      <c r="G1231" s="22">
        <f>G1232+G1240+G1250+G1258</f>
        <v>8523.7000000000007</v>
      </c>
      <c r="J1231" s="132"/>
    </row>
    <row r="1232" spans="1:10" ht="31.5" x14ac:dyDescent="0.25">
      <c r="A1232" s="24" t="s">
        <v>617</v>
      </c>
      <c r="B1232" s="211">
        <v>910</v>
      </c>
      <c r="C1232" s="213" t="s">
        <v>159</v>
      </c>
      <c r="D1232" s="213" t="s">
        <v>254</v>
      </c>
      <c r="E1232" s="213"/>
      <c r="F1232" s="213"/>
      <c r="G1232" s="22">
        <f>G1233</f>
        <v>4330.8</v>
      </c>
      <c r="J1232" s="132"/>
    </row>
    <row r="1233" spans="1:10" ht="15.75" x14ac:dyDescent="0.25">
      <c r="A1233" s="26" t="s">
        <v>162</v>
      </c>
      <c r="B1233" s="214">
        <v>910</v>
      </c>
      <c r="C1233" s="212" t="s">
        <v>159</v>
      </c>
      <c r="D1233" s="212" t="s">
        <v>254</v>
      </c>
      <c r="E1233" s="212" t="s">
        <v>163</v>
      </c>
      <c r="F1233" s="212"/>
      <c r="G1233" s="27">
        <f>G1234</f>
        <v>4330.8</v>
      </c>
      <c r="J1233" s="132"/>
    </row>
    <row r="1234" spans="1:10" ht="31.5" x14ac:dyDescent="0.25">
      <c r="A1234" s="26" t="s">
        <v>164</v>
      </c>
      <c r="B1234" s="214">
        <v>910</v>
      </c>
      <c r="C1234" s="212" t="s">
        <v>159</v>
      </c>
      <c r="D1234" s="212" t="s">
        <v>254</v>
      </c>
      <c r="E1234" s="212" t="s">
        <v>165</v>
      </c>
      <c r="F1234" s="212"/>
      <c r="G1234" s="27">
        <f>G1235</f>
        <v>4330.8</v>
      </c>
      <c r="J1234" s="132"/>
    </row>
    <row r="1235" spans="1:10" ht="31.5" x14ac:dyDescent="0.25">
      <c r="A1235" s="26" t="s">
        <v>618</v>
      </c>
      <c r="B1235" s="214">
        <v>910</v>
      </c>
      <c r="C1235" s="212" t="s">
        <v>159</v>
      </c>
      <c r="D1235" s="212" t="s">
        <v>254</v>
      </c>
      <c r="E1235" s="212" t="s">
        <v>619</v>
      </c>
      <c r="F1235" s="212"/>
      <c r="G1235" s="27">
        <f>G1236+G1238</f>
        <v>4330.8</v>
      </c>
      <c r="J1235" s="132"/>
    </row>
    <row r="1236" spans="1:10" ht="63" x14ac:dyDescent="0.25">
      <c r="A1236" s="26" t="s">
        <v>168</v>
      </c>
      <c r="B1236" s="214">
        <v>910</v>
      </c>
      <c r="C1236" s="212" t="s">
        <v>159</v>
      </c>
      <c r="D1236" s="212" t="s">
        <v>254</v>
      </c>
      <c r="E1236" s="212" t="s">
        <v>619</v>
      </c>
      <c r="F1236" s="212" t="s">
        <v>169</v>
      </c>
      <c r="G1236" s="27">
        <f>G1237</f>
        <v>4309.8</v>
      </c>
      <c r="J1236" s="132"/>
    </row>
    <row r="1237" spans="1:10" ht="31.5" x14ac:dyDescent="0.25">
      <c r="A1237" s="26" t="s">
        <v>170</v>
      </c>
      <c r="B1237" s="214">
        <v>910</v>
      </c>
      <c r="C1237" s="212" t="s">
        <v>159</v>
      </c>
      <c r="D1237" s="212" t="s">
        <v>254</v>
      </c>
      <c r="E1237" s="212" t="s">
        <v>619</v>
      </c>
      <c r="F1237" s="212" t="s">
        <v>171</v>
      </c>
      <c r="G1237" s="28">
        <f>4581.8-522.1+250.1</f>
        <v>4309.8</v>
      </c>
      <c r="H1237" s="316"/>
      <c r="J1237" s="132"/>
    </row>
    <row r="1238" spans="1:10" ht="34.5" customHeight="1" x14ac:dyDescent="0.25">
      <c r="A1238" s="26" t="s">
        <v>239</v>
      </c>
      <c r="B1238" s="214">
        <v>910</v>
      </c>
      <c r="C1238" s="212" t="s">
        <v>159</v>
      </c>
      <c r="D1238" s="212" t="s">
        <v>254</v>
      </c>
      <c r="E1238" s="212" t="s">
        <v>619</v>
      </c>
      <c r="F1238" s="212" t="s">
        <v>173</v>
      </c>
      <c r="G1238" s="27">
        <f>G1239</f>
        <v>21</v>
      </c>
      <c r="J1238" s="132"/>
    </row>
    <row r="1239" spans="1:10" ht="30" customHeight="1" x14ac:dyDescent="0.25">
      <c r="A1239" s="26" t="s">
        <v>174</v>
      </c>
      <c r="B1239" s="214">
        <v>910</v>
      </c>
      <c r="C1239" s="212" t="s">
        <v>159</v>
      </c>
      <c r="D1239" s="212" t="s">
        <v>254</v>
      </c>
      <c r="E1239" s="212" t="s">
        <v>619</v>
      </c>
      <c r="F1239" s="212" t="s">
        <v>175</v>
      </c>
      <c r="G1239" s="27">
        <v>21</v>
      </c>
      <c r="J1239" s="132"/>
    </row>
    <row r="1240" spans="1:10" ht="47.25" customHeight="1" x14ac:dyDescent="0.25">
      <c r="A1240" s="24" t="s">
        <v>620</v>
      </c>
      <c r="B1240" s="211">
        <v>910</v>
      </c>
      <c r="C1240" s="213" t="s">
        <v>159</v>
      </c>
      <c r="D1240" s="213" t="s">
        <v>256</v>
      </c>
      <c r="E1240" s="213"/>
      <c r="F1240" s="213"/>
      <c r="G1240" s="22">
        <f>G1241</f>
        <v>1116</v>
      </c>
      <c r="J1240" s="132"/>
    </row>
    <row r="1241" spans="1:10" ht="15.75" x14ac:dyDescent="0.25">
      <c r="A1241" s="26" t="s">
        <v>162</v>
      </c>
      <c r="B1241" s="214">
        <v>910</v>
      </c>
      <c r="C1241" s="212" t="s">
        <v>159</v>
      </c>
      <c r="D1241" s="212" t="s">
        <v>256</v>
      </c>
      <c r="E1241" s="212" t="s">
        <v>163</v>
      </c>
      <c r="F1241" s="213"/>
      <c r="G1241" s="27">
        <f>G1242</f>
        <v>1116</v>
      </c>
      <c r="J1241" s="132"/>
    </row>
    <row r="1242" spans="1:10" ht="31.5" x14ac:dyDescent="0.25">
      <c r="A1242" s="26" t="s">
        <v>164</v>
      </c>
      <c r="B1242" s="214">
        <v>910</v>
      </c>
      <c r="C1242" s="212" t="s">
        <v>159</v>
      </c>
      <c r="D1242" s="212" t="s">
        <v>256</v>
      </c>
      <c r="E1242" s="212" t="s">
        <v>165</v>
      </c>
      <c r="F1242" s="213"/>
      <c r="G1242" s="27">
        <f>G1243</f>
        <v>1116</v>
      </c>
      <c r="J1242" s="132"/>
    </row>
    <row r="1243" spans="1:10" ht="31.5" x14ac:dyDescent="0.25">
      <c r="A1243" s="26" t="s">
        <v>621</v>
      </c>
      <c r="B1243" s="214">
        <v>910</v>
      </c>
      <c r="C1243" s="212" t="s">
        <v>159</v>
      </c>
      <c r="D1243" s="212" t="s">
        <v>256</v>
      </c>
      <c r="E1243" s="212" t="s">
        <v>622</v>
      </c>
      <c r="F1243" s="212"/>
      <c r="G1243" s="27">
        <f>G1244+G1246+G1248</f>
        <v>1116</v>
      </c>
      <c r="J1243" s="132"/>
    </row>
    <row r="1244" spans="1:10" ht="63" x14ac:dyDescent="0.25">
      <c r="A1244" s="26" t="s">
        <v>168</v>
      </c>
      <c r="B1244" s="214">
        <v>910</v>
      </c>
      <c r="C1244" s="212" t="s">
        <v>159</v>
      </c>
      <c r="D1244" s="212" t="s">
        <v>256</v>
      </c>
      <c r="E1244" s="212" t="s">
        <v>622</v>
      </c>
      <c r="F1244" s="212" t="s">
        <v>169</v>
      </c>
      <c r="G1244" s="27">
        <f>G1245</f>
        <v>1023</v>
      </c>
      <c r="J1244" s="132"/>
    </row>
    <row r="1245" spans="1:10" ht="31.5" x14ac:dyDescent="0.25">
      <c r="A1245" s="26" t="s">
        <v>170</v>
      </c>
      <c r="B1245" s="214">
        <v>910</v>
      </c>
      <c r="C1245" s="212" t="s">
        <v>159</v>
      </c>
      <c r="D1245" s="212" t="s">
        <v>256</v>
      </c>
      <c r="E1245" s="212" t="s">
        <v>622</v>
      </c>
      <c r="F1245" s="212" t="s">
        <v>171</v>
      </c>
      <c r="G1245" s="27">
        <f>1152.5-141.2+11.7</f>
        <v>1023</v>
      </c>
      <c r="H1245" s="316"/>
      <c r="J1245" s="132"/>
    </row>
    <row r="1246" spans="1:10" ht="31.5" x14ac:dyDescent="0.25">
      <c r="A1246" s="26" t="s">
        <v>239</v>
      </c>
      <c r="B1246" s="214">
        <v>910</v>
      </c>
      <c r="C1246" s="212" t="s">
        <v>159</v>
      </c>
      <c r="D1246" s="212" t="s">
        <v>256</v>
      </c>
      <c r="E1246" s="212" t="s">
        <v>622</v>
      </c>
      <c r="F1246" s="212" t="s">
        <v>173</v>
      </c>
      <c r="G1246" s="27">
        <f>G1247</f>
        <v>93</v>
      </c>
      <c r="J1246" s="132"/>
    </row>
    <row r="1247" spans="1:10" ht="31.5" x14ac:dyDescent="0.25">
      <c r="A1247" s="26" t="s">
        <v>174</v>
      </c>
      <c r="B1247" s="214">
        <v>910</v>
      </c>
      <c r="C1247" s="212" t="s">
        <v>159</v>
      </c>
      <c r="D1247" s="212" t="s">
        <v>256</v>
      </c>
      <c r="E1247" s="212" t="s">
        <v>622</v>
      </c>
      <c r="F1247" s="212" t="s">
        <v>175</v>
      </c>
      <c r="G1247" s="27">
        <v>93</v>
      </c>
      <c r="J1247" s="132"/>
    </row>
    <row r="1248" spans="1:10" ht="15.75" hidden="1" customHeight="1" x14ac:dyDescent="0.25">
      <c r="A1248" s="26" t="s">
        <v>176</v>
      </c>
      <c r="B1248" s="214">
        <v>910</v>
      </c>
      <c r="C1248" s="212" t="s">
        <v>159</v>
      </c>
      <c r="D1248" s="212" t="s">
        <v>256</v>
      </c>
      <c r="E1248" s="212" t="s">
        <v>622</v>
      </c>
      <c r="F1248" s="212" t="s">
        <v>186</v>
      </c>
      <c r="G1248" s="27">
        <f>G1249</f>
        <v>0</v>
      </c>
      <c r="J1248" s="132"/>
    </row>
    <row r="1249" spans="1:10" ht="15.75" hidden="1" customHeight="1" x14ac:dyDescent="0.25">
      <c r="A1249" s="26" t="s">
        <v>610</v>
      </c>
      <c r="B1249" s="214">
        <v>910</v>
      </c>
      <c r="C1249" s="212" t="s">
        <v>159</v>
      </c>
      <c r="D1249" s="212" t="s">
        <v>256</v>
      </c>
      <c r="E1249" s="212" t="s">
        <v>622</v>
      </c>
      <c r="F1249" s="212" t="s">
        <v>179</v>
      </c>
      <c r="G1249" s="27">
        <v>0</v>
      </c>
      <c r="J1249" s="132"/>
    </row>
    <row r="1250" spans="1:10" ht="47.25" x14ac:dyDescent="0.25">
      <c r="A1250" s="24" t="s">
        <v>160</v>
      </c>
      <c r="B1250" s="211">
        <v>910</v>
      </c>
      <c r="C1250" s="213" t="s">
        <v>159</v>
      </c>
      <c r="D1250" s="213" t="s">
        <v>161</v>
      </c>
      <c r="E1250" s="213"/>
      <c r="F1250" s="213"/>
      <c r="G1250" s="22">
        <f>G1251</f>
        <v>3051.4000000000005</v>
      </c>
      <c r="J1250" s="132"/>
    </row>
    <row r="1251" spans="1:10" s="135" customFormat="1" ht="15.75" x14ac:dyDescent="0.25">
      <c r="A1251" s="26" t="s">
        <v>162</v>
      </c>
      <c r="B1251" s="214">
        <v>910</v>
      </c>
      <c r="C1251" s="212" t="s">
        <v>159</v>
      </c>
      <c r="D1251" s="212" t="s">
        <v>161</v>
      </c>
      <c r="E1251" s="212" t="s">
        <v>163</v>
      </c>
      <c r="F1251" s="212"/>
      <c r="G1251" s="27">
        <f>G1252</f>
        <v>3051.4000000000005</v>
      </c>
      <c r="H1251" s="335"/>
      <c r="I1251" s="153"/>
      <c r="J1251" s="153"/>
    </row>
    <row r="1252" spans="1:10" s="135" customFormat="1" ht="31.5" x14ac:dyDescent="0.25">
      <c r="A1252" s="26" t="s">
        <v>164</v>
      </c>
      <c r="B1252" s="214">
        <v>910</v>
      </c>
      <c r="C1252" s="212" t="s">
        <v>159</v>
      </c>
      <c r="D1252" s="212" t="s">
        <v>161</v>
      </c>
      <c r="E1252" s="212" t="s">
        <v>165</v>
      </c>
      <c r="F1252" s="212"/>
      <c r="G1252" s="27">
        <f>G1253</f>
        <v>3051.4000000000005</v>
      </c>
      <c r="H1252" s="335"/>
      <c r="I1252" s="153"/>
      <c r="J1252" s="153"/>
    </row>
    <row r="1253" spans="1:10" s="135" customFormat="1" ht="31.5" x14ac:dyDescent="0.25">
      <c r="A1253" s="26" t="s">
        <v>166</v>
      </c>
      <c r="B1253" s="214">
        <v>910</v>
      </c>
      <c r="C1253" s="212" t="s">
        <v>159</v>
      </c>
      <c r="D1253" s="212" t="s">
        <v>161</v>
      </c>
      <c r="E1253" s="212" t="s">
        <v>167</v>
      </c>
      <c r="F1253" s="212"/>
      <c r="G1253" s="27">
        <f>G1254+G1256</f>
        <v>3051.4000000000005</v>
      </c>
      <c r="H1253" s="335"/>
      <c r="I1253" s="153"/>
      <c r="J1253" s="153"/>
    </row>
    <row r="1254" spans="1:10" ht="63" x14ac:dyDescent="0.25">
      <c r="A1254" s="26" t="s">
        <v>168</v>
      </c>
      <c r="B1254" s="214">
        <v>910</v>
      </c>
      <c r="C1254" s="212" t="s">
        <v>159</v>
      </c>
      <c r="D1254" s="212" t="s">
        <v>161</v>
      </c>
      <c r="E1254" s="212" t="s">
        <v>167</v>
      </c>
      <c r="F1254" s="212" t="s">
        <v>169</v>
      </c>
      <c r="G1254" s="27">
        <f>G1255</f>
        <v>3033.1000000000004</v>
      </c>
      <c r="J1254" s="132"/>
    </row>
    <row r="1255" spans="1:10" ht="31.5" x14ac:dyDescent="0.25">
      <c r="A1255" s="26" t="s">
        <v>170</v>
      </c>
      <c r="B1255" s="214">
        <v>910</v>
      </c>
      <c r="C1255" s="212" t="s">
        <v>159</v>
      </c>
      <c r="D1255" s="212" t="s">
        <v>161</v>
      </c>
      <c r="E1255" s="212" t="s">
        <v>167</v>
      </c>
      <c r="F1255" s="212" t="s">
        <v>171</v>
      </c>
      <c r="G1255" s="27">
        <f>1628.4+17.2+1387.5</f>
        <v>3033.1000000000004</v>
      </c>
      <c r="H1255" s="316"/>
      <c r="J1255" s="132"/>
    </row>
    <row r="1256" spans="1:10" ht="31.5" x14ac:dyDescent="0.25">
      <c r="A1256" s="26" t="s">
        <v>239</v>
      </c>
      <c r="B1256" s="214">
        <v>910</v>
      </c>
      <c r="C1256" s="212" t="s">
        <v>159</v>
      </c>
      <c r="D1256" s="212" t="s">
        <v>161</v>
      </c>
      <c r="E1256" s="212" t="s">
        <v>167</v>
      </c>
      <c r="F1256" s="212" t="s">
        <v>173</v>
      </c>
      <c r="G1256" s="27">
        <f>G1257</f>
        <v>18.3</v>
      </c>
      <c r="J1256" s="132"/>
    </row>
    <row r="1257" spans="1:10" ht="31.5" x14ac:dyDescent="0.25">
      <c r="A1257" s="26" t="s">
        <v>174</v>
      </c>
      <c r="B1257" s="214">
        <v>910</v>
      </c>
      <c r="C1257" s="212" t="s">
        <v>159</v>
      </c>
      <c r="D1257" s="212" t="s">
        <v>161</v>
      </c>
      <c r="E1257" s="212" t="s">
        <v>167</v>
      </c>
      <c r="F1257" s="212" t="s">
        <v>175</v>
      </c>
      <c r="G1257" s="27">
        <v>18.3</v>
      </c>
      <c r="J1257" s="132"/>
    </row>
    <row r="1258" spans="1:10" ht="15.75" x14ac:dyDescent="0.25">
      <c r="A1258" s="24" t="s">
        <v>180</v>
      </c>
      <c r="B1258" s="211">
        <v>910</v>
      </c>
      <c r="C1258" s="213" t="s">
        <v>159</v>
      </c>
      <c r="D1258" s="213" t="s">
        <v>181</v>
      </c>
      <c r="E1258" s="213"/>
      <c r="F1258" s="212"/>
      <c r="G1258" s="22">
        <f>G1259+G1263</f>
        <v>25.5</v>
      </c>
      <c r="J1258" s="132"/>
    </row>
    <row r="1259" spans="1:10" ht="31.5" x14ac:dyDescent="0.25">
      <c r="A1259" s="26" t="s">
        <v>202</v>
      </c>
      <c r="B1259" s="214">
        <v>910</v>
      </c>
      <c r="C1259" s="212" t="s">
        <v>159</v>
      </c>
      <c r="D1259" s="212" t="s">
        <v>181</v>
      </c>
      <c r="E1259" s="212" t="s">
        <v>203</v>
      </c>
      <c r="F1259" s="212"/>
      <c r="G1259" s="27">
        <f>G1260</f>
        <v>0.5</v>
      </c>
      <c r="J1259" s="132"/>
    </row>
    <row r="1260" spans="1:10" ht="47.25" x14ac:dyDescent="0.25">
      <c r="A1260" s="33" t="s">
        <v>760</v>
      </c>
      <c r="B1260" s="214">
        <v>910</v>
      </c>
      <c r="C1260" s="212" t="s">
        <v>159</v>
      </c>
      <c r="D1260" s="212" t="s">
        <v>181</v>
      </c>
      <c r="E1260" s="215" t="s">
        <v>761</v>
      </c>
      <c r="F1260" s="212"/>
      <c r="G1260" s="27">
        <f>G1261</f>
        <v>0.5</v>
      </c>
      <c r="J1260" s="132"/>
    </row>
    <row r="1261" spans="1:10" ht="31.5" x14ac:dyDescent="0.25">
      <c r="A1261" s="26" t="s">
        <v>172</v>
      </c>
      <c r="B1261" s="214">
        <v>910</v>
      </c>
      <c r="C1261" s="212" t="s">
        <v>159</v>
      </c>
      <c r="D1261" s="212" t="s">
        <v>181</v>
      </c>
      <c r="E1261" s="215" t="s">
        <v>761</v>
      </c>
      <c r="F1261" s="212" t="s">
        <v>173</v>
      </c>
      <c r="G1261" s="27">
        <f>G1262</f>
        <v>0.5</v>
      </c>
      <c r="J1261" s="132"/>
    </row>
    <row r="1262" spans="1:10" ht="31.5" x14ac:dyDescent="0.25">
      <c r="A1262" s="26" t="s">
        <v>174</v>
      </c>
      <c r="B1262" s="214">
        <v>910</v>
      </c>
      <c r="C1262" s="212" t="s">
        <v>159</v>
      </c>
      <c r="D1262" s="212" t="s">
        <v>181</v>
      </c>
      <c r="E1262" s="215" t="s">
        <v>761</v>
      </c>
      <c r="F1262" s="212" t="s">
        <v>175</v>
      </c>
      <c r="G1262" s="27">
        <v>0.5</v>
      </c>
      <c r="J1262" s="132"/>
    </row>
    <row r="1263" spans="1:10" ht="15.75" x14ac:dyDescent="0.25">
      <c r="A1263" s="33" t="s">
        <v>162</v>
      </c>
      <c r="B1263" s="214">
        <v>910</v>
      </c>
      <c r="C1263" s="212" t="s">
        <v>159</v>
      </c>
      <c r="D1263" s="212" t="s">
        <v>181</v>
      </c>
      <c r="E1263" s="212" t="s">
        <v>163</v>
      </c>
      <c r="F1263" s="212"/>
      <c r="G1263" s="27">
        <f>G1264</f>
        <v>25</v>
      </c>
      <c r="J1263" s="132"/>
    </row>
    <row r="1264" spans="1:10" ht="15.75" x14ac:dyDescent="0.25">
      <c r="A1264" s="33" t="s">
        <v>226</v>
      </c>
      <c r="B1264" s="214">
        <v>910</v>
      </c>
      <c r="C1264" s="212" t="s">
        <v>159</v>
      </c>
      <c r="D1264" s="212" t="s">
        <v>181</v>
      </c>
      <c r="E1264" s="212" t="s">
        <v>227</v>
      </c>
      <c r="F1264" s="212"/>
      <c r="G1264" s="27">
        <f>G1265</f>
        <v>25</v>
      </c>
      <c r="J1264" s="132"/>
    </row>
    <row r="1265" spans="1:10" ht="47.25" x14ac:dyDescent="0.25">
      <c r="A1265" s="33" t="s">
        <v>760</v>
      </c>
      <c r="B1265" s="214">
        <v>910</v>
      </c>
      <c r="C1265" s="212" t="s">
        <v>159</v>
      </c>
      <c r="D1265" s="212" t="s">
        <v>181</v>
      </c>
      <c r="E1265" s="212" t="s">
        <v>762</v>
      </c>
      <c r="F1265" s="212"/>
      <c r="G1265" s="27">
        <f>G1266</f>
        <v>25</v>
      </c>
      <c r="J1265" s="132"/>
    </row>
    <row r="1266" spans="1:10" ht="31.5" x14ac:dyDescent="0.25">
      <c r="A1266" s="26" t="s">
        <v>172</v>
      </c>
      <c r="B1266" s="214">
        <v>910</v>
      </c>
      <c r="C1266" s="212" t="s">
        <v>159</v>
      </c>
      <c r="D1266" s="212" t="s">
        <v>181</v>
      </c>
      <c r="E1266" s="212" t="s">
        <v>762</v>
      </c>
      <c r="F1266" s="212" t="s">
        <v>173</v>
      </c>
      <c r="G1266" s="27">
        <f>G1267</f>
        <v>25</v>
      </c>
      <c r="J1266" s="132"/>
    </row>
    <row r="1267" spans="1:10" ht="31.5" x14ac:dyDescent="0.25">
      <c r="A1267" s="26" t="s">
        <v>174</v>
      </c>
      <c r="B1267" s="214">
        <v>910</v>
      </c>
      <c r="C1267" s="212" t="s">
        <v>159</v>
      </c>
      <c r="D1267" s="212" t="s">
        <v>181</v>
      </c>
      <c r="E1267" s="212" t="s">
        <v>762</v>
      </c>
      <c r="F1267" s="212" t="s">
        <v>175</v>
      </c>
      <c r="G1267" s="27">
        <f>40-40+25</f>
        <v>25</v>
      </c>
      <c r="H1267" s="316"/>
      <c r="J1267" s="132"/>
    </row>
    <row r="1268" spans="1:10" ht="15.75" x14ac:dyDescent="0.25">
      <c r="A1268" s="24" t="s">
        <v>623</v>
      </c>
      <c r="B1268" s="211">
        <v>913</v>
      </c>
      <c r="C1268" s="213"/>
      <c r="D1268" s="213"/>
      <c r="E1268" s="213"/>
      <c r="F1268" s="213"/>
      <c r="G1268" s="22">
        <f>G1275+G1269</f>
        <v>7450.9000000000005</v>
      </c>
      <c r="J1268" s="132"/>
    </row>
    <row r="1269" spans="1:10" ht="15.75" hidden="1" x14ac:dyDescent="0.25">
      <c r="A1269" s="268" t="s">
        <v>158</v>
      </c>
      <c r="B1269" s="211">
        <v>913</v>
      </c>
      <c r="C1269" s="213" t="s">
        <v>159</v>
      </c>
      <c r="D1269" s="266"/>
      <c r="E1269" s="266"/>
      <c r="F1269" s="266"/>
      <c r="G1269" s="267">
        <f>G1270</f>
        <v>0</v>
      </c>
      <c r="J1269" s="132"/>
    </row>
    <row r="1270" spans="1:10" ht="15.75" hidden="1" x14ac:dyDescent="0.25">
      <c r="A1270" s="36" t="s">
        <v>180</v>
      </c>
      <c r="B1270" s="211">
        <v>913</v>
      </c>
      <c r="C1270" s="213" t="s">
        <v>159</v>
      </c>
      <c r="D1270" s="213" t="s">
        <v>181</v>
      </c>
      <c r="E1270" s="212"/>
      <c r="F1270" s="212"/>
      <c r="G1270" s="22">
        <f>G1271</f>
        <v>0</v>
      </c>
      <c r="J1270" s="132"/>
    </row>
    <row r="1271" spans="1:10" ht="47.25" hidden="1" x14ac:dyDescent="0.25">
      <c r="A1271" s="31" t="s">
        <v>782</v>
      </c>
      <c r="B1271" s="214">
        <v>913</v>
      </c>
      <c r="C1271" s="212" t="s">
        <v>159</v>
      </c>
      <c r="D1271" s="212" t="s">
        <v>181</v>
      </c>
      <c r="E1271" s="212" t="s">
        <v>780</v>
      </c>
      <c r="F1271" s="219"/>
      <c r="G1271" s="27">
        <f>G1272</f>
        <v>0</v>
      </c>
      <c r="J1271" s="132"/>
    </row>
    <row r="1272" spans="1:10" ht="31.5" hidden="1" x14ac:dyDescent="0.25">
      <c r="A1272" s="122" t="s">
        <v>914</v>
      </c>
      <c r="B1272" s="214">
        <v>913</v>
      </c>
      <c r="C1272" s="212" t="s">
        <v>159</v>
      </c>
      <c r="D1272" s="212" t="s">
        <v>181</v>
      </c>
      <c r="E1272" s="212" t="s">
        <v>915</v>
      </c>
      <c r="F1272" s="219"/>
      <c r="G1272" s="27">
        <f>G1273</f>
        <v>0</v>
      </c>
      <c r="J1272" s="132"/>
    </row>
    <row r="1273" spans="1:10" ht="31.5" hidden="1" x14ac:dyDescent="0.25">
      <c r="A1273" s="26" t="s">
        <v>172</v>
      </c>
      <c r="B1273" s="214">
        <v>913</v>
      </c>
      <c r="C1273" s="212" t="s">
        <v>159</v>
      </c>
      <c r="D1273" s="212" t="s">
        <v>181</v>
      </c>
      <c r="E1273" s="212" t="s">
        <v>915</v>
      </c>
      <c r="F1273" s="219" t="s">
        <v>173</v>
      </c>
      <c r="G1273" s="27">
        <f>G1274</f>
        <v>0</v>
      </c>
      <c r="J1273" s="132"/>
    </row>
    <row r="1274" spans="1:10" ht="31.5" hidden="1" x14ac:dyDescent="0.25">
      <c r="A1274" s="26" t="s">
        <v>174</v>
      </c>
      <c r="B1274" s="214">
        <v>913</v>
      </c>
      <c r="C1274" s="212" t="s">
        <v>159</v>
      </c>
      <c r="D1274" s="212" t="s">
        <v>181</v>
      </c>
      <c r="E1274" s="212" t="s">
        <v>915</v>
      </c>
      <c r="F1274" s="219" t="s">
        <v>175</v>
      </c>
      <c r="G1274" s="27">
        <v>0</v>
      </c>
      <c r="J1274" s="132"/>
    </row>
    <row r="1275" spans="1:10" ht="15.75" x14ac:dyDescent="0.25">
      <c r="A1275" s="24" t="s">
        <v>624</v>
      </c>
      <c r="B1275" s="211">
        <v>913</v>
      </c>
      <c r="C1275" s="213" t="s">
        <v>279</v>
      </c>
      <c r="D1275" s="212"/>
      <c r="E1275" s="212"/>
      <c r="F1275" s="212"/>
      <c r="G1275" s="27">
        <f>G1276</f>
        <v>7450.9000000000005</v>
      </c>
      <c r="J1275" s="132"/>
    </row>
    <row r="1276" spans="1:10" ht="15.75" x14ac:dyDescent="0.25">
      <c r="A1276" s="24" t="s">
        <v>625</v>
      </c>
      <c r="B1276" s="211">
        <v>913</v>
      </c>
      <c r="C1276" s="213" t="s">
        <v>279</v>
      </c>
      <c r="D1276" s="213" t="s">
        <v>254</v>
      </c>
      <c r="E1276" s="213"/>
      <c r="F1276" s="213"/>
      <c r="G1276" s="27">
        <f>G1281+G1277</f>
        <v>7450.9000000000005</v>
      </c>
      <c r="J1276" s="132"/>
    </row>
    <row r="1277" spans="1:10" ht="47.25" x14ac:dyDescent="0.25">
      <c r="A1277" s="31" t="s">
        <v>782</v>
      </c>
      <c r="B1277" s="214">
        <v>913</v>
      </c>
      <c r="C1277" s="212" t="s">
        <v>279</v>
      </c>
      <c r="D1277" s="212" t="s">
        <v>254</v>
      </c>
      <c r="E1277" s="212" t="s">
        <v>780</v>
      </c>
      <c r="F1277" s="219"/>
      <c r="G1277" s="27">
        <f>G1278</f>
        <v>205</v>
      </c>
      <c r="J1277" s="132"/>
    </row>
    <row r="1278" spans="1:10" ht="31.5" x14ac:dyDescent="0.25">
      <c r="A1278" s="122" t="s">
        <v>914</v>
      </c>
      <c r="B1278" s="214">
        <v>913</v>
      </c>
      <c r="C1278" s="212" t="s">
        <v>279</v>
      </c>
      <c r="D1278" s="212" t="s">
        <v>254</v>
      </c>
      <c r="E1278" s="212" t="s">
        <v>915</v>
      </c>
      <c r="F1278" s="219"/>
      <c r="G1278" s="27">
        <f>G1279</f>
        <v>205</v>
      </c>
      <c r="J1278" s="132"/>
    </row>
    <row r="1279" spans="1:10" ht="31.5" x14ac:dyDescent="0.25">
      <c r="A1279" s="26" t="s">
        <v>172</v>
      </c>
      <c r="B1279" s="214">
        <v>913</v>
      </c>
      <c r="C1279" s="212" t="s">
        <v>279</v>
      </c>
      <c r="D1279" s="212" t="s">
        <v>254</v>
      </c>
      <c r="E1279" s="212" t="s">
        <v>915</v>
      </c>
      <c r="F1279" s="219" t="s">
        <v>173</v>
      </c>
      <c r="G1279" s="27">
        <f>G1280</f>
        <v>205</v>
      </c>
      <c r="J1279" s="132"/>
    </row>
    <row r="1280" spans="1:10" ht="31.5" x14ac:dyDescent="0.25">
      <c r="A1280" s="26" t="s">
        <v>174</v>
      </c>
      <c r="B1280" s="214">
        <v>913</v>
      </c>
      <c r="C1280" s="212" t="s">
        <v>279</v>
      </c>
      <c r="D1280" s="212" t="s">
        <v>254</v>
      </c>
      <c r="E1280" s="212" t="s">
        <v>915</v>
      </c>
      <c r="F1280" s="219" t="s">
        <v>175</v>
      </c>
      <c r="G1280" s="27">
        <f>60+145</f>
        <v>205</v>
      </c>
      <c r="H1280" s="316"/>
      <c r="J1280" s="132"/>
    </row>
    <row r="1281" spans="1:10" ht="15.75" x14ac:dyDescent="0.25">
      <c r="A1281" s="26" t="s">
        <v>162</v>
      </c>
      <c r="B1281" s="214">
        <v>913</v>
      </c>
      <c r="C1281" s="212" t="s">
        <v>279</v>
      </c>
      <c r="D1281" s="212" t="s">
        <v>254</v>
      </c>
      <c r="E1281" s="212" t="s">
        <v>163</v>
      </c>
      <c r="F1281" s="212"/>
      <c r="G1281" s="27">
        <f>G1282</f>
        <v>7245.9000000000005</v>
      </c>
      <c r="J1281" s="132"/>
    </row>
    <row r="1282" spans="1:10" ht="15.75" x14ac:dyDescent="0.25">
      <c r="A1282" s="26" t="s">
        <v>626</v>
      </c>
      <c r="B1282" s="214">
        <v>913</v>
      </c>
      <c r="C1282" s="212" t="s">
        <v>279</v>
      </c>
      <c r="D1282" s="212" t="s">
        <v>254</v>
      </c>
      <c r="E1282" s="212" t="s">
        <v>627</v>
      </c>
      <c r="F1282" s="212"/>
      <c r="G1282" s="27">
        <f>G1283</f>
        <v>7245.9000000000005</v>
      </c>
      <c r="J1282" s="132"/>
    </row>
    <row r="1283" spans="1:10" ht="21.75" customHeight="1" x14ac:dyDescent="0.25">
      <c r="A1283" s="26" t="s">
        <v>351</v>
      </c>
      <c r="B1283" s="214">
        <v>913</v>
      </c>
      <c r="C1283" s="212" t="s">
        <v>279</v>
      </c>
      <c r="D1283" s="212" t="s">
        <v>254</v>
      </c>
      <c r="E1283" s="212" t="s">
        <v>628</v>
      </c>
      <c r="F1283" s="212"/>
      <c r="G1283" s="27">
        <f>G1284+G1286+G1288</f>
        <v>7245.9000000000005</v>
      </c>
      <c r="J1283" s="132"/>
    </row>
    <row r="1284" spans="1:10" ht="75.75" customHeight="1" x14ac:dyDescent="0.25">
      <c r="A1284" s="26" t="s">
        <v>168</v>
      </c>
      <c r="B1284" s="214">
        <v>913</v>
      </c>
      <c r="C1284" s="212" t="s">
        <v>279</v>
      </c>
      <c r="D1284" s="212" t="s">
        <v>254</v>
      </c>
      <c r="E1284" s="212" t="s">
        <v>628</v>
      </c>
      <c r="F1284" s="212" t="s">
        <v>169</v>
      </c>
      <c r="G1284" s="27">
        <f>G1285</f>
        <v>5740</v>
      </c>
      <c r="J1284" s="132"/>
    </row>
    <row r="1285" spans="1:10" ht="18.75" customHeight="1" x14ac:dyDescent="0.25">
      <c r="A1285" s="26" t="s">
        <v>249</v>
      </c>
      <c r="B1285" s="214">
        <v>913</v>
      </c>
      <c r="C1285" s="212" t="s">
        <v>279</v>
      </c>
      <c r="D1285" s="212" t="s">
        <v>254</v>
      </c>
      <c r="E1285" s="212" t="s">
        <v>628</v>
      </c>
      <c r="F1285" s="212" t="s">
        <v>250</v>
      </c>
      <c r="G1285" s="28">
        <f>5853-357.5-36+280.5</f>
        <v>5740</v>
      </c>
      <c r="H1285" s="316"/>
      <c r="J1285" s="132"/>
    </row>
    <row r="1286" spans="1:10" ht="31.5" x14ac:dyDescent="0.25">
      <c r="A1286" s="26" t="s">
        <v>172</v>
      </c>
      <c r="B1286" s="214">
        <v>913</v>
      </c>
      <c r="C1286" s="212" t="s">
        <v>279</v>
      </c>
      <c r="D1286" s="212" t="s">
        <v>254</v>
      </c>
      <c r="E1286" s="212" t="s">
        <v>628</v>
      </c>
      <c r="F1286" s="212" t="s">
        <v>173</v>
      </c>
      <c r="G1286" s="27">
        <f>G1287</f>
        <v>1455.8</v>
      </c>
      <c r="J1286" s="132"/>
    </row>
    <row r="1287" spans="1:10" ht="31.5" x14ac:dyDescent="0.25">
      <c r="A1287" s="26" t="s">
        <v>174</v>
      </c>
      <c r="B1287" s="214">
        <v>913</v>
      </c>
      <c r="C1287" s="212" t="s">
        <v>279</v>
      </c>
      <c r="D1287" s="212" t="s">
        <v>254</v>
      </c>
      <c r="E1287" s="212" t="s">
        <v>628</v>
      </c>
      <c r="F1287" s="212" t="s">
        <v>175</v>
      </c>
      <c r="G1287" s="28">
        <f>1699.1-94.2+36-40.1-145</f>
        <v>1455.8</v>
      </c>
      <c r="H1287" s="316"/>
      <c r="I1287" s="321"/>
      <c r="J1287" s="132"/>
    </row>
    <row r="1288" spans="1:10" ht="15.75" x14ac:dyDescent="0.25">
      <c r="A1288" s="26" t="s">
        <v>176</v>
      </c>
      <c r="B1288" s="214">
        <v>913</v>
      </c>
      <c r="C1288" s="212" t="s">
        <v>279</v>
      </c>
      <c r="D1288" s="212" t="s">
        <v>254</v>
      </c>
      <c r="E1288" s="212" t="s">
        <v>628</v>
      </c>
      <c r="F1288" s="212" t="s">
        <v>186</v>
      </c>
      <c r="G1288" s="27">
        <f>G1289</f>
        <v>50.1</v>
      </c>
      <c r="J1288" s="132"/>
    </row>
    <row r="1289" spans="1:10" ht="15.75" x14ac:dyDescent="0.25">
      <c r="A1289" s="26" t="s">
        <v>610</v>
      </c>
      <c r="B1289" s="214">
        <v>913</v>
      </c>
      <c r="C1289" s="212" t="s">
        <v>279</v>
      </c>
      <c r="D1289" s="212" t="s">
        <v>254</v>
      </c>
      <c r="E1289" s="212" t="s">
        <v>628</v>
      </c>
      <c r="F1289" s="212" t="s">
        <v>179</v>
      </c>
      <c r="G1289" s="27">
        <f>10+40.1</f>
        <v>50.1</v>
      </c>
      <c r="H1289" s="316"/>
      <c r="J1289" s="132"/>
    </row>
    <row r="1290" spans="1:10" ht="18.75" x14ac:dyDescent="0.3">
      <c r="A1290" s="50" t="s">
        <v>629</v>
      </c>
      <c r="B1290" s="223"/>
      <c r="C1290" s="213"/>
      <c r="D1290" s="213"/>
      <c r="E1290" s="213"/>
      <c r="F1290" s="213"/>
      <c r="G1290" s="51">
        <f>G1268+G1230+G1013+G893+G663+G610+G245+G27+G10</f>
        <v>775315.92</v>
      </c>
      <c r="H1290" s="139"/>
      <c r="I1290" s="137"/>
      <c r="J1290" s="139"/>
    </row>
    <row r="1291" spans="1:10" x14ac:dyDescent="0.25">
      <c r="A1291" s="52"/>
      <c r="B1291" s="52"/>
      <c r="C1291" s="52"/>
      <c r="D1291" s="52"/>
      <c r="E1291" s="52"/>
      <c r="F1291" s="52"/>
      <c r="G1291" s="52"/>
    </row>
    <row r="1292" spans="1:10" ht="18.75" x14ac:dyDescent="0.3">
      <c r="A1292" s="52"/>
      <c r="B1292" s="52"/>
      <c r="C1292" s="53"/>
      <c r="D1292" s="53"/>
      <c r="E1292" s="53"/>
      <c r="F1292" s="125" t="s">
        <v>630</v>
      </c>
      <c r="G1292" s="54">
        <f>G1290-G1293</f>
        <v>496910.29000000004</v>
      </c>
      <c r="H1292" s="334"/>
    </row>
    <row r="1293" spans="1:10" ht="18.75" x14ac:dyDescent="0.3">
      <c r="A1293" s="52"/>
      <c r="B1293" s="52"/>
      <c r="C1293" s="53"/>
      <c r="D1293" s="53"/>
      <c r="E1293" s="53"/>
      <c r="F1293" s="125" t="s">
        <v>631</v>
      </c>
      <c r="G1293" s="54">
        <f>G106+G198+G211+G239+G343+G472+G659+G723+G794+G843+G927+G1124+G1149+G1264+G1129+G628+G594+G1194+G971+G1132+G1178+G862+G979+G1184+284.7+4483.8+2114.5</f>
        <v>278405.63</v>
      </c>
      <c r="I1293" s="141"/>
    </row>
    <row r="1294" spans="1:10" ht="15.75" x14ac:dyDescent="0.25">
      <c r="A1294" s="52"/>
      <c r="B1294" s="52"/>
      <c r="C1294" s="53"/>
      <c r="D1294" s="55"/>
      <c r="E1294" s="55"/>
      <c r="F1294" s="55"/>
      <c r="G1294" s="126"/>
    </row>
    <row r="1295" spans="1:10" ht="15.75" x14ac:dyDescent="0.25">
      <c r="A1295" s="52"/>
      <c r="B1295" s="52"/>
      <c r="C1295" s="53"/>
      <c r="D1295" s="55"/>
      <c r="E1295" s="55"/>
      <c r="F1295" s="55"/>
      <c r="G1295" s="224"/>
    </row>
    <row r="1296" spans="1:10" ht="15.75" x14ac:dyDescent="0.25">
      <c r="A1296" s="52"/>
      <c r="B1296" s="52"/>
      <c r="C1296" s="53"/>
      <c r="D1296" s="55"/>
      <c r="E1296" s="55"/>
      <c r="F1296" s="55"/>
      <c r="G1296" s="53"/>
    </row>
    <row r="1297" spans="1:9" ht="15.75" x14ac:dyDescent="0.25">
      <c r="A1297" s="52"/>
      <c r="B1297" s="52"/>
      <c r="C1297" s="56">
        <v>1</v>
      </c>
      <c r="D1297" s="55"/>
      <c r="E1297" s="55"/>
      <c r="F1297" s="55"/>
      <c r="G1297" s="57">
        <f>G11+G28+G246+G611+G664+G894+G1014+G1231+G1269</f>
        <v>155567.1</v>
      </c>
    </row>
    <row r="1298" spans="1:9" ht="15.75" x14ac:dyDescent="0.25">
      <c r="A1298" s="52"/>
      <c r="B1298" s="52"/>
      <c r="C1298" s="56" t="s">
        <v>630</v>
      </c>
      <c r="D1298" s="55"/>
      <c r="E1298" s="55"/>
      <c r="F1298" s="55"/>
      <c r="G1298" s="57">
        <f>G11+G29+G58+G71+G91+G133+G246+G612+G623+G632+G664+G894+G1015+G1231+G1269-G1264+G166+G101-4483.8</f>
        <v>147863.10000000003</v>
      </c>
      <c r="I1298" s="142"/>
    </row>
    <row r="1299" spans="1:9" ht="15.75" x14ac:dyDescent="0.25">
      <c r="A1299" s="52"/>
      <c r="B1299" s="52"/>
      <c r="C1299" s="56" t="s">
        <v>631</v>
      </c>
      <c r="D1299" s="55"/>
      <c r="E1299" s="55"/>
      <c r="F1299" s="55"/>
      <c r="G1299" s="57">
        <f>G106+G628+G1263+4483.8</f>
        <v>7704</v>
      </c>
      <c r="I1299" s="142"/>
    </row>
    <row r="1300" spans="1:9" ht="15.75" x14ac:dyDescent="0.25">
      <c r="A1300" s="52"/>
      <c r="B1300" s="52"/>
      <c r="C1300" s="56">
        <v>2</v>
      </c>
      <c r="D1300" s="55"/>
      <c r="E1300" s="55"/>
      <c r="F1300" s="55"/>
      <c r="G1300" s="57">
        <f>G159</f>
        <v>0</v>
      </c>
      <c r="I1300" s="142"/>
    </row>
    <row r="1301" spans="1:9" ht="15.75" x14ac:dyDescent="0.25">
      <c r="A1301" s="52"/>
      <c r="B1301" s="52"/>
      <c r="C1301" s="56">
        <v>3</v>
      </c>
      <c r="D1301" s="55"/>
      <c r="E1301" s="55"/>
      <c r="F1301" s="55"/>
      <c r="G1301" s="57">
        <f>G1028+G170</f>
        <v>8633.1</v>
      </c>
      <c r="I1301" s="142"/>
    </row>
    <row r="1302" spans="1:9" ht="15.75" x14ac:dyDescent="0.25">
      <c r="A1302" s="52"/>
      <c r="B1302" s="52"/>
      <c r="C1302" s="56">
        <v>4</v>
      </c>
      <c r="D1302" s="55"/>
      <c r="E1302" s="55"/>
      <c r="F1302" s="55"/>
      <c r="G1302" s="57">
        <f>G188+G1035+G285</f>
        <v>10461.5</v>
      </c>
      <c r="I1302" s="142"/>
    </row>
    <row r="1303" spans="1:9" ht="15.75" x14ac:dyDescent="0.25">
      <c r="A1303" s="52"/>
      <c r="B1303" s="52"/>
      <c r="C1303" s="56" t="s">
        <v>630</v>
      </c>
      <c r="D1303" s="55"/>
      <c r="E1303" s="55"/>
      <c r="F1303" s="55"/>
      <c r="G1303" s="57">
        <f>G1302-G1304</f>
        <v>9305.2000000000007</v>
      </c>
      <c r="I1303" s="142"/>
    </row>
    <row r="1304" spans="1:9" ht="15.75" x14ac:dyDescent="0.25">
      <c r="A1304" s="52"/>
      <c r="B1304" s="52"/>
      <c r="C1304" s="56" t="s">
        <v>631</v>
      </c>
      <c r="D1304" s="55"/>
      <c r="E1304" s="55"/>
      <c r="F1304" s="55"/>
      <c r="G1304" s="57">
        <f>G198+G211</f>
        <v>1156.3</v>
      </c>
    </row>
    <row r="1305" spans="1:9" ht="15.75" x14ac:dyDescent="0.25">
      <c r="A1305" s="52"/>
      <c r="B1305" s="52"/>
      <c r="C1305" s="56">
        <v>5</v>
      </c>
      <c r="D1305" s="55"/>
      <c r="E1305" s="55"/>
      <c r="F1305" s="55"/>
      <c r="G1305" s="57">
        <f>G1049+G642</f>
        <v>134730.72000000003</v>
      </c>
      <c r="I1305" s="142"/>
    </row>
    <row r="1306" spans="1:9" ht="15.75" x14ac:dyDescent="0.25">
      <c r="A1306" s="52"/>
      <c r="B1306" s="52"/>
      <c r="C1306" s="56" t="s">
        <v>630</v>
      </c>
      <c r="D1306" s="55"/>
      <c r="E1306" s="55"/>
      <c r="F1306" s="55"/>
      <c r="G1306" s="57">
        <f>G643+G1056+G1067+G1109+G1115+G1136+G1169+G1188+G1198-G1149-2114.5</f>
        <v>55926.89</v>
      </c>
      <c r="I1306" s="142"/>
    </row>
    <row r="1307" spans="1:9" ht="15.75" x14ac:dyDescent="0.25">
      <c r="A1307" s="52"/>
      <c r="B1307" s="52"/>
      <c r="C1307" s="56" t="s">
        <v>631</v>
      </c>
      <c r="D1307" s="55"/>
      <c r="E1307" s="55"/>
      <c r="F1307" s="55"/>
      <c r="G1307" s="57">
        <f>G1124+G1149+G1129+G1132+G1178+2114.5</f>
        <v>78803.83</v>
      </c>
      <c r="H1307" s="139"/>
      <c r="I1307" s="142"/>
    </row>
    <row r="1308" spans="1:9" ht="15.75" x14ac:dyDescent="0.25">
      <c r="A1308" s="52"/>
      <c r="B1308" s="52"/>
      <c r="C1308" s="56">
        <v>7</v>
      </c>
      <c r="D1308" s="55"/>
      <c r="E1308" s="55"/>
      <c r="F1308" s="55"/>
      <c r="G1308" s="57">
        <f>G900+G685+G295</f>
        <v>317918.8</v>
      </c>
    </row>
    <row r="1309" spans="1:9" ht="15.75" x14ac:dyDescent="0.25">
      <c r="A1309" s="52"/>
      <c r="B1309" s="52"/>
      <c r="C1309" s="56" t="s">
        <v>630</v>
      </c>
      <c r="D1309" s="55"/>
      <c r="E1309" s="55"/>
      <c r="F1309" s="55"/>
      <c r="G1309" s="57">
        <f>G1308-G1310</f>
        <v>133612.6</v>
      </c>
      <c r="I1309" s="142"/>
    </row>
    <row r="1310" spans="1:9" ht="15.75" x14ac:dyDescent="0.25">
      <c r="A1310" s="52"/>
      <c r="B1310" s="52"/>
      <c r="C1310" s="56" t="s">
        <v>631</v>
      </c>
      <c r="D1310" s="55"/>
      <c r="E1310" s="55"/>
      <c r="F1310" s="55"/>
      <c r="G1310" s="57">
        <f>G343+G723+G794+G843+G926+G862</f>
        <v>184306.19999999998</v>
      </c>
    </row>
    <row r="1311" spans="1:9" ht="15.75" x14ac:dyDescent="0.25">
      <c r="A1311" s="52"/>
      <c r="B1311" s="52"/>
      <c r="C1311" s="56">
        <v>8</v>
      </c>
      <c r="D1311" s="55"/>
      <c r="E1311" s="55"/>
      <c r="F1311" s="55"/>
      <c r="G1311" s="57">
        <f>G372</f>
        <v>66866.100000000006</v>
      </c>
    </row>
    <row r="1312" spans="1:9" ht="15.75" x14ac:dyDescent="0.25">
      <c r="A1312" s="52"/>
      <c r="B1312" s="52"/>
      <c r="C1312" s="56" t="s">
        <v>630</v>
      </c>
      <c r="D1312" s="55"/>
      <c r="E1312" s="55"/>
      <c r="F1312" s="55"/>
      <c r="G1312" s="57">
        <f>G1311-G1313</f>
        <v>64849.600000000006</v>
      </c>
      <c r="I1312" s="142"/>
    </row>
    <row r="1313" spans="1:9" ht="15.75" x14ac:dyDescent="0.25">
      <c r="A1313" s="52"/>
      <c r="B1313" s="52"/>
      <c r="C1313" s="56" t="s">
        <v>631</v>
      </c>
      <c r="D1313" s="55"/>
      <c r="E1313" s="55"/>
      <c r="F1313" s="55"/>
      <c r="G1313" s="57">
        <f>G472</f>
        <v>2016.5</v>
      </c>
    </row>
    <row r="1314" spans="1:9" ht="15.75" x14ac:dyDescent="0.25">
      <c r="A1314" s="52"/>
      <c r="B1314" s="52"/>
      <c r="C1314" s="56">
        <v>10</v>
      </c>
      <c r="D1314" s="55"/>
      <c r="E1314" s="55"/>
      <c r="F1314" s="55"/>
      <c r="G1314" s="57">
        <f>G1219+G657+G536+G220</f>
        <v>14804.4</v>
      </c>
    </row>
    <row r="1315" spans="1:9" ht="15.75" x14ac:dyDescent="0.25">
      <c r="A1315" s="52"/>
      <c r="B1315" s="52"/>
      <c r="C1315" s="56" t="s">
        <v>630</v>
      </c>
      <c r="D1315" s="55"/>
      <c r="E1315" s="55"/>
      <c r="F1315" s="55"/>
      <c r="G1315" s="57">
        <f>G1220+G538+G227+G221-284.7</f>
        <v>11255.8</v>
      </c>
      <c r="I1315" s="142"/>
    </row>
    <row r="1316" spans="1:9" ht="15.75" x14ac:dyDescent="0.25">
      <c r="A1316" s="52"/>
      <c r="B1316" s="52"/>
      <c r="C1316" s="56" t="s">
        <v>631</v>
      </c>
      <c r="D1316" s="55"/>
      <c r="E1316" s="55"/>
      <c r="F1316" s="55"/>
      <c r="G1316" s="57">
        <f>G595+G239+G659+284.7</f>
        <v>3548.6</v>
      </c>
    </row>
    <row r="1317" spans="1:9" ht="15.75" x14ac:dyDescent="0.25">
      <c r="A1317" s="52"/>
      <c r="B1317" s="52"/>
      <c r="C1317" s="56">
        <v>11</v>
      </c>
      <c r="D1317" s="55"/>
      <c r="E1317" s="55"/>
      <c r="F1317" s="55"/>
      <c r="G1317" s="57">
        <f>G937</f>
        <v>58883.3</v>
      </c>
      <c r="I1317" s="142"/>
    </row>
    <row r="1318" spans="1:9" ht="15.75" x14ac:dyDescent="0.25">
      <c r="A1318" s="52"/>
      <c r="B1318" s="52"/>
      <c r="C1318" s="56" t="s">
        <v>630</v>
      </c>
      <c r="D1318" s="55"/>
      <c r="E1318" s="55"/>
      <c r="F1318" s="55"/>
      <c r="G1318" s="57">
        <f>G1317-G1319</f>
        <v>58013.100000000006</v>
      </c>
      <c r="I1318" s="142"/>
    </row>
    <row r="1319" spans="1:9" ht="15.75" x14ac:dyDescent="0.25">
      <c r="A1319" s="52"/>
      <c r="B1319" s="52"/>
      <c r="C1319" s="56" t="s">
        <v>631</v>
      </c>
      <c r="D1319" s="55"/>
      <c r="E1319" s="55"/>
      <c r="F1319" s="55"/>
      <c r="G1319" s="57">
        <f>G979</f>
        <v>870.2</v>
      </c>
      <c r="I1319" s="142"/>
    </row>
    <row r="1320" spans="1:9" ht="15.75" x14ac:dyDescent="0.25">
      <c r="A1320" s="52"/>
      <c r="B1320" s="52"/>
      <c r="C1320" s="56">
        <v>12</v>
      </c>
      <c r="D1320" s="55"/>
      <c r="E1320" s="55"/>
      <c r="F1320" s="55"/>
      <c r="G1320" s="57">
        <f>G1275</f>
        <v>7450.9000000000005</v>
      </c>
      <c r="I1320" s="142"/>
    </row>
    <row r="1321" spans="1:9" ht="15.75" x14ac:dyDescent="0.25">
      <c r="A1321" s="52"/>
      <c r="B1321" s="52"/>
      <c r="C1321" s="57"/>
      <c r="D1321" s="55"/>
      <c r="E1321" s="55"/>
      <c r="F1321" s="55"/>
      <c r="G1321" s="127">
        <f>G1297+G1300+G1301+G1302+G1305+G1308+G1311+G1314+G1317+G1320</f>
        <v>775315.92</v>
      </c>
      <c r="H1321" s="262"/>
    </row>
    <row r="1322" spans="1:9" ht="15.75" x14ac:dyDescent="0.25">
      <c r="A1322" s="52"/>
      <c r="B1322" s="52"/>
      <c r="C1322" s="56" t="s">
        <v>630</v>
      </c>
      <c r="D1322" s="55"/>
      <c r="E1322" s="55"/>
      <c r="F1322" s="55"/>
      <c r="G1322" s="127">
        <f>G1298+G1300+G1301+G1303+G1306+G1309+G1312+G1315+G1318+G1320</f>
        <v>496910.29000000004</v>
      </c>
      <c r="H1322" s="262"/>
    </row>
    <row r="1323" spans="1:9" ht="15.75" x14ac:dyDescent="0.25">
      <c r="A1323" s="52"/>
      <c r="B1323" s="52"/>
      <c r="C1323" s="56" t="s">
        <v>631</v>
      </c>
      <c r="D1323" s="55"/>
      <c r="E1323" s="55"/>
      <c r="F1323" s="55"/>
      <c r="G1323" s="127">
        <f>G1321-G1322</f>
        <v>278405.63</v>
      </c>
      <c r="H1323" s="262"/>
    </row>
    <row r="1324" spans="1:9" x14ac:dyDescent="0.25">
      <c r="G1324" s="334"/>
    </row>
    <row r="1325" spans="1:9" x14ac:dyDescent="0.25">
      <c r="D1325" s="333" t="s">
        <v>632</v>
      </c>
      <c r="E1325" s="333">
        <v>50</v>
      </c>
      <c r="G1325" s="334">
        <f>G1043</f>
        <v>5926.9</v>
      </c>
    </row>
    <row r="1326" spans="1:9" x14ac:dyDescent="0.25">
      <c r="E1326" s="333">
        <v>51</v>
      </c>
      <c r="G1326" s="334">
        <f>G248+G287+G360+G516+G538</f>
        <v>4007</v>
      </c>
      <c r="I1326" s="142"/>
    </row>
    <row r="1327" spans="1:9" x14ac:dyDescent="0.25">
      <c r="E1327" s="333">
        <v>52</v>
      </c>
      <c r="G1327" s="334">
        <f>G687+G746+G826+G854</f>
        <v>94382.5</v>
      </c>
    </row>
    <row r="1328" spans="1:9" x14ac:dyDescent="0.25">
      <c r="E1328" s="333">
        <v>53</v>
      </c>
      <c r="G1328" s="334">
        <f>G206</f>
        <v>0</v>
      </c>
    </row>
    <row r="1329" spans="5:9" x14ac:dyDescent="0.25">
      <c r="E1329" s="333">
        <v>54</v>
      </c>
      <c r="G1329" s="334">
        <f>G1259+G71</f>
        <v>741</v>
      </c>
    </row>
    <row r="1330" spans="5:9" x14ac:dyDescent="0.25">
      <c r="E1330" s="333">
        <v>55</v>
      </c>
      <c r="G1330" s="334">
        <f>G228</f>
        <v>10</v>
      </c>
    </row>
    <row r="1331" spans="5:9" x14ac:dyDescent="0.25">
      <c r="E1331" s="333">
        <v>56</v>
      </c>
      <c r="G1331" s="334"/>
    </row>
    <row r="1332" spans="5:9" x14ac:dyDescent="0.25">
      <c r="E1332" s="333">
        <v>57</v>
      </c>
      <c r="G1332" s="334">
        <f>G939+G991</f>
        <v>47744.6</v>
      </c>
      <c r="I1332" s="142"/>
    </row>
    <row r="1333" spans="5:9" x14ac:dyDescent="0.25">
      <c r="E1333" s="333">
        <v>58</v>
      </c>
      <c r="G1333" s="334">
        <f>G297+G375+G416</f>
        <v>60847.3</v>
      </c>
    </row>
    <row r="1334" spans="5:9" x14ac:dyDescent="0.25">
      <c r="E1334" s="333">
        <v>59</v>
      </c>
      <c r="G1334" s="334">
        <f>G714+G785</f>
        <v>847</v>
      </c>
    </row>
    <row r="1335" spans="5:9" x14ac:dyDescent="0.25">
      <c r="E1335" s="333">
        <v>60</v>
      </c>
      <c r="G1335" s="334">
        <f>G1136</f>
        <v>3201.3699999999994</v>
      </c>
    </row>
    <row r="1336" spans="5:9" x14ac:dyDescent="0.25">
      <c r="E1336" s="333">
        <v>61</v>
      </c>
      <c r="G1336" s="334">
        <f>G190</f>
        <v>100</v>
      </c>
    </row>
    <row r="1337" spans="5:9" x14ac:dyDescent="0.25">
      <c r="E1337" s="333">
        <v>62</v>
      </c>
      <c r="G1337" s="334">
        <f>G1067</f>
        <v>8940</v>
      </c>
    </row>
    <row r="1338" spans="5:9" x14ac:dyDescent="0.25">
      <c r="E1338" s="333">
        <v>63</v>
      </c>
      <c r="G1338" s="334">
        <f>G253+G666</f>
        <v>175</v>
      </c>
    </row>
    <row r="1339" spans="5:9" x14ac:dyDescent="0.25">
      <c r="E1339" s="333">
        <v>64</v>
      </c>
      <c r="G1339" s="334">
        <f>G91+G278+G338+G467+G718+G789+G838+G975+G1277</f>
        <v>3292.6</v>
      </c>
    </row>
    <row r="1340" spans="5:9" x14ac:dyDescent="0.25">
      <c r="E1340" s="333">
        <v>65</v>
      </c>
      <c r="G1340" s="334">
        <f>G1169</f>
        <v>2614.5200000000004</v>
      </c>
    </row>
    <row r="1341" spans="5:9" x14ac:dyDescent="0.25">
      <c r="E1341" s="333">
        <v>66</v>
      </c>
      <c r="G1341" s="334">
        <f>G623</f>
        <v>4932.3</v>
      </c>
    </row>
    <row r="1342" spans="5:9" x14ac:dyDescent="0.25">
      <c r="E1342" s="333">
        <v>67</v>
      </c>
      <c r="G1342" s="334">
        <f>G101</f>
        <v>20</v>
      </c>
    </row>
    <row r="1343" spans="5:9" x14ac:dyDescent="0.25">
      <c r="E1343" s="333">
        <v>69</v>
      </c>
      <c r="G1343" s="139">
        <f>G166</f>
        <v>60</v>
      </c>
    </row>
    <row r="1344" spans="5:9" x14ac:dyDescent="0.25">
      <c r="G1344" s="334">
        <f>SUM(G1325:G1343)</f>
        <v>237842.08999999997</v>
      </c>
    </row>
  </sheetData>
  <mergeCells count="10">
    <mergeCell ref="E1:G1"/>
    <mergeCell ref="E2:G2"/>
    <mergeCell ref="E3:G3"/>
    <mergeCell ref="L951:M951"/>
    <mergeCell ref="I966:J966"/>
    <mergeCell ref="I793:J793"/>
    <mergeCell ref="A4:F4"/>
    <mergeCell ref="A5:G5"/>
    <mergeCell ref="I950:J950"/>
    <mergeCell ref="I750:J750"/>
  </mergeCells>
  <pageMargins left="0.39370078740157483" right="0.39370078740157483" top="1.1811023622047245" bottom="0.39370078740157483" header="0.39370078740157483" footer="0.39370078740157483"/>
  <pageSetup paperSize="9" scale="80" orientation="portrait" r:id="rId1"/>
  <rowBreaks count="2" manualBreakCount="2">
    <brk id="626" max="6" man="1"/>
    <brk id="129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2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3"/>
      <c r="B1" s="73"/>
      <c r="C1" s="73"/>
      <c r="D1" s="73"/>
      <c r="E1" s="72"/>
      <c r="F1" s="182" t="s">
        <v>149</v>
      </c>
      <c r="G1" s="73"/>
      <c r="H1" s="204"/>
    </row>
    <row r="2" spans="1:9" ht="18.75" x14ac:dyDescent="0.3">
      <c r="A2" s="73"/>
      <c r="B2" s="73"/>
      <c r="C2" s="73"/>
      <c r="D2" s="73"/>
      <c r="E2" s="72"/>
      <c r="F2" s="182" t="s">
        <v>0</v>
      </c>
      <c r="G2" s="73"/>
      <c r="H2" s="204"/>
    </row>
    <row r="3" spans="1:9" ht="18.75" x14ac:dyDescent="0.3">
      <c r="A3" s="73"/>
      <c r="B3" s="73"/>
      <c r="C3" s="73"/>
      <c r="D3" s="73"/>
      <c r="E3" s="72"/>
      <c r="F3" s="182" t="s">
        <v>812</v>
      </c>
      <c r="G3" s="73"/>
      <c r="H3" s="204"/>
    </row>
    <row r="4" spans="1:9" ht="15.75" x14ac:dyDescent="0.25">
      <c r="A4" s="378"/>
      <c r="B4" s="378"/>
      <c r="C4" s="378"/>
      <c r="D4" s="378"/>
      <c r="E4" s="378"/>
      <c r="F4" s="378"/>
      <c r="G4" s="378"/>
      <c r="H4" s="204"/>
    </row>
    <row r="5" spans="1:9" ht="15.75" x14ac:dyDescent="0.25">
      <c r="A5" s="370" t="s">
        <v>150</v>
      </c>
      <c r="B5" s="370"/>
      <c r="C5" s="370"/>
      <c r="D5" s="370"/>
      <c r="E5" s="370"/>
      <c r="F5" s="370"/>
      <c r="G5" s="370"/>
      <c r="H5" s="204"/>
    </row>
    <row r="6" spans="1:9" ht="15.75" x14ac:dyDescent="0.25">
      <c r="A6" s="201"/>
      <c r="B6" s="201"/>
      <c r="C6" s="201"/>
      <c r="D6" s="201"/>
      <c r="E6" s="201"/>
      <c r="F6" s="201"/>
      <c r="G6" s="201"/>
      <c r="H6" s="204"/>
    </row>
    <row r="7" spans="1:9" ht="15.75" x14ac:dyDescent="0.25">
      <c r="A7" s="14"/>
      <c r="B7" s="14"/>
      <c r="C7" s="14"/>
      <c r="D7" s="14"/>
      <c r="E7" s="14"/>
      <c r="F7" s="14"/>
      <c r="G7" s="124" t="s">
        <v>3</v>
      </c>
      <c r="H7" s="204"/>
    </row>
    <row r="8" spans="1:9" ht="47.25" x14ac:dyDescent="0.25">
      <c r="A8" s="15" t="s">
        <v>151</v>
      </c>
      <c r="B8" s="15" t="s">
        <v>152</v>
      </c>
      <c r="C8" s="16" t="s">
        <v>153</v>
      </c>
      <c r="D8" s="16" t="s">
        <v>154</v>
      </c>
      <c r="E8" s="16" t="s">
        <v>155</v>
      </c>
      <c r="F8" s="16" t="s">
        <v>156</v>
      </c>
      <c r="G8" s="15" t="s">
        <v>6</v>
      </c>
      <c r="H8" s="204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4"/>
    </row>
    <row r="10" spans="1:9" ht="31.5" x14ac:dyDescent="0.25">
      <c r="A10" s="20" t="s">
        <v>157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4"/>
      <c r="I10" s="137"/>
    </row>
    <row r="11" spans="1:9" ht="15.75" x14ac:dyDescent="0.25">
      <c r="A11" s="24" t="s">
        <v>158</v>
      </c>
      <c r="B11" s="20">
        <v>901</v>
      </c>
      <c r="C11" s="25" t="s">
        <v>159</v>
      </c>
      <c r="D11" s="21"/>
      <c r="E11" s="21"/>
      <c r="F11" s="21"/>
      <c r="G11" s="22">
        <f>G12+G22</f>
        <v>14164.460000000001</v>
      </c>
      <c r="H11" s="204"/>
    </row>
    <row r="12" spans="1:9" ht="63" x14ac:dyDescent="0.25">
      <c r="A12" s="24" t="s">
        <v>160</v>
      </c>
      <c r="B12" s="20">
        <v>901</v>
      </c>
      <c r="C12" s="25" t="s">
        <v>159</v>
      </c>
      <c r="D12" s="25" t="s">
        <v>161</v>
      </c>
      <c r="E12" s="25"/>
      <c r="F12" s="25"/>
      <c r="G12" s="22">
        <f>G13</f>
        <v>14114.460000000001</v>
      </c>
      <c r="H12" s="204"/>
    </row>
    <row r="13" spans="1:9" ht="15.75" x14ac:dyDescent="0.25">
      <c r="A13" s="26" t="s">
        <v>162</v>
      </c>
      <c r="B13" s="17">
        <v>901</v>
      </c>
      <c r="C13" s="21" t="s">
        <v>159</v>
      </c>
      <c r="D13" s="21" t="s">
        <v>161</v>
      </c>
      <c r="E13" s="21" t="s">
        <v>163</v>
      </c>
      <c r="F13" s="21"/>
      <c r="G13" s="27">
        <f>G14</f>
        <v>14114.460000000001</v>
      </c>
      <c r="H13" s="204"/>
    </row>
    <row r="14" spans="1:9" ht="31.5" x14ac:dyDescent="0.25">
      <c r="A14" s="26" t="s">
        <v>164</v>
      </c>
      <c r="B14" s="17">
        <v>901</v>
      </c>
      <c r="C14" s="21" t="s">
        <v>159</v>
      </c>
      <c r="D14" s="21" t="s">
        <v>161</v>
      </c>
      <c r="E14" s="21" t="s">
        <v>165</v>
      </c>
      <c r="F14" s="21"/>
      <c r="G14" s="27">
        <f>G15</f>
        <v>14114.460000000001</v>
      </c>
      <c r="H14" s="204"/>
    </row>
    <row r="15" spans="1:9" ht="47.25" x14ac:dyDescent="0.25">
      <c r="A15" s="26" t="s">
        <v>166</v>
      </c>
      <c r="B15" s="17">
        <v>901</v>
      </c>
      <c r="C15" s="21" t="s">
        <v>159</v>
      </c>
      <c r="D15" s="21" t="s">
        <v>161</v>
      </c>
      <c r="E15" s="21" t="s">
        <v>167</v>
      </c>
      <c r="F15" s="21"/>
      <c r="G15" s="27">
        <f>G16+G18+G20</f>
        <v>14114.460000000001</v>
      </c>
      <c r="H15" s="204"/>
    </row>
    <row r="16" spans="1:9" ht="94.5" x14ac:dyDescent="0.25">
      <c r="A16" s="26" t="s">
        <v>168</v>
      </c>
      <c r="B16" s="17">
        <v>901</v>
      </c>
      <c r="C16" s="21" t="s">
        <v>159</v>
      </c>
      <c r="D16" s="21" t="s">
        <v>161</v>
      </c>
      <c r="E16" s="21" t="s">
        <v>167</v>
      </c>
      <c r="F16" s="21" t="s">
        <v>169</v>
      </c>
      <c r="G16" s="27">
        <f>G17</f>
        <v>12784.1</v>
      </c>
      <c r="H16" s="204"/>
    </row>
    <row r="17" spans="1:8" ht="31.5" x14ac:dyDescent="0.25">
      <c r="A17" s="26" t="s">
        <v>170</v>
      </c>
      <c r="B17" s="17">
        <v>901</v>
      </c>
      <c r="C17" s="21" t="s">
        <v>159</v>
      </c>
      <c r="D17" s="21" t="s">
        <v>161</v>
      </c>
      <c r="E17" s="21" t="s">
        <v>167</v>
      </c>
      <c r="F17" s="21" t="s">
        <v>171</v>
      </c>
      <c r="G17" s="28">
        <v>12784.1</v>
      </c>
      <c r="H17" s="204"/>
    </row>
    <row r="18" spans="1:8" ht="31.5" x14ac:dyDescent="0.25">
      <c r="A18" s="26" t="s">
        <v>172</v>
      </c>
      <c r="B18" s="17">
        <v>901</v>
      </c>
      <c r="C18" s="21" t="s">
        <v>159</v>
      </c>
      <c r="D18" s="21" t="s">
        <v>161</v>
      </c>
      <c r="E18" s="21" t="s">
        <v>167</v>
      </c>
      <c r="F18" s="21" t="s">
        <v>173</v>
      </c>
      <c r="G18" s="27">
        <f>G19</f>
        <v>1302.3599999999999</v>
      </c>
      <c r="H18" s="204"/>
    </row>
    <row r="19" spans="1:8" ht="47.25" x14ac:dyDescent="0.25">
      <c r="A19" s="26" t="s">
        <v>174</v>
      </c>
      <c r="B19" s="17">
        <v>901</v>
      </c>
      <c r="C19" s="21" t="s">
        <v>159</v>
      </c>
      <c r="D19" s="21" t="s">
        <v>161</v>
      </c>
      <c r="E19" s="21" t="s">
        <v>167</v>
      </c>
      <c r="F19" s="21" t="s">
        <v>175</v>
      </c>
      <c r="G19" s="28">
        <v>1302.3599999999999</v>
      </c>
      <c r="H19" s="204"/>
    </row>
    <row r="20" spans="1:8" ht="15.75" x14ac:dyDescent="0.25">
      <c r="A20" s="26" t="s">
        <v>176</v>
      </c>
      <c r="B20" s="17">
        <v>901</v>
      </c>
      <c r="C20" s="21" t="s">
        <v>159</v>
      </c>
      <c r="D20" s="21" t="s">
        <v>161</v>
      </c>
      <c r="E20" s="21" t="s">
        <v>167</v>
      </c>
      <c r="F20" s="21" t="s">
        <v>177</v>
      </c>
      <c r="G20" s="27">
        <f>G21</f>
        <v>28</v>
      </c>
      <c r="H20" s="204"/>
    </row>
    <row r="21" spans="1:8" ht="15.75" x14ac:dyDescent="0.25">
      <c r="A21" s="26" t="s">
        <v>610</v>
      </c>
      <c r="B21" s="17">
        <v>901</v>
      </c>
      <c r="C21" s="21" t="s">
        <v>159</v>
      </c>
      <c r="D21" s="21" t="s">
        <v>161</v>
      </c>
      <c r="E21" s="21" t="s">
        <v>167</v>
      </c>
      <c r="F21" s="21" t="s">
        <v>179</v>
      </c>
      <c r="G21" s="27">
        <v>28</v>
      </c>
      <c r="H21" s="204"/>
    </row>
    <row r="22" spans="1:8" ht="31.5" customHeight="1" x14ac:dyDescent="0.25">
      <c r="A22" s="24" t="s">
        <v>180</v>
      </c>
      <c r="B22" s="20">
        <v>901</v>
      </c>
      <c r="C22" s="25" t="s">
        <v>159</v>
      </c>
      <c r="D22" s="25" t="s">
        <v>181</v>
      </c>
      <c r="E22" s="25"/>
      <c r="F22" s="25"/>
      <c r="G22" s="22">
        <f>G23</f>
        <v>50</v>
      </c>
      <c r="H22" s="204"/>
    </row>
    <row r="23" spans="1:8" ht="15.75" x14ac:dyDescent="0.25">
      <c r="A23" s="26" t="s">
        <v>182</v>
      </c>
      <c r="B23" s="17">
        <v>901</v>
      </c>
      <c r="C23" s="21" t="s">
        <v>159</v>
      </c>
      <c r="D23" s="21" t="s">
        <v>181</v>
      </c>
      <c r="E23" s="21" t="s">
        <v>183</v>
      </c>
      <c r="F23" s="21"/>
      <c r="G23" s="27">
        <f>G24</f>
        <v>50</v>
      </c>
      <c r="H23" s="204"/>
    </row>
    <row r="24" spans="1:8" ht="15.75" x14ac:dyDescent="0.25">
      <c r="A24" s="26" t="s">
        <v>184</v>
      </c>
      <c r="B24" s="17">
        <v>901</v>
      </c>
      <c r="C24" s="21" t="s">
        <v>159</v>
      </c>
      <c r="D24" s="21" t="s">
        <v>181</v>
      </c>
      <c r="E24" s="21" t="s">
        <v>185</v>
      </c>
      <c r="F24" s="21"/>
      <c r="G24" s="27">
        <f>G25</f>
        <v>50</v>
      </c>
      <c r="H24" s="204"/>
    </row>
    <row r="25" spans="1:8" ht="15.75" x14ac:dyDescent="0.25">
      <c r="A25" s="26" t="s">
        <v>176</v>
      </c>
      <c r="B25" s="17">
        <v>901</v>
      </c>
      <c r="C25" s="21" t="s">
        <v>159</v>
      </c>
      <c r="D25" s="21" t="s">
        <v>181</v>
      </c>
      <c r="E25" s="21" t="s">
        <v>185</v>
      </c>
      <c r="F25" s="21" t="s">
        <v>186</v>
      </c>
      <c r="G25" s="27">
        <f>G26</f>
        <v>50</v>
      </c>
      <c r="H25" s="204"/>
    </row>
    <row r="26" spans="1:8" ht="15.75" x14ac:dyDescent="0.25">
      <c r="A26" s="26" t="s">
        <v>187</v>
      </c>
      <c r="B26" s="17">
        <v>901</v>
      </c>
      <c r="C26" s="21" t="s">
        <v>159</v>
      </c>
      <c r="D26" s="21" t="s">
        <v>181</v>
      </c>
      <c r="E26" s="21" t="s">
        <v>185</v>
      </c>
      <c r="F26" s="21" t="s">
        <v>188</v>
      </c>
      <c r="G26" s="27">
        <v>50</v>
      </c>
      <c r="H26" s="204"/>
    </row>
    <row r="27" spans="1:8" ht="31.5" x14ac:dyDescent="0.25">
      <c r="A27" s="20" t="s">
        <v>189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4"/>
    </row>
    <row r="28" spans="1:8" ht="15.75" x14ac:dyDescent="0.25">
      <c r="A28" s="24" t="s">
        <v>158</v>
      </c>
      <c r="B28" s="20">
        <v>902</v>
      </c>
      <c r="C28" s="25" t="s">
        <v>159</v>
      </c>
      <c r="D28" s="21"/>
      <c r="E28" s="21"/>
      <c r="F28" s="21"/>
      <c r="G28" s="22">
        <f>G29+G48+G56</f>
        <v>66062.7</v>
      </c>
      <c r="H28" s="204"/>
    </row>
    <row r="29" spans="1:8" ht="78.75" x14ac:dyDescent="0.25">
      <c r="A29" s="24" t="s">
        <v>190</v>
      </c>
      <c r="B29" s="20">
        <v>902</v>
      </c>
      <c r="C29" s="25" t="s">
        <v>159</v>
      </c>
      <c r="D29" s="25" t="s">
        <v>191</v>
      </c>
      <c r="E29" s="25"/>
      <c r="F29" s="25"/>
      <c r="G29" s="22">
        <f>G30</f>
        <v>51508.2</v>
      </c>
      <c r="H29" s="204"/>
    </row>
    <row r="30" spans="1:8" ht="15.75" x14ac:dyDescent="0.25">
      <c r="A30" s="26" t="s">
        <v>162</v>
      </c>
      <c r="B30" s="17">
        <v>902</v>
      </c>
      <c r="C30" s="21" t="s">
        <v>159</v>
      </c>
      <c r="D30" s="21" t="s">
        <v>191</v>
      </c>
      <c r="E30" s="21" t="s">
        <v>163</v>
      </c>
      <c r="F30" s="21"/>
      <c r="G30" s="28">
        <f>G31+G42</f>
        <v>51508.2</v>
      </c>
      <c r="H30" s="204"/>
    </row>
    <row r="31" spans="1:8" ht="31.5" x14ac:dyDescent="0.25">
      <c r="A31" s="26" t="s">
        <v>164</v>
      </c>
      <c r="B31" s="17">
        <v>902</v>
      </c>
      <c r="C31" s="21" t="s">
        <v>159</v>
      </c>
      <c r="D31" s="21" t="s">
        <v>191</v>
      </c>
      <c r="E31" s="21" t="s">
        <v>165</v>
      </c>
      <c r="F31" s="21"/>
      <c r="G31" s="28">
        <f>G32+G39</f>
        <v>43489.2</v>
      </c>
      <c r="H31" s="204"/>
    </row>
    <row r="32" spans="1:8" ht="47.25" x14ac:dyDescent="0.25">
      <c r="A32" s="26" t="s">
        <v>166</v>
      </c>
      <c r="B32" s="17">
        <v>902</v>
      </c>
      <c r="C32" s="21" t="s">
        <v>159</v>
      </c>
      <c r="D32" s="21" t="s">
        <v>191</v>
      </c>
      <c r="E32" s="21" t="s">
        <v>167</v>
      </c>
      <c r="F32" s="21"/>
      <c r="G32" s="27">
        <f>G33+G35+G37</f>
        <v>39943.599999999999</v>
      </c>
      <c r="H32" s="204"/>
    </row>
    <row r="33" spans="1:10" ht="94.5" x14ac:dyDescent="0.25">
      <c r="A33" s="26" t="s">
        <v>168</v>
      </c>
      <c r="B33" s="17">
        <v>902</v>
      </c>
      <c r="C33" s="21" t="s">
        <v>159</v>
      </c>
      <c r="D33" s="21" t="s">
        <v>191</v>
      </c>
      <c r="E33" s="21" t="s">
        <v>167</v>
      </c>
      <c r="F33" s="21" t="s">
        <v>169</v>
      </c>
      <c r="G33" s="27">
        <f>G34</f>
        <v>34230.5</v>
      </c>
      <c r="H33" s="204"/>
    </row>
    <row r="34" spans="1:10" ht="31.5" x14ac:dyDescent="0.25">
      <c r="A34" s="26" t="s">
        <v>170</v>
      </c>
      <c r="B34" s="17">
        <v>902</v>
      </c>
      <c r="C34" s="21" t="s">
        <v>159</v>
      </c>
      <c r="D34" s="21" t="s">
        <v>191</v>
      </c>
      <c r="E34" s="21" t="s">
        <v>167</v>
      </c>
      <c r="F34" s="21" t="s">
        <v>171</v>
      </c>
      <c r="G34" s="183">
        <f>36517.7-553.5-1733.7</f>
        <v>34230.5</v>
      </c>
      <c r="H34" s="184" t="s">
        <v>790</v>
      </c>
      <c r="J34" s="199" t="s">
        <v>834</v>
      </c>
    </row>
    <row r="35" spans="1:10" ht="31.5" x14ac:dyDescent="0.25">
      <c r="A35" s="26" t="s">
        <v>172</v>
      </c>
      <c r="B35" s="17">
        <v>902</v>
      </c>
      <c r="C35" s="21" t="s">
        <v>159</v>
      </c>
      <c r="D35" s="21" t="s">
        <v>191</v>
      </c>
      <c r="E35" s="21" t="s">
        <v>167</v>
      </c>
      <c r="F35" s="21" t="s">
        <v>173</v>
      </c>
      <c r="G35" s="27">
        <f>G36</f>
        <v>5592.4</v>
      </c>
      <c r="H35" s="204"/>
    </row>
    <row r="36" spans="1:10" ht="47.25" x14ac:dyDescent="0.25">
      <c r="A36" s="26" t="s">
        <v>174</v>
      </c>
      <c r="B36" s="17">
        <v>902</v>
      </c>
      <c r="C36" s="21" t="s">
        <v>159</v>
      </c>
      <c r="D36" s="21" t="s">
        <v>191</v>
      </c>
      <c r="E36" s="21" t="s">
        <v>167</v>
      </c>
      <c r="F36" s="21" t="s">
        <v>175</v>
      </c>
      <c r="G36" s="28">
        <f>3962.7+1800-140.3-30</f>
        <v>5592.4</v>
      </c>
      <c r="H36" s="129"/>
      <c r="I36" s="150"/>
    </row>
    <row r="37" spans="1:10" ht="15.75" x14ac:dyDescent="0.25">
      <c r="A37" s="26" t="s">
        <v>176</v>
      </c>
      <c r="B37" s="17">
        <v>902</v>
      </c>
      <c r="C37" s="21" t="s">
        <v>159</v>
      </c>
      <c r="D37" s="21" t="s">
        <v>191</v>
      </c>
      <c r="E37" s="21" t="s">
        <v>167</v>
      </c>
      <c r="F37" s="21" t="s">
        <v>186</v>
      </c>
      <c r="G37" s="27">
        <f>G38</f>
        <v>120.7</v>
      </c>
      <c r="H37" s="204"/>
    </row>
    <row r="38" spans="1:10" ht="15.75" x14ac:dyDescent="0.25">
      <c r="A38" s="26" t="s">
        <v>610</v>
      </c>
      <c r="B38" s="17">
        <v>902</v>
      </c>
      <c r="C38" s="21" t="s">
        <v>159</v>
      </c>
      <c r="D38" s="21" t="s">
        <v>191</v>
      </c>
      <c r="E38" s="21" t="s">
        <v>167</v>
      </c>
      <c r="F38" s="21" t="s">
        <v>179</v>
      </c>
      <c r="G38" s="28">
        <f>90.7+30</f>
        <v>120.7</v>
      </c>
      <c r="H38" s="129"/>
      <c r="I38" s="149"/>
    </row>
    <row r="39" spans="1:10" ht="31.5" x14ac:dyDescent="0.25">
      <c r="A39" s="26" t="s">
        <v>192</v>
      </c>
      <c r="B39" s="17">
        <v>902</v>
      </c>
      <c r="C39" s="21" t="s">
        <v>159</v>
      </c>
      <c r="D39" s="21" t="s">
        <v>191</v>
      </c>
      <c r="E39" s="21" t="s">
        <v>193</v>
      </c>
      <c r="F39" s="21"/>
      <c r="G39" s="27">
        <f>G40</f>
        <v>3545.6</v>
      </c>
      <c r="H39" s="204"/>
    </row>
    <row r="40" spans="1:10" ht="94.5" x14ac:dyDescent="0.25">
      <c r="A40" s="26" t="s">
        <v>168</v>
      </c>
      <c r="B40" s="17">
        <v>902</v>
      </c>
      <c r="C40" s="21" t="s">
        <v>159</v>
      </c>
      <c r="D40" s="21" t="s">
        <v>191</v>
      </c>
      <c r="E40" s="21" t="s">
        <v>193</v>
      </c>
      <c r="F40" s="21" t="s">
        <v>169</v>
      </c>
      <c r="G40" s="27">
        <f>G41</f>
        <v>3545.6</v>
      </c>
      <c r="H40" s="204"/>
    </row>
    <row r="41" spans="1:10" ht="31.5" x14ac:dyDescent="0.25">
      <c r="A41" s="26" t="s">
        <v>170</v>
      </c>
      <c r="B41" s="17">
        <v>902</v>
      </c>
      <c r="C41" s="21" t="s">
        <v>159</v>
      </c>
      <c r="D41" s="21" t="s">
        <v>191</v>
      </c>
      <c r="E41" s="21" t="s">
        <v>193</v>
      </c>
      <c r="F41" s="21" t="s">
        <v>171</v>
      </c>
      <c r="G41" s="28">
        <v>3545.6</v>
      </c>
      <c r="H41" s="204"/>
    </row>
    <row r="42" spans="1:10" ht="15.75" x14ac:dyDescent="0.25">
      <c r="A42" s="26" t="s">
        <v>182</v>
      </c>
      <c r="B42" s="17">
        <v>902</v>
      </c>
      <c r="C42" s="21" t="s">
        <v>159</v>
      </c>
      <c r="D42" s="21" t="s">
        <v>191</v>
      </c>
      <c r="E42" s="21" t="s">
        <v>183</v>
      </c>
      <c r="F42" s="21"/>
      <c r="G42" s="30">
        <f>G43</f>
        <v>8019</v>
      </c>
      <c r="H42" s="204"/>
    </row>
    <row r="43" spans="1:10" ht="31.5" x14ac:dyDescent="0.25">
      <c r="A43" s="26" t="s">
        <v>194</v>
      </c>
      <c r="B43" s="17">
        <v>902</v>
      </c>
      <c r="C43" s="21" t="s">
        <v>159</v>
      </c>
      <c r="D43" s="21" t="s">
        <v>191</v>
      </c>
      <c r="E43" s="21" t="s">
        <v>195</v>
      </c>
      <c r="F43" s="21"/>
      <c r="G43" s="27">
        <f>G44+G46</f>
        <v>8019</v>
      </c>
      <c r="H43" s="204"/>
    </row>
    <row r="44" spans="1:10" ht="94.5" x14ac:dyDescent="0.25">
      <c r="A44" s="26" t="s">
        <v>168</v>
      </c>
      <c r="B44" s="17">
        <v>902</v>
      </c>
      <c r="C44" s="21" t="s">
        <v>159</v>
      </c>
      <c r="D44" s="21" t="s">
        <v>191</v>
      </c>
      <c r="E44" s="21" t="s">
        <v>195</v>
      </c>
      <c r="F44" s="21" t="s">
        <v>169</v>
      </c>
      <c r="G44" s="27">
        <f>G45</f>
        <v>5761.2</v>
      </c>
      <c r="H44" s="204"/>
    </row>
    <row r="45" spans="1:10" ht="31.5" x14ac:dyDescent="0.25">
      <c r="A45" s="26" t="s">
        <v>170</v>
      </c>
      <c r="B45" s="17">
        <v>902</v>
      </c>
      <c r="C45" s="21" t="s">
        <v>159</v>
      </c>
      <c r="D45" s="21" t="s">
        <v>191</v>
      </c>
      <c r="E45" s="21" t="s">
        <v>195</v>
      </c>
      <c r="F45" s="21" t="s">
        <v>171</v>
      </c>
      <c r="G45" s="183">
        <f>6958.6+88.4-2398.3+1112.5</f>
        <v>5761.2</v>
      </c>
      <c r="H45" s="129" t="s">
        <v>791</v>
      </c>
      <c r="I45" s="149"/>
      <c r="J45" s="198" t="s">
        <v>835</v>
      </c>
    </row>
    <row r="46" spans="1:10" ht="31.5" x14ac:dyDescent="0.25">
      <c r="A46" s="26" t="s">
        <v>172</v>
      </c>
      <c r="B46" s="17">
        <v>902</v>
      </c>
      <c r="C46" s="21" t="s">
        <v>159</v>
      </c>
      <c r="D46" s="21" t="s">
        <v>191</v>
      </c>
      <c r="E46" s="21" t="s">
        <v>195</v>
      </c>
      <c r="F46" s="21" t="s">
        <v>173</v>
      </c>
      <c r="G46" s="27">
        <f>G47</f>
        <v>2257.8000000000002</v>
      </c>
      <c r="H46" s="204"/>
    </row>
    <row r="47" spans="1:10" ht="47.25" x14ac:dyDescent="0.25">
      <c r="A47" s="26" t="s">
        <v>174</v>
      </c>
      <c r="B47" s="17">
        <v>902</v>
      </c>
      <c r="C47" s="21" t="s">
        <v>159</v>
      </c>
      <c r="D47" s="21" t="s">
        <v>191</v>
      </c>
      <c r="E47" s="21" t="s">
        <v>195</v>
      </c>
      <c r="F47" s="21" t="s">
        <v>175</v>
      </c>
      <c r="G47" s="183">
        <f>2109.3+129.9+835.5-1438.1+621.2</f>
        <v>2257.8000000000002</v>
      </c>
      <c r="H47" s="129" t="s">
        <v>792</v>
      </c>
      <c r="I47" s="150"/>
    </row>
    <row r="48" spans="1:10" ht="63" x14ac:dyDescent="0.25">
      <c r="A48" s="24" t="s">
        <v>160</v>
      </c>
      <c r="B48" s="20">
        <v>902</v>
      </c>
      <c r="C48" s="25" t="s">
        <v>159</v>
      </c>
      <c r="D48" s="25" t="s">
        <v>161</v>
      </c>
      <c r="E48" s="25"/>
      <c r="F48" s="21"/>
      <c r="G48" s="22">
        <f>G49</f>
        <v>1081.7</v>
      </c>
      <c r="H48" s="204"/>
    </row>
    <row r="49" spans="1:11" ht="21" customHeight="1" x14ac:dyDescent="0.25">
      <c r="A49" s="26" t="s">
        <v>162</v>
      </c>
      <c r="B49" s="17">
        <v>902</v>
      </c>
      <c r="C49" s="21" t="s">
        <v>159</v>
      </c>
      <c r="D49" s="21" t="s">
        <v>161</v>
      </c>
      <c r="E49" s="21" t="s">
        <v>163</v>
      </c>
      <c r="F49" s="21"/>
      <c r="G49" s="27">
        <f>G50</f>
        <v>1081.7</v>
      </c>
      <c r="H49" s="204"/>
    </row>
    <row r="50" spans="1:11" ht="31.5" x14ac:dyDescent="0.25">
      <c r="A50" s="26" t="s">
        <v>164</v>
      </c>
      <c r="B50" s="17">
        <v>902</v>
      </c>
      <c r="C50" s="21" t="s">
        <v>159</v>
      </c>
      <c r="D50" s="21" t="s">
        <v>161</v>
      </c>
      <c r="E50" s="21" t="s">
        <v>165</v>
      </c>
      <c r="F50" s="21"/>
      <c r="G50" s="27">
        <f>G51</f>
        <v>1081.7</v>
      </c>
      <c r="H50" s="204"/>
      <c r="K50" s="27"/>
    </row>
    <row r="51" spans="1:11" ht="47.25" x14ac:dyDescent="0.25">
      <c r="A51" s="26" t="s">
        <v>166</v>
      </c>
      <c r="B51" s="17">
        <v>902</v>
      </c>
      <c r="C51" s="21" t="s">
        <v>159</v>
      </c>
      <c r="D51" s="21" t="s">
        <v>161</v>
      </c>
      <c r="E51" s="21" t="s">
        <v>167</v>
      </c>
      <c r="F51" s="21"/>
      <c r="G51" s="27">
        <f>G52+G54</f>
        <v>1081.7</v>
      </c>
      <c r="H51" s="204"/>
      <c r="K51" s="27"/>
    </row>
    <row r="52" spans="1:11" ht="94.5" x14ac:dyDescent="0.25">
      <c r="A52" s="26" t="s">
        <v>168</v>
      </c>
      <c r="B52" s="17">
        <v>902</v>
      </c>
      <c r="C52" s="21" t="s">
        <v>159</v>
      </c>
      <c r="D52" s="21" t="s">
        <v>161</v>
      </c>
      <c r="E52" s="21" t="s">
        <v>167</v>
      </c>
      <c r="F52" s="21" t="s">
        <v>169</v>
      </c>
      <c r="G52" s="27">
        <f>G53</f>
        <v>1081.7</v>
      </c>
      <c r="H52" s="204"/>
      <c r="K52" s="28"/>
    </row>
    <row r="53" spans="1:11" ht="31.5" x14ac:dyDescent="0.25">
      <c r="A53" s="26" t="s">
        <v>170</v>
      </c>
      <c r="B53" s="17">
        <v>902</v>
      </c>
      <c r="C53" s="21" t="s">
        <v>159</v>
      </c>
      <c r="D53" s="21" t="s">
        <v>161</v>
      </c>
      <c r="E53" s="21" t="s">
        <v>167</v>
      </c>
      <c r="F53" s="21" t="s">
        <v>171</v>
      </c>
      <c r="G53" s="28">
        <f>1081.7</f>
        <v>1081.7</v>
      </c>
      <c r="H53" s="204"/>
      <c r="I53" s="138"/>
      <c r="K53" s="27"/>
    </row>
    <row r="54" spans="1:11" ht="31.5" hidden="1" x14ac:dyDescent="0.25">
      <c r="A54" s="26" t="s">
        <v>172</v>
      </c>
      <c r="B54" s="17">
        <v>902</v>
      </c>
      <c r="C54" s="21" t="s">
        <v>159</v>
      </c>
      <c r="D54" s="21" t="s">
        <v>161</v>
      </c>
      <c r="E54" s="21" t="s">
        <v>167</v>
      </c>
      <c r="F54" s="21" t="s">
        <v>173</v>
      </c>
      <c r="G54" s="28">
        <f>G55</f>
        <v>0</v>
      </c>
      <c r="H54" s="204"/>
      <c r="K54" s="27"/>
    </row>
    <row r="55" spans="1:11" ht="47.25" hidden="1" x14ac:dyDescent="0.25">
      <c r="A55" s="26" t="s">
        <v>174</v>
      </c>
      <c r="B55" s="17">
        <v>902</v>
      </c>
      <c r="C55" s="21" t="s">
        <v>159</v>
      </c>
      <c r="D55" s="21" t="s">
        <v>161</v>
      </c>
      <c r="E55" s="21" t="s">
        <v>167</v>
      </c>
      <c r="F55" s="21" t="s">
        <v>175</v>
      </c>
      <c r="G55" s="28"/>
      <c r="H55" s="204"/>
      <c r="I55" s="138"/>
      <c r="K55" s="27"/>
    </row>
    <row r="56" spans="1:11" ht="15.75" x14ac:dyDescent="0.25">
      <c r="A56" s="24" t="s">
        <v>180</v>
      </c>
      <c r="B56" s="20">
        <v>902</v>
      </c>
      <c r="C56" s="25" t="s">
        <v>159</v>
      </c>
      <c r="D56" s="25" t="s">
        <v>181</v>
      </c>
      <c r="E56" s="25"/>
      <c r="F56" s="25"/>
      <c r="G56" s="22">
        <f>G57+G61+G73+G86+G97+G90</f>
        <v>13472.8</v>
      </c>
      <c r="H56" s="204"/>
      <c r="I56" s="137"/>
      <c r="K56" s="27"/>
    </row>
    <row r="57" spans="1:11" ht="63" x14ac:dyDescent="0.25">
      <c r="A57" s="26" t="s">
        <v>196</v>
      </c>
      <c r="B57" s="17">
        <v>902</v>
      </c>
      <c r="C57" s="21" t="s">
        <v>159</v>
      </c>
      <c r="D57" s="21" t="s">
        <v>181</v>
      </c>
      <c r="E57" s="21" t="s">
        <v>197</v>
      </c>
      <c r="F57" s="21"/>
      <c r="G57" s="27">
        <f>G58</f>
        <v>250</v>
      </c>
      <c r="H57" s="204"/>
    </row>
    <row r="58" spans="1:11" ht="31.5" x14ac:dyDescent="0.25">
      <c r="A58" s="26" t="s">
        <v>198</v>
      </c>
      <c r="B58" s="17">
        <v>902</v>
      </c>
      <c r="C58" s="21" t="s">
        <v>159</v>
      </c>
      <c r="D58" s="21" t="s">
        <v>181</v>
      </c>
      <c r="E58" s="21" t="s">
        <v>199</v>
      </c>
      <c r="F58" s="21"/>
      <c r="G58" s="27">
        <f>G59</f>
        <v>250</v>
      </c>
      <c r="H58" s="204"/>
    </row>
    <row r="59" spans="1:11" ht="15.75" x14ac:dyDescent="0.25">
      <c r="A59" s="26" t="s">
        <v>176</v>
      </c>
      <c r="B59" s="17">
        <v>902</v>
      </c>
      <c r="C59" s="21" t="s">
        <v>159</v>
      </c>
      <c r="D59" s="21" t="s">
        <v>181</v>
      </c>
      <c r="E59" s="21" t="s">
        <v>199</v>
      </c>
      <c r="F59" s="21" t="s">
        <v>186</v>
      </c>
      <c r="G59" s="27">
        <f>G60</f>
        <v>250</v>
      </c>
      <c r="H59" s="204"/>
    </row>
    <row r="60" spans="1:11" ht="78.75" x14ac:dyDescent="0.25">
      <c r="A60" s="26" t="s">
        <v>200</v>
      </c>
      <c r="B60" s="17">
        <v>902</v>
      </c>
      <c r="C60" s="21" t="s">
        <v>159</v>
      </c>
      <c r="D60" s="21" t="s">
        <v>181</v>
      </c>
      <c r="E60" s="21" t="s">
        <v>199</v>
      </c>
      <c r="F60" s="21" t="s">
        <v>201</v>
      </c>
      <c r="G60" s="27">
        <f>100+150</f>
        <v>250</v>
      </c>
      <c r="H60" s="204"/>
      <c r="I60" s="138"/>
    </row>
    <row r="61" spans="1:11" ht="47.25" x14ac:dyDescent="0.25">
      <c r="A61" s="26" t="s">
        <v>202</v>
      </c>
      <c r="B61" s="17">
        <v>902</v>
      </c>
      <c r="C61" s="21" t="s">
        <v>159</v>
      </c>
      <c r="D61" s="21" t="s">
        <v>181</v>
      </c>
      <c r="E61" s="21" t="s">
        <v>203</v>
      </c>
      <c r="F61" s="21"/>
      <c r="G61" s="27">
        <f>G62+G65+G70</f>
        <v>653.5</v>
      </c>
      <c r="H61" s="204"/>
    </row>
    <row r="62" spans="1:11" ht="31.5" x14ac:dyDescent="0.25">
      <c r="A62" s="31" t="s">
        <v>204</v>
      </c>
      <c r="B62" s="17">
        <v>902</v>
      </c>
      <c r="C62" s="21" t="s">
        <v>159</v>
      </c>
      <c r="D62" s="21" t="s">
        <v>181</v>
      </c>
      <c r="E62" s="42" t="s">
        <v>205</v>
      </c>
      <c r="F62" s="21"/>
      <c r="G62" s="27">
        <f>G63</f>
        <v>428.1</v>
      </c>
      <c r="H62" s="204"/>
    </row>
    <row r="63" spans="1:11" ht="31.5" x14ac:dyDescent="0.25">
      <c r="A63" s="26" t="s">
        <v>172</v>
      </c>
      <c r="B63" s="17">
        <v>902</v>
      </c>
      <c r="C63" s="21" t="s">
        <v>159</v>
      </c>
      <c r="D63" s="21" t="s">
        <v>181</v>
      </c>
      <c r="E63" s="42" t="s">
        <v>205</v>
      </c>
      <c r="F63" s="21" t="s">
        <v>173</v>
      </c>
      <c r="G63" s="27">
        <f>G64</f>
        <v>428.1</v>
      </c>
      <c r="H63" s="204"/>
    </row>
    <row r="64" spans="1:11" ht="47.25" x14ac:dyDescent="0.25">
      <c r="A64" s="26" t="s">
        <v>174</v>
      </c>
      <c r="B64" s="17">
        <v>902</v>
      </c>
      <c r="C64" s="21" t="s">
        <v>159</v>
      </c>
      <c r="D64" s="21" t="s">
        <v>181</v>
      </c>
      <c r="E64" s="42" t="s">
        <v>205</v>
      </c>
      <c r="F64" s="21" t="s">
        <v>175</v>
      </c>
      <c r="G64" s="27">
        <f>494.3-66.2</f>
        <v>428.1</v>
      </c>
      <c r="H64" s="204"/>
    </row>
    <row r="65" spans="1:8" ht="63" x14ac:dyDescent="0.25">
      <c r="A65" s="205" t="s">
        <v>206</v>
      </c>
      <c r="B65" s="17">
        <v>902</v>
      </c>
      <c r="C65" s="21" t="s">
        <v>159</v>
      </c>
      <c r="D65" s="21" t="s">
        <v>181</v>
      </c>
      <c r="E65" s="42" t="s">
        <v>207</v>
      </c>
      <c r="F65" s="21"/>
      <c r="G65" s="27">
        <f>G66+G68</f>
        <v>224.89999999999998</v>
      </c>
      <c r="H65" s="204"/>
    </row>
    <row r="66" spans="1:8" ht="94.5" x14ac:dyDescent="0.25">
      <c r="A66" s="26" t="s">
        <v>168</v>
      </c>
      <c r="B66" s="17">
        <v>902</v>
      </c>
      <c r="C66" s="21" t="s">
        <v>159</v>
      </c>
      <c r="D66" s="21" t="s">
        <v>181</v>
      </c>
      <c r="E66" s="42" t="s">
        <v>207</v>
      </c>
      <c r="F66" s="21" t="s">
        <v>169</v>
      </c>
      <c r="G66" s="27">
        <f>G67</f>
        <v>159.69999999999999</v>
      </c>
      <c r="H66" s="204"/>
    </row>
    <row r="67" spans="1:8" ht="31.5" x14ac:dyDescent="0.25">
      <c r="A67" s="26" t="s">
        <v>170</v>
      </c>
      <c r="B67" s="17">
        <v>902</v>
      </c>
      <c r="C67" s="21" t="s">
        <v>159</v>
      </c>
      <c r="D67" s="21" t="s">
        <v>181</v>
      </c>
      <c r="E67" s="42" t="s">
        <v>207</v>
      </c>
      <c r="F67" s="21" t="s">
        <v>171</v>
      </c>
      <c r="G67" s="27">
        <v>159.69999999999999</v>
      </c>
      <c r="H67" s="204"/>
    </row>
    <row r="68" spans="1:8" ht="31.5" x14ac:dyDescent="0.25">
      <c r="A68" s="26" t="s">
        <v>172</v>
      </c>
      <c r="B68" s="17">
        <v>902</v>
      </c>
      <c r="C68" s="21" t="s">
        <v>159</v>
      </c>
      <c r="D68" s="21" t="s">
        <v>181</v>
      </c>
      <c r="E68" s="42" t="s">
        <v>207</v>
      </c>
      <c r="F68" s="21" t="s">
        <v>173</v>
      </c>
      <c r="G68" s="27">
        <f>G69</f>
        <v>65.2</v>
      </c>
      <c r="H68" s="204"/>
    </row>
    <row r="69" spans="1:8" ht="47.25" x14ac:dyDescent="0.25">
      <c r="A69" s="26" t="s">
        <v>174</v>
      </c>
      <c r="B69" s="17">
        <v>902</v>
      </c>
      <c r="C69" s="21" t="s">
        <v>159</v>
      </c>
      <c r="D69" s="21" t="s">
        <v>181</v>
      </c>
      <c r="E69" s="42" t="s">
        <v>207</v>
      </c>
      <c r="F69" s="21" t="s">
        <v>175</v>
      </c>
      <c r="G69" s="27">
        <f>66.2-0.5-0.5</f>
        <v>65.2</v>
      </c>
      <c r="H69" s="129"/>
    </row>
    <row r="70" spans="1:8" ht="47.25" x14ac:dyDescent="0.25">
      <c r="A70" s="35" t="s">
        <v>232</v>
      </c>
      <c r="B70" s="17">
        <v>902</v>
      </c>
      <c r="C70" s="21" t="s">
        <v>159</v>
      </c>
      <c r="D70" s="21" t="s">
        <v>181</v>
      </c>
      <c r="E70" s="42" t="s">
        <v>747</v>
      </c>
      <c r="F70" s="21"/>
      <c r="G70" s="27">
        <f>G71</f>
        <v>0.5</v>
      </c>
      <c r="H70" s="131"/>
    </row>
    <row r="71" spans="1:8" ht="31.5" x14ac:dyDescent="0.25">
      <c r="A71" s="26" t="s">
        <v>172</v>
      </c>
      <c r="B71" s="17">
        <v>902</v>
      </c>
      <c r="C71" s="21" t="s">
        <v>159</v>
      </c>
      <c r="D71" s="21" t="s">
        <v>181</v>
      </c>
      <c r="E71" s="42" t="s">
        <v>747</v>
      </c>
      <c r="F71" s="21" t="s">
        <v>173</v>
      </c>
      <c r="G71" s="27">
        <f>G72</f>
        <v>0.5</v>
      </c>
      <c r="H71" s="204"/>
    </row>
    <row r="72" spans="1:8" ht="47.25" x14ac:dyDescent="0.25">
      <c r="A72" s="26" t="s">
        <v>174</v>
      </c>
      <c r="B72" s="17">
        <v>902</v>
      </c>
      <c r="C72" s="21" t="s">
        <v>159</v>
      </c>
      <c r="D72" s="21" t="s">
        <v>181</v>
      </c>
      <c r="E72" s="42" t="s">
        <v>747</v>
      </c>
      <c r="F72" s="21" t="s">
        <v>175</v>
      </c>
      <c r="G72" s="27">
        <v>0.5</v>
      </c>
      <c r="H72" s="129"/>
    </row>
    <row r="73" spans="1:8" ht="94.5" x14ac:dyDescent="0.25">
      <c r="A73" s="31" t="s">
        <v>208</v>
      </c>
      <c r="B73" s="17">
        <v>902</v>
      </c>
      <c r="C73" s="10" t="s">
        <v>159</v>
      </c>
      <c r="D73" s="10" t="s">
        <v>181</v>
      </c>
      <c r="E73" s="6" t="s">
        <v>209</v>
      </c>
      <c r="F73" s="10"/>
      <c r="G73" s="27">
        <f>G74+G78+G82</f>
        <v>80</v>
      </c>
      <c r="H73" s="204"/>
    </row>
    <row r="74" spans="1:8" ht="78.75" x14ac:dyDescent="0.25">
      <c r="A74" s="31" t="s">
        <v>210</v>
      </c>
      <c r="B74" s="17">
        <v>902</v>
      </c>
      <c r="C74" s="10" t="s">
        <v>159</v>
      </c>
      <c r="D74" s="10" t="s">
        <v>181</v>
      </c>
      <c r="E74" s="32" t="s">
        <v>211</v>
      </c>
      <c r="F74" s="10"/>
      <c r="G74" s="27">
        <f>G75</f>
        <v>15</v>
      </c>
      <c r="H74" s="204"/>
    </row>
    <row r="75" spans="1:8" ht="31.5" x14ac:dyDescent="0.25">
      <c r="A75" s="205" t="s">
        <v>212</v>
      </c>
      <c r="B75" s="17">
        <v>902</v>
      </c>
      <c r="C75" s="10" t="s">
        <v>159</v>
      </c>
      <c r="D75" s="10" t="s">
        <v>181</v>
      </c>
      <c r="E75" s="6" t="s">
        <v>213</v>
      </c>
      <c r="F75" s="10"/>
      <c r="G75" s="27">
        <f>G76</f>
        <v>15</v>
      </c>
      <c r="H75" s="204"/>
    </row>
    <row r="76" spans="1:8" ht="31.5" x14ac:dyDescent="0.25">
      <c r="A76" s="26" t="s">
        <v>172</v>
      </c>
      <c r="B76" s="17">
        <v>902</v>
      </c>
      <c r="C76" s="10" t="s">
        <v>159</v>
      </c>
      <c r="D76" s="10" t="s">
        <v>181</v>
      </c>
      <c r="E76" s="6" t="s">
        <v>213</v>
      </c>
      <c r="F76" s="10" t="s">
        <v>173</v>
      </c>
      <c r="G76" s="27">
        <f>G77</f>
        <v>15</v>
      </c>
      <c r="H76" s="204"/>
    </row>
    <row r="77" spans="1:8" ht="47.25" x14ac:dyDescent="0.25">
      <c r="A77" s="26" t="s">
        <v>174</v>
      </c>
      <c r="B77" s="17">
        <v>902</v>
      </c>
      <c r="C77" s="10" t="s">
        <v>159</v>
      </c>
      <c r="D77" s="10" t="s">
        <v>181</v>
      </c>
      <c r="E77" s="6" t="s">
        <v>213</v>
      </c>
      <c r="F77" s="10" t="s">
        <v>175</v>
      </c>
      <c r="G77" s="27">
        <v>15</v>
      </c>
      <c r="H77" s="204"/>
    </row>
    <row r="78" spans="1:8" ht="63" x14ac:dyDescent="0.25">
      <c r="A78" s="31" t="s">
        <v>214</v>
      </c>
      <c r="B78" s="17">
        <v>902</v>
      </c>
      <c r="C78" s="10" t="s">
        <v>159</v>
      </c>
      <c r="D78" s="10" t="s">
        <v>181</v>
      </c>
      <c r="E78" s="32" t="s">
        <v>215</v>
      </c>
      <c r="F78" s="10"/>
      <c r="G78" s="27">
        <f>G79</f>
        <v>50</v>
      </c>
      <c r="H78" s="204"/>
    </row>
    <row r="79" spans="1:8" ht="31.5" x14ac:dyDescent="0.25">
      <c r="A79" s="47" t="s">
        <v>216</v>
      </c>
      <c r="B79" s="17">
        <v>902</v>
      </c>
      <c r="C79" s="10" t="s">
        <v>159</v>
      </c>
      <c r="D79" s="10" t="s">
        <v>181</v>
      </c>
      <c r="E79" s="6" t="s">
        <v>217</v>
      </c>
      <c r="F79" s="10"/>
      <c r="G79" s="27">
        <f>G80</f>
        <v>50</v>
      </c>
      <c r="H79" s="204"/>
    </row>
    <row r="80" spans="1:8" ht="31.5" x14ac:dyDescent="0.25">
      <c r="A80" s="26" t="s">
        <v>172</v>
      </c>
      <c r="B80" s="17">
        <v>902</v>
      </c>
      <c r="C80" s="10" t="s">
        <v>159</v>
      </c>
      <c r="D80" s="10" t="s">
        <v>181</v>
      </c>
      <c r="E80" s="6" t="s">
        <v>217</v>
      </c>
      <c r="F80" s="10" t="s">
        <v>173</v>
      </c>
      <c r="G80" s="27">
        <f>G81</f>
        <v>50</v>
      </c>
      <c r="H80" s="204"/>
    </row>
    <row r="81" spans="1:9" ht="47.25" x14ac:dyDescent="0.25">
      <c r="A81" s="26" t="s">
        <v>174</v>
      </c>
      <c r="B81" s="17">
        <v>902</v>
      </c>
      <c r="C81" s="10" t="s">
        <v>159</v>
      </c>
      <c r="D81" s="10" t="s">
        <v>181</v>
      </c>
      <c r="E81" s="6" t="s">
        <v>217</v>
      </c>
      <c r="F81" s="10" t="s">
        <v>175</v>
      </c>
      <c r="G81" s="27">
        <v>50</v>
      </c>
      <c r="H81" s="204"/>
    </row>
    <row r="82" spans="1:9" ht="47.25" x14ac:dyDescent="0.25">
      <c r="A82" s="26" t="s">
        <v>218</v>
      </c>
      <c r="B82" s="17">
        <v>902</v>
      </c>
      <c r="C82" s="10" t="s">
        <v>159</v>
      </c>
      <c r="D82" s="10" t="s">
        <v>181</v>
      </c>
      <c r="E82" s="6" t="s">
        <v>219</v>
      </c>
      <c r="F82" s="10"/>
      <c r="G82" s="27">
        <f>G83</f>
        <v>15</v>
      </c>
      <c r="H82" s="204"/>
    </row>
    <row r="83" spans="1:9" ht="15.75" x14ac:dyDescent="0.25">
      <c r="A83" s="47" t="s">
        <v>220</v>
      </c>
      <c r="B83" s="17">
        <v>902</v>
      </c>
      <c r="C83" s="10" t="s">
        <v>159</v>
      </c>
      <c r="D83" s="10" t="s">
        <v>181</v>
      </c>
      <c r="E83" s="6" t="s">
        <v>221</v>
      </c>
      <c r="F83" s="10"/>
      <c r="G83" s="27">
        <f>G84</f>
        <v>15</v>
      </c>
      <c r="H83" s="204"/>
    </row>
    <row r="84" spans="1:9" ht="31.5" x14ac:dyDescent="0.25">
      <c r="A84" s="26" t="s">
        <v>172</v>
      </c>
      <c r="B84" s="17">
        <v>902</v>
      </c>
      <c r="C84" s="10" t="s">
        <v>159</v>
      </c>
      <c r="D84" s="10" t="s">
        <v>181</v>
      </c>
      <c r="E84" s="6" t="s">
        <v>221</v>
      </c>
      <c r="F84" s="10" t="s">
        <v>173</v>
      </c>
      <c r="G84" s="27">
        <f>G85</f>
        <v>15</v>
      </c>
      <c r="H84" s="204"/>
    </row>
    <row r="85" spans="1:9" ht="47.25" x14ac:dyDescent="0.25">
      <c r="A85" s="26" t="s">
        <v>174</v>
      </c>
      <c r="B85" s="17">
        <v>902</v>
      </c>
      <c r="C85" s="10" t="s">
        <v>159</v>
      </c>
      <c r="D85" s="10" t="s">
        <v>181</v>
      </c>
      <c r="E85" s="6" t="s">
        <v>221</v>
      </c>
      <c r="F85" s="10" t="s">
        <v>175</v>
      </c>
      <c r="G85" s="27">
        <v>15</v>
      </c>
      <c r="H85" s="204"/>
    </row>
    <row r="86" spans="1:9" ht="47.25" x14ac:dyDescent="0.25">
      <c r="A86" s="33" t="s">
        <v>222</v>
      </c>
      <c r="B86" s="17">
        <v>902</v>
      </c>
      <c r="C86" s="21" t="s">
        <v>159</v>
      </c>
      <c r="D86" s="21" t="s">
        <v>181</v>
      </c>
      <c r="E86" s="32" t="s">
        <v>223</v>
      </c>
      <c r="F86" s="34"/>
      <c r="G86" s="27">
        <f>G87</f>
        <v>120</v>
      </c>
      <c r="H86" s="204"/>
    </row>
    <row r="87" spans="1:9" ht="31.5" x14ac:dyDescent="0.25">
      <c r="A87" s="26" t="s">
        <v>198</v>
      </c>
      <c r="B87" s="17">
        <v>902</v>
      </c>
      <c r="C87" s="21" t="s">
        <v>159</v>
      </c>
      <c r="D87" s="21" t="s">
        <v>181</v>
      </c>
      <c r="E87" s="21" t="s">
        <v>224</v>
      </c>
      <c r="F87" s="34"/>
      <c r="G87" s="27">
        <f>G88</f>
        <v>120</v>
      </c>
      <c r="H87" s="204"/>
    </row>
    <row r="88" spans="1:9" ht="15.75" x14ac:dyDescent="0.25">
      <c r="A88" s="31" t="s">
        <v>176</v>
      </c>
      <c r="B88" s="17">
        <v>902</v>
      </c>
      <c r="C88" s="21" t="s">
        <v>159</v>
      </c>
      <c r="D88" s="21" t="s">
        <v>181</v>
      </c>
      <c r="E88" s="21" t="s">
        <v>224</v>
      </c>
      <c r="F88" s="34" t="s">
        <v>186</v>
      </c>
      <c r="G88" s="27">
        <f>G89</f>
        <v>120</v>
      </c>
      <c r="H88" s="204"/>
    </row>
    <row r="89" spans="1:9" ht="63" x14ac:dyDescent="0.25">
      <c r="A89" s="31" t="s">
        <v>225</v>
      </c>
      <c r="B89" s="17">
        <v>902</v>
      </c>
      <c r="C89" s="21" t="s">
        <v>159</v>
      </c>
      <c r="D89" s="21" t="s">
        <v>181</v>
      </c>
      <c r="E89" s="21" t="s">
        <v>224</v>
      </c>
      <c r="F89" s="34" t="s">
        <v>201</v>
      </c>
      <c r="G89" s="27">
        <f>100+20</f>
        <v>120</v>
      </c>
      <c r="H89" s="129"/>
      <c r="I89" s="151"/>
    </row>
    <row r="90" spans="1:9" ht="63" x14ac:dyDescent="0.25">
      <c r="A90" s="31" t="s">
        <v>782</v>
      </c>
      <c r="B90" s="17">
        <v>902</v>
      </c>
      <c r="C90" s="21" t="s">
        <v>159</v>
      </c>
      <c r="D90" s="21" t="s">
        <v>181</v>
      </c>
      <c r="E90" s="21" t="s">
        <v>780</v>
      </c>
      <c r="F90" s="34"/>
      <c r="G90" s="27">
        <f>G91</f>
        <v>29</v>
      </c>
      <c r="H90" s="131"/>
    </row>
    <row r="91" spans="1:9" ht="31.5" x14ac:dyDescent="0.25">
      <c r="A91" s="33" t="s">
        <v>198</v>
      </c>
      <c r="B91" s="17">
        <v>902</v>
      </c>
      <c r="C91" s="21" t="s">
        <v>159</v>
      </c>
      <c r="D91" s="21" t="s">
        <v>181</v>
      </c>
      <c r="E91" s="21" t="s">
        <v>788</v>
      </c>
      <c r="F91" s="34"/>
      <c r="G91" s="27">
        <f>G92</f>
        <v>29</v>
      </c>
      <c r="H91" s="131"/>
    </row>
    <row r="92" spans="1:9" ht="31.5" x14ac:dyDescent="0.25">
      <c r="A92" s="26" t="s">
        <v>172</v>
      </c>
      <c r="B92" s="17">
        <v>902</v>
      </c>
      <c r="C92" s="21" t="s">
        <v>159</v>
      </c>
      <c r="D92" s="21" t="s">
        <v>181</v>
      </c>
      <c r="E92" s="21" t="s">
        <v>788</v>
      </c>
      <c r="F92" s="34" t="s">
        <v>173</v>
      </c>
      <c r="G92" s="27">
        <f>G93</f>
        <v>29</v>
      </c>
      <c r="H92" s="131"/>
    </row>
    <row r="93" spans="1:9" ht="47.25" x14ac:dyDescent="0.25">
      <c r="A93" s="26" t="s">
        <v>174</v>
      </c>
      <c r="B93" s="17">
        <v>902</v>
      </c>
      <c r="C93" s="21" t="s">
        <v>159</v>
      </c>
      <c r="D93" s="21" t="s">
        <v>181</v>
      </c>
      <c r="E93" s="21" t="s">
        <v>788</v>
      </c>
      <c r="F93" s="34" t="s">
        <v>175</v>
      </c>
      <c r="G93" s="27">
        <v>29</v>
      </c>
      <c r="H93" s="131"/>
      <c r="I93" s="149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1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1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1"/>
      <c r="I96" s="149"/>
    </row>
    <row r="97" spans="1:9" ht="15.75" x14ac:dyDescent="0.25">
      <c r="A97" s="26" t="s">
        <v>162</v>
      </c>
      <c r="B97" s="17">
        <v>902</v>
      </c>
      <c r="C97" s="21" t="s">
        <v>159</v>
      </c>
      <c r="D97" s="21" t="s">
        <v>181</v>
      </c>
      <c r="E97" s="21" t="s">
        <v>163</v>
      </c>
      <c r="F97" s="21"/>
      <c r="G97" s="27">
        <f>G98+G121</f>
        <v>12340.3</v>
      </c>
      <c r="H97" s="204"/>
    </row>
    <row r="98" spans="1:9" ht="31.5" x14ac:dyDescent="0.25">
      <c r="A98" s="26" t="s">
        <v>226</v>
      </c>
      <c r="B98" s="17">
        <v>902</v>
      </c>
      <c r="C98" s="21" t="s">
        <v>159</v>
      </c>
      <c r="D98" s="21" t="s">
        <v>181</v>
      </c>
      <c r="E98" s="21" t="s">
        <v>227</v>
      </c>
      <c r="F98" s="21"/>
      <c r="G98" s="27">
        <f>G104+G107+G113+G116</f>
        <v>3600.8999999999996</v>
      </c>
      <c r="H98" s="204"/>
    </row>
    <row r="99" spans="1:9" ht="47.25" hidden="1" x14ac:dyDescent="0.25">
      <c r="A99" s="26" t="s">
        <v>228</v>
      </c>
      <c r="B99" s="17">
        <v>902</v>
      </c>
      <c r="C99" s="21" t="s">
        <v>159</v>
      </c>
      <c r="D99" s="21" t="s">
        <v>181</v>
      </c>
      <c r="E99" s="21" t="s">
        <v>229</v>
      </c>
      <c r="F99" s="25"/>
      <c r="G99" s="27">
        <f>G100+G102</f>
        <v>0</v>
      </c>
      <c r="H99" s="204"/>
    </row>
    <row r="100" spans="1:9" ht="94.5" hidden="1" x14ac:dyDescent="0.25">
      <c r="A100" s="26" t="s">
        <v>168</v>
      </c>
      <c r="B100" s="17">
        <v>902</v>
      </c>
      <c r="C100" s="21" t="s">
        <v>159</v>
      </c>
      <c r="D100" s="21" t="s">
        <v>181</v>
      </c>
      <c r="E100" s="21" t="s">
        <v>229</v>
      </c>
      <c r="F100" s="21" t="s">
        <v>169</v>
      </c>
      <c r="G100" s="27">
        <f>G101</f>
        <v>0</v>
      </c>
      <c r="H100" s="204"/>
    </row>
    <row r="101" spans="1:9" ht="31.5" hidden="1" x14ac:dyDescent="0.25">
      <c r="A101" s="26" t="s">
        <v>170</v>
      </c>
      <c r="B101" s="17">
        <v>902</v>
      </c>
      <c r="C101" s="21" t="s">
        <v>159</v>
      </c>
      <c r="D101" s="21" t="s">
        <v>181</v>
      </c>
      <c r="E101" s="21" t="s">
        <v>229</v>
      </c>
      <c r="F101" s="21" t="s">
        <v>171</v>
      </c>
      <c r="G101" s="27">
        <v>0</v>
      </c>
      <c r="H101" s="204"/>
    </row>
    <row r="102" spans="1:9" ht="31.5" hidden="1" x14ac:dyDescent="0.25">
      <c r="A102" s="26" t="s">
        <v>172</v>
      </c>
      <c r="B102" s="17">
        <v>902</v>
      </c>
      <c r="C102" s="21" t="s">
        <v>159</v>
      </c>
      <c r="D102" s="21" t="s">
        <v>181</v>
      </c>
      <c r="E102" s="21" t="s">
        <v>229</v>
      </c>
      <c r="F102" s="21" t="s">
        <v>173</v>
      </c>
      <c r="G102" s="27">
        <f>G103</f>
        <v>0</v>
      </c>
      <c r="H102" s="204"/>
    </row>
    <row r="103" spans="1:9" ht="47.25" hidden="1" x14ac:dyDescent="0.25">
      <c r="A103" s="26" t="s">
        <v>174</v>
      </c>
      <c r="B103" s="17">
        <v>902</v>
      </c>
      <c r="C103" s="21" t="s">
        <v>159</v>
      </c>
      <c r="D103" s="21" t="s">
        <v>181</v>
      </c>
      <c r="E103" s="21" t="s">
        <v>229</v>
      </c>
      <c r="F103" s="21" t="s">
        <v>175</v>
      </c>
      <c r="G103" s="27">
        <v>0</v>
      </c>
      <c r="H103" s="204"/>
    </row>
    <row r="104" spans="1:9" ht="47.25" x14ac:dyDescent="0.25">
      <c r="A104" s="33" t="s">
        <v>230</v>
      </c>
      <c r="B104" s="17">
        <v>902</v>
      </c>
      <c r="C104" s="21" t="s">
        <v>159</v>
      </c>
      <c r="D104" s="21" t="s">
        <v>181</v>
      </c>
      <c r="E104" s="21" t="s">
        <v>231</v>
      </c>
      <c r="F104" s="21"/>
      <c r="G104" s="27">
        <f>G105</f>
        <v>701.8</v>
      </c>
      <c r="H104" s="204"/>
    </row>
    <row r="105" spans="1:9" ht="94.5" x14ac:dyDescent="0.25">
      <c r="A105" s="26" t="s">
        <v>168</v>
      </c>
      <c r="B105" s="17">
        <v>902</v>
      </c>
      <c r="C105" s="21" t="s">
        <v>159</v>
      </c>
      <c r="D105" s="21" t="s">
        <v>181</v>
      </c>
      <c r="E105" s="21" t="s">
        <v>231</v>
      </c>
      <c r="F105" s="21" t="s">
        <v>169</v>
      </c>
      <c r="G105" s="27">
        <f>G106</f>
        <v>701.8</v>
      </c>
      <c r="H105" s="204"/>
    </row>
    <row r="106" spans="1:9" ht="31.5" x14ac:dyDescent="0.25">
      <c r="A106" s="26" t="s">
        <v>170</v>
      </c>
      <c r="B106" s="17">
        <v>902</v>
      </c>
      <c r="C106" s="21" t="s">
        <v>159</v>
      </c>
      <c r="D106" s="21" t="s">
        <v>181</v>
      </c>
      <c r="E106" s="21" t="s">
        <v>231</v>
      </c>
      <c r="F106" s="21" t="s">
        <v>171</v>
      </c>
      <c r="G106" s="27">
        <v>701.8</v>
      </c>
      <c r="H106" s="204"/>
      <c r="I106" s="138"/>
    </row>
    <row r="107" spans="1:9" ht="47.25" x14ac:dyDescent="0.25">
      <c r="A107" s="35" t="s">
        <v>232</v>
      </c>
      <c r="B107" s="17">
        <v>902</v>
      </c>
      <c r="C107" s="21" t="s">
        <v>159</v>
      </c>
      <c r="D107" s="21" t="s">
        <v>181</v>
      </c>
      <c r="E107" s="21" t="s">
        <v>233</v>
      </c>
      <c r="F107" s="21"/>
      <c r="G107" s="27">
        <f>G108</f>
        <v>40</v>
      </c>
      <c r="H107" s="204"/>
    </row>
    <row r="108" spans="1:9" ht="31.5" x14ac:dyDescent="0.25">
      <c r="A108" s="26" t="s">
        <v>172</v>
      </c>
      <c r="B108" s="17">
        <v>902</v>
      </c>
      <c r="C108" s="21" t="s">
        <v>159</v>
      </c>
      <c r="D108" s="21" t="s">
        <v>181</v>
      </c>
      <c r="E108" s="21" t="s">
        <v>233</v>
      </c>
      <c r="F108" s="21" t="s">
        <v>173</v>
      </c>
      <c r="G108" s="27">
        <f>G109</f>
        <v>40</v>
      </c>
      <c r="H108" s="204"/>
    </row>
    <row r="109" spans="1:9" ht="47.25" x14ac:dyDescent="0.25">
      <c r="A109" s="26" t="s">
        <v>174</v>
      </c>
      <c r="B109" s="17">
        <v>902</v>
      </c>
      <c r="C109" s="21" t="s">
        <v>159</v>
      </c>
      <c r="D109" s="21" t="s">
        <v>181</v>
      </c>
      <c r="E109" s="21" t="s">
        <v>233</v>
      </c>
      <c r="F109" s="21" t="s">
        <v>175</v>
      </c>
      <c r="G109" s="27">
        <f>36+4</f>
        <v>40</v>
      </c>
      <c r="H109" s="204"/>
      <c r="I109" s="138"/>
    </row>
    <row r="110" spans="1:9" ht="31.5" hidden="1" x14ac:dyDescent="0.25">
      <c r="A110" s="33" t="s">
        <v>234</v>
      </c>
      <c r="B110" s="17">
        <v>902</v>
      </c>
      <c r="C110" s="21" t="s">
        <v>159</v>
      </c>
      <c r="D110" s="21" t="s">
        <v>181</v>
      </c>
      <c r="E110" s="21" t="s">
        <v>233</v>
      </c>
      <c r="F110" s="21"/>
      <c r="G110" s="27">
        <f>G111</f>
        <v>0</v>
      </c>
      <c r="H110" s="204"/>
    </row>
    <row r="111" spans="1:9" ht="31.5" hidden="1" x14ac:dyDescent="0.25">
      <c r="A111" s="26" t="s">
        <v>172</v>
      </c>
      <c r="B111" s="17">
        <v>902</v>
      </c>
      <c r="C111" s="21" t="s">
        <v>159</v>
      </c>
      <c r="D111" s="21" t="s">
        <v>181</v>
      </c>
      <c r="E111" s="21" t="s">
        <v>233</v>
      </c>
      <c r="F111" s="21" t="s">
        <v>173</v>
      </c>
      <c r="G111" s="27">
        <f>G112</f>
        <v>0</v>
      </c>
      <c r="H111" s="204"/>
    </row>
    <row r="112" spans="1:9" ht="47.25" hidden="1" x14ac:dyDescent="0.25">
      <c r="A112" s="26" t="s">
        <v>174</v>
      </c>
      <c r="B112" s="17">
        <v>902</v>
      </c>
      <c r="C112" s="21" t="s">
        <v>159</v>
      </c>
      <c r="D112" s="21" t="s">
        <v>181</v>
      </c>
      <c r="E112" s="21" t="s">
        <v>233</v>
      </c>
      <c r="F112" s="21" t="s">
        <v>175</v>
      </c>
      <c r="G112" s="27"/>
      <c r="H112" s="204"/>
    </row>
    <row r="113" spans="1:9" ht="63" x14ac:dyDescent="0.25">
      <c r="A113" s="33" t="s">
        <v>235</v>
      </c>
      <c r="B113" s="17">
        <v>902</v>
      </c>
      <c r="C113" s="21" t="s">
        <v>159</v>
      </c>
      <c r="D113" s="21" t="s">
        <v>181</v>
      </c>
      <c r="E113" s="21" t="s">
        <v>236</v>
      </c>
      <c r="F113" s="21"/>
      <c r="G113" s="27">
        <f>G114</f>
        <v>1752.9</v>
      </c>
      <c r="H113" s="204"/>
    </row>
    <row r="114" spans="1:9" ht="94.5" x14ac:dyDescent="0.25">
      <c r="A114" s="26" t="s">
        <v>168</v>
      </c>
      <c r="B114" s="17">
        <v>902</v>
      </c>
      <c r="C114" s="21" t="s">
        <v>159</v>
      </c>
      <c r="D114" s="21" t="s">
        <v>181</v>
      </c>
      <c r="E114" s="21" t="s">
        <v>236</v>
      </c>
      <c r="F114" s="21" t="s">
        <v>169</v>
      </c>
      <c r="G114" s="27">
        <f>G115</f>
        <v>1752.9</v>
      </c>
      <c r="H114" s="204"/>
    </row>
    <row r="115" spans="1:9" ht="31.5" x14ac:dyDescent="0.25">
      <c r="A115" s="26" t="s">
        <v>170</v>
      </c>
      <c r="B115" s="17">
        <v>902</v>
      </c>
      <c r="C115" s="21" t="s">
        <v>159</v>
      </c>
      <c r="D115" s="21" t="s">
        <v>181</v>
      </c>
      <c r="E115" s="21" t="s">
        <v>236</v>
      </c>
      <c r="F115" s="21" t="s">
        <v>171</v>
      </c>
      <c r="G115" s="27">
        <v>1752.9</v>
      </c>
      <c r="H115" s="204"/>
    </row>
    <row r="116" spans="1:9" ht="47.25" x14ac:dyDescent="0.25">
      <c r="A116" s="33" t="s">
        <v>237</v>
      </c>
      <c r="B116" s="17">
        <v>902</v>
      </c>
      <c r="C116" s="21" t="s">
        <v>159</v>
      </c>
      <c r="D116" s="21" t="s">
        <v>181</v>
      </c>
      <c r="E116" s="21" t="s">
        <v>238</v>
      </c>
      <c r="F116" s="21"/>
      <c r="G116" s="27">
        <f>G117+G119</f>
        <v>1106.1999999999998</v>
      </c>
      <c r="H116" s="204"/>
    </row>
    <row r="117" spans="1:9" ht="94.5" x14ac:dyDescent="0.25">
      <c r="A117" s="26" t="s">
        <v>168</v>
      </c>
      <c r="B117" s="17">
        <v>902</v>
      </c>
      <c r="C117" s="21" t="s">
        <v>159</v>
      </c>
      <c r="D117" s="21" t="s">
        <v>181</v>
      </c>
      <c r="E117" s="21" t="s">
        <v>238</v>
      </c>
      <c r="F117" s="21" t="s">
        <v>169</v>
      </c>
      <c r="G117" s="27">
        <f>G118</f>
        <v>1073.0999999999999</v>
      </c>
      <c r="H117" s="204"/>
    </row>
    <row r="118" spans="1:9" ht="31.5" x14ac:dyDescent="0.25">
      <c r="A118" s="26" t="s">
        <v>170</v>
      </c>
      <c r="B118" s="17">
        <v>902</v>
      </c>
      <c r="C118" s="21" t="s">
        <v>159</v>
      </c>
      <c r="D118" s="21" t="s">
        <v>181</v>
      </c>
      <c r="E118" s="21" t="s">
        <v>238</v>
      </c>
      <c r="F118" s="21" t="s">
        <v>171</v>
      </c>
      <c r="G118" s="27">
        <f>1537-463.9</f>
        <v>1073.0999999999999</v>
      </c>
      <c r="H118" s="204"/>
      <c r="I118" s="138"/>
    </row>
    <row r="119" spans="1:9" ht="47.25" x14ac:dyDescent="0.25">
      <c r="A119" s="26" t="s">
        <v>239</v>
      </c>
      <c r="B119" s="17">
        <v>902</v>
      </c>
      <c r="C119" s="21" t="s">
        <v>159</v>
      </c>
      <c r="D119" s="21" t="s">
        <v>181</v>
      </c>
      <c r="E119" s="21" t="s">
        <v>238</v>
      </c>
      <c r="F119" s="21" t="s">
        <v>173</v>
      </c>
      <c r="G119" s="27">
        <f>G120</f>
        <v>33.1</v>
      </c>
      <c r="H119" s="204"/>
    </row>
    <row r="120" spans="1:9" ht="47.25" x14ac:dyDescent="0.25">
      <c r="A120" s="26" t="s">
        <v>174</v>
      </c>
      <c r="B120" s="17">
        <v>902</v>
      </c>
      <c r="C120" s="21" t="s">
        <v>159</v>
      </c>
      <c r="D120" s="21" t="s">
        <v>181</v>
      </c>
      <c r="E120" s="21" t="s">
        <v>238</v>
      </c>
      <c r="F120" s="21" t="s">
        <v>175</v>
      </c>
      <c r="G120" s="27">
        <v>33.1</v>
      </c>
      <c r="H120" s="204"/>
    </row>
    <row r="121" spans="1:9" ht="15.75" x14ac:dyDescent="0.25">
      <c r="A121" s="26" t="s">
        <v>182</v>
      </c>
      <c r="B121" s="17">
        <v>902</v>
      </c>
      <c r="C121" s="21" t="s">
        <v>159</v>
      </c>
      <c r="D121" s="21" t="s">
        <v>181</v>
      </c>
      <c r="E121" s="21" t="s">
        <v>183</v>
      </c>
      <c r="F121" s="21"/>
      <c r="G121" s="27">
        <f>G134+G139+G144</f>
        <v>8739.4</v>
      </c>
      <c r="H121" s="204"/>
    </row>
    <row r="122" spans="1:9" ht="15.75" hidden="1" x14ac:dyDescent="0.25">
      <c r="A122" s="26" t="s">
        <v>240</v>
      </c>
      <c r="B122" s="17">
        <v>902</v>
      </c>
      <c r="C122" s="21" t="s">
        <v>159</v>
      </c>
      <c r="D122" s="21" t="s">
        <v>181</v>
      </c>
      <c r="E122" s="21" t="s">
        <v>241</v>
      </c>
      <c r="F122" s="21"/>
      <c r="G122" s="27">
        <f>G123</f>
        <v>0</v>
      </c>
      <c r="H122" s="204"/>
    </row>
    <row r="123" spans="1:9" ht="33" hidden="1" customHeight="1" x14ac:dyDescent="0.25">
      <c r="A123" s="26" t="s">
        <v>239</v>
      </c>
      <c r="B123" s="17">
        <v>902</v>
      </c>
      <c r="C123" s="21" t="s">
        <v>159</v>
      </c>
      <c r="D123" s="21" t="s">
        <v>181</v>
      </c>
      <c r="E123" s="21" t="s">
        <v>241</v>
      </c>
      <c r="F123" s="21" t="s">
        <v>173</v>
      </c>
      <c r="G123" s="27">
        <f>G124</f>
        <v>0</v>
      </c>
      <c r="H123" s="204"/>
    </row>
    <row r="124" spans="1:9" ht="47.25" hidden="1" x14ac:dyDescent="0.25">
      <c r="A124" s="26" t="s">
        <v>174</v>
      </c>
      <c r="B124" s="17">
        <v>902</v>
      </c>
      <c r="C124" s="21" t="s">
        <v>159</v>
      </c>
      <c r="D124" s="21" t="s">
        <v>181</v>
      </c>
      <c r="E124" s="21" t="s">
        <v>241</v>
      </c>
      <c r="F124" s="21" t="s">
        <v>175</v>
      </c>
      <c r="G124" s="27">
        <v>0</v>
      </c>
      <c r="H124" s="204"/>
    </row>
    <row r="125" spans="1:9" ht="15.75" hidden="1" x14ac:dyDescent="0.25">
      <c r="A125" s="26" t="s">
        <v>242</v>
      </c>
      <c r="B125" s="17">
        <v>902</v>
      </c>
      <c r="C125" s="21" t="s">
        <v>159</v>
      </c>
      <c r="D125" s="21" t="s">
        <v>181</v>
      </c>
      <c r="E125" s="21" t="s">
        <v>243</v>
      </c>
      <c r="F125" s="25"/>
      <c r="G125" s="27">
        <f>G126</f>
        <v>0</v>
      </c>
      <c r="H125" s="204"/>
    </row>
    <row r="126" spans="1:9" ht="47.25" hidden="1" x14ac:dyDescent="0.25">
      <c r="A126" s="26" t="s">
        <v>239</v>
      </c>
      <c r="B126" s="17">
        <v>902</v>
      </c>
      <c r="C126" s="21" t="s">
        <v>159</v>
      </c>
      <c r="D126" s="21" t="s">
        <v>181</v>
      </c>
      <c r="E126" s="21" t="s">
        <v>243</v>
      </c>
      <c r="F126" s="21" t="s">
        <v>173</v>
      </c>
      <c r="G126" s="27">
        <f>G127</f>
        <v>0</v>
      </c>
      <c r="H126" s="204"/>
    </row>
    <row r="127" spans="1:9" ht="47.25" hidden="1" x14ac:dyDescent="0.25">
      <c r="A127" s="26" t="s">
        <v>174</v>
      </c>
      <c r="B127" s="17">
        <v>902</v>
      </c>
      <c r="C127" s="21" t="s">
        <v>159</v>
      </c>
      <c r="D127" s="21" t="s">
        <v>181</v>
      </c>
      <c r="E127" s="21" t="s">
        <v>243</v>
      </c>
      <c r="F127" s="21" t="s">
        <v>175</v>
      </c>
      <c r="G127" s="27">
        <v>0</v>
      </c>
      <c r="H127" s="204"/>
    </row>
    <row r="128" spans="1:9" ht="31.5" hidden="1" x14ac:dyDescent="0.25">
      <c r="A128" s="26" t="s">
        <v>244</v>
      </c>
      <c r="B128" s="17">
        <v>902</v>
      </c>
      <c r="C128" s="21" t="s">
        <v>159</v>
      </c>
      <c r="D128" s="21" t="s">
        <v>181</v>
      </c>
      <c r="E128" s="21" t="s">
        <v>245</v>
      </c>
      <c r="F128" s="21"/>
      <c r="G128" s="27">
        <f>G129</f>
        <v>0</v>
      </c>
      <c r="H128" s="204"/>
    </row>
    <row r="129" spans="1:9" ht="47.25" hidden="1" x14ac:dyDescent="0.25">
      <c r="A129" s="26" t="s">
        <v>239</v>
      </c>
      <c r="B129" s="17">
        <v>902</v>
      </c>
      <c r="C129" s="21" t="s">
        <v>159</v>
      </c>
      <c r="D129" s="21" t="s">
        <v>181</v>
      </c>
      <c r="E129" s="21" t="s">
        <v>245</v>
      </c>
      <c r="F129" s="21" t="s">
        <v>173</v>
      </c>
      <c r="G129" s="27">
        <f>G130</f>
        <v>0</v>
      </c>
      <c r="H129" s="204"/>
    </row>
    <row r="130" spans="1:9" ht="47.25" hidden="1" x14ac:dyDescent="0.25">
      <c r="A130" s="26" t="s">
        <v>174</v>
      </c>
      <c r="B130" s="17">
        <v>902</v>
      </c>
      <c r="C130" s="21" t="s">
        <v>159</v>
      </c>
      <c r="D130" s="21" t="s">
        <v>181</v>
      </c>
      <c r="E130" s="21" t="s">
        <v>245</v>
      </c>
      <c r="F130" s="21" t="s">
        <v>175</v>
      </c>
      <c r="G130" s="27">
        <v>0</v>
      </c>
      <c r="H130" s="204"/>
    </row>
    <row r="131" spans="1:9" ht="15.75" hidden="1" x14ac:dyDescent="0.25">
      <c r="A131" s="26" t="s">
        <v>220</v>
      </c>
      <c r="B131" s="17">
        <v>902</v>
      </c>
      <c r="C131" s="21" t="s">
        <v>159</v>
      </c>
      <c r="D131" s="21" t="s">
        <v>181</v>
      </c>
      <c r="E131" s="21" t="s">
        <v>246</v>
      </c>
      <c r="F131" s="21"/>
      <c r="G131" s="27">
        <f>G132</f>
        <v>0</v>
      </c>
      <c r="H131" s="204"/>
    </row>
    <row r="132" spans="1:9" ht="47.25" hidden="1" x14ac:dyDescent="0.25">
      <c r="A132" s="26" t="s">
        <v>239</v>
      </c>
      <c r="B132" s="17">
        <v>902</v>
      </c>
      <c r="C132" s="21" t="s">
        <v>159</v>
      </c>
      <c r="D132" s="21" t="s">
        <v>181</v>
      </c>
      <c r="E132" s="21" t="s">
        <v>246</v>
      </c>
      <c r="F132" s="21" t="s">
        <v>173</v>
      </c>
      <c r="G132" s="27">
        <f>G133</f>
        <v>0</v>
      </c>
      <c r="H132" s="204"/>
    </row>
    <row r="133" spans="1:9" ht="47.25" hidden="1" x14ac:dyDescent="0.25">
      <c r="A133" s="26" t="s">
        <v>174</v>
      </c>
      <c r="B133" s="17">
        <v>902</v>
      </c>
      <c r="C133" s="21" t="s">
        <v>159</v>
      </c>
      <c r="D133" s="21" t="s">
        <v>181</v>
      </c>
      <c r="E133" s="21" t="s">
        <v>246</v>
      </c>
      <c r="F133" s="21" t="s">
        <v>175</v>
      </c>
      <c r="G133" s="27">
        <v>0</v>
      </c>
      <c r="H133" s="204"/>
    </row>
    <row r="134" spans="1:9" ht="31.5" x14ac:dyDescent="0.25">
      <c r="A134" s="26" t="s">
        <v>247</v>
      </c>
      <c r="B134" s="17">
        <v>902</v>
      </c>
      <c r="C134" s="21" t="s">
        <v>159</v>
      </c>
      <c r="D134" s="21" t="s">
        <v>181</v>
      </c>
      <c r="E134" s="21" t="s">
        <v>248</v>
      </c>
      <c r="F134" s="21"/>
      <c r="G134" s="27">
        <f>G135+G137</f>
        <v>6126.7</v>
      </c>
      <c r="H134" s="204"/>
    </row>
    <row r="135" spans="1:9" ht="94.5" x14ac:dyDescent="0.25">
      <c r="A135" s="26" t="s">
        <v>168</v>
      </c>
      <c r="B135" s="17">
        <v>902</v>
      </c>
      <c r="C135" s="21" t="s">
        <v>159</v>
      </c>
      <c r="D135" s="21" t="s">
        <v>181</v>
      </c>
      <c r="E135" s="21" t="s">
        <v>248</v>
      </c>
      <c r="F135" s="21" t="s">
        <v>169</v>
      </c>
      <c r="G135" s="27">
        <f>G136</f>
        <v>4952</v>
      </c>
      <c r="H135" s="204"/>
    </row>
    <row r="136" spans="1:9" ht="31.5" x14ac:dyDescent="0.25">
      <c r="A136" s="26" t="s">
        <v>249</v>
      </c>
      <c r="B136" s="17">
        <v>902</v>
      </c>
      <c r="C136" s="21" t="s">
        <v>159</v>
      </c>
      <c r="D136" s="21" t="s">
        <v>181</v>
      </c>
      <c r="E136" s="21" t="s">
        <v>248</v>
      </c>
      <c r="F136" s="21" t="s">
        <v>250</v>
      </c>
      <c r="G136" s="28">
        <f>5174.7-222.7</f>
        <v>4952</v>
      </c>
      <c r="H136" s="204"/>
    </row>
    <row r="137" spans="1:9" ht="47.25" x14ac:dyDescent="0.25">
      <c r="A137" s="26" t="s">
        <v>239</v>
      </c>
      <c r="B137" s="17">
        <v>902</v>
      </c>
      <c r="C137" s="21" t="s">
        <v>159</v>
      </c>
      <c r="D137" s="21" t="s">
        <v>181</v>
      </c>
      <c r="E137" s="21" t="s">
        <v>248</v>
      </c>
      <c r="F137" s="21" t="s">
        <v>173</v>
      </c>
      <c r="G137" s="27">
        <f>G138</f>
        <v>1174.7</v>
      </c>
      <c r="H137" s="204"/>
    </row>
    <row r="138" spans="1:9" ht="47.25" x14ac:dyDescent="0.25">
      <c r="A138" s="26" t="s">
        <v>174</v>
      </c>
      <c r="B138" s="17">
        <v>902</v>
      </c>
      <c r="C138" s="21" t="s">
        <v>159</v>
      </c>
      <c r="D138" s="21" t="s">
        <v>181</v>
      </c>
      <c r="E138" s="21" t="s">
        <v>248</v>
      </c>
      <c r="F138" s="21" t="s">
        <v>175</v>
      </c>
      <c r="G138" s="28">
        <f>724.7+450</f>
        <v>1174.7</v>
      </c>
      <c r="H138" s="204"/>
      <c r="I138" s="138"/>
    </row>
    <row r="139" spans="1:9" ht="47.25" x14ac:dyDescent="0.25">
      <c r="A139" s="26" t="s">
        <v>251</v>
      </c>
      <c r="B139" s="17">
        <v>902</v>
      </c>
      <c r="C139" s="21" t="s">
        <v>159</v>
      </c>
      <c r="D139" s="21" t="s">
        <v>181</v>
      </c>
      <c r="E139" s="21" t="s">
        <v>252</v>
      </c>
      <c r="F139" s="21"/>
      <c r="G139" s="27">
        <f>G140+G142</f>
        <v>2520.4</v>
      </c>
      <c r="H139" s="204"/>
    </row>
    <row r="140" spans="1:9" ht="94.5" x14ac:dyDescent="0.25">
      <c r="A140" s="26" t="s">
        <v>168</v>
      </c>
      <c r="B140" s="17">
        <v>902</v>
      </c>
      <c r="C140" s="21" t="s">
        <v>159</v>
      </c>
      <c r="D140" s="21" t="s">
        <v>181</v>
      </c>
      <c r="E140" s="21" t="s">
        <v>252</v>
      </c>
      <c r="F140" s="21" t="s">
        <v>169</v>
      </c>
      <c r="G140" s="27">
        <f>G141</f>
        <v>1895</v>
      </c>
      <c r="H140" s="204"/>
    </row>
    <row r="141" spans="1:9" ht="31.5" x14ac:dyDescent="0.25">
      <c r="A141" s="26" t="s">
        <v>170</v>
      </c>
      <c r="B141" s="17">
        <v>902</v>
      </c>
      <c r="C141" s="21" t="s">
        <v>159</v>
      </c>
      <c r="D141" s="21" t="s">
        <v>181</v>
      </c>
      <c r="E141" s="21" t="s">
        <v>252</v>
      </c>
      <c r="F141" s="21" t="s">
        <v>171</v>
      </c>
      <c r="G141" s="28">
        <f>1952.2-57.2</f>
        <v>1895</v>
      </c>
      <c r="H141" s="204"/>
      <c r="I141" s="138"/>
    </row>
    <row r="142" spans="1:9" ht="47.25" x14ac:dyDescent="0.25">
      <c r="A142" s="26" t="s">
        <v>239</v>
      </c>
      <c r="B142" s="17">
        <v>902</v>
      </c>
      <c r="C142" s="21" t="s">
        <v>159</v>
      </c>
      <c r="D142" s="21" t="s">
        <v>181</v>
      </c>
      <c r="E142" s="21" t="s">
        <v>252</v>
      </c>
      <c r="F142" s="21" t="s">
        <v>173</v>
      </c>
      <c r="G142" s="27">
        <f>G143</f>
        <v>625.4</v>
      </c>
      <c r="H142" s="204"/>
    </row>
    <row r="143" spans="1:9" ht="47.25" x14ac:dyDescent="0.25">
      <c r="A143" s="26" t="s">
        <v>174</v>
      </c>
      <c r="B143" s="17">
        <v>902</v>
      </c>
      <c r="C143" s="21" t="s">
        <v>159</v>
      </c>
      <c r="D143" s="21" t="s">
        <v>181</v>
      </c>
      <c r="E143" s="21" t="s">
        <v>252</v>
      </c>
      <c r="F143" s="21" t="s">
        <v>175</v>
      </c>
      <c r="G143" s="27">
        <f>821.9-196.5</f>
        <v>625.4</v>
      </c>
      <c r="H143" s="204"/>
    </row>
    <row r="144" spans="1:9" ht="15.75" x14ac:dyDescent="0.25">
      <c r="A144" s="47" t="s">
        <v>184</v>
      </c>
      <c r="B144" s="17">
        <v>902</v>
      </c>
      <c r="C144" s="21" t="s">
        <v>159</v>
      </c>
      <c r="D144" s="21" t="s">
        <v>181</v>
      </c>
      <c r="E144" s="21" t="s">
        <v>185</v>
      </c>
      <c r="F144" s="21"/>
      <c r="G144" s="27">
        <f>G145</f>
        <v>92.3</v>
      </c>
      <c r="H144" s="204"/>
    </row>
    <row r="145" spans="1:8" ht="15.75" x14ac:dyDescent="0.25">
      <c r="A145" s="26" t="s">
        <v>176</v>
      </c>
      <c r="B145" s="17">
        <v>902</v>
      </c>
      <c r="C145" s="21" t="s">
        <v>159</v>
      </c>
      <c r="D145" s="21" t="s">
        <v>181</v>
      </c>
      <c r="E145" s="21" t="s">
        <v>185</v>
      </c>
      <c r="F145" s="21" t="s">
        <v>186</v>
      </c>
      <c r="G145" s="27">
        <f>G146</f>
        <v>92.3</v>
      </c>
      <c r="H145" s="204"/>
    </row>
    <row r="146" spans="1:8" ht="15.75" x14ac:dyDescent="0.25">
      <c r="A146" s="26" t="s">
        <v>187</v>
      </c>
      <c r="B146" s="17">
        <v>902</v>
      </c>
      <c r="C146" s="21" t="s">
        <v>159</v>
      </c>
      <c r="D146" s="21" t="s">
        <v>181</v>
      </c>
      <c r="E146" s="21" t="s">
        <v>185</v>
      </c>
      <c r="F146" s="21" t="s">
        <v>188</v>
      </c>
      <c r="G146" s="27">
        <v>92.3</v>
      </c>
      <c r="H146" s="129"/>
    </row>
    <row r="147" spans="1:8" ht="15.75" hidden="1" x14ac:dyDescent="0.25">
      <c r="A147" s="24" t="s">
        <v>253</v>
      </c>
      <c r="B147" s="20">
        <v>902</v>
      </c>
      <c r="C147" s="25" t="s">
        <v>254</v>
      </c>
      <c r="D147" s="25"/>
      <c r="E147" s="25"/>
      <c r="F147" s="25"/>
      <c r="G147" s="22">
        <f>G148+G154</f>
        <v>0</v>
      </c>
      <c r="H147" s="204"/>
    </row>
    <row r="148" spans="1:8" ht="31.5" hidden="1" x14ac:dyDescent="0.25">
      <c r="A148" s="24" t="s">
        <v>255</v>
      </c>
      <c r="B148" s="20">
        <v>902</v>
      </c>
      <c r="C148" s="25" t="s">
        <v>254</v>
      </c>
      <c r="D148" s="25" t="s">
        <v>256</v>
      </c>
      <c r="E148" s="25"/>
      <c r="F148" s="25"/>
      <c r="G148" s="22">
        <f>G149</f>
        <v>0</v>
      </c>
      <c r="H148" s="204"/>
    </row>
    <row r="149" spans="1:8" ht="15.75" hidden="1" x14ac:dyDescent="0.25">
      <c r="A149" s="26" t="s">
        <v>162</v>
      </c>
      <c r="B149" s="17">
        <v>902</v>
      </c>
      <c r="C149" s="21" t="s">
        <v>254</v>
      </c>
      <c r="D149" s="21" t="s">
        <v>256</v>
      </c>
      <c r="E149" s="21" t="s">
        <v>163</v>
      </c>
      <c r="F149" s="21"/>
      <c r="G149" s="27">
        <f>G150</f>
        <v>0</v>
      </c>
      <c r="H149" s="204"/>
    </row>
    <row r="150" spans="1:8" ht="31.5" hidden="1" x14ac:dyDescent="0.25">
      <c r="A150" s="26" t="s">
        <v>226</v>
      </c>
      <c r="B150" s="17">
        <v>902</v>
      </c>
      <c r="C150" s="21" t="s">
        <v>254</v>
      </c>
      <c r="D150" s="21" t="s">
        <v>256</v>
      </c>
      <c r="E150" s="21" t="s">
        <v>227</v>
      </c>
      <c r="F150" s="21"/>
      <c r="G150" s="27">
        <f>G151</f>
        <v>0</v>
      </c>
      <c r="H150" s="204"/>
    </row>
    <row r="151" spans="1:8" ht="47.25" hidden="1" x14ac:dyDescent="0.25">
      <c r="A151" s="26" t="s">
        <v>257</v>
      </c>
      <c r="B151" s="17">
        <v>902</v>
      </c>
      <c r="C151" s="21" t="s">
        <v>254</v>
      </c>
      <c r="D151" s="21" t="s">
        <v>256</v>
      </c>
      <c r="E151" s="21" t="s">
        <v>258</v>
      </c>
      <c r="F151" s="21"/>
      <c r="G151" s="27">
        <f>G152</f>
        <v>0</v>
      </c>
      <c r="H151" s="204"/>
    </row>
    <row r="152" spans="1:8" ht="94.5" hidden="1" x14ac:dyDescent="0.25">
      <c r="A152" s="26" t="s">
        <v>168</v>
      </c>
      <c r="B152" s="17">
        <v>902</v>
      </c>
      <c r="C152" s="21" t="s">
        <v>254</v>
      </c>
      <c r="D152" s="21" t="s">
        <v>256</v>
      </c>
      <c r="E152" s="21" t="s">
        <v>258</v>
      </c>
      <c r="F152" s="21" t="s">
        <v>169</v>
      </c>
      <c r="G152" s="27">
        <f>G153</f>
        <v>0</v>
      </c>
      <c r="H152" s="204"/>
    </row>
    <row r="153" spans="1:8" ht="31.5" hidden="1" x14ac:dyDescent="0.25">
      <c r="A153" s="26" t="s">
        <v>170</v>
      </c>
      <c r="B153" s="17">
        <v>902</v>
      </c>
      <c r="C153" s="21" t="s">
        <v>254</v>
      </c>
      <c r="D153" s="21" t="s">
        <v>256</v>
      </c>
      <c r="E153" s="21" t="s">
        <v>258</v>
      </c>
      <c r="F153" s="21" t="s">
        <v>171</v>
      </c>
      <c r="G153" s="28"/>
      <c r="H153" s="204"/>
    </row>
    <row r="154" spans="1:8" ht="31.5" hidden="1" x14ac:dyDescent="0.25">
      <c r="A154" s="24" t="s">
        <v>259</v>
      </c>
      <c r="B154" s="20">
        <v>902</v>
      </c>
      <c r="C154" s="25" t="s">
        <v>254</v>
      </c>
      <c r="D154" s="25" t="s">
        <v>260</v>
      </c>
      <c r="E154" s="25"/>
      <c r="F154" s="25"/>
      <c r="G154" s="27">
        <f>G155</f>
        <v>0</v>
      </c>
      <c r="H154" s="204"/>
    </row>
    <row r="155" spans="1:8" ht="15.75" hidden="1" x14ac:dyDescent="0.25">
      <c r="A155" s="26" t="s">
        <v>162</v>
      </c>
      <c r="B155" s="17">
        <v>902</v>
      </c>
      <c r="C155" s="21" t="s">
        <v>254</v>
      </c>
      <c r="D155" s="21" t="s">
        <v>260</v>
      </c>
      <c r="E155" s="21" t="s">
        <v>163</v>
      </c>
      <c r="F155" s="21"/>
      <c r="G155" s="27">
        <f>G156</f>
        <v>0</v>
      </c>
      <c r="H155" s="204"/>
    </row>
    <row r="156" spans="1:8" ht="31.5" hidden="1" x14ac:dyDescent="0.25">
      <c r="A156" s="26" t="s">
        <v>261</v>
      </c>
      <c r="B156" s="17">
        <v>902</v>
      </c>
      <c r="C156" s="21" t="s">
        <v>254</v>
      </c>
      <c r="D156" s="21" t="s">
        <v>260</v>
      </c>
      <c r="E156" s="21" t="s">
        <v>262</v>
      </c>
      <c r="F156" s="21"/>
      <c r="G156" s="27">
        <f>G157</f>
        <v>0</v>
      </c>
      <c r="H156" s="204"/>
    </row>
    <row r="157" spans="1:8" ht="47.25" hidden="1" x14ac:dyDescent="0.25">
      <c r="A157" s="26" t="s">
        <v>239</v>
      </c>
      <c r="B157" s="17">
        <v>902</v>
      </c>
      <c r="C157" s="21" t="s">
        <v>254</v>
      </c>
      <c r="D157" s="21" t="s">
        <v>260</v>
      </c>
      <c r="E157" s="21" t="s">
        <v>262</v>
      </c>
      <c r="F157" s="21" t="s">
        <v>173</v>
      </c>
      <c r="G157" s="27">
        <f>G158</f>
        <v>0</v>
      </c>
      <c r="H157" s="204"/>
    </row>
    <row r="158" spans="1:8" ht="47.25" hidden="1" x14ac:dyDescent="0.25">
      <c r="A158" s="26" t="s">
        <v>174</v>
      </c>
      <c r="B158" s="17">
        <v>902</v>
      </c>
      <c r="C158" s="21" t="s">
        <v>254</v>
      </c>
      <c r="D158" s="21" t="s">
        <v>260</v>
      </c>
      <c r="E158" s="21" t="s">
        <v>262</v>
      </c>
      <c r="F158" s="21" t="s">
        <v>175</v>
      </c>
      <c r="G158" s="27">
        <v>0</v>
      </c>
      <c r="H158" s="204"/>
    </row>
    <row r="159" spans="1:8" ht="31.5" x14ac:dyDescent="0.25">
      <c r="A159" s="24" t="s">
        <v>263</v>
      </c>
      <c r="B159" s="20">
        <v>902</v>
      </c>
      <c r="C159" s="25" t="s">
        <v>256</v>
      </c>
      <c r="D159" s="25"/>
      <c r="E159" s="25"/>
      <c r="F159" s="25"/>
      <c r="G159" s="22">
        <f>G160</f>
        <v>7159.4000000000005</v>
      </c>
      <c r="H159" s="204"/>
    </row>
    <row r="160" spans="1:8" ht="63" x14ac:dyDescent="0.25">
      <c r="A160" s="24" t="s">
        <v>264</v>
      </c>
      <c r="B160" s="20">
        <v>902</v>
      </c>
      <c r="C160" s="25" t="s">
        <v>256</v>
      </c>
      <c r="D160" s="25" t="s">
        <v>260</v>
      </c>
      <c r="E160" s="21"/>
      <c r="F160" s="21"/>
      <c r="G160" s="22">
        <f>G161</f>
        <v>7159.4000000000005</v>
      </c>
      <c r="H160" s="204"/>
    </row>
    <row r="161" spans="1:9" ht="15.75" x14ac:dyDescent="0.25">
      <c r="A161" s="26" t="s">
        <v>162</v>
      </c>
      <c r="B161" s="17">
        <v>902</v>
      </c>
      <c r="C161" s="21" t="s">
        <v>256</v>
      </c>
      <c r="D161" s="21" t="s">
        <v>260</v>
      </c>
      <c r="E161" s="21" t="s">
        <v>163</v>
      </c>
      <c r="F161" s="21"/>
      <c r="G161" s="27">
        <f>G162</f>
        <v>7159.4000000000005</v>
      </c>
      <c r="H161" s="204"/>
    </row>
    <row r="162" spans="1:9" ht="15.75" x14ac:dyDescent="0.25">
      <c r="A162" s="26" t="s">
        <v>182</v>
      </c>
      <c r="B162" s="17">
        <v>902</v>
      </c>
      <c r="C162" s="21" t="s">
        <v>256</v>
      </c>
      <c r="D162" s="21" t="s">
        <v>260</v>
      </c>
      <c r="E162" s="21" t="s">
        <v>183</v>
      </c>
      <c r="F162" s="21"/>
      <c r="G162" s="27">
        <f>G163+G169+G174</f>
        <v>7159.4000000000005</v>
      </c>
      <c r="H162" s="204"/>
    </row>
    <row r="163" spans="1:9" ht="47.25" x14ac:dyDescent="0.25">
      <c r="A163" s="26" t="s">
        <v>265</v>
      </c>
      <c r="B163" s="17">
        <v>902</v>
      </c>
      <c r="C163" s="21" t="s">
        <v>256</v>
      </c>
      <c r="D163" s="21" t="s">
        <v>260</v>
      </c>
      <c r="E163" s="21" t="s">
        <v>266</v>
      </c>
      <c r="F163" s="21"/>
      <c r="G163" s="27">
        <f>G164</f>
        <v>2064.1</v>
      </c>
      <c r="H163" s="204"/>
    </row>
    <row r="164" spans="1:9" ht="47.25" x14ac:dyDescent="0.25">
      <c r="A164" s="26" t="s">
        <v>239</v>
      </c>
      <c r="B164" s="17">
        <v>902</v>
      </c>
      <c r="C164" s="21" t="s">
        <v>256</v>
      </c>
      <c r="D164" s="21" t="s">
        <v>260</v>
      </c>
      <c r="E164" s="21" t="s">
        <v>266</v>
      </c>
      <c r="F164" s="21" t="s">
        <v>173</v>
      </c>
      <c r="G164" s="27">
        <f>G165</f>
        <v>2064.1</v>
      </c>
      <c r="H164" s="204"/>
    </row>
    <row r="165" spans="1:9" ht="47.25" x14ac:dyDescent="0.25">
      <c r="A165" s="26" t="s">
        <v>174</v>
      </c>
      <c r="B165" s="17">
        <v>902</v>
      </c>
      <c r="C165" s="21" t="s">
        <v>256</v>
      </c>
      <c r="D165" s="21" t="s">
        <v>260</v>
      </c>
      <c r="E165" s="21" t="s">
        <v>266</v>
      </c>
      <c r="F165" s="21" t="s">
        <v>175</v>
      </c>
      <c r="G165" s="186">
        <f>1908.4+354-98.3-100</f>
        <v>2064.1</v>
      </c>
      <c r="H165" s="129" t="s">
        <v>794</v>
      </c>
      <c r="I165" s="150"/>
    </row>
    <row r="166" spans="1:9" ht="15.75" hidden="1" x14ac:dyDescent="0.25">
      <c r="A166" s="26" t="s">
        <v>267</v>
      </c>
      <c r="B166" s="17">
        <v>902</v>
      </c>
      <c r="C166" s="21" t="s">
        <v>256</v>
      </c>
      <c r="D166" s="21" t="s">
        <v>260</v>
      </c>
      <c r="E166" s="21" t="s">
        <v>268</v>
      </c>
      <c r="F166" s="21"/>
      <c r="G166" s="27">
        <f>G167</f>
        <v>0</v>
      </c>
      <c r="H166" s="204"/>
    </row>
    <row r="167" spans="1:9" ht="47.25" hidden="1" x14ac:dyDescent="0.25">
      <c r="A167" s="26" t="s">
        <v>239</v>
      </c>
      <c r="B167" s="17">
        <v>902</v>
      </c>
      <c r="C167" s="21" t="s">
        <v>256</v>
      </c>
      <c r="D167" s="21" t="s">
        <v>260</v>
      </c>
      <c r="E167" s="21" t="s">
        <v>268</v>
      </c>
      <c r="F167" s="21" t="s">
        <v>173</v>
      </c>
      <c r="G167" s="27">
        <f>G168</f>
        <v>0</v>
      </c>
      <c r="H167" s="204"/>
    </row>
    <row r="168" spans="1:9" ht="47.25" hidden="1" x14ac:dyDescent="0.25">
      <c r="A168" s="26" t="s">
        <v>174</v>
      </c>
      <c r="B168" s="17">
        <v>902</v>
      </c>
      <c r="C168" s="21" t="s">
        <v>256</v>
      </c>
      <c r="D168" s="21" t="s">
        <v>260</v>
      </c>
      <c r="E168" s="21" t="s">
        <v>268</v>
      </c>
      <c r="F168" s="21" t="s">
        <v>175</v>
      </c>
      <c r="G168" s="27">
        <v>0</v>
      </c>
      <c r="H168" s="204"/>
    </row>
    <row r="169" spans="1:9" ht="31.5" x14ac:dyDescent="0.25">
      <c r="A169" s="26" t="s">
        <v>269</v>
      </c>
      <c r="B169" s="17">
        <v>902</v>
      </c>
      <c r="C169" s="21" t="s">
        <v>256</v>
      </c>
      <c r="D169" s="21" t="s">
        <v>260</v>
      </c>
      <c r="E169" s="21" t="s">
        <v>270</v>
      </c>
      <c r="F169" s="21"/>
      <c r="G169" s="27">
        <f>G170+G172</f>
        <v>4997</v>
      </c>
      <c r="H169" s="204"/>
    </row>
    <row r="170" spans="1:9" ht="94.5" x14ac:dyDescent="0.25">
      <c r="A170" s="26" t="s">
        <v>168</v>
      </c>
      <c r="B170" s="17">
        <v>902</v>
      </c>
      <c r="C170" s="21" t="s">
        <v>256</v>
      </c>
      <c r="D170" s="21" t="s">
        <v>260</v>
      </c>
      <c r="E170" s="21" t="s">
        <v>270</v>
      </c>
      <c r="F170" s="21" t="s">
        <v>169</v>
      </c>
      <c r="G170" s="27">
        <f>G171</f>
        <v>4692.3</v>
      </c>
      <c r="H170" s="204"/>
    </row>
    <row r="171" spans="1:9" ht="31.5" x14ac:dyDescent="0.25">
      <c r="A171" s="26" t="s">
        <v>249</v>
      </c>
      <c r="B171" s="17">
        <v>902</v>
      </c>
      <c r="C171" s="21" t="s">
        <v>256</v>
      </c>
      <c r="D171" s="21" t="s">
        <v>260</v>
      </c>
      <c r="E171" s="21" t="s">
        <v>270</v>
      </c>
      <c r="F171" s="21" t="s">
        <v>250</v>
      </c>
      <c r="G171" s="28">
        <f>4586.3+106</f>
        <v>4692.3</v>
      </c>
      <c r="H171" s="204"/>
    </row>
    <row r="172" spans="1:9" ht="47.25" x14ac:dyDescent="0.25">
      <c r="A172" s="26" t="s">
        <v>239</v>
      </c>
      <c r="B172" s="17">
        <v>902</v>
      </c>
      <c r="C172" s="21" t="s">
        <v>256</v>
      </c>
      <c r="D172" s="21" t="s">
        <v>260</v>
      </c>
      <c r="E172" s="21" t="s">
        <v>270</v>
      </c>
      <c r="F172" s="21" t="s">
        <v>173</v>
      </c>
      <c r="G172" s="27">
        <f>G173</f>
        <v>304.7</v>
      </c>
      <c r="H172" s="204"/>
    </row>
    <row r="173" spans="1:9" ht="47.25" x14ac:dyDescent="0.25">
      <c r="A173" s="26" t="s">
        <v>174</v>
      </c>
      <c r="B173" s="17">
        <v>902</v>
      </c>
      <c r="C173" s="21" t="s">
        <v>256</v>
      </c>
      <c r="D173" s="21" t="s">
        <v>260</v>
      </c>
      <c r="E173" s="21" t="s">
        <v>270</v>
      </c>
      <c r="F173" s="21" t="s">
        <v>175</v>
      </c>
      <c r="G173" s="183">
        <f>204.7+100</f>
        <v>304.7</v>
      </c>
      <c r="H173" s="184" t="s">
        <v>795</v>
      </c>
    </row>
    <row r="174" spans="1:9" ht="15.75" x14ac:dyDescent="0.25">
      <c r="A174" s="26" t="s">
        <v>271</v>
      </c>
      <c r="B174" s="17">
        <v>902</v>
      </c>
      <c r="C174" s="21" t="s">
        <v>256</v>
      </c>
      <c r="D174" s="21" t="s">
        <v>260</v>
      </c>
      <c r="E174" s="21" t="s">
        <v>272</v>
      </c>
      <c r="F174" s="21"/>
      <c r="G174" s="28">
        <f>G175</f>
        <v>98.3</v>
      </c>
      <c r="H174" s="204"/>
    </row>
    <row r="175" spans="1:9" ht="47.25" x14ac:dyDescent="0.25">
      <c r="A175" s="26" t="s">
        <v>239</v>
      </c>
      <c r="B175" s="17">
        <v>902</v>
      </c>
      <c r="C175" s="21" t="s">
        <v>256</v>
      </c>
      <c r="D175" s="21" t="s">
        <v>260</v>
      </c>
      <c r="E175" s="21" t="s">
        <v>272</v>
      </c>
      <c r="F175" s="21" t="s">
        <v>173</v>
      </c>
      <c r="G175" s="28">
        <f>G176</f>
        <v>98.3</v>
      </c>
      <c r="H175" s="204"/>
    </row>
    <row r="176" spans="1:9" ht="47.25" x14ac:dyDescent="0.25">
      <c r="A176" s="26" t="s">
        <v>174</v>
      </c>
      <c r="B176" s="17">
        <v>902</v>
      </c>
      <c r="C176" s="21" t="s">
        <v>256</v>
      </c>
      <c r="D176" s="21" t="s">
        <v>260</v>
      </c>
      <c r="E176" s="21" t="s">
        <v>272</v>
      </c>
      <c r="F176" s="21" t="s">
        <v>175</v>
      </c>
      <c r="G176" s="28">
        <v>98.3</v>
      </c>
      <c r="H176" s="129"/>
      <c r="I176" s="149"/>
    </row>
    <row r="177" spans="1:9" ht="15.75" x14ac:dyDescent="0.25">
      <c r="A177" s="24" t="s">
        <v>273</v>
      </c>
      <c r="B177" s="20">
        <v>902</v>
      </c>
      <c r="C177" s="25" t="s">
        <v>191</v>
      </c>
      <c r="D177" s="25"/>
      <c r="E177" s="25"/>
      <c r="F177" s="21"/>
      <c r="G177" s="22">
        <f>G184+G178</f>
        <v>1821.3999999999999</v>
      </c>
      <c r="H177" s="204"/>
    </row>
    <row r="178" spans="1:9" ht="15.75" x14ac:dyDescent="0.25">
      <c r="A178" s="24" t="s">
        <v>274</v>
      </c>
      <c r="B178" s="20">
        <v>902</v>
      </c>
      <c r="C178" s="25" t="s">
        <v>191</v>
      </c>
      <c r="D178" s="25" t="s">
        <v>275</v>
      </c>
      <c r="E178" s="25"/>
      <c r="F178" s="21"/>
      <c r="G178" s="22">
        <f>G179</f>
        <v>450</v>
      </c>
      <c r="H178" s="204"/>
    </row>
    <row r="179" spans="1:9" ht="15.75" x14ac:dyDescent="0.25">
      <c r="A179" s="26" t="s">
        <v>162</v>
      </c>
      <c r="B179" s="17">
        <v>902</v>
      </c>
      <c r="C179" s="21" t="s">
        <v>191</v>
      </c>
      <c r="D179" s="21" t="s">
        <v>275</v>
      </c>
      <c r="E179" s="21" t="s">
        <v>163</v>
      </c>
      <c r="F179" s="21"/>
      <c r="G179" s="27">
        <f>G180</f>
        <v>450</v>
      </c>
      <c r="H179" s="204"/>
    </row>
    <row r="180" spans="1:9" ht="31.5" x14ac:dyDescent="0.25">
      <c r="A180" s="26" t="s">
        <v>226</v>
      </c>
      <c r="B180" s="17">
        <v>902</v>
      </c>
      <c r="C180" s="21" t="s">
        <v>191</v>
      </c>
      <c r="D180" s="21" t="s">
        <v>275</v>
      </c>
      <c r="E180" s="21" t="s">
        <v>227</v>
      </c>
      <c r="F180" s="21"/>
      <c r="G180" s="27">
        <f>G181</f>
        <v>450</v>
      </c>
      <c r="H180" s="204"/>
    </row>
    <row r="181" spans="1:9" ht="31.5" x14ac:dyDescent="0.25">
      <c r="A181" s="26" t="s">
        <v>276</v>
      </c>
      <c r="B181" s="17">
        <v>902</v>
      </c>
      <c r="C181" s="21" t="s">
        <v>191</v>
      </c>
      <c r="D181" s="21" t="s">
        <v>275</v>
      </c>
      <c r="E181" s="21" t="s">
        <v>277</v>
      </c>
      <c r="F181" s="21"/>
      <c r="G181" s="27">
        <f>G182</f>
        <v>450</v>
      </c>
      <c r="H181" s="204"/>
    </row>
    <row r="182" spans="1:9" ht="15.75" x14ac:dyDescent="0.25">
      <c r="A182" s="26" t="s">
        <v>176</v>
      </c>
      <c r="B182" s="17">
        <v>902</v>
      </c>
      <c r="C182" s="21" t="s">
        <v>191</v>
      </c>
      <c r="D182" s="21" t="s">
        <v>275</v>
      </c>
      <c r="E182" s="21" t="s">
        <v>277</v>
      </c>
      <c r="F182" s="21" t="s">
        <v>186</v>
      </c>
      <c r="G182" s="27">
        <f>G183</f>
        <v>450</v>
      </c>
      <c r="H182" s="204"/>
    </row>
    <row r="183" spans="1:9" ht="63" x14ac:dyDescent="0.25">
      <c r="A183" s="26" t="s">
        <v>225</v>
      </c>
      <c r="B183" s="17">
        <v>902</v>
      </c>
      <c r="C183" s="21" t="s">
        <v>191</v>
      </c>
      <c r="D183" s="21" t="s">
        <v>275</v>
      </c>
      <c r="E183" s="21" t="s">
        <v>277</v>
      </c>
      <c r="F183" s="21" t="s">
        <v>201</v>
      </c>
      <c r="G183" s="185">
        <f>310+140</f>
        <v>450</v>
      </c>
      <c r="H183" s="184" t="s">
        <v>793</v>
      </c>
      <c r="I183" s="138"/>
    </row>
    <row r="184" spans="1:9" ht="31.5" x14ac:dyDescent="0.25">
      <c r="A184" s="24" t="s">
        <v>278</v>
      </c>
      <c r="B184" s="20">
        <v>902</v>
      </c>
      <c r="C184" s="25" t="s">
        <v>191</v>
      </c>
      <c r="D184" s="25" t="s">
        <v>279</v>
      </c>
      <c r="E184" s="25"/>
      <c r="F184" s="25"/>
      <c r="G184" s="22">
        <f>G185</f>
        <v>1371.3999999999999</v>
      </c>
      <c r="H184" s="204"/>
    </row>
    <row r="185" spans="1:9" ht="15.75" x14ac:dyDescent="0.25">
      <c r="A185" s="26" t="s">
        <v>162</v>
      </c>
      <c r="B185" s="17">
        <v>902</v>
      </c>
      <c r="C185" s="21" t="s">
        <v>191</v>
      </c>
      <c r="D185" s="21" t="s">
        <v>279</v>
      </c>
      <c r="E185" s="21" t="s">
        <v>163</v>
      </c>
      <c r="F185" s="25"/>
      <c r="G185" s="27">
        <f>G186</f>
        <v>1371.3999999999999</v>
      </c>
      <c r="H185" s="204"/>
    </row>
    <row r="186" spans="1:9" ht="31.5" x14ac:dyDescent="0.25">
      <c r="A186" s="26" t="s">
        <v>226</v>
      </c>
      <c r="B186" s="17">
        <v>902</v>
      </c>
      <c r="C186" s="21" t="s">
        <v>191</v>
      </c>
      <c r="D186" s="21" t="s">
        <v>279</v>
      </c>
      <c r="E186" s="21" t="s">
        <v>227</v>
      </c>
      <c r="F186" s="25"/>
      <c r="G186" s="27">
        <f>G190+G187</f>
        <v>1371.3999999999999</v>
      </c>
      <c r="H186" s="204"/>
    </row>
    <row r="187" spans="1:9" ht="31.5" x14ac:dyDescent="0.25">
      <c r="A187" s="26" t="s">
        <v>280</v>
      </c>
      <c r="B187" s="17">
        <v>902</v>
      </c>
      <c r="C187" s="21" t="s">
        <v>191</v>
      </c>
      <c r="D187" s="21" t="s">
        <v>279</v>
      </c>
      <c r="E187" s="21" t="s">
        <v>281</v>
      </c>
      <c r="F187" s="25"/>
      <c r="G187" s="27">
        <f>G188</f>
        <v>90</v>
      </c>
      <c r="H187" s="204"/>
    </row>
    <row r="188" spans="1:9" ht="15.75" x14ac:dyDescent="0.25">
      <c r="A188" s="26" t="s">
        <v>176</v>
      </c>
      <c r="B188" s="17">
        <v>902</v>
      </c>
      <c r="C188" s="21" t="s">
        <v>191</v>
      </c>
      <c r="D188" s="21" t="s">
        <v>279</v>
      </c>
      <c r="E188" s="21" t="s">
        <v>281</v>
      </c>
      <c r="F188" s="21" t="s">
        <v>186</v>
      </c>
      <c r="G188" s="27">
        <f>G189</f>
        <v>90</v>
      </c>
      <c r="H188" s="204"/>
    </row>
    <row r="189" spans="1:9" ht="63" x14ac:dyDescent="0.25">
      <c r="A189" s="26" t="s">
        <v>225</v>
      </c>
      <c r="B189" s="17">
        <v>902</v>
      </c>
      <c r="C189" s="21" t="s">
        <v>191</v>
      </c>
      <c r="D189" s="21" t="s">
        <v>279</v>
      </c>
      <c r="E189" s="21" t="s">
        <v>281</v>
      </c>
      <c r="F189" s="21" t="s">
        <v>201</v>
      </c>
      <c r="G189" s="189">
        <v>90</v>
      </c>
      <c r="H189" s="184" t="s">
        <v>802</v>
      </c>
    </row>
    <row r="190" spans="1:9" ht="63" x14ac:dyDescent="0.25">
      <c r="A190" s="33" t="s">
        <v>282</v>
      </c>
      <c r="B190" s="17">
        <v>902</v>
      </c>
      <c r="C190" s="21" t="s">
        <v>191</v>
      </c>
      <c r="D190" s="21" t="s">
        <v>279</v>
      </c>
      <c r="E190" s="21" t="s">
        <v>283</v>
      </c>
      <c r="F190" s="21"/>
      <c r="G190" s="27">
        <f>G191+G193</f>
        <v>1281.3999999999999</v>
      </c>
      <c r="H190" s="204"/>
    </row>
    <row r="191" spans="1:9" ht="94.5" x14ac:dyDescent="0.25">
      <c r="A191" s="26" t="s">
        <v>168</v>
      </c>
      <c r="B191" s="17">
        <v>902</v>
      </c>
      <c r="C191" s="21" t="s">
        <v>191</v>
      </c>
      <c r="D191" s="21" t="s">
        <v>279</v>
      </c>
      <c r="E191" s="21" t="s">
        <v>283</v>
      </c>
      <c r="F191" s="21" t="s">
        <v>169</v>
      </c>
      <c r="G191" s="27">
        <f>G192</f>
        <v>1116.3999999999999</v>
      </c>
      <c r="H191" s="204"/>
    </row>
    <row r="192" spans="1:9" ht="31.5" x14ac:dyDescent="0.25">
      <c r="A192" s="26" t="s">
        <v>170</v>
      </c>
      <c r="B192" s="17">
        <v>902</v>
      </c>
      <c r="C192" s="21" t="s">
        <v>191</v>
      </c>
      <c r="D192" s="21" t="s">
        <v>279</v>
      </c>
      <c r="E192" s="21" t="s">
        <v>283</v>
      </c>
      <c r="F192" s="21" t="s">
        <v>171</v>
      </c>
      <c r="G192" s="27">
        <f>1302-123.4-62.2</f>
        <v>1116.3999999999999</v>
      </c>
      <c r="H192" s="204"/>
      <c r="I192" s="138"/>
    </row>
    <row r="193" spans="1:8" ht="31.5" x14ac:dyDescent="0.25">
      <c r="A193" s="26" t="s">
        <v>172</v>
      </c>
      <c r="B193" s="17">
        <v>902</v>
      </c>
      <c r="C193" s="21" t="s">
        <v>191</v>
      </c>
      <c r="D193" s="21" t="s">
        <v>279</v>
      </c>
      <c r="E193" s="21" t="s">
        <v>283</v>
      </c>
      <c r="F193" s="21" t="s">
        <v>173</v>
      </c>
      <c r="G193" s="27">
        <f>G194</f>
        <v>165</v>
      </c>
      <c r="H193" s="204"/>
    </row>
    <row r="194" spans="1:8" ht="47.25" x14ac:dyDescent="0.25">
      <c r="A194" s="26" t="s">
        <v>174</v>
      </c>
      <c r="B194" s="17">
        <v>902</v>
      </c>
      <c r="C194" s="21" t="s">
        <v>191</v>
      </c>
      <c r="D194" s="21" t="s">
        <v>279</v>
      </c>
      <c r="E194" s="21" t="s">
        <v>283</v>
      </c>
      <c r="F194" s="21" t="s">
        <v>175</v>
      </c>
      <c r="G194" s="27">
        <f>102.8+62.2</f>
        <v>165</v>
      </c>
      <c r="H194" s="204"/>
    </row>
    <row r="195" spans="1:8" ht="16.5" customHeight="1" x14ac:dyDescent="0.25">
      <c r="A195" s="24" t="s">
        <v>284</v>
      </c>
      <c r="B195" s="20">
        <v>902</v>
      </c>
      <c r="C195" s="25" t="s">
        <v>285</v>
      </c>
      <c r="D195" s="25"/>
      <c r="E195" s="25"/>
      <c r="F195" s="25"/>
      <c r="G195" s="22">
        <f>G196+G202+G212</f>
        <v>12224.9</v>
      </c>
      <c r="H195" s="204"/>
    </row>
    <row r="196" spans="1:8" ht="15.75" x14ac:dyDescent="0.25">
      <c r="A196" s="24" t="s">
        <v>286</v>
      </c>
      <c r="B196" s="20">
        <v>902</v>
      </c>
      <c r="C196" s="25" t="s">
        <v>285</v>
      </c>
      <c r="D196" s="25" t="s">
        <v>159</v>
      </c>
      <c r="E196" s="25"/>
      <c r="F196" s="25"/>
      <c r="G196" s="22">
        <f>G197</f>
        <v>9066.4</v>
      </c>
      <c r="H196" s="204"/>
    </row>
    <row r="197" spans="1:8" ht="15.75" x14ac:dyDescent="0.25">
      <c r="A197" s="26" t="s">
        <v>162</v>
      </c>
      <c r="B197" s="17">
        <v>902</v>
      </c>
      <c r="C197" s="21" t="s">
        <v>285</v>
      </c>
      <c r="D197" s="21" t="s">
        <v>159</v>
      </c>
      <c r="E197" s="21" t="s">
        <v>163</v>
      </c>
      <c r="F197" s="21"/>
      <c r="G197" s="27">
        <f>G198</f>
        <v>9066.4</v>
      </c>
      <c r="H197" s="204"/>
    </row>
    <row r="198" spans="1:8" ht="15.75" x14ac:dyDescent="0.25">
      <c r="A198" s="26" t="s">
        <v>182</v>
      </c>
      <c r="B198" s="17">
        <v>902</v>
      </c>
      <c r="C198" s="21" t="s">
        <v>285</v>
      </c>
      <c r="D198" s="21" t="s">
        <v>159</v>
      </c>
      <c r="E198" s="21" t="s">
        <v>183</v>
      </c>
      <c r="F198" s="21"/>
      <c r="G198" s="27">
        <f>G199</f>
        <v>9066.4</v>
      </c>
      <c r="H198" s="204"/>
    </row>
    <row r="199" spans="1:8" ht="15.75" x14ac:dyDescent="0.25">
      <c r="A199" s="26" t="s">
        <v>287</v>
      </c>
      <c r="B199" s="17">
        <v>902</v>
      </c>
      <c r="C199" s="21" t="s">
        <v>285</v>
      </c>
      <c r="D199" s="21" t="s">
        <v>159</v>
      </c>
      <c r="E199" s="21" t="s">
        <v>288</v>
      </c>
      <c r="F199" s="21"/>
      <c r="G199" s="27">
        <f>G200</f>
        <v>9066.4</v>
      </c>
      <c r="H199" s="204"/>
    </row>
    <row r="200" spans="1:8" ht="31.5" x14ac:dyDescent="0.25">
      <c r="A200" s="26" t="s">
        <v>289</v>
      </c>
      <c r="B200" s="17">
        <v>902</v>
      </c>
      <c r="C200" s="21" t="s">
        <v>285</v>
      </c>
      <c r="D200" s="21" t="s">
        <v>159</v>
      </c>
      <c r="E200" s="21" t="s">
        <v>288</v>
      </c>
      <c r="F200" s="21" t="s">
        <v>290</v>
      </c>
      <c r="G200" s="27">
        <f>G201</f>
        <v>9066.4</v>
      </c>
      <c r="H200" s="204"/>
    </row>
    <row r="201" spans="1:8" ht="31.5" x14ac:dyDescent="0.25">
      <c r="A201" s="26" t="s">
        <v>291</v>
      </c>
      <c r="B201" s="17">
        <v>902</v>
      </c>
      <c r="C201" s="21" t="s">
        <v>285</v>
      </c>
      <c r="D201" s="21" t="s">
        <v>159</v>
      </c>
      <c r="E201" s="21" t="s">
        <v>288</v>
      </c>
      <c r="F201" s="21" t="s">
        <v>292</v>
      </c>
      <c r="G201" s="28">
        <v>9066.4</v>
      </c>
      <c r="H201" s="204"/>
    </row>
    <row r="202" spans="1:8" ht="15.75" x14ac:dyDescent="0.25">
      <c r="A202" s="24" t="s">
        <v>293</v>
      </c>
      <c r="B202" s="20">
        <v>902</v>
      </c>
      <c r="C202" s="25" t="s">
        <v>285</v>
      </c>
      <c r="D202" s="25" t="s">
        <v>256</v>
      </c>
      <c r="E202" s="21"/>
      <c r="F202" s="21"/>
      <c r="G202" s="22">
        <f>G203+G207</f>
        <v>10</v>
      </c>
      <c r="H202" s="204"/>
    </row>
    <row r="203" spans="1:8" ht="78.75" x14ac:dyDescent="0.25">
      <c r="A203" s="26" t="s">
        <v>294</v>
      </c>
      <c r="B203" s="17">
        <v>902</v>
      </c>
      <c r="C203" s="21" t="s">
        <v>285</v>
      </c>
      <c r="D203" s="21" t="s">
        <v>256</v>
      </c>
      <c r="E203" s="21" t="s">
        <v>295</v>
      </c>
      <c r="F203" s="21"/>
      <c r="G203" s="27">
        <f>G204</f>
        <v>10</v>
      </c>
      <c r="H203" s="204"/>
    </row>
    <row r="204" spans="1:8" ht="31.5" x14ac:dyDescent="0.25">
      <c r="A204" s="26" t="s">
        <v>198</v>
      </c>
      <c r="B204" s="17">
        <v>902</v>
      </c>
      <c r="C204" s="21" t="s">
        <v>285</v>
      </c>
      <c r="D204" s="21" t="s">
        <v>256</v>
      </c>
      <c r="E204" s="21" t="s">
        <v>296</v>
      </c>
      <c r="F204" s="21"/>
      <c r="G204" s="27">
        <f>G205</f>
        <v>10</v>
      </c>
      <c r="H204" s="204"/>
    </row>
    <row r="205" spans="1:8" ht="31.5" x14ac:dyDescent="0.25">
      <c r="A205" s="26" t="s">
        <v>289</v>
      </c>
      <c r="B205" s="17">
        <v>902</v>
      </c>
      <c r="C205" s="21" t="s">
        <v>285</v>
      </c>
      <c r="D205" s="21" t="s">
        <v>256</v>
      </c>
      <c r="E205" s="21" t="s">
        <v>296</v>
      </c>
      <c r="F205" s="21" t="s">
        <v>290</v>
      </c>
      <c r="G205" s="27">
        <f>G206</f>
        <v>10</v>
      </c>
      <c r="H205" s="204"/>
    </row>
    <row r="206" spans="1:8" ht="31.5" x14ac:dyDescent="0.25">
      <c r="A206" s="26" t="s">
        <v>291</v>
      </c>
      <c r="B206" s="17">
        <v>902</v>
      </c>
      <c r="C206" s="21" t="s">
        <v>285</v>
      </c>
      <c r="D206" s="21" t="s">
        <v>256</v>
      </c>
      <c r="E206" s="21" t="s">
        <v>296</v>
      </c>
      <c r="F206" s="21" t="s">
        <v>292</v>
      </c>
      <c r="G206" s="27">
        <v>10</v>
      </c>
      <c r="H206" s="204"/>
    </row>
    <row r="207" spans="1:8" ht="15.75" hidden="1" x14ac:dyDescent="0.25">
      <c r="A207" s="26" t="s">
        <v>162</v>
      </c>
      <c r="B207" s="17">
        <v>902</v>
      </c>
      <c r="C207" s="21" t="s">
        <v>285</v>
      </c>
      <c r="D207" s="21" t="s">
        <v>256</v>
      </c>
      <c r="E207" s="21" t="s">
        <v>163</v>
      </c>
      <c r="F207" s="21"/>
      <c r="G207" s="27">
        <f>G208</f>
        <v>0</v>
      </c>
      <c r="H207" s="204"/>
    </row>
    <row r="208" spans="1:8" ht="31.5" hidden="1" x14ac:dyDescent="0.25">
      <c r="A208" s="26" t="s">
        <v>226</v>
      </c>
      <c r="B208" s="17">
        <v>902</v>
      </c>
      <c r="C208" s="21" t="s">
        <v>285</v>
      </c>
      <c r="D208" s="21" t="s">
        <v>256</v>
      </c>
      <c r="E208" s="21" t="s">
        <v>227</v>
      </c>
      <c r="F208" s="21"/>
      <c r="G208" s="27">
        <f>G209</f>
        <v>0</v>
      </c>
      <c r="H208" s="204"/>
    </row>
    <row r="209" spans="1:12" ht="47.25" hidden="1" x14ac:dyDescent="0.25">
      <c r="A209" s="33" t="s">
        <v>297</v>
      </c>
      <c r="B209" s="17">
        <v>902</v>
      </c>
      <c r="C209" s="21" t="s">
        <v>285</v>
      </c>
      <c r="D209" s="21" t="s">
        <v>256</v>
      </c>
      <c r="E209" s="21" t="s">
        <v>298</v>
      </c>
      <c r="F209" s="21"/>
      <c r="G209" s="27">
        <f>G210</f>
        <v>0</v>
      </c>
      <c r="H209" s="204"/>
    </row>
    <row r="210" spans="1:12" ht="31.5" hidden="1" x14ac:dyDescent="0.25">
      <c r="A210" s="26" t="s">
        <v>289</v>
      </c>
      <c r="B210" s="17">
        <v>902</v>
      </c>
      <c r="C210" s="21" t="s">
        <v>285</v>
      </c>
      <c r="D210" s="21" t="s">
        <v>256</v>
      </c>
      <c r="E210" s="21" t="s">
        <v>298</v>
      </c>
      <c r="F210" s="21" t="s">
        <v>290</v>
      </c>
      <c r="G210" s="27">
        <f>G211</f>
        <v>0</v>
      </c>
      <c r="H210" s="204"/>
    </row>
    <row r="211" spans="1:12" ht="31.5" hidden="1" x14ac:dyDescent="0.25">
      <c r="A211" s="26" t="s">
        <v>291</v>
      </c>
      <c r="B211" s="17">
        <v>902</v>
      </c>
      <c r="C211" s="21" t="s">
        <v>285</v>
      </c>
      <c r="D211" s="21" t="s">
        <v>256</v>
      </c>
      <c r="E211" s="21" t="s">
        <v>298</v>
      </c>
      <c r="F211" s="21" t="s">
        <v>292</v>
      </c>
      <c r="G211" s="27">
        <f>6250-6250</f>
        <v>0</v>
      </c>
      <c r="H211" s="129"/>
      <c r="I211" s="138"/>
    </row>
    <row r="212" spans="1:12" ht="31.5" x14ac:dyDescent="0.25">
      <c r="A212" s="24" t="s">
        <v>299</v>
      </c>
      <c r="B212" s="20">
        <v>902</v>
      </c>
      <c r="C212" s="25" t="s">
        <v>285</v>
      </c>
      <c r="D212" s="25" t="s">
        <v>161</v>
      </c>
      <c r="E212" s="25"/>
      <c r="F212" s="25"/>
      <c r="G212" s="22">
        <f>G213</f>
        <v>3148.5000000000005</v>
      </c>
      <c r="H212" s="204"/>
    </row>
    <row r="213" spans="1:12" ht="15.75" x14ac:dyDescent="0.25">
      <c r="A213" s="26" t="s">
        <v>162</v>
      </c>
      <c r="B213" s="17">
        <v>902</v>
      </c>
      <c r="C213" s="21" t="s">
        <v>285</v>
      </c>
      <c r="D213" s="21" t="s">
        <v>161</v>
      </c>
      <c r="E213" s="21" t="s">
        <v>163</v>
      </c>
      <c r="F213" s="25"/>
      <c r="G213" s="27">
        <f>G214</f>
        <v>3148.5000000000005</v>
      </c>
      <c r="H213" s="204"/>
    </row>
    <row r="214" spans="1:12" ht="31.5" x14ac:dyDescent="0.25">
      <c r="A214" s="26" t="s">
        <v>226</v>
      </c>
      <c r="B214" s="17">
        <v>902</v>
      </c>
      <c r="C214" s="21" t="s">
        <v>285</v>
      </c>
      <c r="D214" s="21" t="s">
        <v>161</v>
      </c>
      <c r="E214" s="21" t="s">
        <v>227</v>
      </c>
      <c r="F214" s="21"/>
      <c r="G214" s="27">
        <f>G215</f>
        <v>3148.5000000000005</v>
      </c>
      <c r="H214" s="204"/>
    </row>
    <row r="215" spans="1:12" ht="47.25" x14ac:dyDescent="0.25">
      <c r="A215" s="33" t="s">
        <v>300</v>
      </c>
      <c r="B215" s="17">
        <v>902</v>
      </c>
      <c r="C215" s="21" t="s">
        <v>285</v>
      </c>
      <c r="D215" s="21" t="s">
        <v>161</v>
      </c>
      <c r="E215" s="21" t="s">
        <v>301</v>
      </c>
      <c r="F215" s="21"/>
      <c r="G215" s="27">
        <f>G216+G218</f>
        <v>3148.5000000000005</v>
      </c>
      <c r="H215" s="204"/>
    </row>
    <row r="216" spans="1:12" ht="94.5" x14ac:dyDescent="0.25">
      <c r="A216" s="26" t="s">
        <v>168</v>
      </c>
      <c r="B216" s="17">
        <v>902</v>
      </c>
      <c r="C216" s="21" t="s">
        <v>285</v>
      </c>
      <c r="D216" s="21" t="s">
        <v>161</v>
      </c>
      <c r="E216" s="21" t="s">
        <v>301</v>
      </c>
      <c r="F216" s="21" t="s">
        <v>169</v>
      </c>
      <c r="G216" s="27">
        <f>G217</f>
        <v>2884.1000000000004</v>
      </c>
      <c r="H216" s="204"/>
    </row>
    <row r="217" spans="1:12" ht="31.5" x14ac:dyDescent="0.25">
      <c r="A217" s="26" t="s">
        <v>170</v>
      </c>
      <c r="B217" s="17">
        <v>902</v>
      </c>
      <c r="C217" s="21" t="s">
        <v>285</v>
      </c>
      <c r="D217" s="21" t="s">
        <v>161</v>
      </c>
      <c r="E217" s="21" t="s">
        <v>301</v>
      </c>
      <c r="F217" s="21" t="s">
        <v>171</v>
      </c>
      <c r="G217" s="28">
        <f>2826.8+14.8+42.5</f>
        <v>2884.1000000000004</v>
      </c>
      <c r="H217" s="129"/>
    </row>
    <row r="218" spans="1:12" ht="31.5" x14ac:dyDescent="0.25">
      <c r="A218" s="26" t="s">
        <v>172</v>
      </c>
      <c r="B218" s="17">
        <v>902</v>
      </c>
      <c r="C218" s="21" t="s">
        <v>285</v>
      </c>
      <c r="D218" s="21" t="s">
        <v>161</v>
      </c>
      <c r="E218" s="21" t="s">
        <v>301</v>
      </c>
      <c r="F218" s="21" t="s">
        <v>173</v>
      </c>
      <c r="G218" s="27">
        <f>G219</f>
        <v>264.39999999999998</v>
      </c>
      <c r="H218" s="204"/>
    </row>
    <row r="219" spans="1:12" ht="47.25" x14ac:dyDescent="0.25">
      <c r="A219" s="26" t="s">
        <v>174</v>
      </c>
      <c r="B219" s="17">
        <v>902</v>
      </c>
      <c r="C219" s="21" t="s">
        <v>285</v>
      </c>
      <c r="D219" s="21" t="s">
        <v>161</v>
      </c>
      <c r="E219" s="21" t="s">
        <v>301</v>
      </c>
      <c r="F219" s="21" t="s">
        <v>175</v>
      </c>
      <c r="G219" s="28">
        <f>433.9-112.2-14.8-42.5</f>
        <v>264.39999999999998</v>
      </c>
      <c r="H219" s="129"/>
      <c r="I219" s="138"/>
    </row>
    <row r="220" spans="1:12" ht="47.25" x14ac:dyDescent="0.25">
      <c r="A220" s="20" t="s">
        <v>302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4"/>
      <c r="L220" s="139"/>
    </row>
    <row r="221" spans="1:12" ht="15.75" hidden="1" x14ac:dyDescent="0.25">
      <c r="A221" s="24" t="s">
        <v>158</v>
      </c>
      <c r="B221" s="20">
        <v>903</v>
      </c>
      <c r="C221" s="25" t="s">
        <v>159</v>
      </c>
      <c r="D221" s="25"/>
      <c r="E221" s="25"/>
      <c r="F221" s="25"/>
      <c r="G221" s="22">
        <f t="shared" ref="G221:G226" si="0">G222</f>
        <v>0</v>
      </c>
      <c r="H221" s="204"/>
    </row>
    <row r="222" spans="1:12" ht="15.75" hidden="1" x14ac:dyDescent="0.25">
      <c r="A222" s="36" t="s">
        <v>180</v>
      </c>
      <c r="B222" s="20">
        <v>903</v>
      </c>
      <c r="C222" s="25" t="s">
        <v>159</v>
      </c>
      <c r="D222" s="25" t="s">
        <v>181</v>
      </c>
      <c r="E222" s="25"/>
      <c r="F222" s="25"/>
      <c r="G222" s="22">
        <f t="shared" si="0"/>
        <v>0</v>
      </c>
      <c r="H222" s="204"/>
    </row>
    <row r="223" spans="1:12" ht="15.75" hidden="1" x14ac:dyDescent="0.25">
      <c r="A223" s="33" t="s">
        <v>162</v>
      </c>
      <c r="B223" s="17">
        <v>903</v>
      </c>
      <c r="C223" s="21" t="s">
        <v>159</v>
      </c>
      <c r="D223" s="21" t="s">
        <v>181</v>
      </c>
      <c r="E223" s="21" t="s">
        <v>163</v>
      </c>
      <c r="F223" s="21"/>
      <c r="G223" s="27">
        <f t="shared" si="0"/>
        <v>0</v>
      </c>
      <c r="H223" s="204"/>
    </row>
    <row r="224" spans="1:12" ht="15.75" hidden="1" x14ac:dyDescent="0.25">
      <c r="A224" s="33" t="s">
        <v>182</v>
      </c>
      <c r="B224" s="17">
        <v>903</v>
      </c>
      <c r="C224" s="21" t="s">
        <v>159</v>
      </c>
      <c r="D224" s="21" t="s">
        <v>181</v>
      </c>
      <c r="E224" s="21" t="s">
        <v>183</v>
      </c>
      <c r="F224" s="21"/>
      <c r="G224" s="27">
        <f t="shared" si="0"/>
        <v>0</v>
      </c>
      <c r="H224" s="204"/>
    </row>
    <row r="225" spans="1:8" ht="15.75" hidden="1" x14ac:dyDescent="0.25">
      <c r="A225" s="26" t="s">
        <v>220</v>
      </c>
      <c r="B225" s="17">
        <v>903</v>
      </c>
      <c r="C225" s="21" t="s">
        <v>159</v>
      </c>
      <c r="D225" s="21" t="s">
        <v>181</v>
      </c>
      <c r="E225" s="21" t="s">
        <v>303</v>
      </c>
      <c r="F225" s="21"/>
      <c r="G225" s="27">
        <f t="shared" si="0"/>
        <v>0</v>
      </c>
      <c r="H225" s="204"/>
    </row>
    <row r="226" spans="1:8" ht="31.5" hidden="1" x14ac:dyDescent="0.25">
      <c r="A226" s="26" t="s">
        <v>172</v>
      </c>
      <c r="B226" s="17">
        <v>903</v>
      </c>
      <c r="C226" s="21" t="s">
        <v>159</v>
      </c>
      <c r="D226" s="21" t="s">
        <v>181</v>
      </c>
      <c r="E226" s="21" t="s">
        <v>303</v>
      </c>
      <c r="F226" s="21" t="s">
        <v>173</v>
      </c>
      <c r="G226" s="27">
        <f t="shared" si="0"/>
        <v>0</v>
      </c>
      <c r="H226" s="204"/>
    </row>
    <row r="227" spans="1:8" ht="47.25" hidden="1" x14ac:dyDescent="0.25">
      <c r="A227" s="26" t="s">
        <v>174</v>
      </c>
      <c r="B227" s="17">
        <v>903</v>
      </c>
      <c r="C227" s="21" t="s">
        <v>159</v>
      </c>
      <c r="D227" s="21" t="s">
        <v>181</v>
      </c>
      <c r="E227" s="21" t="s">
        <v>303</v>
      </c>
      <c r="F227" s="21" t="s">
        <v>175</v>
      </c>
      <c r="G227" s="27"/>
      <c r="H227" s="204"/>
    </row>
    <row r="228" spans="1:8" ht="15.75" x14ac:dyDescent="0.25">
      <c r="A228" s="24" t="s">
        <v>158</v>
      </c>
      <c r="B228" s="20">
        <v>903</v>
      </c>
      <c r="C228" s="25" t="s">
        <v>159</v>
      </c>
      <c r="D228" s="21"/>
      <c r="E228" s="21"/>
      <c r="F228" s="21"/>
      <c r="G228" s="27">
        <f t="shared" ref="G228:G233" si="1">G229</f>
        <v>88.7</v>
      </c>
      <c r="H228" s="204"/>
    </row>
    <row r="229" spans="1:8" ht="15.75" x14ac:dyDescent="0.25">
      <c r="A229" s="24" t="s">
        <v>180</v>
      </c>
      <c r="B229" s="20">
        <v>903</v>
      </c>
      <c r="C229" s="25" t="s">
        <v>159</v>
      </c>
      <c r="D229" s="25" t="s">
        <v>181</v>
      </c>
      <c r="E229" s="21"/>
      <c r="F229" s="21"/>
      <c r="G229" s="27">
        <f t="shared" si="1"/>
        <v>88.7</v>
      </c>
      <c r="H229" s="204"/>
    </row>
    <row r="230" spans="1:8" ht="15.75" x14ac:dyDescent="0.25">
      <c r="A230" s="26" t="s">
        <v>162</v>
      </c>
      <c r="B230" s="17">
        <v>903</v>
      </c>
      <c r="C230" s="21" t="s">
        <v>159</v>
      </c>
      <c r="D230" s="21" t="s">
        <v>181</v>
      </c>
      <c r="E230" s="21" t="s">
        <v>163</v>
      </c>
      <c r="F230" s="21"/>
      <c r="G230" s="27">
        <f t="shared" si="1"/>
        <v>88.7</v>
      </c>
      <c r="H230" s="204"/>
    </row>
    <row r="231" spans="1:8" ht="31.5" x14ac:dyDescent="0.25">
      <c r="A231" s="26" t="s">
        <v>226</v>
      </c>
      <c r="B231" s="17">
        <v>903</v>
      </c>
      <c r="C231" s="21" t="s">
        <v>159</v>
      </c>
      <c r="D231" s="21" t="s">
        <v>181</v>
      </c>
      <c r="E231" s="21" t="s">
        <v>227</v>
      </c>
      <c r="F231" s="21"/>
      <c r="G231" s="27">
        <f t="shared" si="1"/>
        <v>88.7</v>
      </c>
      <c r="H231" s="204"/>
    </row>
    <row r="232" spans="1:8" ht="47.25" x14ac:dyDescent="0.25">
      <c r="A232" s="37" t="s">
        <v>810</v>
      </c>
      <c r="B232" s="17">
        <v>903</v>
      </c>
      <c r="C232" s="21" t="s">
        <v>159</v>
      </c>
      <c r="D232" s="21" t="s">
        <v>181</v>
      </c>
      <c r="E232" s="21" t="s">
        <v>809</v>
      </c>
      <c r="F232" s="25"/>
      <c r="G232" s="27">
        <f t="shared" si="1"/>
        <v>88.7</v>
      </c>
      <c r="H232" s="204"/>
    </row>
    <row r="233" spans="1:8" ht="31.5" x14ac:dyDescent="0.25">
      <c r="A233" s="26" t="s">
        <v>172</v>
      </c>
      <c r="B233" s="17">
        <v>903</v>
      </c>
      <c r="C233" s="21" t="s">
        <v>159</v>
      </c>
      <c r="D233" s="21" t="s">
        <v>181</v>
      </c>
      <c r="E233" s="21" t="s">
        <v>809</v>
      </c>
      <c r="F233" s="21" t="s">
        <v>173</v>
      </c>
      <c r="G233" s="27">
        <f t="shared" si="1"/>
        <v>88.7</v>
      </c>
      <c r="H233" s="204"/>
    </row>
    <row r="234" spans="1:8" ht="53.25" customHeight="1" x14ac:dyDescent="0.25">
      <c r="A234" s="26" t="s">
        <v>174</v>
      </c>
      <c r="B234" s="17">
        <v>903</v>
      </c>
      <c r="C234" s="21" t="s">
        <v>159</v>
      </c>
      <c r="D234" s="21" t="s">
        <v>181</v>
      </c>
      <c r="E234" s="21" t="s">
        <v>809</v>
      </c>
      <c r="F234" s="21" t="s">
        <v>175</v>
      </c>
      <c r="G234" s="189">
        <v>88.7</v>
      </c>
      <c r="H234" s="184" t="s">
        <v>804</v>
      </c>
    </row>
    <row r="235" spans="1:8" ht="15.75" x14ac:dyDescent="0.25">
      <c r="A235" s="24" t="s">
        <v>304</v>
      </c>
      <c r="B235" s="20">
        <v>903</v>
      </c>
      <c r="C235" s="25" t="s">
        <v>305</v>
      </c>
      <c r="D235" s="21"/>
      <c r="E235" s="21"/>
      <c r="F235" s="21"/>
      <c r="G235" s="22">
        <f>G236+G271</f>
        <v>17482.699999999997</v>
      </c>
      <c r="H235" s="204"/>
    </row>
    <row r="236" spans="1:8" ht="15.75" x14ac:dyDescent="0.25">
      <c r="A236" s="24" t="s">
        <v>306</v>
      </c>
      <c r="B236" s="20">
        <v>903</v>
      </c>
      <c r="C236" s="25" t="s">
        <v>305</v>
      </c>
      <c r="D236" s="25" t="s">
        <v>256</v>
      </c>
      <c r="E236" s="25"/>
      <c r="F236" s="25"/>
      <c r="G236" s="22">
        <f>G237+G260</f>
        <v>17482.699999999997</v>
      </c>
      <c r="H236" s="204"/>
    </row>
    <row r="237" spans="1:8" ht="47.25" x14ac:dyDescent="0.25">
      <c r="A237" s="26" t="s">
        <v>307</v>
      </c>
      <c r="B237" s="17">
        <v>903</v>
      </c>
      <c r="C237" s="21" t="s">
        <v>305</v>
      </c>
      <c r="D237" s="21" t="s">
        <v>256</v>
      </c>
      <c r="E237" s="21" t="s">
        <v>308</v>
      </c>
      <c r="F237" s="21"/>
      <c r="G237" s="27">
        <f>G238</f>
        <v>16445.599999999999</v>
      </c>
      <c r="H237" s="204"/>
    </row>
    <row r="238" spans="1:8" ht="63" x14ac:dyDescent="0.25">
      <c r="A238" s="26" t="s">
        <v>309</v>
      </c>
      <c r="B238" s="17">
        <v>903</v>
      </c>
      <c r="C238" s="21" t="s">
        <v>305</v>
      </c>
      <c r="D238" s="21" t="s">
        <v>256</v>
      </c>
      <c r="E238" s="21" t="s">
        <v>310</v>
      </c>
      <c r="F238" s="21"/>
      <c r="G238" s="27">
        <f>G239+G251</f>
        <v>16445.599999999999</v>
      </c>
      <c r="H238" s="204"/>
    </row>
    <row r="239" spans="1:8" ht="47.25" x14ac:dyDescent="0.25">
      <c r="A239" s="26" t="s">
        <v>311</v>
      </c>
      <c r="B239" s="17">
        <v>903</v>
      </c>
      <c r="C239" s="21" t="s">
        <v>305</v>
      </c>
      <c r="D239" s="21" t="s">
        <v>256</v>
      </c>
      <c r="E239" s="21" t="s">
        <v>312</v>
      </c>
      <c r="F239" s="21"/>
      <c r="G239" s="27">
        <f>G240</f>
        <v>16395.599999999999</v>
      </c>
      <c r="H239" s="204"/>
    </row>
    <row r="240" spans="1:8" ht="47.25" x14ac:dyDescent="0.25">
      <c r="A240" s="26" t="s">
        <v>313</v>
      </c>
      <c r="B240" s="17">
        <v>903</v>
      </c>
      <c r="C240" s="21" t="s">
        <v>305</v>
      </c>
      <c r="D240" s="21" t="s">
        <v>256</v>
      </c>
      <c r="E240" s="21" t="s">
        <v>312</v>
      </c>
      <c r="F240" s="21" t="s">
        <v>314</v>
      </c>
      <c r="G240" s="27">
        <f>G241</f>
        <v>16395.599999999999</v>
      </c>
      <c r="H240" s="204"/>
    </row>
    <row r="241" spans="1:9" ht="15.75" x14ac:dyDescent="0.25">
      <c r="A241" s="26" t="s">
        <v>315</v>
      </c>
      <c r="B241" s="17">
        <v>903</v>
      </c>
      <c r="C241" s="21" t="s">
        <v>305</v>
      </c>
      <c r="D241" s="21" t="s">
        <v>256</v>
      </c>
      <c r="E241" s="21" t="s">
        <v>312</v>
      </c>
      <c r="F241" s="21" t="s">
        <v>316</v>
      </c>
      <c r="G241" s="28">
        <f>15572+756.3+67.3</f>
        <v>16395.599999999999</v>
      </c>
      <c r="H241" s="129"/>
      <c r="I241" s="150"/>
    </row>
    <row r="242" spans="1:9" ht="47.25" hidden="1" x14ac:dyDescent="0.25">
      <c r="A242" s="26" t="s">
        <v>317</v>
      </c>
      <c r="B242" s="17">
        <v>903</v>
      </c>
      <c r="C242" s="21" t="s">
        <v>305</v>
      </c>
      <c r="D242" s="21" t="s">
        <v>256</v>
      </c>
      <c r="E242" s="21" t="s">
        <v>318</v>
      </c>
      <c r="F242" s="21"/>
      <c r="G242" s="27">
        <f>G243</f>
        <v>0</v>
      </c>
      <c r="H242" s="204"/>
    </row>
    <row r="243" spans="1:9" ht="47.25" hidden="1" x14ac:dyDescent="0.25">
      <c r="A243" s="26" t="s">
        <v>313</v>
      </c>
      <c r="B243" s="17">
        <v>903</v>
      </c>
      <c r="C243" s="21" t="s">
        <v>305</v>
      </c>
      <c r="D243" s="21" t="s">
        <v>256</v>
      </c>
      <c r="E243" s="21" t="s">
        <v>318</v>
      </c>
      <c r="F243" s="21" t="s">
        <v>314</v>
      </c>
      <c r="G243" s="27">
        <f>G244</f>
        <v>0</v>
      </c>
      <c r="H243" s="204"/>
    </row>
    <row r="244" spans="1:9" ht="15.75" hidden="1" x14ac:dyDescent="0.25">
      <c r="A244" s="26" t="s">
        <v>315</v>
      </c>
      <c r="B244" s="17">
        <v>903</v>
      </c>
      <c r="C244" s="21" t="s">
        <v>305</v>
      </c>
      <c r="D244" s="21" t="s">
        <v>256</v>
      </c>
      <c r="E244" s="21" t="s">
        <v>318</v>
      </c>
      <c r="F244" s="21" t="s">
        <v>316</v>
      </c>
      <c r="G244" s="27">
        <v>0</v>
      </c>
      <c r="H244" s="204"/>
    </row>
    <row r="245" spans="1:9" ht="47.25" hidden="1" x14ac:dyDescent="0.25">
      <c r="A245" s="26" t="s">
        <v>319</v>
      </c>
      <c r="B245" s="17">
        <v>903</v>
      </c>
      <c r="C245" s="21" t="s">
        <v>305</v>
      </c>
      <c r="D245" s="21" t="s">
        <v>256</v>
      </c>
      <c r="E245" s="21" t="s">
        <v>320</v>
      </c>
      <c r="F245" s="21"/>
      <c r="G245" s="27">
        <f>G246</f>
        <v>0</v>
      </c>
      <c r="H245" s="204"/>
    </row>
    <row r="246" spans="1:9" ht="47.25" hidden="1" x14ac:dyDescent="0.25">
      <c r="A246" s="26" t="s">
        <v>313</v>
      </c>
      <c r="B246" s="17">
        <v>903</v>
      </c>
      <c r="C246" s="21" t="s">
        <v>305</v>
      </c>
      <c r="D246" s="21" t="s">
        <v>256</v>
      </c>
      <c r="E246" s="21" t="s">
        <v>320</v>
      </c>
      <c r="F246" s="21" t="s">
        <v>314</v>
      </c>
      <c r="G246" s="27">
        <f>G247</f>
        <v>0</v>
      </c>
      <c r="H246" s="204"/>
    </row>
    <row r="247" spans="1:9" ht="15.75" hidden="1" x14ac:dyDescent="0.25">
      <c r="A247" s="26" t="s">
        <v>315</v>
      </c>
      <c r="B247" s="17">
        <v>903</v>
      </c>
      <c r="C247" s="21" t="s">
        <v>305</v>
      </c>
      <c r="D247" s="21" t="s">
        <v>256</v>
      </c>
      <c r="E247" s="21" t="s">
        <v>320</v>
      </c>
      <c r="F247" s="21" t="s">
        <v>316</v>
      </c>
      <c r="G247" s="27">
        <v>0</v>
      </c>
      <c r="H247" s="204"/>
    </row>
    <row r="248" spans="1:9" ht="31.5" hidden="1" x14ac:dyDescent="0.25">
      <c r="A248" s="26" t="s">
        <v>321</v>
      </c>
      <c r="B248" s="17">
        <v>903</v>
      </c>
      <c r="C248" s="21" t="s">
        <v>305</v>
      </c>
      <c r="D248" s="21" t="s">
        <v>256</v>
      </c>
      <c r="E248" s="21" t="s">
        <v>322</v>
      </c>
      <c r="F248" s="21"/>
      <c r="G248" s="27">
        <f>G249</f>
        <v>0</v>
      </c>
      <c r="H248" s="204"/>
    </row>
    <row r="249" spans="1:9" ht="47.25" hidden="1" x14ac:dyDescent="0.25">
      <c r="A249" s="26" t="s">
        <v>313</v>
      </c>
      <c r="B249" s="17">
        <v>903</v>
      </c>
      <c r="C249" s="21" t="s">
        <v>305</v>
      </c>
      <c r="D249" s="21" t="s">
        <v>256</v>
      </c>
      <c r="E249" s="21" t="s">
        <v>322</v>
      </c>
      <c r="F249" s="21" t="s">
        <v>314</v>
      </c>
      <c r="G249" s="27">
        <f>G250</f>
        <v>0</v>
      </c>
      <c r="H249" s="204"/>
    </row>
    <row r="250" spans="1:9" ht="15.75" hidden="1" x14ac:dyDescent="0.25">
      <c r="A250" s="26" t="s">
        <v>315</v>
      </c>
      <c r="B250" s="17">
        <v>903</v>
      </c>
      <c r="C250" s="21" t="s">
        <v>305</v>
      </c>
      <c r="D250" s="21" t="s">
        <v>256</v>
      </c>
      <c r="E250" s="21" t="s">
        <v>322</v>
      </c>
      <c r="F250" s="21" t="s">
        <v>316</v>
      </c>
      <c r="G250" s="27">
        <v>0</v>
      </c>
      <c r="H250" s="204"/>
    </row>
    <row r="251" spans="1:9" ht="47.25" x14ac:dyDescent="0.25">
      <c r="A251" s="26" t="s">
        <v>323</v>
      </c>
      <c r="B251" s="17">
        <v>903</v>
      </c>
      <c r="C251" s="21" t="s">
        <v>305</v>
      </c>
      <c r="D251" s="21" t="s">
        <v>256</v>
      </c>
      <c r="E251" s="21" t="s">
        <v>324</v>
      </c>
      <c r="F251" s="21"/>
      <c r="G251" s="27">
        <f>G252</f>
        <v>50</v>
      </c>
      <c r="H251" s="204"/>
    </row>
    <row r="252" spans="1:9" ht="47.25" x14ac:dyDescent="0.25">
      <c r="A252" s="26" t="s">
        <v>313</v>
      </c>
      <c r="B252" s="17">
        <v>903</v>
      </c>
      <c r="C252" s="21" t="s">
        <v>305</v>
      </c>
      <c r="D252" s="21" t="s">
        <v>256</v>
      </c>
      <c r="E252" s="21" t="s">
        <v>324</v>
      </c>
      <c r="F252" s="21" t="s">
        <v>314</v>
      </c>
      <c r="G252" s="27">
        <f>G253</f>
        <v>50</v>
      </c>
      <c r="H252" s="204"/>
    </row>
    <row r="253" spans="1:9" ht="15.75" x14ac:dyDescent="0.25">
      <c r="A253" s="26" t="s">
        <v>315</v>
      </c>
      <c r="B253" s="17">
        <v>903</v>
      </c>
      <c r="C253" s="21" t="s">
        <v>305</v>
      </c>
      <c r="D253" s="21" t="s">
        <v>256</v>
      </c>
      <c r="E253" s="21" t="s">
        <v>324</v>
      </c>
      <c r="F253" s="21" t="s">
        <v>316</v>
      </c>
      <c r="G253" s="27">
        <v>50</v>
      </c>
      <c r="H253" s="204"/>
    </row>
    <row r="254" spans="1:9" ht="31.5" hidden="1" x14ac:dyDescent="0.25">
      <c r="A254" s="26" t="s">
        <v>325</v>
      </c>
      <c r="B254" s="17">
        <v>903</v>
      </c>
      <c r="C254" s="21" t="s">
        <v>305</v>
      </c>
      <c r="D254" s="21" t="s">
        <v>256</v>
      </c>
      <c r="E254" s="21" t="s">
        <v>326</v>
      </c>
      <c r="F254" s="21"/>
      <c r="G254" s="27">
        <f>G255</f>
        <v>0</v>
      </c>
      <c r="H254" s="204"/>
    </row>
    <row r="255" spans="1:9" ht="47.25" hidden="1" x14ac:dyDescent="0.25">
      <c r="A255" s="26" t="s">
        <v>313</v>
      </c>
      <c r="B255" s="17">
        <v>903</v>
      </c>
      <c r="C255" s="21" t="s">
        <v>305</v>
      </c>
      <c r="D255" s="21" t="s">
        <v>256</v>
      </c>
      <c r="E255" s="21" t="s">
        <v>327</v>
      </c>
      <c r="F255" s="21" t="s">
        <v>314</v>
      </c>
      <c r="G255" s="27">
        <f>G256</f>
        <v>0</v>
      </c>
      <c r="H255" s="204"/>
    </row>
    <row r="256" spans="1:9" ht="15.75" hidden="1" x14ac:dyDescent="0.25">
      <c r="A256" s="26" t="s">
        <v>315</v>
      </c>
      <c r="B256" s="17">
        <v>903</v>
      </c>
      <c r="C256" s="21" t="s">
        <v>305</v>
      </c>
      <c r="D256" s="21" t="s">
        <v>256</v>
      </c>
      <c r="E256" s="21" t="s">
        <v>327</v>
      </c>
      <c r="F256" s="21" t="s">
        <v>316</v>
      </c>
      <c r="G256" s="27">
        <v>0</v>
      </c>
      <c r="H256" s="204"/>
    </row>
    <row r="257" spans="1:9" ht="47.25" hidden="1" x14ac:dyDescent="0.25">
      <c r="A257" s="37" t="s">
        <v>328</v>
      </c>
      <c r="B257" s="17">
        <v>903</v>
      </c>
      <c r="C257" s="21" t="s">
        <v>305</v>
      </c>
      <c r="D257" s="21" t="s">
        <v>256</v>
      </c>
      <c r="E257" s="21" t="s">
        <v>329</v>
      </c>
      <c r="F257" s="21"/>
      <c r="G257" s="27">
        <f>G258</f>
        <v>0</v>
      </c>
      <c r="H257" s="204"/>
    </row>
    <row r="258" spans="1:9" ht="47.25" hidden="1" x14ac:dyDescent="0.25">
      <c r="A258" s="26" t="s">
        <v>313</v>
      </c>
      <c r="B258" s="17">
        <v>903</v>
      </c>
      <c r="C258" s="21" t="s">
        <v>305</v>
      </c>
      <c r="D258" s="21" t="s">
        <v>256</v>
      </c>
      <c r="E258" s="21" t="s">
        <v>329</v>
      </c>
      <c r="F258" s="21" t="s">
        <v>314</v>
      </c>
      <c r="G258" s="27">
        <f>G259</f>
        <v>0</v>
      </c>
      <c r="H258" s="204"/>
    </row>
    <row r="259" spans="1:9" ht="15.75" hidden="1" x14ac:dyDescent="0.25">
      <c r="A259" s="26" t="s">
        <v>315</v>
      </c>
      <c r="B259" s="17">
        <v>903</v>
      </c>
      <c r="C259" s="21" t="s">
        <v>305</v>
      </c>
      <c r="D259" s="21" t="s">
        <v>256</v>
      </c>
      <c r="E259" s="21" t="s">
        <v>329</v>
      </c>
      <c r="F259" s="21" t="s">
        <v>316</v>
      </c>
      <c r="G259" s="27">
        <v>0</v>
      </c>
      <c r="H259" s="204"/>
    </row>
    <row r="260" spans="1:9" ht="15.75" x14ac:dyDescent="0.25">
      <c r="A260" s="26" t="s">
        <v>162</v>
      </c>
      <c r="B260" s="17">
        <v>903</v>
      </c>
      <c r="C260" s="21" t="s">
        <v>305</v>
      </c>
      <c r="D260" s="21" t="s">
        <v>256</v>
      </c>
      <c r="E260" s="21" t="s">
        <v>163</v>
      </c>
      <c r="F260" s="21"/>
      <c r="G260" s="27">
        <f>G261</f>
        <v>1037.1000000000001</v>
      </c>
      <c r="H260" s="204"/>
    </row>
    <row r="261" spans="1:9" ht="31.5" x14ac:dyDescent="0.25">
      <c r="A261" s="26" t="s">
        <v>226</v>
      </c>
      <c r="B261" s="17">
        <v>903</v>
      </c>
      <c r="C261" s="21" t="s">
        <v>305</v>
      </c>
      <c r="D261" s="21" t="s">
        <v>256</v>
      </c>
      <c r="E261" s="21" t="s">
        <v>227</v>
      </c>
      <c r="F261" s="21"/>
      <c r="G261" s="27">
        <f>G262+G265+G268</f>
        <v>1037.1000000000001</v>
      </c>
      <c r="H261" s="204"/>
    </row>
    <row r="262" spans="1:9" ht="63" x14ac:dyDescent="0.25">
      <c r="A262" s="33" t="s">
        <v>330</v>
      </c>
      <c r="B262" s="17">
        <v>903</v>
      </c>
      <c r="C262" s="21" t="s">
        <v>305</v>
      </c>
      <c r="D262" s="21" t="s">
        <v>256</v>
      </c>
      <c r="E262" s="21" t="s">
        <v>331</v>
      </c>
      <c r="F262" s="21"/>
      <c r="G262" s="27">
        <f>G263</f>
        <v>126.69999999999999</v>
      </c>
      <c r="H262" s="204"/>
    </row>
    <row r="263" spans="1:9" ht="47.25" x14ac:dyDescent="0.25">
      <c r="A263" s="26" t="s">
        <v>313</v>
      </c>
      <c r="B263" s="17">
        <v>903</v>
      </c>
      <c r="C263" s="21" t="s">
        <v>305</v>
      </c>
      <c r="D263" s="21" t="s">
        <v>256</v>
      </c>
      <c r="E263" s="21" t="s">
        <v>331</v>
      </c>
      <c r="F263" s="21" t="s">
        <v>314</v>
      </c>
      <c r="G263" s="27">
        <f>G264</f>
        <v>126.69999999999999</v>
      </c>
      <c r="H263" s="204"/>
    </row>
    <row r="264" spans="1:9" ht="15.75" x14ac:dyDescent="0.25">
      <c r="A264" s="26" t="s">
        <v>315</v>
      </c>
      <c r="B264" s="17">
        <v>903</v>
      </c>
      <c r="C264" s="21" t="s">
        <v>305</v>
      </c>
      <c r="D264" s="21" t="s">
        <v>256</v>
      </c>
      <c r="E264" s="21" t="s">
        <v>331</v>
      </c>
      <c r="F264" s="21" t="s">
        <v>316</v>
      </c>
      <c r="G264" s="27">
        <f>162.6-35.9</f>
        <v>126.69999999999999</v>
      </c>
      <c r="H264" s="204"/>
      <c r="I264" s="138"/>
    </row>
    <row r="265" spans="1:9" ht="78.75" x14ac:dyDescent="0.25">
      <c r="A265" s="33" t="s">
        <v>332</v>
      </c>
      <c r="B265" s="17">
        <v>903</v>
      </c>
      <c r="C265" s="21" t="s">
        <v>305</v>
      </c>
      <c r="D265" s="21" t="s">
        <v>256</v>
      </c>
      <c r="E265" s="21" t="s">
        <v>333</v>
      </c>
      <c r="F265" s="21"/>
      <c r="G265" s="27">
        <f>G266</f>
        <v>310.70000000000005</v>
      </c>
      <c r="H265" s="204"/>
    </row>
    <row r="266" spans="1:9" ht="47.25" x14ac:dyDescent="0.25">
      <c r="A266" s="26" t="s">
        <v>313</v>
      </c>
      <c r="B266" s="17">
        <v>903</v>
      </c>
      <c r="C266" s="21" t="s">
        <v>305</v>
      </c>
      <c r="D266" s="21" t="s">
        <v>256</v>
      </c>
      <c r="E266" s="21" t="s">
        <v>333</v>
      </c>
      <c r="F266" s="21" t="s">
        <v>314</v>
      </c>
      <c r="G266" s="27">
        <f>G267</f>
        <v>310.70000000000005</v>
      </c>
      <c r="H266" s="204"/>
    </row>
    <row r="267" spans="1:9" ht="15.75" x14ac:dyDescent="0.25">
      <c r="A267" s="26" t="s">
        <v>315</v>
      </c>
      <c r="B267" s="17">
        <v>903</v>
      </c>
      <c r="C267" s="21" t="s">
        <v>305</v>
      </c>
      <c r="D267" s="21" t="s">
        <v>256</v>
      </c>
      <c r="E267" s="21" t="s">
        <v>333</v>
      </c>
      <c r="F267" s="21" t="s">
        <v>316</v>
      </c>
      <c r="G267" s="27">
        <f>393.3-82.6</f>
        <v>310.70000000000005</v>
      </c>
      <c r="H267" s="204"/>
      <c r="I267" s="138"/>
    </row>
    <row r="268" spans="1:9" ht="110.25" x14ac:dyDescent="0.25">
      <c r="A268" s="33" t="s">
        <v>334</v>
      </c>
      <c r="B268" s="17">
        <v>903</v>
      </c>
      <c r="C268" s="21" t="s">
        <v>305</v>
      </c>
      <c r="D268" s="21" t="s">
        <v>256</v>
      </c>
      <c r="E268" s="21" t="s">
        <v>335</v>
      </c>
      <c r="F268" s="21"/>
      <c r="G268" s="27">
        <f>G269</f>
        <v>599.70000000000005</v>
      </c>
      <c r="H268" s="204"/>
    </row>
    <row r="269" spans="1:9" ht="47.25" x14ac:dyDescent="0.25">
      <c r="A269" s="26" t="s">
        <v>313</v>
      </c>
      <c r="B269" s="17">
        <v>903</v>
      </c>
      <c r="C269" s="21" t="s">
        <v>305</v>
      </c>
      <c r="D269" s="21" t="s">
        <v>256</v>
      </c>
      <c r="E269" s="21" t="s">
        <v>335</v>
      </c>
      <c r="F269" s="21" t="s">
        <v>314</v>
      </c>
      <c r="G269" s="27">
        <f>G270</f>
        <v>599.70000000000005</v>
      </c>
      <c r="H269" s="204"/>
    </row>
    <row r="270" spans="1:9" ht="15.75" x14ac:dyDescent="0.25">
      <c r="A270" s="26" t="s">
        <v>315</v>
      </c>
      <c r="B270" s="17">
        <v>903</v>
      </c>
      <c r="C270" s="21" t="s">
        <v>305</v>
      </c>
      <c r="D270" s="21" t="s">
        <v>256</v>
      </c>
      <c r="E270" s="21" t="s">
        <v>335</v>
      </c>
      <c r="F270" s="21" t="s">
        <v>316</v>
      </c>
      <c r="G270" s="27">
        <f>600-0.3</f>
        <v>599.70000000000005</v>
      </c>
      <c r="H270" s="204"/>
      <c r="I270" s="138"/>
    </row>
    <row r="271" spans="1:9" ht="15.75" hidden="1" x14ac:dyDescent="0.25">
      <c r="A271" s="24" t="s">
        <v>336</v>
      </c>
      <c r="B271" s="20">
        <v>903</v>
      </c>
      <c r="C271" s="25" t="s">
        <v>305</v>
      </c>
      <c r="D271" s="25" t="s">
        <v>260</v>
      </c>
      <c r="E271" s="25"/>
      <c r="F271" s="25"/>
      <c r="G271" s="27">
        <f>G272</f>
        <v>0</v>
      </c>
      <c r="H271" s="204"/>
    </row>
    <row r="272" spans="1:9" ht="15.75" hidden="1" x14ac:dyDescent="0.25">
      <c r="A272" s="26" t="s">
        <v>162</v>
      </c>
      <c r="B272" s="17">
        <v>903</v>
      </c>
      <c r="C272" s="21" t="s">
        <v>305</v>
      </c>
      <c r="D272" s="21" t="s">
        <v>260</v>
      </c>
      <c r="E272" s="21" t="s">
        <v>163</v>
      </c>
      <c r="F272" s="21"/>
      <c r="G272" s="27">
        <f>G273</f>
        <v>0</v>
      </c>
      <c r="H272" s="204"/>
    </row>
    <row r="273" spans="1:12" ht="31.5" hidden="1" x14ac:dyDescent="0.25">
      <c r="A273" s="26" t="s">
        <v>226</v>
      </c>
      <c r="B273" s="17">
        <v>903</v>
      </c>
      <c r="C273" s="21" t="s">
        <v>305</v>
      </c>
      <c r="D273" s="21" t="s">
        <v>260</v>
      </c>
      <c r="E273" s="21" t="s">
        <v>227</v>
      </c>
      <c r="F273" s="21"/>
      <c r="G273" s="27">
        <f>G274</f>
        <v>0</v>
      </c>
      <c r="H273" s="204"/>
    </row>
    <row r="274" spans="1:12" ht="31.5" hidden="1" x14ac:dyDescent="0.25">
      <c r="A274" s="38" t="s">
        <v>337</v>
      </c>
      <c r="B274" s="39">
        <v>903</v>
      </c>
      <c r="C274" s="21" t="s">
        <v>305</v>
      </c>
      <c r="D274" s="21" t="s">
        <v>260</v>
      </c>
      <c r="E274" s="21" t="s">
        <v>338</v>
      </c>
      <c r="F274" s="21"/>
      <c r="G274" s="27">
        <f>G275</f>
        <v>0</v>
      </c>
      <c r="H274" s="204"/>
    </row>
    <row r="275" spans="1:12" ht="15.75" hidden="1" x14ac:dyDescent="0.25">
      <c r="A275" s="26" t="s">
        <v>176</v>
      </c>
      <c r="B275" s="17">
        <v>903</v>
      </c>
      <c r="C275" s="21" t="s">
        <v>305</v>
      </c>
      <c r="D275" s="21" t="s">
        <v>260</v>
      </c>
      <c r="E275" s="21" t="s">
        <v>338</v>
      </c>
      <c r="F275" s="21" t="s">
        <v>186</v>
      </c>
      <c r="G275" s="27">
        <f>G276</f>
        <v>0</v>
      </c>
      <c r="H275" s="204"/>
    </row>
    <row r="276" spans="1:12" ht="63" hidden="1" x14ac:dyDescent="0.25">
      <c r="A276" s="26" t="s">
        <v>225</v>
      </c>
      <c r="B276" s="17">
        <v>903</v>
      </c>
      <c r="C276" s="21" t="s">
        <v>305</v>
      </c>
      <c r="D276" s="21" t="s">
        <v>260</v>
      </c>
      <c r="E276" s="21" t="s">
        <v>338</v>
      </c>
      <c r="F276" s="21" t="s">
        <v>201</v>
      </c>
      <c r="G276" s="27"/>
      <c r="H276" s="204"/>
    </row>
    <row r="277" spans="1:12" ht="15.75" x14ac:dyDescent="0.25">
      <c r="A277" s="24" t="s">
        <v>339</v>
      </c>
      <c r="B277" s="20">
        <v>903</v>
      </c>
      <c r="C277" s="25" t="s">
        <v>340</v>
      </c>
      <c r="D277" s="25"/>
      <c r="E277" s="25"/>
      <c r="F277" s="25"/>
      <c r="G277" s="22">
        <f>G278+G358</f>
        <v>61699.8</v>
      </c>
      <c r="H277" s="204"/>
    </row>
    <row r="278" spans="1:12" ht="15.75" x14ac:dyDescent="0.25">
      <c r="A278" s="24" t="s">
        <v>341</v>
      </c>
      <c r="B278" s="20">
        <v>903</v>
      </c>
      <c r="C278" s="25" t="s">
        <v>340</v>
      </c>
      <c r="D278" s="25" t="s">
        <v>159</v>
      </c>
      <c r="E278" s="25"/>
      <c r="F278" s="25"/>
      <c r="G278" s="22">
        <f>G279+G337+G333</f>
        <v>44421.000000000007</v>
      </c>
      <c r="H278" s="204"/>
    </row>
    <row r="279" spans="1:12" ht="47.25" x14ac:dyDescent="0.25">
      <c r="A279" s="26" t="s">
        <v>307</v>
      </c>
      <c r="B279" s="17">
        <v>903</v>
      </c>
      <c r="C279" s="21" t="s">
        <v>340</v>
      </c>
      <c r="D279" s="21" t="s">
        <v>159</v>
      </c>
      <c r="E279" s="21" t="s">
        <v>308</v>
      </c>
      <c r="F279" s="21"/>
      <c r="G279" s="27">
        <f>G280+G306</f>
        <v>42083.100000000006</v>
      </c>
      <c r="H279" s="204"/>
    </row>
    <row r="280" spans="1:12" ht="63" x14ac:dyDescent="0.25">
      <c r="A280" s="26" t="s">
        <v>342</v>
      </c>
      <c r="B280" s="17">
        <v>903</v>
      </c>
      <c r="C280" s="21" t="s">
        <v>340</v>
      </c>
      <c r="D280" s="21" t="s">
        <v>159</v>
      </c>
      <c r="E280" s="21" t="s">
        <v>343</v>
      </c>
      <c r="F280" s="21"/>
      <c r="G280" s="27">
        <f>G281+G299+G284+G287+G290+G293+G296</f>
        <v>25422.5</v>
      </c>
      <c r="H280" s="204"/>
    </row>
    <row r="281" spans="1:12" ht="52.5" customHeight="1" x14ac:dyDescent="0.25">
      <c r="A281" s="26" t="s">
        <v>344</v>
      </c>
      <c r="B281" s="17">
        <v>903</v>
      </c>
      <c r="C281" s="21" t="s">
        <v>340</v>
      </c>
      <c r="D281" s="21" t="s">
        <v>159</v>
      </c>
      <c r="E281" s="21" t="s">
        <v>345</v>
      </c>
      <c r="F281" s="21"/>
      <c r="G281" s="27">
        <f>G282</f>
        <v>23654.800000000003</v>
      </c>
      <c r="H281" s="204"/>
    </row>
    <row r="282" spans="1:12" ht="47.25" x14ac:dyDescent="0.25">
      <c r="A282" s="26" t="s">
        <v>313</v>
      </c>
      <c r="B282" s="17">
        <v>903</v>
      </c>
      <c r="C282" s="21" t="s">
        <v>340</v>
      </c>
      <c r="D282" s="21" t="s">
        <v>159</v>
      </c>
      <c r="E282" s="21" t="s">
        <v>345</v>
      </c>
      <c r="F282" s="21" t="s">
        <v>314</v>
      </c>
      <c r="G282" s="27">
        <f>G283</f>
        <v>23654.800000000003</v>
      </c>
      <c r="H282" s="204"/>
    </row>
    <row r="283" spans="1:12" ht="15.75" x14ac:dyDescent="0.25">
      <c r="A283" s="26" t="s">
        <v>315</v>
      </c>
      <c r="B283" s="17">
        <v>903</v>
      </c>
      <c r="C283" s="21" t="s">
        <v>340</v>
      </c>
      <c r="D283" s="21" t="s">
        <v>159</v>
      </c>
      <c r="E283" s="21" t="s">
        <v>345</v>
      </c>
      <c r="F283" s="21" t="s">
        <v>316</v>
      </c>
      <c r="G283" s="28">
        <f>25081.9+2671.4-3136.8-961.7</f>
        <v>23654.800000000003</v>
      </c>
      <c r="H283" s="129"/>
      <c r="I283" s="150"/>
    </row>
    <row r="284" spans="1:12" ht="47.25" x14ac:dyDescent="0.25">
      <c r="A284" s="26" t="s">
        <v>776</v>
      </c>
      <c r="B284" s="17">
        <v>903</v>
      </c>
      <c r="C284" s="21" t="s">
        <v>340</v>
      </c>
      <c r="D284" s="21" t="s">
        <v>159</v>
      </c>
      <c r="E284" s="21" t="s">
        <v>346</v>
      </c>
      <c r="F284" s="21"/>
      <c r="G284" s="27">
        <f>G285</f>
        <v>96.1</v>
      </c>
      <c r="H284" s="204"/>
      <c r="L284" s="140"/>
    </row>
    <row r="285" spans="1:12" ht="47.25" x14ac:dyDescent="0.25">
      <c r="A285" s="26" t="s">
        <v>313</v>
      </c>
      <c r="B285" s="17">
        <v>903</v>
      </c>
      <c r="C285" s="21" t="s">
        <v>340</v>
      </c>
      <c r="D285" s="21" t="s">
        <v>159</v>
      </c>
      <c r="E285" s="21" t="s">
        <v>346</v>
      </c>
      <c r="F285" s="21" t="s">
        <v>314</v>
      </c>
      <c r="G285" s="27">
        <f>G286</f>
        <v>96.1</v>
      </c>
      <c r="H285" s="204"/>
    </row>
    <row r="286" spans="1:12" ht="15.75" x14ac:dyDescent="0.25">
      <c r="A286" s="26" t="s">
        <v>315</v>
      </c>
      <c r="B286" s="17">
        <v>903</v>
      </c>
      <c r="C286" s="21" t="s">
        <v>340</v>
      </c>
      <c r="D286" s="21" t="s">
        <v>159</v>
      </c>
      <c r="E286" s="21" t="s">
        <v>346</v>
      </c>
      <c r="F286" s="21" t="s">
        <v>316</v>
      </c>
      <c r="G286" s="27">
        <v>96.1</v>
      </c>
      <c r="H286" s="129"/>
    </row>
    <row r="287" spans="1:12" ht="47.25" x14ac:dyDescent="0.25">
      <c r="A287" s="26" t="s">
        <v>319</v>
      </c>
      <c r="B287" s="17">
        <v>903</v>
      </c>
      <c r="C287" s="21" t="s">
        <v>340</v>
      </c>
      <c r="D287" s="21" t="s">
        <v>159</v>
      </c>
      <c r="E287" s="21" t="s">
        <v>347</v>
      </c>
      <c r="F287" s="21"/>
      <c r="G287" s="27">
        <f>G288</f>
        <v>142.1</v>
      </c>
      <c r="H287" s="204"/>
    </row>
    <row r="288" spans="1:12" ht="47.25" x14ac:dyDescent="0.25">
      <c r="A288" s="26" t="s">
        <v>313</v>
      </c>
      <c r="B288" s="17">
        <v>903</v>
      </c>
      <c r="C288" s="21" t="s">
        <v>340</v>
      </c>
      <c r="D288" s="21" t="s">
        <v>159</v>
      </c>
      <c r="E288" s="21" t="s">
        <v>347</v>
      </c>
      <c r="F288" s="21" t="s">
        <v>314</v>
      </c>
      <c r="G288" s="27">
        <f>G289</f>
        <v>142.1</v>
      </c>
      <c r="H288" s="204"/>
    </row>
    <row r="289" spans="1:10" ht="15.75" x14ac:dyDescent="0.25">
      <c r="A289" s="26" t="s">
        <v>315</v>
      </c>
      <c r="B289" s="17">
        <v>903</v>
      </c>
      <c r="C289" s="21" t="s">
        <v>340</v>
      </c>
      <c r="D289" s="21" t="s">
        <v>159</v>
      </c>
      <c r="E289" s="21" t="s">
        <v>347</v>
      </c>
      <c r="F289" s="21" t="s">
        <v>316</v>
      </c>
      <c r="G289" s="27">
        <v>142.1</v>
      </c>
      <c r="H289" s="204"/>
      <c r="I289" s="138"/>
    </row>
    <row r="290" spans="1:10" ht="15.75" x14ac:dyDescent="0.25">
      <c r="A290" s="26" t="s">
        <v>348</v>
      </c>
      <c r="B290" s="17">
        <v>903</v>
      </c>
      <c r="C290" s="21" t="s">
        <v>340</v>
      </c>
      <c r="D290" s="21" t="s">
        <v>159</v>
      </c>
      <c r="E290" s="21" t="s">
        <v>349</v>
      </c>
      <c r="F290" s="21"/>
      <c r="G290" s="27">
        <f>G291</f>
        <v>1529.5</v>
      </c>
      <c r="H290" s="204"/>
    </row>
    <row r="291" spans="1:10" ht="47.25" x14ac:dyDescent="0.25">
      <c r="A291" s="26" t="s">
        <v>313</v>
      </c>
      <c r="B291" s="17">
        <v>903</v>
      </c>
      <c r="C291" s="21" t="s">
        <v>340</v>
      </c>
      <c r="D291" s="21" t="s">
        <v>159</v>
      </c>
      <c r="E291" s="21" t="s">
        <v>349</v>
      </c>
      <c r="F291" s="21" t="s">
        <v>314</v>
      </c>
      <c r="G291" s="27">
        <f>G292</f>
        <v>1529.5</v>
      </c>
      <c r="H291" s="204"/>
    </row>
    <row r="292" spans="1:10" ht="15.75" x14ac:dyDescent="0.25">
      <c r="A292" s="26" t="s">
        <v>315</v>
      </c>
      <c r="B292" s="17">
        <v>903</v>
      </c>
      <c r="C292" s="21" t="s">
        <v>340</v>
      </c>
      <c r="D292" s="21" t="s">
        <v>159</v>
      </c>
      <c r="E292" s="21" t="s">
        <v>349</v>
      </c>
      <c r="F292" s="21" t="s">
        <v>316</v>
      </c>
      <c r="G292" s="27">
        <f>411.9+1117.6</f>
        <v>1529.5</v>
      </c>
      <c r="H292" s="129"/>
      <c r="I292" s="150"/>
      <c r="J292" s="132"/>
    </row>
    <row r="293" spans="1:10" ht="31.5" hidden="1" x14ac:dyDescent="0.25">
      <c r="A293" s="26" t="s">
        <v>325</v>
      </c>
      <c r="B293" s="17">
        <v>903</v>
      </c>
      <c r="C293" s="21" t="s">
        <v>340</v>
      </c>
      <c r="D293" s="21" t="s">
        <v>159</v>
      </c>
      <c r="E293" s="21" t="s">
        <v>326</v>
      </c>
      <c r="F293" s="21"/>
      <c r="G293" s="27">
        <f>G294</f>
        <v>0</v>
      </c>
      <c r="H293" s="204"/>
    </row>
    <row r="294" spans="1:10" ht="47.25" hidden="1" x14ac:dyDescent="0.25">
      <c r="A294" s="26" t="s">
        <v>313</v>
      </c>
      <c r="B294" s="17">
        <v>903</v>
      </c>
      <c r="C294" s="21" t="s">
        <v>340</v>
      </c>
      <c r="D294" s="21" t="s">
        <v>159</v>
      </c>
      <c r="E294" s="21" t="s">
        <v>326</v>
      </c>
      <c r="F294" s="21" t="s">
        <v>314</v>
      </c>
      <c r="G294" s="27">
        <f>G295</f>
        <v>0</v>
      </c>
      <c r="H294" s="204"/>
    </row>
    <row r="295" spans="1:10" ht="15.75" hidden="1" x14ac:dyDescent="0.25">
      <c r="A295" s="26" t="s">
        <v>315</v>
      </c>
      <c r="B295" s="17">
        <v>903</v>
      </c>
      <c r="C295" s="21" t="s">
        <v>340</v>
      </c>
      <c r="D295" s="21" t="s">
        <v>159</v>
      </c>
      <c r="E295" s="21" t="s">
        <v>326</v>
      </c>
      <c r="F295" s="21" t="s">
        <v>316</v>
      </c>
      <c r="G295" s="27">
        <v>0</v>
      </c>
      <c r="H295" s="204"/>
    </row>
    <row r="296" spans="1:10" ht="47.25" hidden="1" x14ac:dyDescent="0.25">
      <c r="A296" s="37" t="s">
        <v>328</v>
      </c>
      <c r="B296" s="17">
        <v>903</v>
      </c>
      <c r="C296" s="21" t="s">
        <v>340</v>
      </c>
      <c r="D296" s="21" t="s">
        <v>159</v>
      </c>
      <c r="E296" s="21" t="s">
        <v>350</v>
      </c>
      <c r="F296" s="21"/>
      <c r="G296" s="27">
        <f>G297</f>
        <v>0</v>
      </c>
      <c r="H296" s="204"/>
    </row>
    <row r="297" spans="1:10" ht="47.25" hidden="1" x14ac:dyDescent="0.25">
      <c r="A297" s="26" t="s">
        <v>313</v>
      </c>
      <c r="B297" s="17">
        <v>903</v>
      </c>
      <c r="C297" s="21" t="s">
        <v>340</v>
      </c>
      <c r="D297" s="21" t="s">
        <v>159</v>
      </c>
      <c r="E297" s="21" t="s">
        <v>350</v>
      </c>
      <c r="F297" s="21" t="s">
        <v>314</v>
      </c>
      <c r="G297" s="27">
        <f>G298</f>
        <v>0</v>
      </c>
      <c r="H297" s="204"/>
    </row>
    <row r="298" spans="1:10" ht="15.75" hidden="1" x14ac:dyDescent="0.25">
      <c r="A298" s="26" t="s">
        <v>315</v>
      </c>
      <c r="B298" s="17">
        <v>903</v>
      </c>
      <c r="C298" s="21" t="s">
        <v>340</v>
      </c>
      <c r="D298" s="21" t="s">
        <v>159</v>
      </c>
      <c r="E298" s="21" t="s">
        <v>350</v>
      </c>
      <c r="F298" s="21" t="s">
        <v>316</v>
      </c>
      <c r="G298" s="27">
        <v>0</v>
      </c>
      <c r="H298" s="204"/>
    </row>
    <row r="299" spans="1:10" ht="47.25" hidden="1" customHeight="1" x14ac:dyDescent="0.25">
      <c r="A299" s="26" t="s">
        <v>351</v>
      </c>
      <c r="B299" s="17">
        <v>903</v>
      </c>
      <c r="C299" s="21" t="s">
        <v>340</v>
      </c>
      <c r="D299" s="21" t="s">
        <v>159</v>
      </c>
      <c r="E299" s="21" t="s">
        <v>352</v>
      </c>
      <c r="F299" s="21"/>
      <c r="G299" s="27">
        <f>G300+G302+G304</f>
        <v>0</v>
      </c>
      <c r="H299" s="204"/>
    </row>
    <row r="300" spans="1:10" ht="94.5" hidden="1" x14ac:dyDescent="0.25">
      <c r="A300" s="26" t="s">
        <v>168</v>
      </c>
      <c r="B300" s="17">
        <v>903</v>
      </c>
      <c r="C300" s="21" t="s">
        <v>340</v>
      </c>
      <c r="D300" s="21" t="s">
        <v>159</v>
      </c>
      <c r="E300" s="21" t="s">
        <v>352</v>
      </c>
      <c r="F300" s="21" t="s">
        <v>169</v>
      </c>
      <c r="G300" s="27">
        <f>G301</f>
        <v>0</v>
      </c>
      <c r="H300" s="204"/>
    </row>
    <row r="301" spans="1:10" ht="31.5" hidden="1" x14ac:dyDescent="0.25">
      <c r="A301" s="26" t="s">
        <v>249</v>
      </c>
      <c r="B301" s="17">
        <v>903</v>
      </c>
      <c r="C301" s="21" t="s">
        <v>340</v>
      </c>
      <c r="D301" s="21" t="s">
        <v>159</v>
      </c>
      <c r="E301" s="21" t="s">
        <v>352</v>
      </c>
      <c r="F301" s="21" t="s">
        <v>250</v>
      </c>
      <c r="G301" s="28">
        <v>0</v>
      </c>
      <c r="H301" s="204"/>
    </row>
    <row r="302" spans="1:10" ht="31.5" hidden="1" x14ac:dyDescent="0.25">
      <c r="A302" s="26" t="s">
        <v>172</v>
      </c>
      <c r="B302" s="17">
        <v>903</v>
      </c>
      <c r="C302" s="21" t="s">
        <v>340</v>
      </c>
      <c r="D302" s="21" t="s">
        <v>159</v>
      </c>
      <c r="E302" s="21" t="s">
        <v>352</v>
      </c>
      <c r="F302" s="21" t="s">
        <v>173</v>
      </c>
      <c r="G302" s="27">
        <f>G303</f>
        <v>0</v>
      </c>
      <c r="H302" s="204"/>
    </row>
    <row r="303" spans="1:10" ht="47.25" hidden="1" x14ac:dyDescent="0.25">
      <c r="A303" s="26" t="s">
        <v>174</v>
      </c>
      <c r="B303" s="17">
        <v>903</v>
      </c>
      <c r="C303" s="21" t="s">
        <v>340</v>
      </c>
      <c r="D303" s="21" t="s">
        <v>159</v>
      </c>
      <c r="E303" s="21" t="s">
        <v>352</v>
      </c>
      <c r="F303" s="21" t="s">
        <v>175</v>
      </c>
      <c r="G303" s="28">
        <v>0</v>
      </c>
      <c r="H303" s="204"/>
    </row>
    <row r="304" spans="1:10" ht="15.75" hidden="1" x14ac:dyDescent="0.25">
      <c r="A304" s="26" t="s">
        <v>176</v>
      </c>
      <c r="B304" s="17">
        <v>903</v>
      </c>
      <c r="C304" s="21" t="s">
        <v>340</v>
      </c>
      <c r="D304" s="21" t="s">
        <v>159</v>
      </c>
      <c r="E304" s="21" t="s">
        <v>352</v>
      </c>
      <c r="F304" s="21" t="s">
        <v>186</v>
      </c>
      <c r="G304" s="27">
        <f>G305</f>
        <v>0</v>
      </c>
      <c r="H304" s="204"/>
    </row>
    <row r="305" spans="1:9" ht="15.75" hidden="1" x14ac:dyDescent="0.25">
      <c r="A305" s="26" t="s">
        <v>178</v>
      </c>
      <c r="B305" s="17">
        <v>903</v>
      </c>
      <c r="C305" s="21" t="s">
        <v>340</v>
      </c>
      <c r="D305" s="21" t="s">
        <v>159</v>
      </c>
      <c r="E305" s="21" t="s">
        <v>352</v>
      </c>
      <c r="F305" s="21" t="s">
        <v>179</v>
      </c>
      <c r="G305" s="27">
        <v>0</v>
      </c>
      <c r="H305" s="204"/>
    </row>
    <row r="306" spans="1:9" ht="47.25" x14ac:dyDescent="0.25">
      <c r="A306" s="26" t="s">
        <v>353</v>
      </c>
      <c r="B306" s="17">
        <v>903</v>
      </c>
      <c r="C306" s="21" t="s">
        <v>340</v>
      </c>
      <c r="D306" s="21" t="s">
        <v>159</v>
      </c>
      <c r="E306" s="21" t="s">
        <v>354</v>
      </c>
      <c r="F306" s="21"/>
      <c r="G306" s="27">
        <f>G307+G330+G318+G321+G324+G327+G310+G315</f>
        <v>16660.600000000002</v>
      </c>
      <c r="H306" s="204"/>
    </row>
    <row r="307" spans="1:9" ht="51" customHeight="1" x14ac:dyDescent="0.25">
      <c r="A307" s="26" t="s">
        <v>344</v>
      </c>
      <c r="B307" s="17">
        <v>903</v>
      </c>
      <c r="C307" s="21" t="s">
        <v>340</v>
      </c>
      <c r="D307" s="21" t="s">
        <v>159</v>
      </c>
      <c r="E307" s="21" t="s">
        <v>355</v>
      </c>
      <c r="F307" s="21"/>
      <c r="G307" s="27">
        <f>G308</f>
        <v>16655.2</v>
      </c>
      <c r="H307" s="204"/>
    </row>
    <row r="308" spans="1:9" ht="47.25" x14ac:dyDescent="0.25">
      <c r="A308" s="26" t="s">
        <v>313</v>
      </c>
      <c r="B308" s="17">
        <v>903</v>
      </c>
      <c r="C308" s="21" t="s">
        <v>340</v>
      </c>
      <c r="D308" s="21" t="s">
        <v>159</v>
      </c>
      <c r="E308" s="21" t="s">
        <v>355</v>
      </c>
      <c r="F308" s="21" t="s">
        <v>314</v>
      </c>
      <c r="G308" s="27">
        <f>G309</f>
        <v>16655.2</v>
      </c>
      <c r="H308" s="204"/>
    </row>
    <row r="309" spans="1:9" ht="15.75" x14ac:dyDescent="0.25">
      <c r="A309" s="26" t="s">
        <v>315</v>
      </c>
      <c r="B309" s="17">
        <v>903</v>
      </c>
      <c r="C309" s="21" t="s">
        <v>340</v>
      </c>
      <c r="D309" s="21" t="s">
        <v>159</v>
      </c>
      <c r="E309" s="21" t="s">
        <v>355</v>
      </c>
      <c r="F309" s="21" t="s">
        <v>316</v>
      </c>
      <c r="G309" s="28">
        <f>18073+419.6-1705.8+78.4-210</f>
        <v>16655.2</v>
      </c>
      <c r="H309" s="129"/>
      <c r="I309" s="150"/>
    </row>
    <row r="310" spans="1:9" ht="38.25" customHeight="1" x14ac:dyDescent="0.25">
      <c r="A310" s="26" t="s">
        <v>356</v>
      </c>
      <c r="B310" s="17">
        <v>903</v>
      </c>
      <c r="C310" s="21" t="s">
        <v>340</v>
      </c>
      <c r="D310" s="21" t="s">
        <v>159</v>
      </c>
      <c r="E310" s="21" t="s">
        <v>357</v>
      </c>
      <c r="F310" s="21"/>
      <c r="G310" s="28">
        <f>G311+G313</f>
        <v>5</v>
      </c>
      <c r="H310" s="204"/>
    </row>
    <row r="311" spans="1:9" ht="31.5" hidden="1" x14ac:dyDescent="0.25">
      <c r="A311" s="26" t="s">
        <v>172</v>
      </c>
      <c r="B311" s="17">
        <v>903</v>
      </c>
      <c r="C311" s="21" t="s">
        <v>340</v>
      </c>
      <c r="D311" s="21" t="s">
        <v>159</v>
      </c>
      <c r="E311" s="21" t="s">
        <v>357</v>
      </c>
      <c r="F311" s="21" t="s">
        <v>173</v>
      </c>
      <c r="G311" s="28">
        <f>G312</f>
        <v>0</v>
      </c>
      <c r="H311" s="204"/>
    </row>
    <row r="312" spans="1:9" ht="47.25" hidden="1" x14ac:dyDescent="0.25">
      <c r="A312" s="26" t="s">
        <v>174</v>
      </c>
      <c r="B312" s="17">
        <v>903</v>
      </c>
      <c r="C312" s="21" t="s">
        <v>340</v>
      </c>
      <c r="D312" s="21" t="s">
        <v>159</v>
      </c>
      <c r="E312" s="21" t="s">
        <v>357</v>
      </c>
      <c r="F312" s="21" t="s">
        <v>175</v>
      </c>
      <c r="G312" s="28">
        <v>0</v>
      </c>
      <c r="H312" s="204"/>
    </row>
    <row r="313" spans="1:9" ht="47.25" x14ac:dyDescent="0.25">
      <c r="A313" s="26" t="s">
        <v>313</v>
      </c>
      <c r="B313" s="17">
        <v>903</v>
      </c>
      <c r="C313" s="21" t="s">
        <v>340</v>
      </c>
      <c r="D313" s="21" t="s">
        <v>159</v>
      </c>
      <c r="E313" s="21" t="s">
        <v>357</v>
      </c>
      <c r="F313" s="21" t="s">
        <v>314</v>
      </c>
      <c r="G313" s="28">
        <f>G314</f>
        <v>5</v>
      </c>
      <c r="H313" s="204"/>
    </row>
    <row r="314" spans="1:9" ht="15.75" x14ac:dyDescent="0.25">
      <c r="A314" s="26" t="s">
        <v>315</v>
      </c>
      <c r="B314" s="17">
        <v>903</v>
      </c>
      <c r="C314" s="21" t="s">
        <v>340</v>
      </c>
      <c r="D314" s="21" t="s">
        <v>159</v>
      </c>
      <c r="E314" s="21" t="s">
        <v>357</v>
      </c>
      <c r="F314" s="21" t="s">
        <v>316</v>
      </c>
      <c r="G314" s="28">
        <v>5</v>
      </c>
      <c r="H314" s="204"/>
    </row>
    <row r="315" spans="1:9" ht="15.75" x14ac:dyDescent="0.25">
      <c r="A315" s="26" t="s">
        <v>748</v>
      </c>
      <c r="B315" s="17">
        <v>903</v>
      </c>
      <c r="C315" s="21" t="s">
        <v>340</v>
      </c>
      <c r="D315" s="21" t="s">
        <v>159</v>
      </c>
      <c r="E315" s="21" t="s">
        <v>749</v>
      </c>
      <c r="F315" s="21"/>
      <c r="G315" s="28">
        <f>G316</f>
        <v>0.4</v>
      </c>
      <c r="H315" s="204"/>
    </row>
    <row r="316" spans="1:9" ht="47.25" x14ac:dyDescent="0.25">
      <c r="A316" s="26" t="s">
        <v>313</v>
      </c>
      <c r="B316" s="17">
        <v>903</v>
      </c>
      <c r="C316" s="21" t="s">
        <v>340</v>
      </c>
      <c r="D316" s="21" t="s">
        <v>159</v>
      </c>
      <c r="E316" s="21" t="s">
        <v>749</v>
      </c>
      <c r="F316" s="21" t="s">
        <v>314</v>
      </c>
      <c r="G316" s="28">
        <f>G317</f>
        <v>0.4</v>
      </c>
      <c r="H316" s="204"/>
    </row>
    <row r="317" spans="1:9" ht="15.75" x14ac:dyDescent="0.25">
      <c r="A317" s="26" t="s">
        <v>315</v>
      </c>
      <c r="B317" s="17">
        <v>903</v>
      </c>
      <c r="C317" s="21" t="s">
        <v>340</v>
      </c>
      <c r="D317" s="21" t="s">
        <v>159</v>
      </c>
      <c r="E317" s="21" t="s">
        <v>749</v>
      </c>
      <c r="F317" s="21" t="s">
        <v>316</v>
      </c>
      <c r="G317" s="28">
        <v>0.4</v>
      </c>
      <c r="H317" s="129"/>
    </row>
    <row r="318" spans="1:9" ht="47.25" hidden="1" x14ac:dyDescent="0.25">
      <c r="A318" s="26" t="s">
        <v>317</v>
      </c>
      <c r="B318" s="17">
        <v>903</v>
      </c>
      <c r="C318" s="21" t="s">
        <v>340</v>
      </c>
      <c r="D318" s="21" t="s">
        <v>159</v>
      </c>
      <c r="E318" s="21" t="s">
        <v>358</v>
      </c>
      <c r="F318" s="21"/>
      <c r="G318" s="27">
        <f>G319</f>
        <v>0</v>
      </c>
      <c r="H318" s="204"/>
    </row>
    <row r="319" spans="1:9" ht="47.25" hidden="1" x14ac:dyDescent="0.25">
      <c r="A319" s="26" t="s">
        <v>313</v>
      </c>
      <c r="B319" s="17">
        <v>903</v>
      </c>
      <c r="C319" s="21" t="s">
        <v>340</v>
      </c>
      <c r="D319" s="21" t="s">
        <v>159</v>
      </c>
      <c r="E319" s="21" t="s">
        <v>358</v>
      </c>
      <c r="F319" s="21" t="s">
        <v>314</v>
      </c>
      <c r="G319" s="27">
        <f>G320</f>
        <v>0</v>
      </c>
      <c r="H319" s="204"/>
    </row>
    <row r="320" spans="1:9" ht="15.75" hidden="1" x14ac:dyDescent="0.25">
      <c r="A320" s="26" t="s">
        <v>315</v>
      </c>
      <c r="B320" s="17">
        <v>903</v>
      </c>
      <c r="C320" s="21" t="s">
        <v>340</v>
      </c>
      <c r="D320" s="21" t="s">
        <v>159</v>
      </c>
      <c r="E320" s="21" t="s">
        <v>358</v>
      </c>
      <c r="F320" s="21" t="s">
        <v>316</v>
      </c>
      <c r="G320" s="27">
        <v>0</v>
      </c>
      <c r="H320" s="204"/>
    </row>
    <row r="321" spans="1:8" ht="47.25" hidden="1" x14ac:dyDescent="0.25">
      <c r="A321" s="26" t="s">
        <v>319</v>
      </c>
      <c r="B321" s="17">
        <v>903</v>
      </c>
      <c r="C321" s="21" t="s">
        <v>340</v>
      </c>
      <c r="D321" s="21" t="s">
        <v>159</v>
      </c>
      <c r="E321" s="21" t="s">
        <v>359</v>
      </c>
      <c r="F321" s="21"/>
      <c r="G321" s="27">
        <f>G322</f>
        <v>0</v>
      </c>
      <c r="H321" s="204"/>
    </row>
    <row r="322" spans="1:8" ht="47.25" hidden="1" x14ac:dyDescent="0.25">
      <c r="A322" s="26" t="s">
        <v>313</v>
      </c>
      <c r="B322" s="17">
        <v>903</v>
      </c>
      <c r="C322" s="21" t="s">
        <v>340</v>
      </c>
      <c r="D322" s="21" t="s">
        <v>159</v>
      </c>
      <c r="E322" s="21" t="s">
        <v>359</v>
      </c>
      <c r="F322" s="21" t="s">
        <v>314</v>
      </c>
      <c r="G322" s="27">
        <f>G323</f>
        <v>0</v>
      </c>
      <c r="H322" s="204"/>
    </row>
    <row r="323" spans="1:8" ht="15.75" hidden="1" x14ac:dyDescent="0.25">
      <c r="A323" s="26" t="s">
        <v>315</v>
      </c>
      <c r="B323" s="17">
        <v>903</v>
      </c>
      <c r="C323" s="21" t="s">
        <v>340</v>
      </c>
      <c r="D323" s="21" t="s">
        <v>159</v>
      </c>
      <c r="E323" s="21" t="s">
        <v>359</v>
      </c>
      <c r="F323" s="21" t="s">
        <v>316</v>
      </c>
      <c r="G323" s="27">
        <v>0</v>
      </c>
      <c r="H323" s="204"/>
    </row>
    <row r="324" spans="1:8" ht="31.5" hidden="1" x14ac:dyDescent="0.25">
      <c r="A324" s="26" t="s">
        <v>321</v>
      </c>
      <c r="B324" s="17">
        <v>903</v>
      </c>
      <c r="C324" s="21" t="s">
        <v>340</v>
      </c>
      <c r="D324" s="21" t="s">
        <v>159</v>
      </c>
      <c r="E324" s="21" t="s">
        <v>360</v>
      </c>
      <c r="F324" s="21"/>
      <c r="G324" s="27">
        <f>G325</f>
        <v>0</v>
      </c>
      <c r="H324" s="204"/>
    </row>
    <row r="325" spans="1:8" ht="47.25" hidden="1" x14ac:dyDescent="0.25">
      <c r="A325" s="26" t="s">
        <v>313</v>
      </c>
      <c r="B325" s="17">
        <v>903</v>
      </c>
      <c r="C325" s="21" t="s">
        <v>340</v>
      </c>
      <c r="D325" s="21" t="s">
        <v>159</v>
      </c>
      <c r="E325" s="21" t="s">
        <v>360</v>
      </c>
      <c r="F325" s="21" t="s">
        <v>314</v>
      </c>
      <c r="G325" s="27">
        <f>G326</f>
        <v>0</v>
      </c>
      <c r="H325" s="204"/>
    </row>
    <row r="326" spans="1:8" ht="15.75" hidden="1" x14ac:dyDescent="0.25">
      <c r="A326" s="26" t="s">
        <v>315</v>
      </c>
      <c r="B326" s="17">
        <v>903</v>
      </c>
      <c r="C326" s="21" t="s">
        <v>340</v>
      </c>
      <c r="D326" s="21" t="s">
        <v>159</v>
      </c>
      <c r="E326" s="21" t="s">
        <v>360</v>
      </c>
      <c r="F326" s="21" t="s">
        <v>316</v>
      </c>
      <c r="G326" s="27">
        <v>0</v>
      </c>
      <c r="H326" s="204"/>
    </row>
    <row r="327" spans="1:8" ht="31.5" hidden="1" x14ac:dyDescent="0.25">
      <c r="A327" s="26" t="s">
        <v>325</v>
      </c>
      <c r="B327" s="17">
        <v>903</v>
      </c>
      <c r="C327" s="21" t="s">
        <v>340</v>
      </c>
      <c r="D327" s="21" t="s">
        <v>159</v>
      </c>
      <c r="E327" s="21" t="s">
        <v>361</v>
      </c>
      <c r="F327" s="21"/>
      <c r="G327" s="27">
        <f>G328</f>
        <v>0</v>
      </c>
      <c r="H327" s="204"/>
    </row>
    <row r="328" spans="1:8" ht="47.25" hidden="1" x14ac:dyDescent="0.25">
      <c r="A328" s="26" t="s">
        <v>313</v>
      </c>
      <c r="B328" s="17">
        <v>903</v>
      </c>
      <c r="C328" s="21" t="s">
        <v>340</v>
      </c>
      <c r="D328" s="21" t="s">
        <v>159</v>
      </c>
      <c r="E328" s="21" t="s">
        <v>361</v>
      </c>
      <c r="F328" s="21" t="s">
        <v>314</v>
      </c>
      <c r="G328" s="27">
        <f>G329</f>
        <v>0</v>
      </c>
      <c r="H328" s="204"/>
    </row>
    <row r="329" spans="1:8" ht="15.75" hidden="1" x14ac:dyDescent="0.25">
      <c r="A329" s="26" t="s">
        <v>315</v>
      </c>
      <c r="B329" s="17">
        <v>903</v>
      </c>
      <c r="C329" s="21" t="s">
        <v>340</v>
      </c>
      <c r="D329" s="21" t="s">
        <v>159</v>
      </c>
      <c r="E329" s="21" t="s">
        <v>361</v>
      </c>
      <c r="F329" s="21" t="s">
        <v>316</v>
      </c>
      <c r="G329" s="27">
        <v>0</v>
      </c>
      <c r="H329" s="204"/>
    </row>
    <row r="330" spans="1:8" ht="47.25" hidden="1" x14ac:dyDescent="0.25">
      <c r="A330" s="37" t="s">
        <v>362</v>
      </c>
      <c r="B330" s="17">
        <v>903</v>
      </c>
      <c r="C330" s="21" t="s">
        <v>340</v>
      </c>
      <c r="D330" s="21" t="s">
        <v>159</v>
      </c>
      <c r="E330" s="21" t="s">
        <v>363</v>
      </c>
      <c r="F330" s="21"/>
      <c r="G330" s="27">
        <f>G331</f>
        <v>0</v>
      </c>
      <c r="H330" s="204"/>
    </row>
    <row r="331" spans="1:8" ht="47.25" hidden="1" x14ac:dyDescent="0.25">
      <c r="A331" s="26" t="s">
        <v>313</v>
      </c>
      <c r="B331" s="17">
        <v>903</v>
      </c>
      <c r="C331" s="21" t="s">
        <v>340</v>
      </c>
      <c r="D331" s="21" t="s">
        <v>159</v>
      </c>
      <c r="E331" s="21" t="s">
        <v>363</v>
      </c>
      <c r="F331" s="21" t="s">
        <v>314</v>
      </c>
      <c r="G331" s="27">
        <f>G332</f>
        <v>0</v>
      </c>
      <c r="H331" s="204"/>
    </row>
    <row r="332" spans="1:8" ht="15.75" hidden="1" x14ac:dyDescent="0.25">
      <c r="A332" s="26" t="s">
        <v>315</v>
      </c>
      <c r="B332" s="17">
        <v>903</v>
      </c>
      <c r="C332" s="21" t="s">
        <v>340</v>
      </c>
      <c r="D332" s="21" t="s">
        <v>159</v>
      </c>
      <c r="E332" s="21" t="s">
        <v>363</v>
      </c>
      <c r="F332" s="21" t="s">
        <v>316</v>
      </c>
      <c r="G332" s="27">
        <v>0</v>
      </c>
      <c r="H332" s="204"/>
    </row>
    <row r="333" spans="1:8" ht="78.75" x14ac:dyDescent="0.25">
      <c r="A333" s="31" t="s">
        <v>364</v>
      </c>
      <c r="B333" s="17">
        <v>903</v>
      </c>
      <c r="C333" s="21" t="s">
        <v>340</v>
      </c>
      <c r="D333" s="21" t="s">
        <v>159</v>
      </c>
      <c r="E333" s="42" t="s">
        <v>365</v>
      </c>
      <c r="F333" s="21"/>
      <c r="G333" s="27">
        <f>G334</f>
        <v>200</v>
      </c>
      <c r="H333" s="204"/>
    </row>
    <row r="334" spans="1:8" ht="47.25" x14ac:dyDescent="0.25">
      <c r="A334" s="26" t="s">
        <v>366</v>
      </c>
      <c r="B334" s="17">
        <v>903</v>
      </c>
      <c r="C334" s="21" t="s">
        <v>340</v>
      </c>
      <c r="D334" s="21" t="s">
        <v>159</v>
      </c>
      <c r="E334" s="42" t="s">
        <v>367</v>
      </c>
      <c r="F334" s="21"/>
      <c r="G334" s="27">
        <f>G335</f>
        <v>200</v>
      </c>
      <c r="H334" s="204"/>
    </row>
    <row r="335" spans="1:8" ht="47.25" x14ac:dyDescent="0.25">
      <c r="A335" s="26" t="s">
        <v>313</v>
      </c>
      <c r="B335" s="17">
        <v>903</v>
      </c>
      <c r="C335" s="21" t="s">
        <v>340</v>
      </c>
      <c r="D335" s="21" t="s">
        <v>159</v>
      </c>
      <c r="E335" s="42" t="s">
        <v>367</v>
      </c>
      <c r="F335" s="21" t="s">
        <v>314</v>
      </c>
      <c r="G335" s="27">
        <f>G336</f>
        <v>200</v>
      </c>
      <c r="H335" s="204"/>
    </row>
    <row r="336" spans="1:8" ht="15.75" x14ac:dyDescent="0.25">
      <c r="A336" s="26" t="s">
        <v>315</v>
      </c>
      <c r="B336" s="17">
        <v>903</v>
      </c>
      <c r="C336" s="21" t="s">
        <v>340</v>
      </c>
      <c r="D336" s="21" t="s">
        <v>159</v>
      </c>
      <c r="E336" s="42" t="s">
        <v>367</v>
      </c>
      <c r="F336" s="21" t="s">
        <v>316</v>
      </c>
      <c r="G336" s="27">
        <v>200</v>
      </c>
      <c r="H336" s="204"/>
    </row>
    <row r="337" spans="1:9" ht="15.75" x14ac:dyDescent="0.25">
      <c r="A337" s="26" t="s">
        <v>162</v>
      </c>
      <c r="B337" s="17">
        <v>903</v>
      </c>
      <c r="C337" s="21" t="s">
        <v>340</v>
      </c>
      <c r="D337" s="21" t="s">
        <v>159</v>
      </c>
      <c r="E337" s="21" t="s">
        <v>163</v>
      </c>
      <c r="F337" s="21"/>
      <c r="G337" s="27">
        <f>G338</f>
        <v>2137.9</v>
      </c>
      <c r="H337" s="204"/>
    </row>
    <row r="338" spans="1:9" ht="31.5" x14ac:dyDescent="0.25">
      <c r="A338" s="26" t="s">
        <v>226</v>
      </c>
      <c r="B338" s="17">
        <v>903</v>
      </c>
      <c r="C338" s="21" t="s">
        <v>340</v>
      </c>
      <c r="D338" s="21" t="s">
        <v>159</v>
      </c>
      <c r="E338" s="21" t="s">
        <v>227</v>
      </c>
      <c r="F338" s="21"/>
      <c r="G338" s="27">
        <f>G339+G344+G349+G352+G355</f>
        <v>2137.9</v>
      </c>
      <c r="H338" s="204"/>
    </row>
    <row r="339" spans="1:9" ht="31.5" hidden="1" x14ac:dyDescent="0.25">
      <c r="A339" s="38" t="s">
        <v>368</v>
      </c>
      <c r="B339" s="39">
        <v>903</v>
      </c>
      <c r="C339" s="21" t="s">
        <v>340</v>
      </c>
      <c r="D339" s="21" t="s">
        <v>159</v>
      </c>
      <c r="E339" s="21" t="s">
        <v>369</v>
      </c>
      <c r="F339" s="21"/>
      <c r="G339" s="27">
        <f>G340+G342</f>
        <v>0</v>
      </c>
      <c r="H339" s="204"/>
    </row>
    <row r="340" spans="1:9" ht="31.5" hidden="1" x14ac:dyDescent="0.25">
      <c r="A340" s="26" t="s">
        <v>172</v>
      </c>
      <c r="B340" s="39">
        <v>903</v>
      </c>
      <c r="C340" s="21" t="s">
        <v>340</v>
      </c>
      <c r="D340" s="21" t="s">
        <v>159</v>
      </c>
      <c r="E340" s="21" t="s">
        <v>369</v>
      </c>
      <c r="F340" s="21" t="s">
        <v>173</v>
      </c>
      <c r="G340" s="27">
        <f>G341</f>
        <v>0</v>
      </c>
      <c r="H340" s="204"/>
    </row>
    <row r="341" spans="1:9" ht="47.25" hidden="1" x14ac:dyDescent="0.25">
      <c r="A341" s="26" t="s">
        <v>174</v>
      </c>
      <c r="B341" s="17">
        <v>903</v>
      </c>
      <c r="C341" s="21" t="s">
        <v>340</v>
      </c>
      <c r="D341" s="21" t="s">
        <v>159</v>
      </c>
      <c r="E341" s="21" t="s">
        <v>369</v>
      </c>
      <c r="F341" s="21" t="s">
        <v>175</v>
      </c>
      <c r="G341" s="27">
        <f>1.4-1.4</f>
        <v>0</v>
      </c>
      <c r="H341" s="204"/>
      <c r="I341" s="138"/>
    </row>
    <row r="342" spans="1:9" ht="47.25" hidden="1" x14ac:dyDescent="0.25">
      <c r="A342" s="26" t="s">
        <v>313</v>
      </c>
      <c r="B342" s="17">
        <v>903</v>
      </c>
      <c r="C342" s="21" t="s">
        <v>340</v>
      </c>
      <c r="D342" s="21" t="s">
        <v>159</v>
      </c>
      <c r="E342" s="21" t="s">
        <v>369</v>
      </c>
      <c r="F342" s="21" t="s">
        <v>314</v>
      </c>
      <c r="G342" s="27">
        <f>G343</f>
        <v>0</v>
      </c>
      <c r="H342" s="204"/>
    </row>
    <row r="343" spans="1:9" ht="15.75" hidden="1" x14ac:dyDescent="0.25">
      <c r="A343" s="26" t="s">
        <v>315</v>
      </c>
      <c r="B343" s="17">
        <v>903</v>
      </c>
      <c r="C343" s="21" t="s">
        <v>340</v>
      </c>
      <c r="D343" s="21" t="s">
        <v>159</v>
      </c>
      <c r="E343" s="21" t="s">
        <v>369</v>
      </c>
      <c r="F343" s="21" t="s">
        <v>316</v>
      </c>
      <c r="G343" s="27">
        <f>2.9-2.9</f>
        <v>0</v>
      </c>
      <c r="H343" s="204"/>
      <c r="I343" s="138"/>
    </row>
    <row r="344" spans="1:9" ht="31.5" x14ac:dyDescent="0.25">
      <c r="A344" s="26" t="s">
        <v>370</v>
      </c>
      <c r="B344" s="17">
        <v>903</v>
      </c>
      <c r="C344" s="21" t="s">
        <v>340</v>
      </c>
      <c r="D344" s="21" t="s">
        <v>159</v>
      </c>
      <c r="E344" s="21" t="s">
        <v>371</v>
      </c>
      <c r="F344" s="21"/>
      <c r="G344" s="27">
        <f>G345+G347</f>
        <v>177.3</v>
      </c>
      <c r="H344" s="204"/>
    </row>
    <row r="345" spans="1:9" ht="31.5" hidden="1" x14ac:dyDescent="0.25">
      <c r="A345" s="26" t="s">
        <v>172</v>
      </c>
      <c r="B345" s="17">
        <v>903</v>
      </c>
      <c r="C345" s="21" t="s">
        <v>340</v>
      </c>
      <c r="D345" s="21" t="s">
        <v>159</v>
      </c>
      <c r="E345" s="21" t="s">
        <v>371</v>
      </c>
      <c r="F345" s="21" t="s">
        <v>173</v>
      </c>
      <c r="G345" s="27">
        <f>G346</f>
        <v>0</v>
      </c>
      <c r="H345" s="204"/>
    </row>
    <row r="346" spans="1:9" ht="47.25" hidden="1" x14ac:dyDescent="0.25">
      <c r="A346" s="26" t="s">
        <v>174</v>
      </c>
      <c r="B346" s="17">
        <v>903</v>
      </c>
      <c r="C346" s="21" t="s">
        <v>340</v>
      </c>
      <c r="D346" s="21" t="s">
        <v>159</v>
      </c>
      <c r="E346" s="21" t="s">
        <v>371</v>
      </c>
      <c r="F346" s="40">
        <v>240</v>
      </c>
      <c r="G346" s="27">
        <v>0</v>
      </c>
      <c r="H346" s="204"/>
    </row>
    <row r="347" spans="1:9" ht="47.25" x14ac:dyDescent="0.25">
      <c r="A347" s="26" t="s">
        <v>313</v>
      </c>
      <c r="B347" s="17">
        <v>903</v>
      </c>
      <c r="C347" s="21" t="s">
        <v>340</v>
      </c>
      <c r="D347" s="21" t="s">
        <v>159</v>
      </c>
      <c r="E347" s="21" t="s">
        <v>371</v>
      </c>
      <c r="F347" s="21" t="s">
        <v>314</v>
      </c>
      <c r="G347" s="27">
        <f>G348</f>
        <v>177.3</v>
      </c>
      <c r="H347" s="204"/>
    </row>
    <row r="348" spans="1:9" ht="15.75" x14ac:dyDescent="0.25">
      <c r="A348" s="26" t="s">
        <v>315</v>
      </c>
      <c r="B348" s="17">
        <v>903</v>
      </c>
      <c r="C348" s="21" t="s">
        <v>340</v>
      </c>
      <c r="D348" s="21" t="s">
        <v>159</v>
      </c>
      <c r="E348" s="21" t="s">
        <v>371</v>
      </c>
      <c r="F348" s="21" t="s">
        <v>316</v>
      </c>
      <c r="G348" s="27">
        <f>274.5-97.2</f>
        <v>177.3</v>
      </c>
      <c r="H348" s="204"/>
      <c r="I348" s="138"/>
    </row>
    <row r="349" spans="1:9" ht="78.75" x14ac:dyDescent="0.25">
      <c r="A349" s="26" t="s">
        <v>372</v>
      </c>
      <c r="B349" s="17">
        <v>903</v>
      </c>
      <c r="C349" s="21" t="s">
        <v>340</v>
      </c>
      <c r="D349" s="21" t="s">
        <v>159</v>
      </c>
      <c r="E349" s="21" t="s">
        <v>373</v>
      </c>
      <c r="F349" s="21"/>
      <c r="G349" s="27">
        <f>G350</f>
        <v>263.3</v>
      </c>
      <c r="H349" s="204"/>
    </row>
    <row r="350" spans="1:9" ht="47.25" x14ac:dyDescent="0.25">
      <c r="A350" s="26" t="s">
        <v>313</v>
      </c>
      <c r="B350" s="17">
        <v>903</v>
      </c>
      <c r="C350" s="21" t="s">
        <v>340</v>
      </c>
      <c r="D350" s="21" t="s">
        <v>159</v>
      </c>
      <c r="E350" s="21" t="s">
        <v>373</v>
      </c>
      <c r="F350" s="21" t="s">
        <v>314</v>
      </c>
      <c r="G350" s="27">
        <f>G351</f>
        <v>263.3</v>
      </c>
      <c r="H350" s="204"/>
    </row>
    <row r="351" spans="1:9" ht="15.75" x14ac:dyDescent="0.25">
      <c r="A351" s="26" t="s">
        <v>315</v>
      </c>
      <c r="B351" s="17">
        <v>903</v>
      </c>
      <c r="C351" s="21" t="s">
        <v>340</v>
      </c>
      <c r="D351" s="21" t="s">
        <v>159</v>
      </c>
      <c r="E351" s="21" t="s">
        <v>373</v>
      </c>
      <c r="F351" s="21" t="s">
        <v>316</v>
      </c>
      <c r="G351" s="27">
        <f>247.6+15.7</f>
        <v>263.3</v>
      </c>
      <c r="H351" s="204"/>
      <c r="I351" s="138"/>
    </row>
    <row r="352" spans="1:9" ht="110.25" x14ac:dyDescent="0.25">
      <c r="A352" s="33" t="s">
        <v>334</v>
      </c>
      <c r="B352" s="17">
        <v>903</v>
      </c>
      <c r="C352" s="21" t="s">
        <v>340</v>
      </c>
      <c r="D352" s="21" t="s">
        <v>159</v>
      </c>
      <c r="E352" s="21" t="s">
        <v>335</v>
      </c>
      <c r="F352" s="21"/>
      <c r="G352" s="27">
        <f>G353</f>
        <v>1693.3000000000002</v>
      </c>
      <c r="H352" s="204"/>
    </row>
    <row r="353" spans="1:9" ht="47.25" x14ac:dyDescent="0.25">
      <c r="A353" s="26" t="s">
        <v>313</v>
      </c>
      <c r="B353" s="17">
        <v>903</v>
      </c>
      <c r="C353" s="21" t="s">
        <v>340</v>
      </c>
      <c r="D353" s="21" t="s">
        <v>159</v>
      </c>
      <c r="E353" s="21" t="s">
        <v>335</v>
      </c>
      <c r="F353" s="21" t="s">
        <v>314</v>
      </c>
      <c r="G353" s="27">
        <f>G354</f>
        <v>1693.3000000000002</v>
      </c>
      <c r="H353" s="204"/>
    </row>
    <row r="354" spans="1:9" ht="15.75" x14ac:dyDescent="0.25">
      <c r="A354" s="26" t="s">
        <v>315</v>
      </c>
      <c r="B354" s="17">
        <v>903</v>
      </c>
      <c r="C354" s="21" t="s">
        <v>340</v>
      </c>
      <c r="D354" s="21" t="s">
        <v>159</v>
      </c>
      <c r="E354" s="21" t="s">
        <v>335</v>
      </c>
      <c r="F354" s="21" t="s">
        <v>316</v>
      </c>
      <c r="G354" s="27">
        <f>1929.4-236.1</f>
        <v>1693.3000000000002</v>
      </c>
      <c r="H354" s="204"/>
    </row>
    <row r="355" spans="1:9" ht="15.75" x14ac:dyDescent="0.25">
      <c r="A355" s="33" t="s">
        <v>750</v>
      </c>
      <c r="B355" s="17">
        <v>903</v>
      </c>
      <c r="C355" s="21" t="s">
        <v>340</v>
      </c>
      <c r="D355" s="21" t="s">
        <v>159</v>
      </c>
      <c r="E355" s="21" t="s">
        <v>751</v>
      </c>
      <c r="F355" s="21"/>
      <c r="G355" s="27">
        <f>G356</f>
        <v>4</v>
      </c>
      <c r="H355" s="204"/>
    </row>
    <row r="356" spans="1:9" ht="47.25" x14ac:dyDescent="0.25">
      <c r="A356" s="26" t="s">
        <v>313</v>
      </c>
      <c r="B356" s="17">
        <v>903</v>
      </c>
      <c r="C356" s="21" t="s">
        <v>340</v>
      </c>
      <c r="D356" s="21" t="s">
        <v>159</v>
      </c>
      <c r="E356" s="21" t="s">
        <v>751</v>
      </c>
      <c r="F356" s="21" t="s">
        <v>314</v>
      </c>
      <c r="G356" s="27">
        <f>G357</f>
        <v>4</v>
      </c>
      <c r="H356" s="204"/>
    </row>
    <row r="357" spans="1:9" ht="15.75" x14ac:dyDescent="0.25">
      <c r="A357" s="26" t="s">
        <v>315</v>
      </c>
      <c r="B357" s="17">
        <v>903</v>
      </c>
      <c r="C357" s="21" t="s">
        <v>340</v>
      </c>
      <c r="D357" s="21" t="s">
        <v>159</v>
      </c>
      <c r="E357" s="21" t="s">
        <v>751</v>
      </c>
      <c r="F357" s="21" t="s">
        <v>316</v>
      </c>
      <c r="G357" s="27">
        <v>4</v>
      </c>
      <c r="H357" s="129"/>
    </row>
    <row r="358" spans="1:9" ht="31.5" x14ac:dyDescent="0.25">
      <c r="A358" s="24" t="s">
        <v>374</v>
      </c>
      <c r="B358" s="20">
        <v>903</v>
      </c>
      <c r="C358" s="25" t="s">
        <v>340</v>
      </c>
      <c r="D358" s="25" t="s">
        <v>191</v>
      </c>
      <c r="E358" s="25"/>
      <c r="F358" s="25"/>
      <c r="G358" s="22">
        <f>G359+G373+G369</f>
        <v>17278.8</v>
      </c>
      <c r="H358" s="204"/>
    </row>
    <row r="359" spans="1:9" ht="47.25" x14ac:dyDescent="0.25">
      <c r="A359" s="26" t="s">
        <v>375</v>
      </c>
      <c r="B359" s="17">
        <v>903</v>
      </c>
      <c r="C359" s="21" t="s">
        <v>340</v>
      </c>
      <c r="D359" s="21" t="s">
        <v>191</v>
      </c>
      <c r="E359" s="21" t="s">
        <v>376</v>
      </c>
      <c r="F359" s="21"/>
      <c r="G359" s="27">
        <f>G360+G363+G366</f>
        <v>125</v>
      </c>
      <c r="H359" s="204"/>
      <c r="I359" s="138"/>
    </row>
    <row r="360" spans="1:9" ht="31.5" hidden="1" x14ac:dyDescent="0.25">
      <c r="A360" s="26" t="s">
        <v>377</v>
      </c>
      <c r="B360" s="17">
        <v>903</v>
      </c>
      <c r="C360" s="21" t="s">
        <v>340</v>
      </c>
      <c r="D360" s="21" t="s">
        <v>191</v>
      </c>
      <c r="E360" s="21" t="s">
        <v>378</v>
      </c>
      <c r="F360" s="21"/>
      <c r="G360" s="27">
        <f>G361</f>
        <v>0</v>
      </c>
      <c r="H360" s="204"/>
    </row>
    <row r="361" spans="1:9" ht="31.5" hidden="1" x14ac:dyDescent="0.25">
      <c r="A361" s="26" t="s">
        <v>172</v>
      </c>
      <c r="B361" s="17">
        <v>903</v>
      </c>
      <c r="C361" s="21" t="s">
        <v>340</v>
      </c>
      <c r="D361" s="21" t="s">
        <v>191</v>
      </c>
      <c r="E361" s="21" t="s">
        <v>378</v>
      </c>
      <c r="F361" s="21" t="s">
        <v>173</v>
      </c>
      <c r="G361" s="27">
        <f>G362</f>
        <v>0</v>
      </c>
      <c r="H361" s="204"/>
    </row>
    <row r="362" spans="1:9" ht="47.25" hidden="1" x14ac:dyDescent="0.25">
      <c r="A362" s="26" t="s">
        <v>174</v>
      </c>
      <c r="B362" s="17">
        <v>903</v>
      </c>
      <c r="C362" s="21" t="s">
        <v>340</v>
      </c>
      <c r="D362" s="21" t="s">
        <v>191</v>
      </c>
      <c r="E362" s="21" t="s">
        <v>378</v>
      </c>
      <c r="F362" s="21" t="s">
        <v>175</v>
      </c>
      <c r="G362" s="27">
        <v>0</v>
      </c>
      <c r="H362" s="204"/>
    </row>
    <row r="363" spans="1:9" ht="31.5" x14ac:dyDescent="0.25">
      <c r="A363" s="26" t="s">
        <v>379</v>
      </c>
      <c r="B363" s="17">
        <v>903</v>
      </c>
      <c r="C363" s="21" t="s">
        <v>340</v>
      </c>
      <c r="D363" s="21" t="s">
        <v>191</v>
      </c>
      <c r="E363" s="21" t="s">
        <v>380</v>
      </c>
      <c r="F363" s="21"/>
      <c r="G363" s="27">
        <f>G364</f>
        <v>20</v>
      </c>
      <c r="H363" s="204"/>
    </row>
    <row r="364" spans="1:9" ht="31.5" x14ac:dyDescent="0.25">
      <c r="A364" s="26" t="s">
        <v>172</v>
      </c>
      <c r="B364" s="17">
        <v>903</v>
      </c>
      <c r="C364" s="21" t="s">
        <v>340</v>
      </c>
      <c r="D364" s="21" t="s">
        <v>191</v>
      </c>
      <c r="E364" s="21" t="s">
        <v>380</v>
      </c>
      <c r="F364" s="21" t="s">
        <v>173</v>
      </c>
      <c r="G364" s="27">
        <f>G365</f>
        <v>20</v>
      </c>
      <c r="H364" s="204"/>
    </row>
    <row r="365" spans="1:9" ht="47.25" x14ac:dyDescent="0.25">
      <c r="A365" s="26" t="s">
        <v>174</v>
      </c>
      <c r="B365" s="17">
        <v>903</v>
      </c>
      <c r="C365" s="21" t="s">
        <v>340</v>
      </c>
      <c r="D365" s="21" t="s">
        <v>191</v>
      </c>
      <c r="E365" s="21" t="s">
        <v>380</v>
      </c>
      <c r="F365" s="21" t="s">
        <v>175</v>
      </c>
      <c r="G365" s="27">
        <v>20</v>
      </c>
      <c r="H365" s="204"/>
    </row>
    <row r="366" spans="1:9" ht="63" x14ac:dyDescent="0.25">
      <c r="A366" s="26" t="s">
        <v>783</v>
      </c>
      <c r="B366" s="17">
        <v>903</v>
      </c>
      <c r="C366" s="21" t="s">
        <v>340</v>
      </c>
      <c r="D366" s="21" t="s">
        <v>191</v>
      </c>
      <c r="E366" s="21" t="s">
        <v>745</v>
      </c>
      <c r="F366" s="21"/>
      <c r="G366" s="27">
        <f>G367</f>
        <v>105</v>
      </c>
      <c r="H366" s="204"/>
    </row>
    <row r="367" spans="1:9" ht="39.75" customHeight="1" x14ac:dyDescent="0.25">
      <c r="A367" s="26" t="s">
        <v>172</v>
      </c>
      <c r="B367" s="17">
        <v>903</v>
      </c>
      <c r="C367" s="21" t="s">
        <v>340</v>
      </c>
      <c r="D367" s="21" t="s">
        <v>191</v>
      </c>
      <c r="E367" s="21" t="s">
        <v>745</v>
      </c>
      <c r="F367" s="21" t="s">
        <v>173</v>
      </c>
      <c r="G367" s="27">
        <f>G368</f>
        <v>105</v>
      </c>
      <c r="H367" s="204"/>
    </row>
    <row r="368" spans="1:9" ht="47.25" x14ac:dyDescent="0.25">
      <c r="A368" s="26" t="s">
        <v>174</v>
      </c>
      <c r="B368" s="17">
        <v>903</v>
      </c>
      <c r="C368" s="21" t="s">
        <v>340</v>
      </c>
      <c r="D368" s="21" t="s">
        <v>191</v>
      </c>
      <c r="E368" s="21" t="s">
        <v>745</v>
      </c>
      <c r="F368" s="21" t="s">
        <v>175</v>
      </c>
      <c r="G368" s="27">
        <f>55+50</f>
        <v>105</v>
      </c>
      <c r="H368" s="129"/>
      <c r="I368" s="149"/>
    </row>
    <row r="369" spans="1:11" ht="63" x14ac:dyDescent="0.25">
      <c r="A369" s="31" t="s">
        <v>782</v>
      </c>
      <c r="B369" s="17">
        <v>903</v>
      </c>
      <c r="C369" s="21" t="s">
        <v>340</v>
      </c>
      <c r="D369" s="21" t="s">
        <v>191</v>
      </c>
      <c r="E369" s="21" t="s">
        <v>780</v>
      </c>
      <c r="F369" s="21"/>
      <c r="G369" s="27">
        <f>G370</f>
        <v>5</v>
      </c>
      <c r="H369" s="204"/>
    </row>
    <row r="370" spans="1:11" ht="31.5" x14ac:dyDescent="0.25">
      <c r="A370" s="26" t="s">
        <v>410</v>
      </c>
      <c r="B370" s="17">
        <v>903</v>
      </c>
      <c r="C370" s="21" t="s">
        <v>340</v>
      </c>
      <c r="D370" s="21" t="s">
        <v>191</v>
      </c>
      <c r="E370" s="21" t="s">
        <v>788</v>
      </c>
      <c r="F370" s="21"/>
      <c r="G370" s="27">
        <f>G371</f>
        <v>5</v>
      </c>
      <c r="H370" s="204"/>
    </row>
    <row r="371" spans="1:11" ht="31.5" x14ac:dyDescent="0.25">
      <c r="A371" s="26" t="s">
        <v>172</v>
      </c>
      <c r="B371" s="17">
        <v>903</v>
      </c>
      <c r="C371" s="21" t="s">
        <v>340</v>
      </c>
      <c r="D371" s="21" t="s">
        <v>191</v>
      </c>
      <c r="E371" s="21" t="s">
        <v>788</v>
      </c>
      <c r="F371" s="21" t="s">
        <v>173</v>
      </c>
      <c r="G371" s="27">
        <f>G372</f>
        <v>5</v>
      </c>
      <c r="H371" s="204"/>
    </row>
    <row r="372" spans="1:11" ht="47.25" x14ac:dyDescent="0.25">
      <c r="A372" s="26" t="s">
        <v>174</v>
      </c>
      <c r="B372" s="17">
        <v>903</v>
      </c>
      <c r="C372" s="21" t="s">
        <v>340</v>
      </c>
      <c r="D372" s="21" t="s">
        <v>191</v>
      </c>
      <c r="E372" s="21" t="s">
        <v>788</v>
      </c>
      <c r="F372" s="21" t="s">
        <v>175</v>
      </c>
      <c r="G372" s="27">
        <v>5</v>
      </c>
      <c r="H372" s="129"/>
      <c r="I372" s="149"/>
    </row>
    <row r="373" spans="1:11" ht="15.75" x14ac:dyDescent="0.25">
      <c r="A373" s="26" t="s">
        <v>162</v>
      </c>
      <c r="B373" s="17">
        <v>903</v>
      </c>
      <c r="C373" s="21" t="s">
        <v>340</v>
      </c>
      <c r="D373" s="21" t="s">
        <v>191</v>
      </c>
      <c r="E373" s="21" t="s">
        <v>163</v>
      </c>
      <c r="F373" s="21"/>
      <c r="G373" s="27">
        <f>G374+G380</f>
        <v>17148.8</v>
      </c>
      <c r="H373" s="204"/>
    </row>
    <row r="374" spans="1:11" ht="31.5" x14ac:dyDescent="0.25">
      <c r="A374" s="26" t="s">
        <v>164</v>
      </c>
      <c r="B374" s="17">
        <v>903</v>
      </c>
      <c r="C374" s="21" t="s">
        <v>340</v>
      </c>
      <c r="D374" s="21" t="s">
        <v>191</v>
      </c>
      <c r="E374" s="21" t="s">
        <v>165</v>
      </c>
      <c r="F374" s="21"/>
      <c r="G374" s="27">
        <f>G375</f>
        <v>6754.9</v>
      </c>
      <c r="H374" s="204"/>
    </row>
    <row r="375" spans="1:11" ht="47.25" x14ac:dyDescent="0.25">
      <c r="A375" s="26" t="s">
        <v>166</v>
      </c>
      <c r="B375" s="17">
        <v>903</v>
      </c>
      <c r="C375" s="21" t="s">
        <v>340</v>
      </c>
      <c r="D375" s="21" t="s">
        <v>191</v>
      </c>
      <c r="E375" s="21" t="s">
        <v>167</v>
      </c>
      <c r="F375" s="21"/>
      <c r="G375" s="27">
        <f>G376+G378</f>
        <v>6754.9</v>
      </c>
      <c r="H375" s="204"/>
    </row>
    <row r="376" spans="1:11" ht="94.5" x14ac:dyDescent="0.25">
      <c r="A376" s="26" t="s">
        <v>168</v>
      </c>
      <c r="B376" s="17">
        <v>903</v>
      </c>
      <c r="C376" s="21" t="s">
        <v>340</v>
      </c>
      <c r="D376" s="21" t="s">
        <v>191</v>
      </c>
      <c r="E376" s="21" t="s">
        <v>167</v>
      </c>
      <c r="F376" s="21" t="s">
        <v>169</v>
      </c>
      <c r="G376" s="27">
        <f>G377</f>
        <v>6754.9</v>
      </c>
      <c r="H376" s="204"/>
    </row>
    <row r="377" spans="1:11" ht="31.5" x14ac:dyDescent="0.25">
      <c r="A377" s="26" t="s">
        <v>170</v>
      </c>
      <c r="B377" s="17">
        <v>903</v>
      </c>
      <c r="C377" s="21" t="s">
        <v>340</v>
      </c>
      <c r="D377" s="21" t="s">
        <v>191</v>
      </c>
      <c r="E377" s="21" t="s">
        <v>167</v>
      </c>
      <c r="F377" s="21" t="s">
        <v>171</v>
      </c>
      <c r="G377" s="28">
        <v>6754.9</v>
      </c>
      <c r="H377" s="204"/>
    </row>
    <row r="378" spans="1:11" ht="31.5" hidden="1" x14ac:dyDescent="0.25">
      <c r="A378" s="26" t="s">
        <v>172</v>
      </c>
      <c r="B378" s="17">
        <v>903</v>
      </c>
      <c r="C378" s="21" t="s">
        <v>340</v>
      </c>
      <c r="D378" s="21" t="s">
        <v>191</v>
      </c>
      <c r="E378" s="21" t="s">
        <v>167</v>
      </c>
      <c r="F378" s="21" t="s">
        <v>173</v>
      </c>
      <c r="G378" s="27">
        <f>G379</f>
        <v>0</v>
      </c>
      <c r="H378" s="204"/>
    </row>
    <row r="379" spans="1:11" ht="47.25" hidden="1" x14ac:dyDescent="0.25">
      <c r="A379" s="26" t="s">
        <v>174</v>
      </c>
      <c r="B379" s="17">
        <v>903</v>
      </c>
      <c r="C379" s="21" t="s">
        <v>340</v>
      </c>
      <c r="D379" s="21" t="s">
        <v>191</v>
      </c>
      <c r="E379" s="21" t="s">
        <v>167</v>
      </c>
      <c r="F379" s="21" t="s">
        <v>175</v>
      </c>
      <c r="G379" s="27"/>
      <c r="H379" s="204"/>
    </row>
    <row r="380" spans="1:11" ht="15.75" x14ac:dyDescent="0.25">
      <c r="A380" s="26" t="s">
        <v>182</v>
      </c>
      <c r="B380" s="17">
        <v>903</v>
      </c>
      <c r="C380" s="21" t="s">
        <v>340</v>
      </c>
      <c r="D380" s="21" t="s">
        <v>191</v>
      </c>
      <c r="E380" s="21" t="s">
        <v>183</v>
      </c>
      <c r="F380" s="21"/>
      <c r="G380" s="27">
        <f>G381</f>
        <v>10393.9</v>
      </c>
      <c r="H380" s="204"/>
    </row>
    <row r="381" spans="1:11" ht="31.5" x14ac:dyDescent="0.25">
      <c r="A381" s="26" t="s">
        <v>381</v>
      </c>
      <c r="B381" s="17">
        <v>903</v>
      </c>
      <c r="C381" s="21" t="s">
        <v>340</v>
      </c>
      <c r="D381" s="21" t="s">
        <v>191</v>
      </c>
      <c r="E381" s="21" t="s">
        <v>382</v>
      </c>
      <c r="F381" s="21"/>
      <c r="G381" s="27">
        <f>G382+G384+G386</f>
        <v>10393.9</v>
      </c>
      <c r="H381" s="204"/>
      <c r="J381" s="382"/>
      <c r="K381" s="382"/>
    </row>
    <row r="382" spans="1:11" ht="94.5" x14ac:dyDescent="0.25">
      <c r="A382" s="26" t="s">
        <v>168</v>
      </c>
      <c r="B382" s="17">
        <v>903</v>
      </c>
      <c r="C382" s="21" t="s">
        <v>340</v>
      </c>
      <c r="D382" s="21" t="s">
        <v>191</v>
      </c>
      <c r="E382" s="21" t="s">
        <v>382</v>
      </c>
      <c r="F382" s="21" t="s">
        <v>169</v>
      </c>
      <c r="G382" s="27">
        <f>G383</f>
        <v>8721.4</v>
      </c>
      <c r="H382" s="204"/>
      <c r="J382" s="382"/>
      <c r="K382" s="382"/>
    </row>
    <row r="383" spans="1:11" ht="31.5" x14ac:dyDescent="0.25">
      <c r="A383" s="26" t="s">
        <v>383</v>
      </c>
      <c r="B383" s="17">
        <v>903</v>
      </c>
      <c r="C383" s="21" t="s">
        <v>340</v>
      </c>
      <c r="D383" s="21" t="s">
        <v>191</v>
      </c>
      <c r="E383" s="21" t="s">
        <v>382</v>
      </c>
      <c r="F383" s="21" t="s">
        <v>250</v>
      </c>
      <c r="G383" s="28">
        <f>8596.3-84.9+210</f>
        <v>8721.4</v>
      </c>
      <c r="H383" s="129"/>
      <c r="I383" s="149"/>
      <c r="J383" s="382"/>
      <c r="K383" s="382"/>
    </row>
    <row r="384" spans="1:11" ht="31.5" x14ac:dyDescent="0.25">
      <c r="A384" s="26" t="s">
        <v>172</v>
      </c>
      <c r="B384" s="17">
        <v>903</v>
      </c>
      <c r="C384" s="21" t="s">
        <v>340</v>
      </c>
      <c r="D384" s="21" t="s">
        <v>191</v>
      </c>
      <c r="E384" s="21" t="s">
        <v>382</v>
      </c>
      <c r="F384" s="21" t="s">
        <v>173</v>
      </c>
      <c r="G384" s="27">
        <f>G385</f>
        <v>1652.5</v>
      </c>
      <c r="H384" s="204"/>
      <c r="J384" s="382"/>
      <c r="K384" s="382"/>
    </row>
    <row r="385" spans="1:11" ht="47.25" x14ac:dyDescent="0.25">
      <c r="A385" s="26" t="s">
        <v>174</v>
      </c>
      <c r="B385" s="17">
        <v>903</v>
      </c>
      <c r="C385" s="21" t="s">
        <v>340</v>
      </c>
      <c r="D385" s="21" t="s">
        <v>191</v>
      </c>
      <c r="E385" s="21" t="s">
        <v>382</v>
      </c>
      <c r="F385" s="21" t="s">
        <v>175</v>
      </c>
      <c r="G385" s="28">
        <f>1663.9+135.6-147</f>
        <v>1652.5</v>
      </c>
      <c r="H385" s="129"/>
      <c r="I385" s="150"/>
      <c r="J385" s="382"/>
      <c r="K385" s="382"/>
    </row>
    <row r="386" spans="1:11" ht="15.75" x14ac:dyDescent="0.25">
      <c r="A386" s="26" t="s">
        <v>176</v>
      </c>
      <c r="B386" s="17">
        <v>903</v>
      </c>
      <c r="C386" s="21" t="s">
        <v>340</v>
      </c>
      <c r="D386" s="21" t="s">
        <v>191</v>
      </c>
      <c r="E386" s="21" t="s">
        <v>382</v>
      </c>
      <c r="F386" s="21" t="s">
        <v>186</v>
      </c>
      <c r="G386" s="27">
        <f>G387</f>
        <v>20</v>
      </c>
      <c r="H386" s="204"/>
      <c r="J386" s="382"/>
      <c r="K386" s="382"/>
    </row>
    <row r="387" spans="1:11" ht="15.75" x14ac:dyDescent="0.25">
      <c r="A387" s="26" t="s">
        <v>610</v>
      </c>
      <c r="B387" s="17">
        <v>903</v>
      </c>
      <c r="C387" s="21" t="s">
        <v>340</v>
      </c>
      <c r="D387" s="21" t="s">
        <v>191</v>
      </c>
      <c r="E387" s="21" t="s">
        <v>382</v>
      </c>
      <c r="F387" s="21" t="s">
        <v>179</v>
      </c>
      <c r="G387" s="27">
        <v>20</v>
      </c>
      <c r="H387" s="204"/>
      <c r="J387" s="382"/>
      <c r="K387" s="382"/>
    </row>
    <row r="388" spans="1:11" ht="15.75" x14ac:dyDescent="0.25">
      <c r="A388" s="24" t="s">
        <v>284</v>
      </c>
      <c r="B388" s="20">
        <v>903</v>
      </c>
      <c r="C388" s="25" t="s">
        <v>285</v>
      </c>
      <c r="D388" s="25"/>
      <c r="E388" s="25"/>
      <c r="F388" s="25"/>
      <c r="G388" s="22">
        <f>G389</f>
        <v>4625</v>
      </c>
      <c r="H388" s="204"/>
    </row>
    <row r="389" spans="1:11" ht="15.75" x14ac:dyDescent="0.25">
      <c r="A389" s="24" t="s">
        <v>293</v>
      </c>
      <c r="B389" s="20">
        <v>903</v>
      </c>
      <c r="C389" s="25" t="s">
        <v>285</v>
      </c>
      <c r="D389" s="25" t="s">
        <v>256</v>
      </c>
      <c r="E389" s="25"/>
      <c r="F389" s="25"/>
      <c r="G389" s="22">
        <f>G390+G443</f>
        <v>4625</v>
      </c>
      <c r="H389" s="204"/>
    </row>
    <row r="390" spans="1:11" ht="47.25" x14ac:dyDescent="0.25">
      <c r="A390" s="26" t="s">
        <v>384</v>
      </c>
      <c r="B390" s="17">
        <v>903</v>
      </c>
      <c r="C390" s="21" t="s">
        <v>285</v>
      </c>
      <c r="D390" s="21" t="s">
        <v>256</v>
      </c>
      <c r="E390" s="21" t="s">
        <v>385</v>
      </c>
      <c r="F390" s="21"/>
      <c r="G390" s="27">
        <f>G391+G399+G403+G407+G413+G417+G421+G439</f>
        <v>3693</v>
      </c>
      <c r="H390" s="204"/>
    </row>
    <row r="391" spans="1:11" ht="31.5" x14ac:dyDescent="0.25">
      <c r="A391" s="26" t="s">
        <v>386</v>
      </c>
      <c r="B391" s="17">
        <v>903</v>
      </c>
      <c r="C391" s="21" t="s">
        <v>285</v>
      </c>
      <c r="D391" s="21" t="s">
        <v>256</v>
      </c>
      <c r="E391" s="21" t="s">
        <v>387</v>
      </c>
      <c r="F391" s="21"/>
      <c r="G391" s="27">
        <f>G392+G396</f>
        <v>935</v>
      </c>
      <c r="H391" s="204"/>
    </row>
    <row r="392" spans="1:11" ht="31.5" x14ac:dyDescent="0.25">
      <c r="A392" s="26" t="s">
        <v>172</v>
      </c>
      <c r="B392" s="17">
        <v>903</v>
      </c>
      <c r="C392" s="21" t="s">
        <v>285</v>
      </c>
      <c r="D392" s="21" t="s">
        <v>256</v>
      </c>
      <c r="E392" s="21" t="s">
        <v>388</v>
      </c>
      <c r="F392" s="21" t="s">
        <v>173</v>
      </c>
      <c r="G392" s="27">
        <f>G393</f>
        <v>666.4</v>
      </c>
      <c r="H392" s="204"/>
    </row>
    <row r="393" spans="1:11" ht="47.25" x14ac:dyDescent="0.25">
      <c r="A393" s="26" t="s">
        <v>174</v>
      </c>
      <c r="B393" s="17">
        <v>903</v>
      </c>
      <c r="C393" s="21" t="s">
        <v>285</v>
      </c>
      <c r="D393" s="21" t="s">
        <v>256</v>
      </c>
      <c r="E393" s="21" t="s">
        <v>388</v>
      </c>
      <c r="F393" s="21" t="s">
        <v>175</v>
      </c>
      <c r="G393" s="27">
        <f>669.4-3</f>
        <v>666.4</v>
      </c>
      <c r="H393" s="204"/>
    </row>
    <row r="394" spans="1:11" ht="31.5" hidden="1" x14ac:dyDescent="0.25">
      <c r="A394" s="26" t="s">
        <v>289</v>
      </c>
      <c r="B394" s="17">
        <v>903</v>
      </c>
      <c r="C394" s="21" t="s">
        <v>285</v>
      </c>
      <c r="D394" s="21" t="s">
        <v>256</v>
      </c>
      <c r="E394" s="21" t="s">
        <v>388</v>
      </c>
      <c r="F394" s="21" t="s">
        <v>290</v>
      </c>
      <c r="G394" s="27">
        <f>G395</f>
        <v>0</v>
      </c>
      <c r="H394" s="204"/>
    </row>
    <row r="395" spans="1:11" ht="31.5" hidden="1" x14ac:dyDescent="0.25">
      <c r="A395" s="26" t="s">
        <v>389</v>
      </c>
      <c r="B395" s="17">
        <v>903</v>
      </c>
      <c r="C395" s="21" t="s">
        <v>285</v>
      </c>
      <c r="D395" s="21" t="s">
        <v>256</v>
      </c>
      <c r="E395" s="21" t="s">
        <v>388</v>
      </c>
      <c r="F395" s="21" t="s">
        <v>390</v>
      </c>
      <c r="G395" s="27">
        <v>0</v>
      </c>
      <c r="H395" s="204"/>
    </row>
    <row r="396" spans="1:11" ht="31.5" x14ac:dyDescent="0.25">
      <c r="A396" s="26" t="s">
        <v>391</v>
      </c>
      <c r="B396" s="17">
        <v>903</v>
      </c>
      <c r="C396" s="21" t="s">
        <v>285</v>
      </c>
      <c r="D396" s="21" t="s">
        <v>256</v>
      </c>
      <c r="E396" s="21" t="s">
        <v>392</v>
      </c>
      <c r="F396" s="21"/>
      <c r="G396" s="27">
        <f>G397</f>
        <v>268.60000000000002</v>
      </c>
      <c r="H396" s="204"/>
    </row>
    <row r="397" spans="1:11" ht="47.25" x14ac:dyDescent="0.25">
      <c r="A397" s="26" t="s">
        <v>313</v>
      </c>
      <c r="B397" s="17">
        <v>903</v>
      </c>
      <c r="C397" s="21" t="s">
        <v>285</v>
      </c>
      <c r="D397" s="21" t="s">
        <v>256</v>
      </c>
      <c r="E397" s="21" t="s">
        <v>392</v>
      </c>
      <c r="F397" s="21" t="s">
        <v>314</v>
      </c>
      <c r="G397" s="27">
        <f>G398</f>
        <v>268.60000000000002</v>
      </c>
      <c r="H397" s="204"/>
    </row>
    <row r="398" spans="1:11" ht="15.75" x14ac:dyDescent="0.25">
      <c r="A398" s="26" t="s">
        <v>315</v>
      </c>
      <c r="B398" s="17">
        <v>903</v>
      </c>
      <c r="C398" s="21" t="s">
        <v>285</v>
      </c>
      <c r="D398" s="21" t="s">
        <v>256</v>
      </c>
      <c r="E398" s="21" t="s">
        <v>392</v>
      </c>
      <c r="F398" s="21" t="s">
        <v>316</v>
      </c>
      <c r="G398" s="27">
        <f>160.5+108.1</f>
        <v>268.60000000000002</v>
      </c>
      <c r="H398" s="129"/>
    </row>
    <row r="399" spans="1:11" ht="31.5" x14ac:dyDescent="0.25">
      <c r="A399" s="26" t="s">
        <v>393</v>
      </c>
      <c r="B399" s="17">
        <v>903</v>
      </c>
      <c r="C399" s="21" t="s">
        <v>285</v>
      </c>
      <c r="D399" s="21" t="s">
        <v>256</v>
      </c>
      <c r="E399" s="21" t="s">
        <v>394</v>
      </c>
      <c r="F399" s="21"/>
      <c r="G399" s="27">
        <f>G400</f>
        <v>63</v>
      </c>
      <c r="H399" s="204"/>
    </row>
    <row r="400" spans="1:11" ht="31.5" x14ac:dyDescent="0.25">
      <c r="A400" s="26" t="s">
        <v>198</v>
      </c>
      <c r="B400" s="17">
        <v>903</v>
      </c>
      <c r="C400" s="21" t="s">
        <v>285</v>
      </c>
      <c r="D400" s="21" t="s">
        <v>256</v>
      </c>
      <c r="E400" s="21" t="s">
        <v>395</v>
      </c>
      <c r="F400" s="21"/>
      <c r="G400" s="27">
        <f>G401</f>
        <v>63</v>
      </c>
      <c r="H400" s="204"/>
    </row>
    <row r="401" spans="1:8" ht="31.5" x14ac:dyDescent="0.25">
      <c r="A401" s="26" t="s">
        <v>289</v>
      </c>
      <c r="B401" s="17">
        <v>903</v>
      </c>
      <c r="C401" s="21" t="s">
        <v>285</v>
      </c>
      <c r="D401" s="21" t="s">
        <v>256</v>
      </c>
      <c r="E401" s="21" t="s">
        <v>395</v>
      </c>
      <c r="F401" s="21" t="s">
        <v>290</v>
      </c>
      <c r="G401" s="27">
        <f>G402</f>
        <v>63</v>
      </c>
      <c r="H401" s="204"/>
    </row>
    <row r="402" spans="1:8" ht="31.5" x14ac:dyDescent="0.25">
      <c r="A402" s="26" t="s">
        <v>291</v>
      </c>
      <c r="B402" s="17">
        <v>903</v>
      </c>
      <c r="C402" s="21" t="s">
        <v>285</v>
      </c>
      <c r="D402" s="21" t="s">
        <v>256</v>
      </c>
      <c r="E402" s="21" t="s">
        <v>395</v>
      </c>
      <c r="F402" s="21" t="s">
        <v>292</v>
      </c>
      <c r="G402" s="27">
        <f>60+3</f>
        <v>63</v>
      </c>
      <c r="H402" s="204"/>
    </row>
    <row r="403" spans="1:8" ht="31.5" x14ac:dyDescent="0.25">
      <c r="A403" s="26" t="s">
        <v>396</v>
      </c>
      <c r="B403" s="17">
        <v>903</v>
      </c>
      <c r="C403" s="17">
        <v>10</v>
      </c>
      <c r="D403" s="21" t="s">
        <v>256</v>
      </c>
      <c r="E403" s="21" t="s">
        <v>397</v>
      </c>
      <c r="F403" s="21"/>
      <c r="G403" s="27">
        <f>G404</f>
        <v>420</v>
      </c>
      <c r="H403" s="204"/>
    </row>
    <row r="404" spans="1:8" ht="31.5" x14ac:dyDescent="0.25">
      <c r="A404" s="26" t="s">
        <v>198</v>
      </c>
      <c r="B404" s="17">
        <v>903</v>
      </c>
      <c r="C404" s="21" t="s">
        <v>285</v>
      </c>
      <c r="D404" s="21" t="s">
        <v>256</v>
      </c>
      <c r="E404" s="21" t="s">
        <v>398</v>
      </c>
      <c r="F404" s="21"/>
      <c r="G404" s="27">
        <f>G405</f>
        <v>420</v>
      </c>
      <c r="H404" s="204"/>
    </row>
    <row r="405" spans="1:8" ht="31.5" x14ac:dyDescent="0.25">
      <c r="A405" s="26" t="s">
        <v>289</v>
      </c>
      <c r="B405" s="17">
        <v>903</v>
      </c>
      <c r="C405" s="21" t="s">
        <v>285</v>
      </c>
      <c r="D405" s="21" t="s">
        <v>256</v>
      </c>
      <c r="E405" s="21" t="s">
        <v>398</v>
      </c>
      <c r="F405" s="21" t="s">
        <v>290</v>
      </c>
      <c r="G405" s="27">
        <f>G406</f>
        <v>420</v>
      </c>
      <c r="H405" s="204"/>
    </row>
    <row r="406" spans="1:8" ht="31.5" x14ac:dyDescent="0.25">
      <c r="A406" s="26" t="s">
        <v>389</v>
      </c>
      <c r="B406" s="17">
        <v>903</v>
      </c>
      <c r="C406" s="21" t="s">
        <v>285</v>
      </c>
      <c r="D406" s="21" t="s">
        <v>256</v>
      </c>
      <c r="E406" s="21" t="s">
        <v>398</v>
      </c>
      <c r="F406" s="21" t="s">
        <v>390</v>
      </c>
      <c r="G406" s="27">
        <v>420</v>
      </c>
      <c r="H406" s="204"/>
    </row>
    <row r="407" spans="1:8" ht="15.75" x14ac:dyDescent="0.25">
      <c r="A407" s="26" t="s">
        <v>399</v>
      </c>
      <c r="B407" s="17">
        <v>903</v>
      </c>
      <c r="C407" s="17">
        <v>10</v>
      </c>
      <c r="D407" s="21" t="s">
        <v>256</v>
      </c>
      <c r="E407" s="21" t="s">
        <v>400</v>
      </c>
      <c r="F407" s="21"/>
      <c r="G407" s="27">
        <f>G408</f>
        <v>1595</v>
      </c>
      <c r="H407" s="204"/>
    </row>
    <row r="408" spans="1:8" ht="31.5" x14ac:dyDescent="0.25">
      <c r="A408" s="26" t="s">
        <v>198</v>
      </c>
      <c r="B408" s="17">
        <v>903</v>
      </c>
      <c r="C408" s="21" t="s">
        <v>285</v>
      </c>
      <c r="D408" s="21" t="s">
        <v>256</v>
      </c>
      <c r="E408" s="21" t="s">
        <v>401</v>
      </c>
      <c r="F408" s="21"/>
      <c r="G408" s="27">
        <f>G409+G411</f>
        <v>1595</v>
      </c>
      <c r="H408" s="204"/>
    </row>
    <row r="409" spans="1:8" ht="31.5" x14ac:dyDescent="0.25">
      <c r="A409" s="26" t="s">
        <v>172</v>
      </c>
      <c r="B409" s="17">
        <v>903</v>
      </c>
      <c r="C409" s="21" t="s">
        <v>285</v>
      </c>
      <c r="D409" s="21" t="s">
        <v>256</v>
      </c>
      <c r="E409" s="21" t="s">
        <v>401</v>
      </c>
      <c r="F409" s="21" t="s">
        <v>173</v>
      </c>
      <c r="G409" s="27">
        <f>G410</f>
        <v>547</v>
      </c>
      <c r="H409" s="204"/>
    </row>
    <row r="410" spans="1:8" ht="47.25" x14ac:dyDescent="0.25">
      <c r="A410" s="26" t="s">
        <v>174</v>
      </c>
      <c r="B410" s="17">
        <v>903</v>
      </c>
      <c r="C410" s="21" t="s">
        <v>285</v>
      </c>
      <c r="D410" s="21" t="s">
        <v>256</v>
      </c>
      <c r="E410" s="21" t="s">
        <v>401</v>
      </c>
      <c r="F410" s="21" t="s">
        <v>175</v>
      </c>
      <c r="G410" s="189">
        <f>552-50+45</f>
        <v>547</v>
      </c>
      <c r="H410" s="184" t="s">
        <v>823</v>
      </c>
    </row>
    <row r="411" spans="1:8" ht="31.5" x14ac:dyDescent="0.25">
      <c r="A411" s="26" t="s">
        <v>289</v>
      </c>
      <c r="B411" s="17">
        <v>903</v>
      </c>
      <c r="C411" s="21" t="s">
        <v>285</v>
      </c>
      <c r="D411" s="21" t="s">
        <v>256</v>
      </c>
      <c r="E411" s="21" t="s">
        <v>401</v>
      </c>
      <c r="F411" s="21" t="s">
        <v>290</v>
      </c>
      <c r="G411" s="27">
        <f>G412</f>
        <v>1048</v>
      </c>
      <c r="H411" s="204"/>
    </row>
    <row r="412" spans="1:8" ht="31.5" x14ac:dyDescent="0.25">
      <c r="A412" s="26" t="s">
        <v>389</v>
      </c>
      <c r="B412" s="17">
        <v>903</v>
      </c>
      <c r="C412" s="21" t="s">
        <v>285</v>
      </c>
      <c r="D412" s="21" t="s">
        <v>256</v>
      </c>
      <c r="E412" s="21" t="s">
        <v>401</v>
      </c>
      <c r="F412" s="21" t="s">
        <v>390</v>
      </c>
      <c r="G412" s="27">
        <v>1048</v>
      </c>
      <c r="H412" s="204"/>
    </row>
    <row r="413" spans="1:8" ht="47.25" x14ac:dyDescent="0.25">
      <c r="A413" s="26" t="s">
        <v>402</v>
      </c>
      <c r="B413" s="17">
        <v>903</v>
      </c>
      <c r="C413" s="21" t="s">
        <v>285</v>
      </c>
      <c r="D413" s="21" t="s">
        <v>256</v>
      </c>
      <c r="E413" s="21" t="s">
        <v>403</v>
      </c>
      <c r="F413" s="21"/>
      <c r="G413" s="27">
        <f>G414</f>
        <v>335</v>
      </c>
      <c r="H413" s="204"/>
    </row>
    <row r="414" spans="1:8" ht="31.5" x14ac:dyDescent="0.25">
      <c r="A414" s="26" t="s">
        <v>198</v>
      </c>
      <c r="B414" s="17">
        <v>903</v>
      </c>
      <c r="C414" s="21" t="s">
        <v>285</v>
      </c>
      <c r="D414" s="21" t="s">
        <v>256</v>
      </c>
      <c r="E414" s="21" t="s">
        <v>404</v>
      </c>
      <c r="F414" s="21"/>
      <c r="G414" s="27">
        <f>G415</f>
        <v>335</v>
      </c>
      <c r="H414" s="204"/>
    </row>
    <row r="415" spans="1:8" ht="31.5" x14ac:dyDescent="0.25">
      <c r="A415" s="26" t="s">
        <v>289</v>
      </c>
      <c r="B415" s="17">
        <v>903</v>
      </c>
      <c r="C415" s="21" t="s">
        <v>285</v>
      </c>
      <c r="D415" s="21" t="s">
        <v>256</v>
      </c>
      <c r="E415" s="21" t="s">
        <v>404</v>
      </c>
      <c r="F415" s="21" t="s">
        <v>290</v>
      </c>
      <c r="G415" s="27">
        <f>G416</f>
        <v>335</v>
      </c>
      <c r="H415" s="204"/>
    </row>
    <row r="416" spans="1:8" ht="31.5" x14ac:dyDescent="0.25">
      <c r="A416" s="26" t="s">
        <v>389</v>
      </c>
      <c r="B416" s="17">
        <v>903</v>
      </c>
      <c r="C416" s="21" t="s">
        <v>285</v>
      </c>
      <c r="D416" s="21" t="s">
        <v>256</v>
      </c>
      <c r="E416" s="21" t="s">
        <v>404</v>
      </c>
      <c r="F416" s="21" t="s">
        <v>390</v>
      </c>
      <c r="G416" s="27">
        <f>400-65</f>
        <v>335</v>
      </c>
      <c r="H416" s="204"/>
    </row>
    <row r="417" spans="1:8" ht="63" x14ac:dyDescent="0.25">
      <c r="A417" s="26" t="s">
        <v>405</v>
      </c>
      <c r="B417" s="17">
        <v>903</v>
      </c>
      <c r="C417" s="21" t="s">
        <v>285</v>
      </c>
      <c r="D417" s="21" t="s">
        <v>256</v>
      </c>
      <c r="E417" s="21" t="s">
        <v>406</v>
      </c>
      <c r="F417" s="21"/>
      <c r="G417" s="27">
        <f>G418</f>
        <v>210</v>
      </c>
      <c r="H417" s="204"/>
    </row>
    <row r="418" spans="1:8" ht="31.5" x14ac:dyDescent="0.25">
      <c r="A418" s="26" t="s">
        <v>198</v>
      </c>
      <c r="B418" s="17">
        <v>903</v>
      </c>
      <c r="C418" s="21" t="s">
        <v>285</v>
      </c>
      <c r="D418" s="21" t="s">
        <v>256</v>
      </c>
      <c r="E418" s="21" t="s">
        <v>407</v>
      </c>
      <c r="F418" s="21"/>
      <c r="G418" s="27">
        <f>G419</f>
        <v>210</v>
      </c>
      <c r="H418" s="204"/>
    </row>
    <row r="419" spans="1:8" ht="31.5" x14ac:dyDescent="0.25">
      <c r="A419" s="26" t="s">
        <v>172</v>
      </c>
      <c r="B419" s="17">
        <v>903</v>
      </c>
      <c r="C419" s="21" t="s">
        <v>285</v>
      </c>
      <c r="D419" s="21" t="s">
        <v>256</v>
      </c>
      <c r="E419" s="21" t="s">
        <v>407</v>
      </c>
      <c r="F419" s="21" t="s">
        <v>173</v>
      </c>
      <c r="G419" s="27">
        <f>G420</f>
        <v>210</v>
      </c>
      <c r="H419" s="204"/>
    </row>
    <row r="420" spans="1:8" ht="47.25" x14ac:dyDescent="0.25">
      <c r="A420" s="26" t="s">
        <v>174</v>
      </c>
      <c r="B420" s="17">
        <v>903</v>
      </c>
      <c r="C420" s="21" t="s">
        <v>285</v>
      </c>
      <c r="D420" s="21" t="s">
        <v>256</v>
      </c>
      <c r="E420" s="21" t="s">
        <v>407</v>
      </c>
      <c r="F420" s="21" t="s">
        <v>175</v>
      </c>
      <c r="G420" s="27">
        <f>150+60</f>
        <v>210</v>
      </c>
      <c r="H420" s="204"/>
    </row>
    <row r="421" spans="1:8" ht="63" x14ac:dyDescent="0.25">
      <c r="A421" s="26" t="s">
        <v>408</v>
      </c>
      <c r="B421" s="17">
        <v>903</v>
      </c>
      <c r="C421" s="21" t="s">
        <v>285</v>
      </c>
      <c r="D421" s="21" t="s">
        <v>256</v>
      </c>
      <c r="E421" s="21" t="s">
        <v>409</v>
      </c>
      <c r="F421" s="21"/>
      <c r="G421" s="27">
        <f>G422+G434+G428+G431</f>
        <v>30</v>
      </c>
      <c r="H421" s="204"/>
    </row>
    <row r="422" spans="1:8" ht="47.25" customHeight="1" x14ac:dyDescent="0.25">
      <c r="A422" s="26" t="s">
        <v>410</v>
      </c>
      <c r="B422" s="17">
        <v>903</v>
      </c>
      <c r="C422" s="21" t="s">
        <v>285</v>
      </c>
      <c r="D422" s="21" t="s">
        <v>256</v>
      </c>
      <c r="E422" s="21" t="s">
        <v>411</v>
      </c>
      <c r="F422" s="21"/>
      <c r="G422" s="27">
        <f>G423</f>
        <v>20</v>
      </c>
      <c r="H422" s="204"/>
    </row>
    <row r="423" spans="1:8" ht="47.25" x14ac:dyDescent="0.25">
      <c r="A423" s="26" t="s">
        <v>313</v>
      </c>
      <c r="B423" s="17">
        <v>903</v>
      </c>
      <c r="C423" s="21" t="s">
        <v>285</v>
      </c>
      <c r="D423" s="21" t="s">
        <v>256</v>
      </c>
      <c r="E423" s="21" t="s">
        <v>411</v>
      </c>
      <c r="F423" s="21" t="s">
        <v>314</v>
      </c>
      <c r="G423" s="27">
        <f>G424</f>
        <v>20</v>
      </c>
      <c r="H423" s="204"/>
    </row>
    <row r="424" spans="1:8" ht="63" x14ac:dyDescent="0.25">
      <c r="A424" s="41" t="s">
        <v>412</v>
      </c>
      <c r="B424" s="17">
        <v>903</v>
      </c>
      <c r="C424" s="21" t="s">
        <v>285</v>
      </c>
      <c r="D424" s="21" t="s">
        <v>256</v>
      </c>
      <c r="E424" s="21" t="s">
        <v>411</v>
      </c>
      <c r="F424" s="21" t="s">
        <v>413</v>
      </c>
      <c r="G424" s="27">
        <f>30-10</f>
        <v>20</v>
      </c>
      <c r="H424" s="129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1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1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1"/>
    </row>
    <row r="428" spans="1:8" ht="126" hidden="1" x14ac:dyDescent="0.25">
      <c r="A428" s="26" t="s">
        <v>414</v>
      </c>
      <c r="B428" s="17">
        <v>903</v>
      </c>
      <c r="C428" s="21" t="s">
        <v>285</v>
      </c>
      <c r="D428" s="21" t="s">
        <v>256</v>
      </c>
      <c r="E428" s="21" t="s">
        <v>415</v>
      </c>
      <c r="F428" s="21"/>
      <c r="G428" s="27">
        <f>G429</f>
        <v>0</v>
      </c>
      <c r="H428" s="204"/>
    </row>
    <row r="429" spans="1:8" ht="15.75" hidden="1" x14ac:dyDescent="0.25">
      <c r="A429" s="26" t="s">
        <v>176</v>
      </c>
      <c r="B429" s="17">
        <v>903</v>
      </c>
      <c r="C429" s="21" t="s">
        <v>285</v>
      </c>
      <c r="D429" s="21" t="s">
        <v>256</v>
      </c>
      <c r="E429" s="21" t="s">
        <v>415</v>
      </c>
      <c r="F429" s="21" t="s">
        <v>186</v>
      </c>
      <c r="G429" s="27">
        <f>G430</f>
        <v>0</v>
      </c>
      <c r="H429" s="204"/>
    </row>
    <row r="430" spans="1:8" ht="63" hidden="1" x14ac:dyDescent="0.25">
      <c r="A430" s="26" t="s">
        <v>225</v>
      </c>
      <c r="B430" s="17">
        <v>903</v>
      </c>
      <c r="C430" s="21" t="s">
        <v>285</v>
      </c>
      <c r="D430" s="21" t="s">
        <v>256</v>
      </c>
      <c r="E430" s="21" t="s">
        <v>415</v>
      </c>
      <c r="F430" s="21" t="s">
        <v>201</v>
      </c>
      <c r="G430" s="27">
        <v>0</v>
      </c>
      <c r="H430" s="204"/>
    </row>
    <row r="431" spans="1:8" ht="63" x14ac:dyDescent="0.25">
      <c r="A431" s="26" t="s">
        <v>416</v>
      </c>
      <c r="B431" s="17">
        <v>903</v>
      </c>
      <c r="C431" s="21" t="s">
        <v>285</v>
      </c>
      <c r="D431" s="21" t="s">
        <v>256</v>
      </c>
      <c r="E431" s="21" t="s">
        <v>417</v>
      </c>
      <c r="F431" s="21"/>
      <c r="G431" s="27">
        <f>G432</f>
        <v>10</v>
      </c>
      <c r="H431" s="204"/>
    </row>
    <row r="432" spans="1:8" ht="31.5" x14ac:dyDescent="0.25">
      <c r="A432" s="26" t="s">
        <v>289</v>
      </c>
      <c r="B432" s="17">
        <v>903</v>
      </c>
      <c r="C432" s="21" t="s">
        <v>285</v>
      </c>
      <c r="D432" s="21" t="s">
        <v>256</v>
      </c>
      <c r="E432" s="21" t="s">
        <v>417</v>
      </c>
      <c r="F432" s="21" t="s">
        <v>290</v>
      </c>
      <c r="G432" s="27">
        <f>G433</f>
        <v>10</v>
      </c>
      <c r="H432" s="204"/>
    </row>
    <row r="433" spans="1:10" ht="31.5" x14ac:dyDescent="0.25">
      <c r="A433" s="26" t="s">
        <v>291</v>
      </c>
      <c r="B433" s="17">
        <v>903</v>
      </c>
      <c r="C433" s="21" t="s">
        <v>285</v>
      </c>
      <c r="D433" s="21" t="s">
        <v>256</v>
      </c>
      <c r="E433" s="21" t="s">
        <v>417</v>
      </c>
      <c r="F433" s="21" t="s">
        <v>292</v>
      </c>
      <c r="G433" s="27">
        <v>10</v>
      </c>
      <c r="H433" s="129"/>
    </row>
    <row r="434" spans="1:10" ht="31.5" hidden="1" x14ac:dyDescent="0.25">
      <c r="A434" s="26" t="s">
        <v>418</v>
      </c>
      <c r="B434" s="17">
        <v>903</v>
      </c>
      <c r="C434" s="21" t="s">
        <v>285</v>
      </c>
      <c r="D434" s="21" t="s">
        <v>256</v>
      </c>
      <c r="E434" s="21" t="s">
        <v>419</v>
      </c>
      <c r="F434" s="21"/>
      <c r="G434" s="27">
        <f>G435+G437</f>
        <v>0</v>
      </c>
      <c r="H434" s="204"/>
    </row>
    <row r="435" spans="1:10" ht="31.5" hidden="1" x14ac:dyDescent="0.25">
      <c r="A435" s="26" t="s">
        <v>172</v>
      </c>
      <c r="B435" s="17">
        <v>903</v>
      </c>
      <c r="C435" s="21" t="s">
        <v>285</v>
      </c>
      <c r="D435" s="21" t="s">
        <v>256</v>
      </c>
      <c r="E435" s="21" t="s">
        <v>419</v>
      </c>
      <c r="F435" s="21" t="s">
        <v>173</v>
      </c>
      <c r="G435" s="27">
        <f>G436</f>
        <v>0</v>
      </c>
      <c r="H435" s="204"/>
    </row>
    <row r="436" spans="1:10" ht="47.25" hidden="1" x14ac:dyDescent="0.25">
      <c r="A436" s="26" t="s">
        <v>174</v>
      </c>
      <c r="B436" s="17">
        <v>903</v>
      </c>
      <c r="C436" s="21" t="s">
        <v>285</v>
      </c>
      <c r="D436" s="21" t="s">
        <v>256</v>
      </c>
      <c r="E436" s="21" t="s">
        <v>419</v>
      </c>
      <c r="F436" s="21" t="s">
        <v>175</v>
      </c>
      <c r="G436" s="27">
        <v>0</v>
      </c>
      <c r="H436" s="204"/>
    </row>
    <row r="437" spans="1:10" ht="15.75" hidden="1" x14ac:dyDescent="0.25">
      <c r="A437" s="26" t="s">
        <v>176</v>
      </c>
      <c r="B437" s="17">
        <v>903</v>
      </c>
      <c r="C437" s="21" t="s">
        <v>285</v>
      </c>
      <c r="D437" s="21" t="s">
        <v>256</v>
      </c>
      <c r="E437" s="21" t="s">
        <v>420</v>
      </c>
      <c r="F437" s="21" t="s">
        <v>186</v>
      </c>
      <c r="G437" s="27">
        <f>G438</f>
        <v>0</v>
      </c>
      <c r="H437" s="204"/>
    </row>
    <row r="438" spans="1:10" ht="63" hidden="1" x14ac:dyDescent="0.25">
      <c r="A438" s="26" t="s">
        <v>225</v>
      </c>
      <c r="B438" s="17">
        <v>903</v>
      </c>
      <c r="C438" s="21" t="s">
        <v>285</v>
      </c>
      <c r="D438" s="21" t="s">
        <v>256</v>
      </c>
      <c r="E438" s="21" t="s">
        <v>420</v>
      </c>
      <c r="F438" s="21" t="s">
        <v>201</v>
      </c>
      <c r="G438" s="27">
        <v>0</v>
      </c>
      <c r="H438" s="204"/>
    </row>
    <row r="439" spans="1:10" ht="94.5" x14ac:dyDescent="0.25">
      <c r="A439" s="31" t="s">
        <v>421</v>
      </c>
      <c r="B439" s="17">
        <v>903</v>
      </c>
      <c r="C439" s="42" t="s">
        <v>285</v>
      </c>
      <c r="D439" s="42" t="s">
        <v>256</v>
      </c>
      <c r="E439" s="42" t="s">
        <v>422</v>
      </c>
      <c r="F439" s="42"/>
      <c r="G439" s="27">
        <f>G440</f>
        <v>105</v>
      </c>
      <c r="H439" s="204"/>
    </row>
    <row r="440" spans="1:10" ht="31.5" x14ac:dyDescent="0.25">
      <c r="A440" s="31" t="s">
        <v>198</v>
      </c>
      <c r="B440" s="17">
        <v>903</v>
      </c>
      <c r="C440" s="42" t="s">
        <v>285</v>
      </c>
      <c r="D440" s="42" t="s">
        <v>256</v>
      </c>
      <c r="E440" s="42" t="s">
        <v>423</v>
      </c>
      <c r="F440" s="42"/>
      <c r="G440" s="27">
        <f>G441</f>
        <v>105</v>
      </c>
      <c r="H440" s="204"/>
    </row>
    <row r="441" spans="1:10" ht="31.5" x14ac:dyDescent="0.25">
      <c r="A441" s="31" t="s">
        <v>172</v>
      </c>
      <c r="B441" s="17">
        <v>903</v>
      </c>
      <c r="C441" s="42" t="s">
        <v>285</v>
      </c>
      <c r="D441" s="42" t="s">
        <v>256</v>
      </c>
      <c r="E441" s="42" t="s">
        <v>423</v>
      </c>
      <c r="F441" s="42" t="s">
        <v>173</v>
      </c>
      <c r="G441" s="27">
        <f>G442</f>
        <v>105</v>
      </c>
      <c r="H441" s="204"/>
    </row>
    <row r="442" spans="1:10" ht="47.25" x14ac:dyDescent="0.25">
      <c r="A442" s="31" t="s">
        <v>174</v>
      </c>
      <c r="B442" s="17">
        <v>903</v>
      </c>
      <c r="C442" s="42" t="s">
        <v>285</v>
      </c>
      <c r="D442" s="42" t="s">
        <v>256</v>
      </c>
      <c r="E442" s="42" t="s">
        <v>423</v>
      </c>
      <c r="F442" s="42" t="s">
        <v>175</v>
      </c>
      <c r="G442" s="27">
        <f>50+55</f>
        <v>105</v>
      </c>
      <c r="H442" s="204"/>
    </row>
    <row r="443" spans="1:10" ht="15.75" x14ac:dyDescent="0.25">
      <c r="A443" s="26" t="s">
        <v>162</v>
      </c>
      <c r="B443" s="17">
        <v>903</v>
      </c>
      <c r="C443" s="21" t="s">
        <v>285</v>
      </c>
      <c r="D443" s="21" t="s">
        <v>256</v>
      </c>
      <c r="E443" s="21" t="s">
        <v>163</v>
      </c>
      <c r="F443" s="21"/>
      <c r="G443" s="27">
        <f>G444+G455</f>
        <v>932</v>
      </c>
      <c r="H443" s="204"/>
    </row>
    <row r="444" spans="1:10" ht="31.5" x14ac:dyDescent="0.25">
      <c r="A444" s="26" t="s">
        <v>226</v>
      </c>
      <c r="B444" s="17">
        <v>903</v>
      </c>
      <c r="C444" s="21" t="s">
        <v>285</v>
      </c>
      <c r="D444" s="21" t="s">
        <v>256</v>
      </c>
      <c r="E444" s="21" t="s">
        <v>227</v>
      </c>
      <c r="F444" s="21"/>
      <c r="G444" s="27">
        <f>G451+G445+G448</f>
        <v>932</v>
      </c>
      <c r="H444" s="204"/>
    </row>
    <row r="445" spans="1:10" ht="15.75" x14ac:dyDescent="0.25">
      <c r="A445" s="26" t="s">
        <v>424</v>
      </c>
      <c r="B445" s="17">
        <v>903</v>
      </c>
      <c r="C445" s="21" t="s">
        <v>285</v>
      </c>
      <c r="D445" s="21" t="s">
        <v>256</v>
      </c>
      <c r="E445" s="21" t="s">
        <v>425</v>
      </c>
      <c r="F445" s="21"/>
      <c r="G445" s="27">
        <f>G446</f>
        <v>372.6</v>
      </c>
      <c r="H445" s="204"/>
    </row>
    <row r="446" spans="1:10" ht="31.5" x14ac:dyDescent="0.25">
      <c r="A446" s="26" t="s">
        <v>289</v>
      </c>
      <c r="B446" s="17">
        <v>903</v>
      </c>
      <c r="C446" s="21" t="s">
        <v>285</v>
      </c>
      <c r="D446" s="21" t="s">
        <v>256</v>
      </c>
      <c r="E446" s="21" t="s">
        <v>425</v>
      </c>
      <c r="F446" s="21" t="s">
        <v>290</v>
      </c>
      <c r="G446" s="27">
        <f>G447</f>
        <v>372.6</v>
      </c>
      <c r="H446" s="204"/>
    </row>
    <row r="447" spans="1:10" ht="31.5" x14ac:dyDescent="0.25">
      <c r="A447" s="26" t="s">
        <v>291</v>
      </c>
      <c r="B447" s="17">
        <v>903</v>
      </c>
      <c r="C447" s="21" t="s">
        <v>285</v>
      </c>
      <c r="D447" s="21" t="s">
        <v>256</v>
      </c>
      <c r="E447" s="21" t="s">
        <v>425</v>
      </c>
      <c r="F447" s="21" t="s">
        <v>292</v>
      </c>
      <c r="G447" s="27">
        <v>372.6</v>
      </c>
      <c r="H447" s="129"/>
      <c r="I447" s="149"/>
    </row>
    <row r="448" spans="1:10" ht="63" x14ac:dyDescent="0.25">
      <c r="A448" s="26" t="s">
        <v>416</v>
      </c>
      <c r="B448" s="17">
        <v>903</v>
      </c>
      <c r="C448" s="21" t="s">
        <v>285</v>
      </c>
      <c r="D448" s="21" t="s">
        <v>256</v>
      </c>
      <c r="E448" s="21" t="s">
        <v>426</v>
      </c>
      <c r="F448" s="21"/>
      <c r="G448" s="27">
        <f>G449</f>
        <v>500</v>
      </c>
      <c r="H448" s="204"/>
      <c r="J448" s="132"/>
    </row>
    <row r="449" spans="1:10" ht="31.5" x14ac:dyDescent="0.25">
      <c r="A449" s="26" t="s">
        <v>289</v>
      </c>
      <c r="B449" s="17">
        <v>903</v>
      </c>
      <c r="C449" s="21" t="s">
        <v>285</v>
      </c>
      <c r="D449" s="21" t="s">
        <v>256</v>
      </c>
      <c r="E449" s="21" t="s">
        <v>426</v>
      </c>
      <c r="F449" s="21" t="s">
        <v>290</v>
      </c>
      <c r="G449" s="27">
        <f>G450</f>
        <v>500</v>
      </c>
      <c r="H449" s="204"/>
      <c r="J449" s="132"/>
    </row>
    <row r="450" spans="1:10" ht="31.5" x14ac:dyDescent="0.25">
      <c r="A450" s="26" t="s">
        <v>291</v>
      </c>
      <c r="B450" s="17">
        <v>903</v>
      </c>
      <c r="C450" s="21" t="s">
        <v>285</v>
      </c>
      <c r="D450" s="21" t="s">
        <v>256</v>
      </c>
      <c r="E450" s="21" t="s">
        <v>426</v>
      </c>
      <c r="F450" s="21" t="s">
        <v>292</v>
      </c>
      <c r="G450" s="27">
        <v>500</v>
      </c>
      <c r="H450" s="129"/>
      <c r="J450" s="132"/>
    </row>
    <row r="451" spans="1:10" ht="54" customHeight="1" x14ac:dyDescent="0.25">
      <c r="A451" s="191" t="s">
        <v>811</v>
      </c>
      <c r="B451" s="17">
        <v>903</v>
      </c>
      <c r="C451" s="21" t="s">
        <v>285</v>
      </c>
      <c r="D451" s="21" t="s">
        <v>256</v>
      </c>
      <c r="E451" s="21" t="s">
        <v>428</v>
      </c>
      <c r="F451" s="21"/>
      <c r="G451" s="27">
        <f>G452</f>
        <v>59.4</v>
      </c>
      <c r="H451" s="204"/>
      <c r="J451" s="132"/>
    </row>
    <row r="452" spans="1:10" ht="31.5" x14ac:dyDescent="0.25">
      <c r="A452" s="26" t="s">
        <v>289</v>
      </c>
      <c r="B452" s="17">
        <v>903</v>
      </c>
      <c r="C452" s="21" t="s">
        <v>285</v>
      </c>
      <c r="D452" s="21" t="s">
        <v>256</v>
      </c>
      <c r="E452" s="21" t="s">
        <v>428</v>
      </c>
      <c r="F452" s="21" t="s">
        <v>290</v>
      </c>
      <c r="G452" s="27">
        <f>G453+G454</f>
        <v>59.4</v>
      </c>
      <c r="H452" s="204"/>
      <c r="J452" s="132"/>
    </row>
    <row r="453" spans="1:10" ht="31.5" x14ac:dyDescent="0.25">
      <c r="A453" s="26" t="s">
        <v>389</v>
      </c>
      <c r="B453" s="17">
        <v>903</v>
      </c>
      <c r="C453" s="21" t="s">
        <v>285</v>
      </c>
      <c r="D453" s="21" t="s">
        <v>256</v>
      </c>
      <c r="E453" s="21" t="s">
        <v>428</v>
      </c>
      <c r="F453" s="21" t="s">
        <v>390</v>
      </c>
      <c r="G453" s="189">
        <v>59.4</v>
      </c>
      <c r="H453" s="184" t="s">
        <v>801</v>
      </c>
      <c r="J453" s="132"/>
    </row>
    <row r="454" spans="1:10" ht="31.5" x14ac:dyDescent="0.25">
      <c r="A454" s="26" t="s">
        <v>291</v>
      </c>
      <c r="B454" s="17">
        <v>903</v>
      </c>
      <c r="C454" s="21" t="s">
        <v>285</v>
      </c>
      <c r="D454" s="21" t="s">
        <v>256</v>
      </c>
      <c r="E454" s="21" t="s">
        <v>428</v>
      </c>
      <c r="F454" s="21" t="s">
        <v>292</v>
      </c>
      <c r="G454" s="27"/>
      <c r="H454" s="204"/>
    </row>
    <row r="455" spans="1:10" ht="15.75" x14ac:dyDescent="0.25">
      <c r="A455" s="26" t="s">
        <v>182</v>
      </c>
      <c r="B455" s="17">
        <v>903</v>
      </c>
      <c r="C455" s="21" t="s">
        <v>285</v>
      </c>
      <c r="D455" s="21" t="s">
        <v>256</v>
      </c>
      <c r="E455" s="21" t="s">
        <v>183</v>
      </c>
      <c r="F455" s="21"/>
      <c r="G455" s="27">
        <f>G456</f>
        <v>0</v>
      </c>
      <c r="H455" s="204"/>
    </row>
    <row r="456" spans="1:10" ht="15.75" x14ac:dyDescent="0.25">
      <c r="A456" s="26" t="s">
        <v>242</v>
      </c>
      <c r="B456" s="17">
        <v>903</v>
      </c>
      <c r="C456" s="21" t="s">
        <v>285</v>
      </c>
      <c r="D456" s="21" t="s">
        <v>256</v>
      </c>
      <c r="E456" s="21" t="s">
        <v>243</v>
      </c>
      <c r="F456" s="21"/>
      <c r="G456" s="27">
        <f>G457</f>
        <v>0</v>
      </c>
      <c r="H456" s="204"/>
    </row>
    <row r="457" spans="1:10" ht="31.5" x14ac:dyDescent="0.25">
      <c r="A457" s="26" t="s">
        <v>289</v>
      </c>
      <c r="B457" s="17">
        <v>903</v>
      </c>
      <c r="C457" s="21" t="s">
        <v>285</v>
      </c>
      <c r="D457" s="21" t="s">
        <v>256</v>
      </c>
      <c r="E457" s="21" t="s">
        <v>243</v>
      </c>
      <c r="F457" s="21" t="s">
        <v>290</v>
      </c>
      <c r="G457" s="27">
        <f>G458</f>
        <v>0</v>
      </c>
      <c r="H457" s="204"/>
    </row>
    <row r="458" spans="1:10" ht="31.5" x14ac:dyDescent="0.25">
      <c r="A458" s="26" t="s">
        <v>389</v>
      </c>
      <c r="B458" s="17">
        <v>903</v>
      </c>
      <c r="C458" s="21" t="s">
        <v>285</v>
      </c>
      <c r="D458" s="21" t="s">
        <v>256</v>
      </c>
      <c r="E458" s="21" t="s">
        <v>243</v>
      </c>
      <c r="F458" s="21" t="s">
        <v>390</v>
      </c>
      <c r="G458" s="27">
        <v>0</v>
      </c>
      <c r="H458" s="204"/>
    </row>
    <row r="459" spans="1:10" ht="47.25" x14ac:dyDescent="0.25">
      <c r="A459" s="20" t="s">
        <v>429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4"/>
    </row>
    <row r="460" spans="1:10" ht="15.75" x14ac:dyDescent="0.25">
      <c r="A460" s="24" t="s">
        <v>158</v>
      </c>
      <c r="B460" s="20">
        <v>905</v>
      </c>
      <c r="C460" s="25" t="s">
        <v>159</v>
      </c>
      <c r="D460" s="21"/>
      <c r="E460" s="21"/>
      <c r="F460" s="21"/>
      <c r="G460" s="22">
        <f>G461+G471</f>
        <v>14701.94</v>
      </c>
      <c r="H460" s="204"/>
    </row>
    <row r="461" spans="1:10" ht="78.75" x14ac:dyDescent="0.25">
      <c r="A461" s="24" t="s">
        <v>190</v>
      </c>
      <c r="B461" s="20">
        <v>905</v>
      </c>
      <c r="C461" s="25" t="s">
        <v>159</v>
      </c>
      <c r="D461" s="25" t="s">
        <v>191</v>
      </c>
      <c r="E461" s="25"/>
      <c r="F461" s="25"/>
      <c r="G461" s="22">
        <f>G462</f>
        <v>11089</v>
      </c>
      <c r="H461" s="204"/>
    </row>
    <row r="462" spans="1:10" ht="15.75" x14ac:dyDescent="0.25">
      <c r="A462" s="26" t="s">
        <v>162</v>
      </c>
      <c r="B462" s="17">
        <v>905</v>
      </c>
      <c r="C462" s="21" t="s">
        <v>159</v>
      </c>
      <c r="D462" s="21" t="s">
        <v>191</v>
      </c>
      <c r="E462" s="21" t="s">
        <v>163</v>
      </c>
      <c r="F462" s="21"/>
      <c r="G462" s="27">
        <f>G463</f>
        <v>11089</v>
      </c>
      <c r="H462" s="204"/>
    </row>
    <row r="463" spans="1:10" ht="31.5" x14ac:dyDescent="0.25">
      <c r="A463" s="26" t="s">
        <v>164</v>
      </c>
      <c r="B463" s="17">
        <v>905</v>
      </c>
      <c r="C463" s="21" t="s">
        <v>159</v>
      </c>
      <c r="D463" s="21" t="s">
        <v>191</v>
      </c>
      <c r="E463" s="21" t="s">
        <v>165</v>
      </c>
      <c r="F463" s="21"/>
      <c r="G463" s="27">
        <f>G464</f>
        <v>11089</v>
      </c>
      <c r="H463" s="204"/>
    </row>
    <row r="464" spans="1:10" ht="47.25" x14ac:dyDescent="0.25">
      <c r="A464" s="26" t="s">
        <v>166</v>
      </c>
      <c r="B464" s="17">
        <v>905</v>
      </c>
      <c r="C464" s="21" t="s">
        <v>159</v>
      </c>
      <c r="D464" s="21" t="s">
        <v>191</v>
      </c>
      <c r="E464" s="21" t="s">
        <v>167</v>
      </c>
      <c r="F464" s="21"/>
      <c r="G464" s="27">
        <f>G465+G467+G469</f>
        <v>11089</v>
      </c>
      <c r="H464" s="204"/>
    </row>
    <row r="465" spans="1:9" ht="94.5" x14ac:dyDescent="0.25">
      <c r="A465" s="26" t="s">
        <v>168</v>
      </c>
      <c r="B465" s="17">
        <v>905</v>
      </c>
      <c r="C465" s="21" t="s">
        <v>159</v>
      </c>
      <c r="D465" s="21" t="s">
        <v>191</v>
      </c>
      <c r="E465" s="21" t="s">
        <v>167</v>
      </c>
      <c r="F465" s="21" t="s">
        <v>169</v>
      </c>
      <c r="G465" s="27">
        <f>G466</f>
        <v>10200.700000000001</v>
      </c>
      <c r="H465" s="204"/>
    </row>
    <row r="466" spans="1:9" ht="31.5" x14ac:dyDescent="0.25">
      <c r="A466" s="26" t="s">
        <v>170</v>
      </c>
      <c r="B466" s="17">
        <v>905</v>
      </c>
      <c r="C466" s="21" t="s">
        <v>159</v>
      </c>
      <c r="D466" s="21" t="s">
        <v>191</v>
      </c>
      <c r="E466" s="21" t="s">
        <v>167</v>
      </c>
      <c r="F466" s="21" t="s">
        <v>171</v>
      </c>
      <c r="G466" s="28">
        <v>10200.700000000001</v>
      </c>
      <c r="H466" s="204"/>
    </row>
    <row r="467" spans="1:9" ht="31.5" x14ac:dyDescent="0.25">
      <c r="A467" s="26" t="s">
        <v>172</v>
      </c>
      <c r="B467" s="17">
        <v>905</v>
      </c>
      <c r="C467" s="21" t="s">
        <v>159</v>
      </c>
      <c r="D467" s="21" t="s">
        <v>191</v>
      </c>
      <c r="E467" s="21" t="s">
        <v>167</v>
      </c>
      <c r="F467" s="21" t="s">
        <v>173</v>
      </c>
      <c r="G467" s="27">
        <f>G468</f>
        <v>811.8</v>
      </c>
      <c r="H467" s="204"/>
    </row>
    <row r="468" spans="1:9" ht="47.25" x14ac:dyDescent="0.25">
      <c r="A468" s="26" t="s">
        <v>174</v>
      </c>
      <c r="B468" s="17">
        <v>905</v>
      </c>
      <c r="C468" s="21" t="s">
        <v>159</v>
      </c>
      <c r="D468" s="21" t="s">
        <v>191</v>
      </c>
      <c r="E468" s="21" t="s">
        <v>167</v>
      </c>
      <c r="F468" s="21" t="s">
        <v>175</v>
      </c>
      <c r="G468" s="183">
        <f>885.8-74</f>
        <v>811.8</v>
      </c>
      <c r="H468" s="184" t="s">
        <v>796</v>
      </c>
    </row>
    <row r="469" spans="1:9" ht="15.75" x14ac:dyDescent="0.25">
      <c r="A469" s="26" t="s">
        <v>176</v>
      </c>
      <c r="B469" s="17">
        <v>905</v>
      </c>
      <c r="C469" s="21" t="s">
        <v>159</v>
      </c>
      <c r="D469" s="21" t="s">
        <v>191</v>
      </c>
      <c r="E469" s="21" t="s">
        <v>167</v>
      </c>
      <c r="F469" s="21" t="s">
        <v>186</v>
      </c>
      <c r="G469" s="27">
        <f>G470</f>
        <v>76.5</v>
      </c>
      <c r="H469" s="204"/>
    </row>
    <row r="470" spans="1:9" ht="15.75" x14ac:dyDescent="0.25">
      <c r="A470" s="26" t="s">
        <v>610</v>
      </c>
      <c r="B470" s="17">
        <v>905</v>
      </c>
      <c r="C470" s="21" t="s">
        <v>159</v>
      </c>
      <c r="D470" s="21" t="s">
        <v>191</v>
      </c>
      <c r="E470" s="21" t="s">
        <v>167</v>
      </c>
      <c r="F470" s="21" t="s">
        <v>179</v>
      </c>
      <c r="G470" s="185">
        <f>2.5+74</f>
        <v>76.5</v>
      </c>
      <c r="H470" s="184" t="s">
        <v>797</v>
      </c>
    </row>
    <row r="471" spans="1:9" ht="15.75" x14ac:dyDescent="0.25">
      <c r="A471" s="24" t="s">
        <v>180</v>
      </c>
      <c r="B471" s="20">
        <v>905</v>
      </c>
      <c r="C471" s="25" t="s">
        <v>159</v>
      </c>
      <c r="D471" s="25" t="s">
        <v>181</v>
      </c>
      <c r="E471" s="25"/>
      <c r="F471" s="25"/>
      <c r="G471" s="22">
        <f>G472</f>
        <v>3612.94</v>
      </c>
      <c r="H471" s="204"/>
    </row>
    <row r="472" spans="1:9" ht="15.75" x14ac:dyDescent="0.25">
      <c r="A472" s="26" t="s">
        <v>162</v>
      </c>
      <c r="B472" s="17">
        <v>905</v>
      </c>
      <c r="C472" s="21" t="s">
        <v>159</v>
      </c>
      <c r="D472" s="21" t="s">
        <v>181</v>
      </c>
      <c r="E472" s="21" t="s">
        <v>163</v>
      </c>
      <c r="F472" s="21"/>
      <c r="G472" s="27">
        <f>G473</f>
        <v>3612.94</v>
      </c>
      <c r="H472" s="204"/>
    </row>
    <row r="473" spans="1:9" ht="15.75" x14ac:dyDescent="0.25">
      <c r="A473" s="26" t="s">
        <v>182</v>
      </c>
      <c r="B473" s="17">
        <v>905</v>
      </c>
      <c r="C473" s="21" t="s">
        <v>159</v>
      </c>
      <c r="D473" s="21" t="s">
        <v>181</v>
      </c>
      <c r="E473" s="21" t="s">
        <v>183</v>
      </c>
      <c r="F473" s="21"/>
      <c r="G473" s="27">
        <f>G474</f>
        <v>3612.94</v>
      </c>
      <c r="H473" s="204"/>
    </row>
    <row r="474" spans="1:9" ht="47.25" x14ac:dyDescent="0.25">
      <c r="A474" s="26" t="s">
        <v>430</v>
      </c>
      <c r="B474" s="17">
        <v>905</v>
      </c>
      <c r="C474" s="21" t="s">
        <v>159</v>
      </c>
      <c r="D474" s="21" t="s">
        <v>181</v>
      </c>
      <c r="E474" s="21" t="s">
        <v>431</v>
      </c>
      <c r="F474" s="21"/>
      <c r="G474" s="27">
        <f>G475</f>
        <v>3612.94</v>
      </c>
      <c r="H474" s="204"/>
    </row>
    <row r="475" spans="1:9" ht="31.5" x14ac:dyDescent="0.25">
      <c r="A475" s="26" t="s">
        <v>172</v>
      </c>
      <c r="B475" s="17">
        <v>905</v>
      </c>
      <c r="C475" s="21" t="s">
        <v>159</v>
      </c>
      <c r="D475" s="21" t="s">
        <v>181</v>
      </c>
      <c r="E475" s="21" t="s">
        <v>431</v>
      </c>
      <c r="F475" s="21" t="s">
        <v>173</v>
      </c>
      <c r="G475" s="27">
        <f>G476</f>
        <v>3612.94</v>
      </c>
      <c r="H475" s="204"/>
    </row>
    <row r="476" spans="1:9" ht="47.25" x14ac:dyDescent="0.25">
      <c r="A476" s="26" t="s">
        <v>174</v>
      </c>
      <c r="B476" s="17">
        <v>905</v>
      </c>
      <c r="C476" s="21" t="s">
        <v>159</v>
      </c>
      <c r="D476" s="21" t="s">
        <v>181</v>
      </c>
      <c r="E476" s="21" t="s">
        <v>431</v>
      </c>
      <c r="F476" s="21" t="s">
        <v>175</v>
      </c>
      <c r="G476" s="189">
        <f>1961.14+1251.8+400</f>
        <v>3612.94</v>
      </c>
      <c r="H476" s="129" t="s">
        <v>814</v>
      </c>
      <c r="I476" s="149"/>
    </row>
    <row r="477" spans="1:9" ht="15.75" x14ac:dyDescent="0.25">
      <c r="A477" s="43" t="s">
        <v>432</v>
      </c>
      <c r="B477" s="20">
        <v>905</v>
      </c>
      <c r="C477" s="25" t="s">
        <v>275</v>
      </c>
      <c r="D477" s="25"/>
      <c r="E477" s="25"/>
      <c r="F477" s="25"/>
      <c r="G477" s="22">
        <f>G478</f>
        <v>1099.8</v>
      </c>
      <c r="H477" s="204"/>
    </row>
    <row r="478" spans="1:9" ht="15.75" x14ac:dyDescent="0.25">
      <c r="A478" s="43" t="s">
        <v>433</v>
      </c>
      <c r="B478" s="20">
        <v>905</v>
      </c>
      <c r="C478" s="25" t="s">
        <v>275</v>
      </c>
      <c r="D478" s="25" t="s">
        <v>159</v>
      </c>
      <c r="E478" s="25"/>
      <c r="F478" s="25"/>
      <c r="G478" s="27">
        <f>G479</f>
        <v>1099.8</v>
      </c>
      <c r="H478" s="204"/>
    </row>
    <row r="479" spans="1:9" ht="15.75" x14ac:dyDescent="0.25">
      <c r="A479" s="31" t="s">
        <v>162</v>
      </c>
      <c r="B479" s="17">
        <v>905</v>
      </c>
      <c r="C479" s="21" t="s">
        <v>275</v>
      </c>
      <c r="D479" s="21" t="s">
        <v>159</v>
      </c>
      <c r="E479" s="21" t="s">
        <v>163</v>
      </c>
      <c r="F479" s="21"/>
      <c r="G479" s="27">
        <f>G485+G480</f>
        <v>1099.8</v>
      </c>
      <c r="H479" s="204"/>
    </row>
    <row r="480" spans="1:9" ht="31.5" hidden="1" x14ac:dyDescent="0.25">
      <c r="A480" s="26" t="s">
        <v>226</v>
      </c>
      <c r="B480" s="39">
        <v>905</v>
      </c>
      <c r="C480" s="21" t="s">
        <v>275</v>
      </c>
      <c r="D480" s="21" t="s">
        <v>159</v>
      </c>
      <c r="E480" s="21" t="s">
        <v>227</v>
      </c>
      <c r="F480" s="21"/>
      <c r="G480" s="27">
        <f>G481</f>
        <v>0</v>
      </c>
      <c r="H480" s="204"/>
    </row>
    <row r="481" spans="1:9" ht="47.25" hidden="1" x14ac:dyDescent="0.25">
      <c r="A481" s="38" t="s">
        <v>434</v>
      </c>
      <c r="B481" s="39">
        <v>905</v>
      </c>
      <c r="C481" s="21" t="s">
        <v>275</v>
      </c>
      <c r="D481" s="21" t="s">
        <v>159</v>
      </c>
      <c r="E481" s="21" t="s">
        <v>435</v>
      </c>
      <c r="F481" s="21"/>
      <c r="G481" s="27">
        <f>G482</f>
        <v>0</v>
      </c>
      <c r="H481" s="204"/>
    </row>
    <row r="482" spans="1:9" ht="31.5" hidden="1" x14ac:dyDescent="0.25">
      <c r="A482" s="44" t="s">
        <v>436</v>
      </c>
      <c r="B482" s="39">
        <v>905</v>
      </c>
      <c r="C482" s="21" t="s">
        <v>275</v>
      </c>
      <c r="D482" s="21" t="s">
        <v>159</v>
      </c>
      <c r="E482" s="21" t="s">
        <v>437</v>
      </c>
      <c r="F482" s="21"/>
      <c r="G482" s="27">
        <f>G483</f>
        <v>0</v>
      </c>
      <c r="H482" s="204"/>
    </row>
    <row r="483" spans="1:9" ht="31.5" hidden="1" x14ac:dyDescent="0.25">
      <c r="A483" s="26" t="s">
        <v>172</v>
      </c>
      <c r="B483" s="17">
        <v>905</v>
      </c>
      <c r="C483" s="21" t="s">
        <v>275</v>
      </c>
      <c r="D483" s="21" t="s">
        <v>159</v>
      </c>
      <c r="E483" s="21" t="s">
        <v>437</v>
      </c>
      <c r="F483" s="21" t="s">
        <v>173</v>
      </c>
      <c r="G483" s="27">
        <f>G484</f>
        <v>0</v>
      </c>
      <c r="H483" s="204"/>
    </row>
    <row r="484" spans="1:9" ht="47.25" hidden="1" x14ac:dyDescent="0.25">
      <c r="A484" s="26" t="s">
        <v>174</v>
      </c>
      <c r="B484" s="17">
        <v>905</v>
      </c>
      <c r="C484" s="21" t="s">
        <v>275</v>
      </c>
      <c r="D484" s="21" t="s">
        <v>159</v>
      </c>
      <c r="E484" s="21" t="s">
        <v>437</v>
      </c>
      <c r="F484" s="21" t="s">
        <v>175</v>
      </c>
      <c r="G484" s="27"/>
      <c r="H484" s="204"/>
    </row>
    <row r="485" spans="1:9" ht="15.75" x14ac:dyDescent="0.25">
      <c r="A485" s="31" t="s">
        <v>182</v>
      </c>
      <c r="B485" s="17">
        <v>905</v>
      </c>
      <c r="C485" s="21" t="s">
        <v>275</v>
      </c>
      <c r="D485" s="21" t="s">
        <v>159</v>
      </c>
      <c r="E485" s="21" t="s">
        <v>183</v>
      </c>
      <c r="F485" s="21"/>
      <c r="G485" s="27">
        <f>G486+G489</f>
        <v>1099.8</v>
      </c>
      <c r="H485" s="204"/>
    </row>
    <row r="486" spans="1:9" ht="31.5" x14ac:dyDescent="0.25">
      <c r="A486" s="31" t="s">
        <v>440</v>
      </c>
      <c r="B486" s="17">
        <v>905</v>
      </c>
      <c r="C486" s="21" t="s">
        <v>275</v>
      </c>
      <c r="D486" s="21" t="s">
        <v>159</v>
      </c>
      <c r="E486" s="21" t="s">
        <v>441</v>
      </c>
      <c r="F486" s="21"/>
      <c r="G486" s="27">
        <f>G487</f>
        <v>260.8</v>
      </c>
      <c r="H486" s="204"/>
    </row>
    <row r="487" spans="1:9" ht="31.5" x14ac:dyDescent="0.25">
      <c r="A487" s="26" t="s">
        <v>172</v>
      </c>
      <c r="B487" s="17">
        <v>905</v>
      </c>
      <c r="C487" s="21" t="s">
        <v>275</v>
      </c>
      <c r="D487" s="21" t="s">
        <v>159</v>
      </c>
      <c r="E487" s="21" t="s">
        <v>441</v>
      </c>
      <c r="F487" s="21" t="s">
        <v>173</v>
      </c>
      <c r="G487" s="27">
        <f>G488</f>
        <v>260.8</v>
      </c>
      <c r="H487" s="204"/>
    </row>
    <row r="488" spans="1:9" ht="47.25" x14ac:dyDescent="0.25">
      <c r="A488" s="26" t="s">
        <v>174</v>
      </c>
      <c r="B488" s="17">
        <v>905</v>
      </c>
      <c r="C488" s="21" t="s">
        <v>275</v>
      </c>
      <c r="D488" s="21" t="s">
        <v>159</v>
      </c>
      <c r="E488" s="21" t="s">
        <v>441</v>
      </c>
      <c r="F488" s="21" t="s">
        <v>175</v>
      </c>
      <c r="G488" s="27">
        <v>260.8</v>
      </c>
      <c r="H488" s="204"/>
    </row>
    <row r="489" spans="1:9" ht="15.75" x14ac:dyDescent="0.25">
      <c r="A489" s="31" t="s">
        <v>438</v>
      </c>
      <c r="B489" s="17">
        <v>905</v>
      </c>
      <c r="C489" s="21" t="s">
        <v>275</v>
      </c>
      <c r="D489" s="21" t="s">
        <v>159</v>
      </c>
      <c r="E489" s="21" t="s">
        <v>439</v>
      </c>
      <c r="F489" s="21"/>
      <c r="G489" s="27">
        <f>G490</f>
        <v>839</v>
      </c>
      <c r="H489" s="204"/>
    </row>
    <row r="490" spans="1:9" ht="31.5" x14ac:dyDescent="0.25">
      <c r="A490" s="26" t="s">
        <v>172</v>
      </c>
      <c r="B490" s="17">
        <v>905</v>
      </c>
      <c r="C490" s="21" t="s">
        <v>275</v>
      </c>
      <c r="D490" s="21" t="s">
        <v>159</v>
      </c>
      <c r="E490" s="21" t="s">
        <v>439</v>
      </c>
      <c r="F490" s="21" t="s">
        <v>173</v>
      </c>
      <c r="G490" s="27">
        <f>G491</f>
        <v>839</v>
      </c>
      <c r="H490" s="204"/>
    </row>
    <row r="491" spans="1:9" ht="47.25" x14ac:dyDescent="0.25">
      <c r="A491" s="26" t="s">
        <v>174</v>
      </c>
      <c r="B491" s="17">
        <v>905</v>
      </c>
      <c r="C491" s="21" t="s">
        <v>275</v>
      </c>
      <c r="D491" s="21" t="s">
        <v>159</v>
      </c>
      <c r="E491" s="21" t="s">
        <v>439</v>
      </c>
      <c r="F491" s="21" t="s">
        <v>175</v>
      </c>
      <c r="G491" s="27">
        <v>839</v>
      </c>
      <c r="H491" s="204"/>
      <c r="I491" s="138"/>
    </row>
    <row r="492" spans="1:9" ht="15.75" hidden="1" x14ac:dyDescent="0.25">
      <c r="A492" s="45" t="s">
        <v>284</v>
      </c>
      <c r="B492" s="20">
        <v>905</v>
      </c>
      <c r="C492" s="25" t="s">
        <v>285</v>
      </c>
      <c r="D492" s="25"/>
      <c r="E492" s="25"/>
      <c r="F492" s="25"/>
      <c r="G492" s="22">
        <f>G493</f>
        <v>0</v>
      </c>
      <c r="H492" s="204"/>
    </row>
    <row r="493" spans="1:9" ht="15.75" hidden="1" x14ac:dyDescent="0.25">
      <c r="A493" s="24" t="s">
        <v>442</v>
      </c>
      <c r="B493" s="20">
        <v>905</v>
      </c>
      <c r="C493" s="25" t="s">
        <v>285</v>
      </c>
      <c r="D493" s="25" t="s">
        <v>191</v>
      </c>
      <c r="E493" s="25"/>
      <c r="F493" s="25"/>
      <c r="G493" s="22">
        <f>G494</f>
        <v>0</v>
      </c>
      <c r="H493" s="204"/>
    </row>
    <row r="494" spans="1:9" ht="31.5" hidden="1" x14ac:dyDescent="0.25">
      <c r="A494" s="26" t="s">
        <v>226</v>
      </c>
      <c r="B494" s="17">
        <v>905</v>
      </c>
      <c r="C494" s="21" t="s">
        <v>285</v>
      </c>
      <c r="D494" s="21" t="s">
        <v>191</v>
      </c>
      <c r="E494" s="21" t="s">
        <v>227</v>
      </c>
      <c r="F494" s="21"/>
      <c r="G494" s="27">
        <f>G495</f>
        <v>0</v>
      </c>
      <c r="H494" s="204"/>
    </row>
    <row r="495" spans="1:9" ht="47.25" hidden="1" x14ac:dyDescent="0.25">
      <c r="A495" s="33" t="s">
        <v>443</v>
      </c>
      <c r="B495" s="17">
        <v>905</v>
      </c>
      <c r="C495" s="21" t="s">
        <v>285</v>
      </c>
      <c r="D495" s="21" t="s">
        <v>191</v>
      </c>
      <c r="E495" s="21" t="s">
        <v>444</v>
      </c>
      <c r="F495" s="21"/>
      <c r="G495" s="27">
        <f>G496</f>
        <v>0</v>
      </c>
      <c r="H495" s="204"/>
    </row>
    <row r="496" spans="1:9" ht="31.5" hidden="1" x14ac:dyDescent="0.25">
      <c r="A496" s="26" t="s">
        <v>172</v>
      </c>
      <c r="B496" s="17">
        <v>905</v>
      </c>
      <c r="C496" s="21" t="s">
        <v>285</v>
      </c>
      <c r="D496" s="21" t="s">
        <v>191</v>
      </c>
      <c r="E496" s="21" t="s">
        <v>444</v>
      </c>
      <c r="F496" s="21" t="s">
        <v>173</v>
      </c>
      <c r="G496" s="27">
        <f>G497</f>
        <v>0</v>
      </c>
      <c r="H496" s="204"/>
    </row>
    <row r="497" spans="1:12" ht="47.25" hidden="1" x14ac:dyDescent="0.25">
      <c r="A497" s="26" t="s">
        <v>174</v>
      </c>
      <c r="B497" s="17">
        <v>905</v>
      </c>
      <c r="C497" s="21" t="s">
        <v>285</v>
      </c>
      <c r="D497" s="21" t="s">
        <v>191</v>
      </c>
      <c r="E497" s="21" t="s">
        <v>444</v>
      </c>
      <c r="F497" s="21" t="s">
        <v>175</v>
      </c>
      <c r="G497" s="27">
        <f>1330-1330</f>
        <v>0</v>
      </c>
      <c r="H497" s="204"/>
      <c r="I497" s="138"/>
    </row>
    <row r="498" spans="1:12" ht="31.5" x14ac:dyDescent="0.25">
      <c r="A498" s="20" t="s">
        <v>445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4"/>
      <c r="L498" s="139"/>
    </row>
    <row r="499" spans="1:12" ht="15.75" x14ac:dyDescent="0.25">
      <c r="A499" s="24" t="s">
        <v>158</v>
      </c>
      <c r="B499" s="20">
        <v>906</v>
      </c>
      <c r="C499" s="25" t="s">
        <v>159</v>
      </c>
      <c r="D499" s="25"/>
      <c r="E499" s="25"/>
      <c r="F499" s="25"/>
      <c r="G499" s="22">
        <f t="shared" ref="G499:G504" si="2">G500</f>
        <v>5</v>
      </c>
      <c r="H499" s="204"/>
    </row>
    <row r="500" spans="1:12" ht="15.75" x14ac:dyDescent="0.25">
      <c r="A500" s="36" t="s">
        <v>180</v>
      </c>
      <c r="B500" s="20">
        <v>906</v>
      </c>
      <c r="C500" s="25" t="s">
        <v>159</v>
      </c>
      <c r="D500" s="25" t="s">
        <v>181</v>
      </c>
      <c r="E500" s="25"/>
      <c r="F500" s="25"/>
      <c r="G500" s="22">
        <f t="shared" si="2"/>
        <v>5</v>
      </c>
      <c r="H500" s="204"/>
    </row>
    <row r="501" spans="1:12" ht="18" customHeight="1" x14ac:dyDescent="0.25">
      <c r="A501" s="33" t="s">
        <v>162</v>
      </c>
      <c r="B501" s="17">
        <v>906</v>
      </c>
      <c r="C501" s="21" t="s">
        <v>159</v>
      </c>
      <c r="D501" s="21" t="s">
        <v>181</v>
      </c>
      <c r="E501" s="21" t="s">
        <v>163</v>
      </c>
      <c r="F501" s="21"/>
      <c r="G501" s="27">
        <f t="shared" si="2"/>
        <v>5</v>
      </c>
      <c r="H501" s="204"/>
    </row>
    <row r="502" spans="1:12" ht="15.75" x14ac:dyDescent="0.25">
      <c r="A502" s="33" t="s">
        <v>182</v>
      </c>
      <c r="B502" s="17">
        <v>906</v>
      </c>
      <c r="C502" s="21" t="s">
        <v>159</v>
      </c>
      <c r="D502" s="21" t="s">
        <v>181</v>
      </c>
      <c r="E502" s="21" t="s">
        <v>183</v>
      </c>
      <c r="F502" s="21"/>
      <c r="G502" s="27">
        <f t="shared" si="2"/>
        <v>5</v>
      </c>
      <c r="H502" s="204"/>
    </row>
    <row r="503" spans="1:12" ht="15.75" x14ac:dyDescent="0.25">
      <c r="A503" s="26" t="s">
        <v>220</v>
      </c>
      <c r="B503" s="17">
        <v>906</v>
      </c>
      <c r="C503" s="21" t="s">
        <v>159</v>
      </c>
      <c r="D503" s="21" t="s">
        <v>181</v>
      </c>
      <c r="E503" s="21" t="s">
        <v>246</v>
      </c>
      <c r="F503" s="21"/>
      <c r="G503" s="27">
        <f t="shared" si="2"/>
        <v>5</v>
      </c>
      <c r="H503" s="204"/>
    </row>
    <row r="504" spans="1:12" ht="31.5" x14ac:dyDescent="0.25">
      <c r="A504" s="26" t="s">
        <v>172</v>
      </c>
      <c r="B504" s="17">
        <v>906</v>
      </c>
      <c r="C504" s="21" t="s">
        <v>159</v>
      </c>
      <c r="D504" s="21" t="s">
        <v>181</v>
      </c>
      <c r="E504" s="21" t="s">
        <v>246</v>
      </c>
      <c r="F504" s="21" t="s">
        <v>173</v>
      </c>
      <c r="G504" s="27">
        <f t="shared" si="2"/>
        <v>5</v>
      </c>
      <c r="H504" s="204"/>
    </row>
    <row r="505" spans="1:12" ht="47.25" x14ac:dyDescent="0.25">
      <c r="A505" s="26" t="s">
        <v>174</v>
      </c>
      <c r="B505" s="17">
        <v>906</v>
      </c>
      <c r="C505" s="21" t="s">
        <v>159</v>
      </c>
      <c r="D505" s="21" t="s">
        <v>181</v>
      </c>
      <c r="E505" s="21" t="s">
        <v>246</v>
      </c>
      <c r="F505" s="21" t="s">
        <v>175</v>
      </c>
      <c r="G505" s="27">
        <v>5</v>
      </c>
      <c r="H505" s="204"/>
    </row>
    <row r="506" spans="1:12" ht="15.75" x14ac:dyDescent="0.25">
      <c r="A506" s="24" t="s">
        <v>304</v>
      </c>
      <c r="B506" s="20">
        <v>906</v>
      </c>
      <c r="C506" s="25" t="s">
        <v>305</v>
      </c>
      <c r="D506" s="25"/>
      <c r="E506" s="25"/>
      <c r="F506" s="25"/>
      <c r="G506" s="22">
        <f>G507+G546+G633+G645+G612</f>
        <v>261516.80000000002</v>
      </c>
      <c r="H506" s="204"/>
    </row>
    <row r="507" spans="1:12" ht="15.75" x14ac:dyDescent="0.25">
      <c r="A507" s="24" t="s">
        <v>446</v>
      </c>
      <c r="B507" s="20">
        <v>906</v>
      </c>
      <c r="C507" s="25" t="s">
        <v>305</v>
      </c>
      <c r="D507" s="25" t="s">
        <v>159</v>
      </c>
      <c r="E507" s="25"/>
      <c r="F507" s="25"/>
      <c r="G507" s="22">
        <f>G508+G526</f>
        <v>84659.4</v>
      </c>
      <c r="H507" s="204"/>
    </row>
    <row r="508" spans="1:12" ht="47.25" x14ac:dyDescent="0.25">
      <c r="A508" s="26" t="s">
        <v>447</v>
      </c>
      <c r="B508" s="17">
        <v>906</v>
      </c>
      <c r="C508" s="21" t="s">
        <v>305</v>
      </c>
      <c r="D508" s="21" t="s">
        <v>159</v>
      </c>
      <c r="E508" s="21" t="s">
        <v>448</v>
      </c>
      <c r="F508" s="21"/>
      <c r="G508" s="27">
        <f>G509+G513</f>
        <v>23453.4</v>
      </c>
      <c r="H508" s="204"/>
    </row>
    <row r="509" spans="1:12" ht="47.25" x14ac:dyDescent="0.25">
      <c r="A509" s="26" t="s">
        <v>449</v>
      </c>
      <c r="B509" s="17">
        <v>906</v>
      </c>
      <c r="C509" s="21" t="s">
        <v>305</v>
      </c>
      <c r="D509" s="21" t="s">
        <v>159</v>
      </c>
      <c r="E509" s="21" t="s">
        <v>450</v>
      </c>
      <c r="F509" s="21"/>
      <c r="G509" s="27">
        <f>G510</f>
        <v>15578.400000000001</v>
      </c>
      <c r="H509" s="204"/>
    </row>
    <row r="510" spans="1:12" ht="47.25" x14ac:dyDescent="0.25">
      <c r="A510" s="26" t="s">
        <v>451</v>
      </c>
      <c r="B510" s="17">
        <v>906</v>
      </c>
      <c r="C510" s="21" t="s">
        <v>305</v>
      </c>
      <c r="D510" s="21" t="s">
        <v>159</v>
      </c>
      <c r="E510" s="21" t="s">
        <v>452</v>
      </c>
      <c r="F510" s="21"/>
      <c r="G510" s="27">
        <f>G511</f>
        <v>15578.400000000001</v>
      </c>
      <c r="H510" s="204"/>
    </row>
    <row r="511" spans="1:12" ht="47.25" x14ac:dyDescent="0.25">
      <c r="A511" s="26" t="s">
        <v>313</v>
      </c>
      <c r="B511" s="17">
        <v>906</v>
      </c>
      <c r="C511" s="21" t="s">
        <v>305</v>
      </c>
      <c r="D511" s="21" t="s">
        <v>159</v>
      </c>
      <c r="E511" s="21" t="s">
        <v>452</v>
      </c>
      <c r="F511" s="21" t="s">
        <v>314</v>
      </c>
      <c r="G511" s="27">
        <f>G512</f>
        <v>15578.400000000001</v>
      </c>
      <c r="H511" s="204"/>
    </row>
    <row r="512" spans="1:12" ht="15.75" x14ac:dyDescent="0.25">
      <c r="A512" s="26" t="s">
        <v>315</v>
      </c>
      <c r="B512" s="17">
        <v>906</v>
      </c>
      <c r="C512" s="21" t="s">
        <v>305</v>
      </c>
      <c r="D512" s="21" t="s">
        <v>159</v>
      </c>
      <c r="E512" s="21" t="s">
        <v>452</v>
      </c>
      <c r="F512" s="21" t="s">
        <v>316</v>
      </c>
      <c r="G512" s="28">
        <f>17368.2+6858.7-6314-1360.2-974.3</f>
        <v>15578.400000000001</v>
      </c>
      <c r="H512" s="206"/>
      <c r="I512" s="150"/>
    </row>
    <row r="513" spans="1:8" ht="47.25" x14ac:dyDescent="0.25">
      <c r="A513" s="26" t="s">
        <v>453</v>
      </c>
      <c r="B513" s="17">
        <v>906</v>
      </c>
      <c r="C513" s="21" t="s">
        <v>305</v>
      </c>
      <c r="D513" s="21" t="s">
        <v>159</v>
      </c>
      <c r="E513" s="21" t="s">
        <v>454</v>
      </c>
      <c r="F513" s="21"/>
      <c r="G513" s="27">
        <f>G514+G517+G520+G523</f>
        <v>7875</v>
      </c>
      <c r="H513" s="204"/>
    </row>
    <row r="514" spans="1:8" ht="47.25" hidden="1" x14ac:dyDescent="0.25">
      <c r="A514" s="26" t="s">
        <v>319</v>
      </c>
      <c r="B514" s="17">
        <v>906</v>
      </c>
      <c r="C514" s="21" t="s">
        <v>305</v>
      </c>
      <c r="D514" s="21" t="s">
        <v>159</v>
      </c>
      <c r="E514" s="21" t="s">
        <v>455</v>
      </c>
      <c r="F514" s="21"/>
      <c r="G514" s="27">
        <f>G515</f>
        <v>0</v>
      </c>
      <c r="H514" s="204"/>
    </row>
    <row r="515" spans="1:8" ht="47.25" hidden="1" x14ac:dyDescent="0.25">
      <c r="A515" s="26" t="s">
        <v>313</v>
      </c>
      <c r="B515" s="17">
        <v>906</v>
      </c>
      <c r="C515" s="21" t="s">
        <v>305</v>
      </c>
      <c r="D515" s="21" t="s">
        <v>159</v>
      </c>
      <c r="E515" s="21" t="s">
        <v>455</v>
      </c>
      <c r="F515" s="21" t="s">
        <v>314</v>
      </c>
      <c r="G515" s="27">
        <f>G516</f>
        <v>0</v>
      </c>
      <c r="H515" s="204"/>
    </row>
    <row r="516" spans="1:8" ht="15.75" hidden="1" x14ac:dyDescent="0.25">
      <c r="A516" s="26" t="s">
        <v>315</v>
      </c>
      <c r="B516" s="17">
        <v>906</v>
      </c>
      <c r="C516" s="21" t="s">
        <v>305</v>
      </c>
      <c r="D516" s="21" t="s">
        <v>159</v>
      </c>
      <c r="E516" s="21" t="s">
        <v>455</v>
      </c>
      <c r="F516" s="21" t="s">
        <v>316</v>
      </c>
      <c r="G516" s="27">
        <v>0</v>
      </c>
      <c r="H516" s="204"/>
    </row>
    <row r="517" spans="1:8" ht="31.5" x14ac:dyDescent="0.25">
      <c r="A517" s="26" t="s">
        <v>321</v>
      </c>
      <c r="B517" s="17">
        <v>906</v>
      </c>
      <c r="C517" s="21" t="s">
        <v>305</v>
      </c>
      <c r="D517" s="21" t="s">
        <v>159</v>
      </c>
      <c r="E517" s="21" t="s">
        <v>456</v>
      </c>
      <c r="F517" s="21"/>
      <c r="G517" s="27">
        <f>G518</f>
        <v>1145</v>
      </c>
      <c r="H517" s="204"/>
    </row>
    <row r="518" spans="1:8" ht="47.25" x14ac:dyDescent="0.25">
      <c r="A518" s="26" t="s">
        <v>313</v>
      </c>
      <c r="B518" s="17">
        <v>906</v>
      </c>
      <c r="C518" s="21" t="s">
        <v>305</v>
      </c>
      <c r="D518" s="21" t="s">
        <v>159</v>
      </c>
      <c r="E518" s="21" t="s">
        <v>456</v>
      </c>
      <c r="F518" s="21" t="s">
        <v>314</v>
      </c>
      <c r="G518" s="27">
        <f>G519</f>
        <v>1145</v>
      </c>
      <c r="H518" s="204"/>
    </row>
    <row r="519" spans="1:8" ht="15.75" x14ac:dyDescent="0.25">
      <c r="A519" s="26" t="s">
        <v>315</v>
      </c>
      <c r="B519" s="17">
        <v>906</v>
      </c>
      <c r="C519" s="21" t="s">
        <v>305</v>
      </c>
      <c r="D519" s="21" t="s">
        <v>159</v>
      </c>
      <c r="E519" s="21" t="s">
        <v>456</v>
      </c>
      <c r="F519" s="21" t="s">
        <v>316</v>
      </c>
      <c r="G519" s="185">
        <f>800+300+45</f>
        <v>1145</v>
      </c>
      <c r="H519" s="192" t="s">
        <v>816</v>
      </c>
    </row>
    <row r="520" spans="1:8" ht="47.25" x14ac:dyDescent="0.25">
      <c r="A520" s="26" t="s">
        <v>457</v>
      </c>
      <c r="B520" s="17">
        <v>906</v>
      </c>
      <c r="C520" s="21" t="s">
        <v>305</v>
      </c>
      <c r="D520" s="21" t="s">
        <v>159</v>
      </c>
      <c r="E520" s="21" t="s">
        <v>458</v>
      </c>
      <c r="F520" s="21"/>
      <c r="G520" s="27">
        <f>G521</f>
        <v>6730</v>
      </c>
      <c r="H520" s="204"/>
    </row>
    <row r="521" spans="1:8" ht="47.25" x14ac:dyDescent="0.25">
      <c r="A521" s="26" t="s">
        <v>313</v>
      </c>
      <c r="B521" s="17">
        <v>906</v>
      </c>
      <c r="C521" s="21" t="s">
        <v>305</v>
      </c>
      <c r="D521" s="21" t="s">
        <v>159</v>
      </c>
      <c r="E521" s="21" t="s">
        <v>458</v>
      </c>
      <c r="F521" s="21" t="s">
        <v>314</v>
      </c>
      <c r="G521" s="27">
        <f>G522</f>
        <v>6730</v>
      </c>
      <c r="H521" s="204"/>
    </row>
    <row r="522" spans="1:8" ht="15.75" x14ac:dyDescent="0.25">
      <c r="A522" s="26" t="s">
        <v>315</v>
      </c>
      <c r="B522" s="17">
        <v>906</v>
      </c>
      <c r="C522" s="21" t="s">
        <v>305</v>
      </c>
      <c r="D522" s="21" t="s">
        <v>159</v>
      </c>
      <c r="E522" s="21" t="s">
        <v>458</v>
      </c>
      <c r="F522" s="21" t="s">
        <v>316</v>
      </c>
      <c r="G522" s="28">
        <v>6730</v>
      </c>
      <c r="H522" s="204"/>
    </row>
    <row r="523" spans="1:8" ht="31.5" hidden="1" x14ac:dyDescent="0.25">
      <c r="A523" s="26" t="s">
        <v>325</v>
      </c>
      <c r="B523" s="17">
        <v>906</v>
      </c>
      <c r="C523" s="21" t="s">
        <v>305</v>
      </c>
      <c r="D523" s="21" t="s">
        <v>159</v>
      </c>
      <c r="E523" s="21" t="s">
        <v>459</v>
      </c>
      <c r="F523" s="21"/>
      <c r="G523" s="27">
        <f>G524</f>
        <v>0</v>
      </c>
      <c r="H523" s="204"/>
    </row>
    <row r="524" spans="1:8" ht="47.25" hidden="1" x14ac:dyDescent="0.25">
      <c r="A524" s="26" t="s">
        <v>313</v>
      </c>
      <c r="B524" s="17">
        <v>906</v>
      </c>
      <c r="C524" s="21" t="s">
        <v>305</v>
      </c>
      <c r="D524" s="21" t="s">
        <v>159</v>
      </c>
      <c r="E524" s="21" t="s">
        <v>459</v>
      </c>
      <c r="F524" s="21" t="s">
        <v>314</v>
      </c>
      <c r="G524" s="27">
        <f>G525</f>
        <v>0</v>
      </c>
      <c r="H524" s="204"/>
    </row>
    <row r="525" spans="1:8" ht="15.75" hidden="1" x14ac:dyDescent="0.25">
      <c r="A525" s="26" t="s">
        <v>315</v>
      </c>
      <c r="B525" s="17">
        <v>906</v>
      </c>
      <c r="C525" s="21" t="s">
        <v>305</v>
      </c>
      <c r="D525" s="21" t="s">
        <v>159</v>
      </c>
      <c r="E525" s="21" t="s">
        <v>459</v>
      </c>
      <c r="F525" s="21" t="s">
        <v>316</v>
      </c>
      <c r="G525" s="27">
        <v>0</v>
      </c>
      <c r="H525" s="204"/>
    </row>
    <row r="526" spans="1:8" ht="15.75" x14ac:dyDescent="0.25">
      <c r="A526" s="26" t="s">
        <v>162</v>
      </c>
      <c r="B526" s="17">
        <v>906</v>
      </c>
      <c r="C526" s="21" t="s">
        <v>305</v>
      </c>
      <c r="D526" s="21" t="s">
        <v>159</v>
      </c>
      <c r="E526" s="21" t="s">
        <v>163</v>
      </c>
      <c r="F526" s="21"/>
      <c r="G526" s="27">
        <f>G527</f>
        <v>61206</v>
      </c>
      <c r="H526" s="204"/>
    </row>
    <row r="527" spans="1:8" ht="31.5" x14ac:dyDescent="0.25">
      <c r="A527" s="26" t="s">
        <v>226</v>
      </c>
      <c r="B527" s="17">
        <v>906</v>
      </c>
      <c r="C527" s="21" t="s">
        <v>305</v>
      </c>
      <c r="D527" s="21" t="s">
        <v>159</v>
      </c>
      <c r="E527" s="21" t="s">
        <v>227</v>
      </c>
      <c r="F527" s="21"/>
      <c r="G527" s="27">
        <f>G528+G531+G534+G537+G540+G543</f>
        <v>61206</v>
      </c>
      <c r="H527" s="204"/>
    </row>
    <row r="528" spans="1:8" ht="31.5" hidden="1" x14ac:dyDescent="0.25">
      <c r="A528" s="26" t="s">
        <v>460</v>
      </c>
      <c r="B528" s="17">
        <v>906</v>
      </c>
      <c r="C528" s="21" t="s">
        <v>305</v>
      </c>
      <c r="D528" s="21" t="s">
        <v>159</v>
      </c>
      <c r="E528" s="21" t="s">
        <v>461</v>
      </c>
      <c r="F528" s="21"/>
      <c r="G528" s="27">
        <f>G529</f>
        <v>0</v>
      </c>
      <c r="H528" s="204"/>
    </row>
    <row r="529" spans="1:9" ht="47.25" hidden="1" x14ac:dyDescent="0.25">
      <c r="A529" s="26" t="s">
        <v>313</v>
      </c>
      <c r="B529" s="17">
        <v>906</v>
      </c>
      <c r="C529" s="21" t="s">
        <v>305</v>
      </c>
      <c r="D529" s="21" t="s">
        <v>159</v>
      </c>
      <c r="E529" s="21" t="s">
        <v>461</v>
      </c>
      <c r="F529" s="21" t="s">
        <v>314</v>
      </c>
      <c r="G529" s="27">
        <f>G530</f>
        <v>0</v>
      </c>
      <c r="H529" s="204"/>
    </row>
    <row r="530" spans="1:9" ht="15.75" hidden="1" x14ac:dyDescent="0.25">
      <c r="A530" s="26" t="s">
        <v>315</v>
      </c>
      <c r="B530" s="17">
        <v>906</v>
      </c>
      <c r="C530" s="21" t="s">
        <v>305</v>
      </c>
      <c r="D530" s="21" t="s">
        <v>159</v>
      </c>
      <c r="E530" s="21" t="s">
        <v>461</v>
      </c>
      <c r="F530" s="21" t="s">
        <v>316</v>
      </c>
      <c r="G530" s="27"/>
      <c r="H530" s="204"/>
    </row>
    <row r="531" spans="1:9" ht="63" x14ac:dyDescent="0.25">
      <c r="A531" s="33" t="s">
        <v>330</v>
      </c>
      <c r="B531" s="17">
        <v>906</v>
      </c>
      <c r="C531" s="21" t="s">
        <v>305</v>
      </c>
      <c r="D531" s="21" t="s">
        <v>159</v>
      </c>
      <c r="E531" s="21" t="s">
        <v>331</v>
      </c>
      <c r="F531" s="21"/>
      <c r="G531" s="27">
        <f>G532</f>
        <v>310.2</v>
      </c>
      <c r="H531" s="204"/>
    </row>
    <row r="532" spans="1:9" ht="47.25" x14ac:dyDescent="0.25">
      <c r="A532" s="26" t="s">
        <v>313</v>
      </c>
      <c r="B532" s="17">
        <v>906</v>
      </c>
      <c r="C532" s="21" t="s">
        <v>305</v>
      </c>
      <c r="D532" s="21" t="s">
        <v>159</v>
      </c>
      <c r="E532" s="21" t="s">
        <v>331</v>
      </c>
      <c r="F532" s="21" t="s">
        <v>314</v>
      </c>
      <c r="G532" s="27">
        <f>G533</f>
        <v>310.2</v>
      </c>
      <c r="H532" s="204"/>
    </row>
    <row r="533" spans="1:9" ht="15.75" x14ac:dyDescent="0.25">
      <c r="A533" s="26" t="s">
        <v>315</v>
      </c>
      <c r="B533" s="17">
        <v>906</v>
      </c>
      <c r="C533" s="21" t="s">
        <v>305</v>
      </c>
      <c r="D533" s="21" t="s">
        <v>159</v>
      </c>
      <c r="E533" s="21" t="s">
        <v>331</v>
      </c>
      <c r="F533" s="21" t="s">
        <v>316</v>
      </c>
      <c r="G533" s="27">
        <f>416.2-106</f>
        <v>310.2</v>
      </c>
      <c r="H533" s="204"/>
      <c r="I533" s="138"/>
    </row>
    <row r="534" spans="1:9" ht="78.75" x14ac:dyDescent="0.25">
      <c r="A534" s="33" t="s">
        <v>462</v>
      </c>
      <c r="B534" s="17">
        <v>906</v>
      </c>
      <c r="C534" s="21" t="s">
        <v>305</v>
      </c>
      <c r="D534" s="21" t="s">
        <v>159</v>
      </c>
      <c r="E534" s="21" t="s">
        <v>333</v>
      </c>
      <c r="F534" s="21"/>
      <c r="G534" s="27">
        <f>G535</f>
        <v>1696.8</v>
      </c>
      <c r="H534" s="204"/>
    </row>
    <row r="535" spans="1:9" ht="47.25" x14ac:dyDescent="0.25">
      <c r="A535" s="26" t="s">
        <v>313</v>
      </c>
      <c r="B535" s="17">
        <v>906</v>
      </c>
      <c r="C535" s="21" t="s">
        <v>305</v>
      </c>
      <c r="D535" s="21" t="s">
        <v>159</v>
      </c>
      <c r="E535" s="21" t="s">
        <v>333</v>
      </c>
      <c r="F535" s="21" t="s">
        <v>314</v>
      </c>
      <c r="G535" s="27">
        <f>G536</f>
        <v>1696.8</v>
      </c>
      <c r="H535" s="204"/>
    </row>
    <row r="536" spans="1:9" ht="15.75" x14ac:dyDescent="0.25">
      <c r="A536" s="26" t="s">
        <v>315</v>
      </c>
      <c r="B536" s="17">
        <v>906</v>
      </c>
      <c r="C536" s="21" t="s">
        <v>305</v>
      </c>
      <c r="D536" s="21" t="s">
        <v>159</v>
      </c>
      <c r="E536" s="21" t="s">
        <v>333</v>
      </c>
      <c r="F536" s="21" t="s">
        <v>316</v>
      </c>
      <c r="G536" s="27">
        <f>1900-203.2</f>
        <v>1696.8</v>
      </c>
      <c r="H536" s="204"/>
      <c r="I536" s="138"/>
    </row>
    <row r="537" spans="1:9" ht="94.5" x14ac:dyDescent="0.25">
      <c r="A537" s="33" t="s">
        <v>463</v>
      </c>
      <c r="B537" s="17">
        <v>906</v>
      </c>
      <c r="C537" s="21" t="s">
        <v>305</v>
      </c>
      <c r="D537" s="21" t="s">
        <v>159</v>
      </c>
      <c r="E537" s="21" t="s">
        <v>464</v>
      </c>
      <c r="F537" s="21"/>
      <c r="G537" s="27">
        <f>G538</f>
        <v>56320</v>
      </c>
      <c r="H537" s="204"/>
    </row>
    <row r="538" spans="1:9" ht="47.25" x14ac:dyDescent="0.25">
      <c r="A538" s="26" t="s">
        <v>313</v>
      </c>
      <c r="B538" s="17">
        <v>906</v>
      </c>
      <c r="C538" s="21" t="s">
        <v>305</v>
      </c>
      <c r="D538" s="21" t="s">
        <v>159</v>
      </c>
      <c r="E538" s="21" t="s">
        <v>464</v>
      </c>
      <c r="F538" s="21" t="s">
        <v>314</v>
      </c>
      <c r="G538" s="27">
        <f>G539</f>
        <v>56320</v>
      </c>
      <c r="H538" s="204"/>
    </row>
    <row r="539" spans="1:9" ht="15.75" x14ac:dyDescent="0.25">
      <c r="A539" s="26" t="s">
        <v>315</v>
      </c>
      <c r="B539" s="17">
        <v>906</v>
      </c>
      <c r="C539" s="21" t="s">
        <v>305</v>
      </c>
      <c r="D539" s="21" t="s">
        <v>159</v>
      </c>
      <c r="E539" s="21" t="s">
        <v>464</v>
      </c>
      <c r="F539" s="21" t="s">
        <v>316</v>
      </c>
      <c r="G539" s="28">
        <f>66162.2-7643.6-2198.6</f>
        <v>56320</v>
      </c>
      <c r="H539" s="129"/>
      <c r="I539" s="138"/>
    </row>
    <row r="540" spans="1:9" ht="110.25" x14ac:dyDescent="0.25">
      <c r="A540" s="33" t="s">
        <v>334</v>
      </c>
      <c r="B540" s="17">
        <v>906</v>
      </c>
      <c r="C540" s="21" t="s">
        <v>305</v>
      </c>
      <c r="D540" s="21" t="s">
        <v>159</v>
      </c>
      <c r="E540" s="21" t="s">
        <v>335</v>
      </c>
      <c r="F540" s="21"/>
      <c r="G540" s="27">
        <f>G541</f>
        <v>2879</v>
      </c>
      <c r="H540" s="204"/>
    </row>
    <row r="541" spans="1:9" ht="47.25" x14ac:dyDescent="0.25">
      <c r="A541" s="26" t="s">
        <v>313</v>
      </c>
      <c r="B541" s="17">
        <v>906</v>
      </c>
      <c r="C541" s="21" t="s">
        <v>305</v>
      </c>
      <c r="D541" s="21" t="s">
        <v>159</v>
      </c>
      <c r="E541" s="21" t="s">
        <v>335</v>
      </c>
      <c r="F541" s="21" t="s">
        <v>314</v>
      </c>
      <c r="G541" s="27">
        <f>G542</f>
        <v>2879</v>
      </c>
      <c r="H541" s="204"/>
    </row>
    <row r="542" spans="1:9" ht="15.75" x14ac:dyDescent="0.25">
      <c r="A542" s="26" t="s">
        <v>315</v>
      </c>
      <c r="B542" s="17">
        <v>906</v>
      </c>
      <c r="C542" s="21" t="s">
        <v>305</v>
      </c>
      <c r="D542" s="21" t="s">
        <v>159</v>
      </c>
      <c r="E542" s="21" t="s">
        <v>335</v>
      </c>
      <c r="F542" s="21" t="s">
        <v>316</v>
      </c>
      <c r="G542" s="28">
        <f>2937.2-58.2</f>
        <v>2879</v>
      </c>
      <c r="H542" s="204"/>
      <c r="I542" s="138"/>
    </row>
    <row r="543" spans="1:9" ht="157.5" hidden="1" x14ac:dyDescent="0.25">
      <c r="A543" s="26" t="s">
        <v>465</v>
      </c>
      <c r="B543" s="17">
        <v>906</v>
      </c>
      <c r="C543" s="21" t="s">
        <v>305</v>
      </c>
      <c r="D543" s="21" t="s">
        <v>159</v>
      </c>
      <c r="E543" s="21" t="s">
        <v>466</v>
      </c>
      <c r="F543" s="21"/>
      <c r="G543" s="28">
        <f>G544</f>
        <v>0</v>
      </c>
      <c r="H543" s="204"/>
    </row>
    <row r="544" spans="1:9" ht="47.25" hidden="1" x14ac:dyDescent="0.25">
      <c r="A544" s="26" t="s">
        <v>313</v>
      </c>
      <c r="B544" s="17">
        <v>906</v>
      </c>
      <c r="C544" s="21" t="s">
        <v>305</v>
      </c>
      <c r="D544" s="21" t="s">
        <v>159</v>
      </c>
      <c r="E544" s="21" t="s">
        <v>466</v>
      </c>
      <c r="F544" s="21" t="s">
        <v>314</v>
      </c>
      <c r="G544" s="28">
        <f>G545</f>
        <v>0</v>
      </c>
      <c r="H544" s="204"/>
    </row>
    <row r="545" spans="1:9" ht="15.75" hidden="1" x14ac:dyDescent="0.25">
      <c r="A545" s="26" t="s">
        <v>315</v>
      </c>
      <c r="B545" s="17">
        <v>906</v>
      </c>
      <c r="C545" s="21" t="s">
        <v>305</v>
      </c>
      <c r="D545" s="21" t="s">
        <v>159</v>
      </c>
      <c r="E545" s="21" t="s">
        <v>466</v>
      </c>
      <c r="F545" s="21" t="s">
        <v>316</v>
      </c>
      <c r="G545" s="28">
        <f>276.5-276.5</f>
        <v>0</v>
      </c>
      <c r="H545" s="204"/>
      <c r="I545" s="138"/>
    </row>
    <row r="546" spans="1:9" ht="15.75" x14ac:dyDescent="0.25">
      <c r="A546" s="24" t="s">
        <v>467</v>
      </c>
      <c r="B546" s="20">
        <v>906</v>
      </c>
      <c r="C546" s="25" t="s">
        <v>305</v>
      </c>
      <c r="D546" s="25" t="s">
        <v>254</v>
      </c>
      <c r="E546" s="25"/>
      <c r="F546" s="25"/>
      <c r="G546" s="22">
        <f>G547+G580</f>
        <v>130684.4</v>
      </c>
      <c r="H546" s="204"/>
    </row>
    <row r="547" spans="1:9" ht="47.25" x14ac:dyDescent="0.25">
      <c r="A547" s="26" t="s">
        <v>468</v>
      </c>
      <c r="B547" s="17">
        <v>906</v>
      </c>
      <c r="C547" s="21" t="s">
        <v>305</v>
      </c>
      <c r="D547" s="21" t="s">
        <v>254</v>
      </c>
      <c r="E547" s="21" t="s">
        <v>448</v>
      </c>
      <c r="F547" s="21"/>
      <c r="G547" s="27">
        <f>G548+G552</f>
        <v>40826.6</v>
      </c>
      <c r="H547" s="204"/>
    </row>
    <row r="548" spans="1:9" ht="47.25" x14ac:dyDescent="0.25">
      <c r="A548" s="26" t="s">
        <v>449</v>
      </c>
      <c r="B548" s="17">
        <v>906</v>
      </c>
      <c r="C548" s="21" t="s">
        <v>305</v>
      </c>
      <c r="D548" s="21" t="s">
        <v>254</v>
      </c>
      <c r="E548" s="21" t="s">
        <v>450</v>
      </c>
      <c r="F548" s="21"/>
      <c r="G548" s="27">
        <f>G549</f>
        <v>34151.199999999997</v>
      </c>
      <c r="H548" s="204"/>
    </row>
    <row r="549" spans="1:9" ht="47.25" x14ac:dyDescent="0.25">
      <c r="A549" s="26" t="s">
        <v>469</v>
      </c>
      <c r="B549" s="17">
        <v>906</v>
      </c>
      <c r="C549" s="21" t="s">
        <v>305</v>
      </c>
      <c r="D549" s="21" t="s">
        <v>254</v>
      </c>
      <c r="E549" s="21" t="s">
        <v>470</v>
      </c>
      <c r="F549" s="21"/>
      <c r="G549" s="27">
        <f>G550</f>
        <v>34151.199999999997</v>
      </c>
      <c r="H549" s="204"/>
    </row>
    <row r="550" spans="1:9" ht="47.25" x14ac:dyDescent="0.25">
      <c r="A550" s="26" t="s">
        <v>313</v>
      </c>
      <c r="B550" s="17">
        <v>906</v>
      </c>
      <c r="C550" s="21" t="s">
        <v>305</v>
      </c>
      <c r="D550" s="21" t="s">
        <v>254</v>
      </c>
      <c r="E550" s="21" t="s">
        <v>470</v>
      </c>
      <c r="F550" s="21" t="s">
        <v>314</v>
      </c>
      <c r="G550" s="27">
        <f>G551</f>
        <v>34151.199999999997</v>
      </c>
      <c r="H550" s="204"/>
    </row>
    <row r="551" spans="1:9" ht="15.75" x14ac:dyDescent="0.25">
      <c r="A551" s="26" t="s">
        <v>315</v>
      </c>
      <c r="B551" s="17">
        <v>906</v>
      </c>
      <c r="C551" s="21" t="s">
        <v>305</v>
      </c>
      <c r="D551" s="21" t="s">
        <v>254</v>
      </c>
      <c r="E551" s="21" t="s">
        <v>470</v>
      </c>
      <c r="F551" s="21" t="s">
        <v>316</v>
      </c>
      <c r="G551" s="28">
        <f>21817.5+13206.2-481.7+562.6-953.4</f>
        <v>34151.199999999997</v>
      </c>
      <c r="H551" s="206"/>
      <c r="I551" s="150"/>
    </row>
    <row r="552" spans="1:9" ht="31.5" x14ac:dyDescent="0.25">
      <c r="A552" s="26" t="s">
        <v>472</v>
      </c>
      <c r="B552" s="17">
        <v>906</v>
      </c>
      <c r="C552" s="21" t="s">
        <v>305</v>
      </c>
      <c r="D552" s="21" t="s">
        <v>254</v>
      </c>
      <c r="E552" s="21" t="s">
        <v>473</v>
      </c>
      <c r="F552" s="21"/>
      <c r="G552" s="27">
        <f>G558+G574+G571+G577+G568+G553+G559+G562+G565</f>
        <v>6675.4</v>
      </c>
      <c r="H552" s="204"/>
    </row>
    <row r="553" spans="1:9" ht="63" hidden="1" x14ac:dyDescent="0.25">
      <c r="A553" s="26" t="s">
        <v>474</v>
      </c>
      <c r="B553" s="17">
        <v>906</v>
      </c>
      <c r="C553" s="21" t="s">
        <v>305</v>
      </c>
      <c r="D553" s="21" t="s">
        <v>254</v>
      </c>
      <c r="E553" s="21" t="s">
        <v>475</v>
      </c>
      <c r="F553" s="21"/>
      <c r="G553" s="27">
        <f>G554</f>
        <v>0</v>
      </c>
      <c r="H553" s="204"/>
    </row>
    <row r="554" spans="1:9" ht="47.25" hidden="1" x14ac:dyDescent="0.25">
      <c r="A554" s="26" t="s">
        <v>313</v>
      </c>
      <c r="B554" s="17">
        <v>906</v>
      </c>
      <c r="C554" s="21" t="s">
        <v>305</v>
      </c>
      <c r="D554" s="21" t="s">
        <v>254</v>
      </c>
      <c r="E554" s="21" t="s">
        <v>475</v>
      </c>
      <c r="F554" s="21" t="s">
        <v>314</v>
      </c>
      <c r="G554" s="27">
        <f>G555</f>
        <v>0</v>
      </c>
      <c r="H554" s="204"/>
    </row>
    <row r="555" spans="1:9" ht="15.75" hidden="1" x14ac:dyDescent="0.25">
      <c r="A555" s="26" t="s">
        <v>315</v>
      </c>
      <c r="B555" s="17">
        <v>906</v>
      </c>
      <c r="C555" s="21" t="s">
        <v>305</v>
      </c>
      <c r="D555" s="21" t="s">
        <v>254</v>
      </c>
      <c r="E555" s="21" t="s">
        <v>475</v>
      </c>
      <c r="F555" s="21" t="s">
        <v>316</v>
      </c>
      <c r="G555" s="27">
        <v>0</v>
      </c>
      <c r="H555" s="204"/>
    </row>
    <row r="556" spans="1:9" ht="48.75" hidden="1" customHeight="1" x14ac:dyDescent="0.25">
      <c r="A556" s="26" t="s">
        <v>476</v>
      </c>
      <c r="B556" s="17">
        <v>906</v>
      </c>
      <c r="C556" s="21" t="s">
        <v>305</v>
      </c>
      <c r="D556" s="21" t="s">
        <v>254</v>
      </c>
      <c r="E556" s="21" t="s">
        <v>477</v>
      </c>
      <c r="F556" s="21"/>
      <c r="G556" s="27">
        <f>G557</f>
        <v>0</v>
      </c>
      <c r="H556" s="204"/>
    </row>
    <row r="557" spans="1:9" ht="47.25" hidden="1" x14ac:dyDescent="0.25">
      <c r="A557" s="26" t="s">
        <v>313</v>
      </c>
      <c r="B557" s="17">
        <v>906</v>
      </c>
      <c r="C557" s="21" t="s">
        <v>305</v>
      </c>
      <c r="D557" s="21" t="s">
        <v>254</v>
      </c>
      <c r="E557" s="21" t="s">
        <v>477</v>
      </c>
      <c r="F557" s="21" t="s">
        <v>314</v>
      </c>
      <c r="G557" s="27">
        <f>G558</f>
        <v>0</v>
      </c>
      <c r="H557" s="204"/>
    </row>
    <row r="558" spans="1:9" ht="15.75" hidden="1" x14ac:dyDescent="0.25">
      <c r="A558" s="26" t="s">
        <v>315</v>
      </c>
      <c r="B558" s="17">
        <v>906</v>
      </c>
      <c r="C558" s="21" t="s">
        <v>305</v>
      </c>
      <c r="D558" s="21" t="s">
        <v>254</v>
      </c>
      <c r="E558" s="21" t="s">
        <v>477</v>
      </c>
      <c r="F558" s="21" t="s">
        <v>316</v>
      </c>
      <c r="G558" s="27">
        <v>0</v>
      </c>
      <c r="H558" s="204"/>
    </row>
    <row r="559" spans="1:9" ht="63" x14ac:dyDescent="0.25">
      <c r="A559" s="26" t="s">
        <v>478</v>
      </c>
      <c r="B559" s="17">
        <v>906</v>
      </c>
      <c r="C559" s="21" t="s">
        <v>305</v>
      </c>
      <c r="D559" s="21" t="s">
        <v>254</v>
      </c>
      <c r="E559" s="21" t="s">
        <v>479</v>
      </c>
      <c r="F559" s="21"/>
      <c r="G559" s="27">
        <f>G560</f>
        <v>2690</v>
      </c>
      <c r="H559" s="204"/>
    </row>
    <row r="560" spans="1:9" ht="47.25" x14ac:dyDescent="0.25">
      <c r="A560" s="26" t="s">
        <v>313</v>
      </c>
      <c r="B560" s="17">
        <v>906</v>
      </c>
      <c r="C560" s="21" t="s">
        <v>305</v>
      </c>
      <c r="D560" s="21" t="s">
        <v>254</v>
      </c>
      <c r="E560" s="21" t="s">
        <v>479</v>
      </c>
      <c r="F560" s="21" t="s">
        <v>314</v>
      </c>
      <c r="G560" s="27">
        <f>G561</f>
        <v>2690</v>
      </c>
      <c r="H560" s="204"/>
    </row>
    <row r="561" spans="1:8" ht="15.75" x14ac:dyDescent="0.25">
      <c r="A561" s="26" t="s">
        <v>315</v>
      </c>
      <c r="B561" s="17">
        <v>906</v>
      </c>
      <c r="C561" s="21" t="s">
        <v>305</v>
      </c>
      <c r="D561" s="21" t="s">
        <v>254</v>
      </c>
      <c r="E561" s="21" t="s">
        <v>479</v>
      </c>
      <c r="F561" s="21" t="s">
        <v>316</v>
      </c>
      <c r="G561" s="28">
        <f>3010-320</f>
        <v>2690</v>
      </c>
      <c r="H561" s="204"/>
    </row>
    <row r="562" spans="1:8" ht="63" x14ac:dyDescent="0.25">
      <c r="A562" s="26" t="s">
        <v>480</v>
      </c>
      <c r="B562" s="17">
        <v>906</v>
      </c>
      <c r="C562" s="21" t="s">
        <v>305</v>
      </c>
      <c r="D562" s="21" t="s">
        <v>254</v>
      </c>
      <c r="E562" s="21" t="s">
        <v>481</v>
      </c>
      <c r="F562" s="21"/>
      <c r="G562" s="27">
        <f>G563</f>
        <v>320</v>
      </c>
      <c r="H562" s="204"/>
    </row>
    <row r="563" spans="1:8" ht="47.25" x14ac:dyDescent="0.25">
      <c r="A563" s="26" t="s">
        <v>313</v>
      </c>
      <c r="B563" s="17">
        <v>906</v>
      </c>
      <c r="C563" s="21" t="s">
        <v>305</v>
      </c>
      <c r="D563" s="21" t="s">
        <v>254</v>
      </c>
      <c r="E563" s="21" t="s">
        <v>481</v>
      </c>
      <c r="F563" s="21" t="s">
        <v>314</v>
      </c>
      <c r="G563" s="27">
        <f>G564</f>
        <v>320</v>
      </c>
      <c r="H563" s="204"/>
    </row>
    <row r="564" spans="1:8" ht="15.75" x14ac:dyDescent="0.25">
      <c r="A564" s="26" t="s">
        <v>315</v>
      </c>
      <c r="B564" s="17">
        <v>906</v>
      </c>
      <c r="C564" s="21" t="s">
        <v>305</v>
      </c>
      <c r="D564" s="21" t="s">
        <v>254</v>
      </c>
      <c r="E564" s="21" t="s">
        <v>481</v>
      </c>
      <c r="F564" s="21" t="s">
        <v>316</v>
      </c>
      <c r="G564" s="27">
        <v>320</v>
      </c>
      <c r="H564" s="204"/>
    </row>
    <row r="565" spans="1:8" ht="47.25" hidden="1" x14ac:dyDescent="0.25">
      <c r="A565" s="26" t="s">
        <v>482</v>
      </c>
      <c r="B565" s="17">
        <v>906</v>
      </c>
      <c r="C565" s="21" t="s">
        <v>305</v>
      </c>
      <c r="D565" s="21" t="s">
        <v>254</v>
      </c>
      <c r="E565" s="21" t="s">
        <v>483</v>
      </c>
      <c r="F565" s="21"/>
      <c r="G565" s="27">
        <f>G566</f>
        <v>0</v>
      </c>
      <c r="H565" s="204"/>
    </row>
    <row r="566" spans="1:8" ht="47.25" hidden="1" x14ac:dyDescent="0.25">
      <c r="A566" s="26" t="s">
        <v>313</v>
      </c>
      <c r="B566" s="17">
        <v>906</v>
      </c>
      <c r="C566" s="21" t="s">
        <v>305</v>
      </c>
      <c r="D566" s="21" t="s">
        <v>254</v>
      </c>
      <c r="E566" s="21" t="s">
        <v>483</v>
      </c>
      <c r="F566" s="21" t="s">
        <v>314</v>
      </c>
      <c r="G566" s="27">
        <f>G567</f>
        <v>0</v>
      </c>
      <c r="H566" s="204"/>
    </row>
    <row r="567" spans="1:8" ht="15.75" hidden="1" x14ac:dyDescent="0.25">
      <c r="A567" s="26" t="s">
        <v>315</v>
      </c>
      <c r="B567" s="17">
        <v>906</v>
      </c>
      <c r="C567" s="21" t="s">
        <v>305</v>
      </c>
      <c r="D567" s="21" t="s">
        <v>254</v>
      </c>
      <c r="E567" s="21" t="s">
        <v>483</v>
      </c>
      <c r="F567" s="21" t="s">
        <v>316</v>
      </c>
      <c r="G567" s="27">
        <v>0</v>
      </c>
      <c r="H567" s="204"/>
    </row>
    <row r="568" spans="1:8" ht="47.25" x14ac:dyDescent="0.25">
      <c r="A568" s="26" t="s">
        <v>319</v>
      </c>
      <c r="B568" s="17">
        <v>906</v>
      </c>
      <c r="C568" s="21" t="s">
        <v>305</v>
      </c>
      <c r="D568" s="21" t="s">
        <v>254</v>
      </c>
      <c r="E568" s="21" t="s">
        <v>484</v>
      </c>
      <c r="F568" s="21"/>
      <c r="G568" s="27">
        <f>G569</f>
        <v>3309</v>
      </c>
      <c r="H568" s="204"/>
    </row>
    <row r="569" spans="1:8" ht="47.25" x14ac:dyDescent="0.25">
      <c r="A569" s="26" t="s">
        <v>313</v>
      </c>
      <c r="B569" s="17">
        <v>906</v>
      </c>
      <c r="C569" s="21" t="s">
        <v>305</v>
      </c>
      <c r="D569" s="21" t="s">
        <v>254</v>
      </c>
      <c r="E569" s="21" t="s">
        <v>484</v>
      </c>
      <c r="F569" s="21" t="s">
        <v>314</v>
      </c>
      <c r="G569" s="27">
        <f>G570</f>
        <v>3309</v>
      </c>
      <c r="H569" s="204"/>
    </row>
    <row r="570" spans="1:8" ht="15.75" x14ac:dyDescent="0.25">
      <c r="A570" s="26" t="s">
        <v>315</v>
      </c>
      <c r="B570" s="17">
        <v>906</v>
      </c>
      <c r="C570" s="21" t="s">
        <v>305</v>
      </c>
      <c r="D570" s="21" t="s">
        <v>254</v>
      </c>
      <c r="E570" s="21" t="s">
        <v>484</v>
      </c>
      <c r="F570" s="21" t="s">
        <v>316</v>
      </c>
      <c r="G570" s="27">
        <f>341+2968</f>
        <v>3309</v>
      </c>
      <c r="H570" s="143"/>
    </row>
    <row r="571" spans="1:8" ht="31.5" hidden="1" x14ac:dyDescent="0.25">
      <c r="A571" s="26" t="s">
        <v>321</v>
      </c>
      <c r="B571" s="17">
        <v>906</v>
      </c>
      <c r="C571" s="21" t="s">
        <v>305</v>
      </c>
      <c r="D571" s="21" t="s">
        <v>254</v>
      </c>
      <c r="E571" s="21" t="s">
        <v>485</v>
      </c>
      <c r="F571" s="21"/>
      <c r="G571" s="27">
        <f>G572</f>
        <v>0</v>
      </c>
      <c r="H571" s="204"/>
    </row>
    <row r="572" spans="1:8" ht="47.25" hidden="1" x14ac:dyDescent="0.25">
      <c r="A572" s="26" t="s">
        <v>313</v>
      </c>
      <c r="B572" s="17">
        <v>906</v>
      </c>
      <c r="C572" s="21" t="s">
        <v>305</v>
      </c>
      <c r="D572" s="21" t="s">
        <v>254</v>
      </c>
      <c r="E572" s="21" t="s">
        <v>485</v>
      </c>
      <c r="F572" s="21" t="s">
        <v>314</v>
      </c>
      <c r="G572" s="27">
        <f>G573</f>
        <v>0</v>
      </c>
      <c r="H572" s="204"/>
    </row>
    <row r="573" spans="1:8" ht="15.75" hidden="1" x14ac:dyDescent="0.25">
      <c r="A573" s="26" t="s">
        <v>315</v>
      </c>
      <c r="B573" s="17">
        <v>906</v>
      </c>
      <c r="C573" s="21" t="s">
        <v>305</v>
      </c>
      <c r="D573" s="21" t="s">
        <v>254</v>
      </c>
      <c r="E573" s="21" t="s">
        <v>485</v>
      </c>
      <c r="F573" s="21" t="s">
        <v>316</v>
      </c>
      <c r="G573" s="27">
        <v>0</v>
      </c>
      <c r="H573" s="204"/>
    </row>
    <row r="574" spans="1:8" ht="47.25" x14ac:dyDescent="0.25">
      <c r="A574" s="26" t="s">
        <v>323</v>
      </c>
      <c r="B574" s="17">
        <v>906</v>
      </c>
      <c r="C574" s="21" t="s">
        <v>305</v>
      </c>
      <c r="D574" s="21" t="s">
        <v>254</v>
      </c>
      <c r="E574" s="21" t="s">
        <v>486</v>
      </c>
      <c r="F574" s="21"/>
      <c r="G574" s="27">
        <f>G575</f>
        <v>127</v>
      </c>
      <c r="H574" s="204"/>
    </row>
    <row r="575" spans="1:8" ht="47.25" x14ac:dyDescent="0.25">
      <c r="A575" s="26" t="s">
        <v>313</v>
      </c>
      <c r="B575" s="17">
        <v>906</v>
      </c>
      <c r="C575" s="21" t="s">
        <v>305</v>
      </c>
      <c r="D575" s="21" t="s">
        <v>254</v>
      </c>
      <c r="E575" s="21" t="s">
        <v>486</v>
      </c>
      <c r="F575" s="21" t="s">
        <v>314</v>
      </c>
      <c r="G575" s="27">
        <f>G576</f>
        <v>127</v>
      </c>
      <c r="H575" s="204"/>
    </row>
    <row r="576" spans="1:8" ht="15.75" x14ac:dyDescent="0.25">
      <c r="A576" s="26" t="s">
        <v>315</v>
      </c>
      <c r="B576" s="17">
        <v>906</v>
      </c>
      <c r="C576" s="21" t="s">
        <v>305</v>
      </c>
      <c r="D576" s="21" t="s">
        <v>254</v>
      </c>
      <c r="E576" s="21" t="s">
        <v>486</v>
      </c>
      <c r="F576" s="21" t="s">
        <v>316</v>
      </c>
      <c r="G576" s="27">
        <v>127</v>
      </c>
      <c r="H576" s="204"/>
    </row>
    <row r="577" spans="1:12" ht="31.5" x14ac:dyDescent="0.25">
      <c r="A577" s="26" t="s">
        <v>325</v>
      </c>
      <c r="B577" s="17">
        <v>906</v>
      </c>
      <c r="C577" s="21" t="s">
        <v>305</v>
      </c>
      <c r="D577" s="21" t="s">
        <v>254</v>
      </c>
      <c r="E577" s="21" t="s">
        <v>487</v>
      </c>
      <c r="F577" s="21"/>
      <c r="G577" s="27">
        <f>G578</f>
        <v>229.4</v>
      </c>
      <c r="H577" s="204"/>
    </row>
    <row r="578" spans="1:12" ht="47.25" x14ac:dyDescent="0.25">
      <c r="A578" s="26" t="s">
        <v>313</v>
      </c>
      <c r="B578" s="17">
        <v>906</v>
      </c>
      <c r="C578" s="21" t="s">
        <v>305</v>
      </c>
      <c r="D578" s="21" t="s">
        <v>254</v>
      </c>
      <c r="E578" s="21" t="s">
        <v>487</v>
      </c>
      <c r="F578" s="21" t="s">
        <v>314</v>
      </c>
      <c r="G578" s="27">
        <f>G579</f>
        <v>229.4</v>
      </c>
      <c r="H578" s="204"/>
    </row>
    <row r="579" spans="1:12" ht="15.75" x14ac:dyDescent="0.25">
      <c r="A579" s="26" t="s">
        <v>315</v>
      </c>
      <c r="B579" s="17">
        <v>906</v>
      </c>
      <c r="C579" s="21" t="s">
        <v>305</v>
      </c>
      <c r="D579" s="21" t="s">
        <v>254</v>
      </c>
      <c r="E579" s="21" t="s">
        <v>487</v>
      </c>
      <c r="F579" s="21" t="s">
        <v>316</v>
      </c>
      <c r="G579" s="27">
        <v>229.4</v>
      </c>
      <c r="H579" s="129"/>
      <c r="I579" s="149"/>
    </row>
    <row r="580" spans="1:12" ht="15.75" x14ac:dyDescent="0.25">
      <c r="A580" s="26" t="s">
        <v>162</v>
      </c>
      <c r="B580" s="17">
        <v>906</v>
      </c>
      <c r="C580" s="21" t="s">
        <v>305</v>
      </c>
      <c r="D580" s="21" t="s">
        <v>254</v>
      </c>
      <c r="E580" s="21" t="s">
        <v>163</v>
      </c>
      <c r="F580" s="21"/>
      <c r="G580" s="27">
        <f>G581</f>
        <v>89857.8</v>
      </c>
      <c r="H580" s="204"/>
    </row>
    <row r="581" spans="1:12" ht="31.5" x14ac:dyDescent="0.25">
      <c r="A581" s="26" t="s">
        <v>226</v>
      </c>
      <c r="B581" s="17">
        <v>906</v>
      </c>
      <c r="C581" s="21" t="s">
        <v>305</v>
      </c>
      <c r="D581" s="21" t="s">
        <v>254</v>
      </c>
      <c r="E581" s="21" t="s">
        <v>227</v>
      </c>
      <c r="F581" s="21"/>
      <c r="G581" s="27">
        <f>G588+G591+G597+G600+G603+G606+G582+G585+G609+G594</f>
        <v>89857.8</v>
      </c>
      <c r="H581" s="204"/>
    </row>
    <row r="582" spans="1:12" ht="47.25" hidden="1" x14ac:dyDescent="0.25">
      <c r="A582" s="26" t="s">
        <v>492</v>
      </c>
      <c r="B582" s="17">
        <v>906</v>
      </c>
      <c r="C582" s="21" t="s">
        <v>305</v>
      </c>
      <c r="D582" s="21" t="s">
        <v>254</v>
      </c>
      <c r="E582" s="21" t="s">
        <v>493</v>
      </c>
      <c r="F582" s="21"/>
      <c r="G582" s="27">
        <f>G583</f>
        <v>0</v>
      </c>
      <c r="H582" s="204"/>
    </row>
    <row r="583" spans="1:12" ht="47.25" hidden="1" x14ac:dyDescent="0.25">
      <c r="A583" s="26" t="s">
        <v>313</v>
      </c>
      <c r="B583" s="17">
        <v>906</v>
      </c>
      <c r="C583" s="21" t="s">
        <v>305</v>
      </c>
      <c r="D583" s="21" t="s">
        <v>254</v>
      </c>
      <c r="E583" s="21" t="s">
        <v>493</v>
      </c>
      <c r="F583" s="21" t="s">
        <v>314</v>
      </c>
      <c r="G583" s="27">
        <f>G584</f>
        <v>0</v>
      </c>
      <c r="H583" s="204"/>
    </row>
    <row r="584" spans="1:12" ht="15.75" hidden="1" x14ac:dyDescent="0.25">
      <c r="A584" s="26" t="s">
        <v>315</v>
      </c>
      <c r="B584" s="17">
        <v>906</v>
      </c>
      <c r="C584" s="21" t="s">
        <v>305</v>
      </c>
      <c r="D584" s="21" t="s">
        <v>254</v>
      </c>
      <c r="E584" s="21" t="s">
        <v>493</v>
      </c>
      <c r="F584" s="21" t="s">
        <v>316</v>
      </c>
      <c r="G584" s="27">
        <v>0</v>
      </c>
      <c r="H584" s="204"/>
    </row>
    <row r="585" spans="1:12" ht="15.75" hidden="1" x14ac:dyDescent="0.25">
      <c r="A585" s="26" t="s">
        <v>494</v>
      </c>
      <c r="B585" s="17">
        <v>906</v>
      </c>
      <c r="C585" s="21" t="s">
        <v>305</v>
      </c>
      <c r="D585" s="21" t="s">
        <v>254</v>
      </c>
      <c r="E585" s="21" t="s">
        <v>495</v>
      </c>
      <c r="F585" s="21"/>
      <c r="G585" s="27">
        <f>G586</f>
        <v>0</v>
      </c>
      <c r="H585" s="204"/>
    </row>
    <row r="586" spans="1:12" ht="47.25" hidden="1" x14ac:dyDescent="0.25">
      <c r="A586" s="26" t="s">
        <v>313</v>
      </c>
      <c r="B586" s="17">
        <v>906</v>
      </c>
      <c r="C586" s="21" t="s">
        <v>305</v>
      </c>
      <c r="D586" s="21" t="s">
        <v>254</v>
      </c>
      <c r="E586" s="21" t="s">
        <v>495</v>
      </c>
      <c r="F586" s="21" t="s">
        <v>314</v>
      </c>
      <c r="G586" s="27">
        <f>G587</f>
        <v>0</v>
      </c>
      <c r="H586" s="204"/>
    </row>
    <row r="587" spans="1:12" ht="15.75" hidden="1" x14ac:dyDescent="0.25">
      <c r="A587" s="26" t="s">
        <v>315</v>
      </c>
      <c r="B587" s="17">
        <v>906</v>
      </c>
      <c r="C587" s="21" t="s">
        <v>305</v>
      </c>
      <c r="D587" s="21" t="s">
        <v>254</v>
      </c>
      <c r="E587" s="21" t="s">
        <v>495</v>
      </c>
      <c r="F587" s="21" t="s">
        <v>316</v>
      </c>
      <c r="G587" s="28">
        <v>0</v>
      </c>
      <c r="H587" s="204"/>
    </row>
    <row r="588" spans="1:12" ht="31.5" hidden="1" x14ac:dyDescent="0.25">
      <c r="A588" s="26" t="s">
        <v>496</v>
      </c>
      <c r="B588" s="17">
        <v>906</v>
      </c>
      <c r="C588" s="21" t="s">
        <v>305</v>
      </c>
      <c r="D588" s="21" t="s">
        <v>254</v>
      </c>
      <c r="E588" s="21" t="s">
        <v>497</v>
      </c>
      <c r="F588" s="21"/>
      <c r="G588" s="27">
        <f>G589</f>
        <v>0</v>
      </c>
      <c r="H588" s="204"/>
    </row>
    <row r="589" spans="1:12" ht="47.25" hidden="1" x14ac:dyDescent="0.25">
      <c r="A589" s="26" t="s">
        <v>313</v>
      </c>
      <c r="B589" s="17">
        <v>906</v>
      </c>
      <c r="C589" s="21" t="s">
        <v>305</v>
      </c>
      <c r="D589" s="21" t="s">
        <v>254</v>
      </c>
      <c r="E589" s="21" t="s">
        <v>497</v>
      </c>
      <c r="F589" s="21" t="s">
        <v>314</v>
      </c>
      <c r="G589" s="27">
        <f>G590</f>
        <v>0</v>
      </c>
      <c r="H589" s="204"/>
    </row>
    <row r="590" spans="1:12" ht="15.75" hidden="1" x14ac:dyDescent="0.25">
      <c r="A590" s="26" t="s">
        <v>315</v>
      </c>
      <c r="B590" s="17">
        <v>906</v>
      </c>
      <c r="C590" s="21" t="s">
        <v>305</v>
      </c>
      <c r="D590" s="21" t="s">
        <v>254</v>
      </c>
      <c r="E590" s="21" t="s">
        <v>497</v>
      </c>
      <c r="F590" s="21" t="s">
        <v>316</v>
      </c>
      <c r="G590" s="27">
        <f>157.3-157.3</f>
        <v>0</v>
      </c>
      <c r="H590" s="204"/>
      <c r="I590" s="138"/>
    </row>
    <row r="591" spans="1:12" ht="31.5" x14ac:dyDescent="0.25">
      <c r="A591" s="26" t="s">
        <v>498</v>
      </c>
      <c r="B591" s="17">
        <v>906</v>
      </c>
      <c r="C591" s="21" t="s">
        <v>305</v>
      </c>
      <c r="D591" s="21" t="s">
        <v>254</v>
      </c>
      <c r="E591" s="21" t="s">
        <v>499</v>
      </c>
      <c r="F591" s="21"/>
      <c r="G591" s="27">
        <f>G592</f>
        <v>1293.5999999999999</v>
      </c>
      <c r="H591" s="204"/>
    </row>
    <row r="592" spans="1:12" ht="47.25" x14ac:dyDescent="0.25">
      <c r="A592" s="26" t="s">
        <v>313</v>
      </c>
      <c r="B592" s="17">
        <v>906</v>
      </c>
      <c r="C592" s="21" t="s">
        <v>305</v>
      </c>
      <c r="D592" s="21" t="s">
        <v>254</v>
      </c>
      <c r="E592" s="21" t="s">
        <v>499</v>
      </c>
      <c r="F592" s="21" t="s">
        <v>314</v>
      </c>
      <c r="G592" s="27">
        <f>G593</f>
        <v>1293.5999999999999</v>
      </c>
      <c r="H592" s="204"/>
      <c r="L592" s="139"/>
    </row>
    <row r="593" spans="1:9" ht="15.75" x14ac:dyDescent="0.25">
      <c r="A593" s="26" t="s">
        <v>315</v>
      </c>
      <c r="B593" s="17">
        <v>906</v>
      </c>
      <c r="C593" s="21" t="s">
        <v>305</v>
      </c>
      <c r="D593" s="21" t="s">
        <v>254</v>
      </c>
      <c r="E593" s="21" t="s">
        <v>499</v>
      </c>
      <c r="F593" s="21" t="s">
        <v>316</v>
      </c>
      <c r="G593" s="28">
        <f>1572.5-278.9</f>
        <v>1293.5999999999999</v>
      </c>
      <c r="H593" s="204"/>
      <c r="I593" s="138"/>
    </row>
    <row r="594" spans="1:9" ht="47.25" x14ac:dyDescent="0.25">
      <c r="A594" s="26" t="s">
        <v>500</v>
      </c>
      <c r="B594" s="17">
        <v>906</v>
      </c>
      <c r="C594" s="21" t="s">
        <v>305</v>
      </c>
      <c r="D594" s="21" t="s">
        <v>254</v>
      </c>
      <c r="E594" s="21" t="s">
        <v>501</v>
      </c>
      <c r="F594" s="21"/>
      <c r="G594" s="28">
        <f>G595</f>
        <v>488.7</v>
      </c>
      <c r="H594" s="204"/>
    </row>
    <row r="595" spans="1:9" ht="47.25" x14ac:dyDescent="0.25">
      <c r="A595" s="26" t="s">
        <v>313</v>
      </c>
      <c r="B595" s="17">
        <v>906</v>
      </c>
      <c r="C595" s="21" t="s">
        <v>305</v>
      </c>
      <c r="D595" s="21" t="s">
        <v>254</v>
      </c>
      <c r="E595" s="21" t="s">
        <v>501</v>
      </c>
      <c r="F595" s="21" t="s">
        <v>314</v>
      </c>
      <c r="G595" s="28">
        <f>G596</f>
        <v>488.7</v>
      </c>
      <c r="H595" s="204"/>
    </row>
    <row r="596" spans="1:9" ht="15.75" x14ac:dyDescent="0.25">
      <c r="A596" s="26" t="s">
        <v>315</v>
      </c>
      <c r="B596" s="17">
        <v>906</v>
      </c>
      <c r="C596" s="21" t="s">
        <v>305</v>
      </c>
      <c r="D596" s="21" t="s">
        <v>254</v>
      </c>
      <c r="E596" s="21" t="s">
        <v>501</v>
      </c>
      <c r="F596" s="21" t="s">
        <v>316</v>
      </c>
      <c r="G596" s="28">
        <f>733.5-244.8</f>
        <v>488.7</v>
      </c>
      <c r="H596" s="204"/>
      <c r="I596" s="138"/>
    </row>
    <row r="597" spans="1:9" ht="94.5" x14ac:dyDescent="0.25">
      <c r="A597" s="33" t="s">
        <v>502</v>
      </c>
      <c r="B597" s="17">
        <v>906</v>
      </c>
      <c r="C597" s="21" t="s">
        <v>305</v>
      </c>
      <c r="D597" s="21" t="s">
        <v>254</v>
      </c>
      <c r="E597" s="21" t="s">
        <v>503</v>
      </c>
      <c r="F597" s="21"/>
      <c r="G597" s="27">
        <f>G598</f>
        <v>79753.600000000006</v>
      </c>
      <c r="H597" s="204"/>
    </row>
    <row r="598" spans="1:9" ht="47.25" x14ac:dyDescent="0.25">
      <c r="A598" s="26" t="s">
        <v>313</v>
      </c>
      <c r="B598" s="17">
        <v>906</v>
      </c>
      <c r="C598" s="21" t="s">
        <v>305</v>
      </c>
      <c r="D598" s="21" t="s">
        <v>254</v>
      </c>
      <c r="E598" s="21" t="s">
        <v>503</v>
      </c>
      <c r="F598" s="21" t="s">
        <v>314</v>
      </c>
      <c r="G598" s="27">
        <f>G599</f>
        <v>79753.600000000006</v>
      </c>
      <c r="H598" s="204"/>
    </row>
    <row r="599" spans="1:9" ht="15.75" x14ac:dyDescent="0.25">
      <c r="A599" s="26" t="s">
        <v>315</v>
      </c>
      <c r="B599" s="17">
        <v>906</v>
      </c>
      <c r="C599" s="21" t="s">
        <v>305</v>
      </c>
      <c r="D599" s="21" t="s">
        <v>254</v>
      </c>
      <c r="E599" s="21" t="s">
        <v>503</v>
      </c>
      <c r="F599" s="21" t="s">
        <v>316</v>
      </c>
      <c r="G599" s="28">
        <f>93568.6-13815</f>
        <v>79753.600000000006</v>
      </c>
      <c r="H599" s="204"/>
      <c r="I599" s="138"/>
    </row>
    <row r="600" spans="1:9" ht="63" x14ac:dyDescent="0.25">
      <c r="A600" s="33" t="s">
        <v>330</v>
      </c>
      <c r="B600" s="17">
        <v>906</v>
      </c>
      <c r="C600" s="21" t="s">
        <v>305</v>
      </c>
      <c r="D600" s="21" t="s">
        <v>254</v>
      </c>
      <c r="E600" s="21" t="s">
        <v>331</v>
      </c>
      <c r="F600" s="21"/>
      <c r="G600" s="27">
        <f>G601</f>
        <v>910.90000000000009</v>
      </c>
      <c r="H600" s="204"/>
    </row>
    <row r="601" spans="1:9" ht="47.25" x14ac:dyDescent="0.25">
      <c r="A601" s="26" t="s">
        <v>313</v>
      </c>
      <c r="B601" s="17">
        <v>906</v>
      </c>
      <c r="C601" s="21" t="s">
        <v>305</v>
      </c>
      <c r="D601" s="21" t="s">
        <v>254</v>
      </c>
      <c r="E601" s="21" t="s">
        <v>331</v>
      </c>
      <c r="F601" s="21" t="s">
        <v>314</v>
      </c>
      <c r="G601" s="27">
        <f>G602</f>
        <v>910.90000000000009</v>
      </c>
      <c r="H601" s="204"/>
    </row>
    <row r="602" spans="1:9" ht="15.75" x14ac:dyDescent="0.25">
      <c r="A602" s="26" t="s">
        <v>315</v>
      </c>
      <c r="B602" s="17">
        <v>906</v>
      </c>
      <c r="C602" s="21" t="s">
        <v>305</v>
      </c>
      <c r="D602" s="21" t="s">
        <v>254</v>
      </c>
      <c r="E602" s="21" t="s">
        <v>331</v>
      </c>
      <c r="F602" s="21" t="s">
        <v>316</v>
      </c>
      <c r="G602" s="28">
        <f>1101.7-190.8</f>
        <v>910.90000000000009</v>
      </c>
      <c r="H602" s="204"/>
      <c r="I602" s="138"/>
    </row>
    <row r="603" spans="1:9" ht="78.75" x14ac:dyDescent="0.25">
      <c r="A603" s="33" t="s">
        <v>332</v>
      </c>
      <c r="B603" s="17">
        <v>906</v>
      </c>
      <c r="C603" s="21" t="s">
        <v>305</v>
      </c>
      <c r="D603" s="21" t="s">
        <v>254</v>
      </c>
      <c r="E603" s="21" t="s">
        <v>333</v>
      </c>
      <c r="F603" s="21"/>
      <c r="G603" s="27">
        <f>G604</f>
        <v>2155.5</v>
      </c>
      <c r="H603" s="204"/>
    </row>
    <row r="604" spans="1:9" ht="47.25" x14ac:dyDescent="0.25">
      <c r="A604" s="26" t="s">
        <v>313</v>
      </c>
      <c r="B604" s="17">
        <v>906</v>
      </c>
      <c r="C604" s="21" t="s">
        <v>305</v>
      </c>
      <c r="D604" s="21" t="s">
        <v>254</v>
      </c>
      <c r="E604" s="21" t="s">
        <v>333</v>
      </c>
      <c r="F604" s="21" t="s">
        <v>314</v>
      </c>
      <c r="G604" s="27">
        <f>G605</f>
        <v>2155.5</v>
      </c>
      <c r="H604" s="204"/>
    </row>
    <row r="605" spans="1:9" ht="15.75" x14ac:dyDescent="0.25">
      <c r="A605" s="26" t="s">
        <v>315</v>
      </c>
      <c r="B605" s="17">
        <v>906</v>
      </c>
      <c r="C605" s="21" t="s">
        <v>305</v>
      </c>
      <c r="D605" s="21" t="s">
        <v>254</v>
      </c>
      <c r="E605" s="21" t="s">
        <v>333</v>
      </c>
      <c r="F605" s="21" t="s">
        <v>316</v>
      </c>
      <c r="G605" s="28">
        <f>2823.2-667.7</f>
        <v>2155.5</v>
      </c>
      <c r="H605" s="204"/>
      <c r="I605" s="138"/>
    </row>
    <row r="606" spans="1:9" ht="47.25" x14ac:dyDescent="0.25">
      <c r="A606" s="33" t="s">
        <v>504</v>
      </c>
      <c r="B606" s="17">
        <v>906</v>
      </c>
      <c r="C606" s="21" t="s">
        <v>305</v>
      </c>
      <c r="D606" s="21" t="s">
        <v>254</v>
      </c>
      <c r="E606" s="21" t="s">
        <v>505</v>
      </c>
      <c r="F606" s="21"/>
      <c r="G606" s="27">
        <f>G607</f>
        <v>886.5</v>
      </c>
      <c r="H606" s="204"/>
    </row>
    <row r="607" spans="1:9" ht="47.25" x14ac:dyDescent="0.25">
      <c r="A607" s="26" t="s">
        <v>313</v>
      </c>
      <c r="B607" s="17">
        <v>906</v>
      </c>
      <c r="C607" s="21" t="s">
        <v>305</v>
      </c>
      <c r="D607" s="21" t="s">
        <v>254</v>
      </c>
      <c r="E607" s="21" t="s">
        <v>505</v>
      </c>
      <c r="F607" s="21" t="s">
        <v>314</v>
      </c>
      <c r="G607" s="27">
        <f>G608</f>
        <v>886.5</v>
      </c>
      <c r="H607" s="204"/>
    </row>
    <row r="608" spans="1:9" ht="15.75" x14ac:dyDescent="0.25">
      <c r="A608" s="26" t="s">
        <v>315</v>
      </c>
      <c r="B608" s="17">
        <v>906</v>
      </c>
      <c r="C608" s="21" t="s">
        <v>305</v>
      </c>
      <c r="D608" s="21" t="s">
        <v>254</v>
      </c>
      <c r="E608" s="21" t="s">
        <v>505</v>
      </c>
      <c r="F608" s="21" t="s">
        <v>316</v>
      </c>
      <c r="G608" s="28">
        <f>998.4-111.9</f>
        <v>886.5</v>
      </c>
      <c r="H608" s="204"/>
      <c r="I608" s="138"/>
    </row>
    <row r="609" spans="1:9" ht="110.25" x14ac:dyDescent="0.25">
      <c r="A609" s="33" t="s">
        <v>506</v>
      </c>
      <c r="B609" s="17">
        <v>906</v>
      </c>
      <c r="C609" s="21" t="s">
        <v>305</v>
      </c>
      <c r="D609" s="21" t="s">
        <v>254</v>
      </c>
      <c r="E609" s="21" t="s">
        <v>335</v>
      </c>
      <c r="F609" s="21"/>
      <c r="G609" s="27">
        <f>G610</f>
        <v>4369</v>
      </c>
      <c r="H609" s="204"/>
    </row>
    <row r="610" spans="1:9" ht="47.25" x14ac:dyDescent="0.25">
      <c r="A610" s="26" t="s">
        <v>313</v>
      </c>
      <c r="B610" s="17">
        <v>906</v>
      </c>
      <c r="C610" s="21" t="s">
        <v>305</v>
      </c>
      <c r="D610" s="21" t="s">
        <v>254</v>
      </c>
      <c r="E610" s="21" t="s">
        <v>335</v>
      </c>
      <c r="F610" s="21" t="s">
        <v>314</v>
      </c>
      <c r="G610" s="27">
        <f>G611</f>
        <v>4369</v>
      </c>
      <c r="H610" s="204"/>
    </row>
    <row r="611" spans="1:9" ht="15.75" x14ac:dyDescent="0.25">
      <c r="A611" s="26" t="s">
        <v>315</v>
      </c>
      <c r="B611" s="17">
        <v>906</v>
      </c>
      <c r="C611" s="21" t="s">
        <v>305</v>
      </c>
      <c r="D611" s="21" t="s">
        <v>254</v>
      </c>
      <c r="E611" s="21" t="s">
        <v>335</v>
      </c>
      <c r="F611" s="21" t="s">
        <v>316</v>
      </c>
      <c r="G611" s="28">
        <f>5441.9-1072.9</f>
        <v>4369</v>
      </c>
      <c r="H611" s="204"/>
      <c r="I611" s="138"/>
    </row>
    <row r="612" spans="1:9" ht="15.75" x14ac:dyDescent="0.25">
      <c r="A612" s="24" t="s">
        <v>306</v>
      </c>
      <c r="B612" s="20">
        <v>906</v>
      </c>
      <c r="C612" s="25" t="s">
        <v>305</v>
      </c>
      <c r="D612" s="25" t="s">
        <v>256</v>
      </c>
      <c r="E612" s="25"/>
      <c r="F612" s="25"/>
      <c r="G612" s="46">
        <f>G613+G622</f>
        <v>23062.100000000002</v>
      </c>
      <c r="H612" s="204"/>
      <c r="I612" s="138"/>
    </row>
    <row r="613" spans="1:9" ht="47.25" x14ac:dyDescent="0.25">
      <c r="A613" s="26" t="s">
        <v>468</v>
      </c>
      <c r="B613" s="17">
        <v>906</v>
      </c>
      <c r="C613" s="21" t="s">
        <v>305</v>
      </c>
      <c r="D613" s="21" t="s">
        <v>256</v>
      </c>
      <c r="E613" s="21" t="s">
        <v>448</v>
      </c>
      <c r="F613" s="21"/>
      <c r="G613" s="28">
        <f>G614+G620</f>
        <v>21479.9</v>
      </c>
      <c r="H613" s="204"/>
      <c r="I613" s="138"/>
    </row>
    <row r="614" spans="1:9" ht="47.25" x14ac:dyDescent="0.25">
      <c r="A614" s="26" t="s">
        <v>449</v>
      </c>
      <c r="B614" s="17">
        <v>906</v>
      </c>
      <c r="C614" s="21" t="s">
        <v>305</v>
      </c>
      <c r="D614" s="21" t="s">
        <v>256</v>
      </c>
      <c r="E614" s="21" t="s">
        <v>450</v>
      </c>
      <c r="F614" s="21"/>
      <c r="G614" s="28">
        <f>G615</f>
        <v>21124</v>
      </c>
      <c r="H614" s="204"/>
      <c r="I614" s="138"/>
    </row>
    <row r="615" spans="1:9" ht="47.25" x14ac:dyDescent="0.25">
      <c r="A615" s="26" t="s">
        <v>311</v>
      </c>
      <c r="B615" s="17">
        <v>906</v>
      </c>
      <c r="C615" s="21" t="s">
        <v>305</v>
      </c>
      <c r="D615" s="21" t="s">
        <v>256</v>
      </c>
      <c r="E615" s="21" t="s">
        <v>471</v>
      </c>
      <c r="F615" s="21"/>
      <c r="G615" s="28">
        <f>G616</f>
        <v>21124</v>
      </c>
      <c r="H615" s="204"/>
      <c r="I615" s="138"/>
    </row>
    <row r="616" spans="1:9" ht="47.25" x14ac:dyDescent="0.25">
      <c r="A616" s="26" t="s">
        <v>313</v>
      </c>
      <c r="B616" s="17">
        <v>906</v>
      </c>
      <c r="C616" s="21" t="s">
        <v>305</v>
      </c>
      <c r="D616" s="21" t="s">
        <v>256</v>
      </c>
      <c r="E616" s="21" t="s">
        <v>471</v>
      </c>
      <c r="F616" s="21" t="s">
        <v>314</v>
      </c>
      <c r="G616" s="28">
        <f>G617</f>
        <v>21124</v>
      </c>
      <c r="H616" s="204"/>
      <c r="I616" s="138"/>
    </row>
    <row r="617" spans="1:9" ht="15.75" x14ac:dyDescent="0.25">
      <c r="A617" s="26" t="s">
        <v>315</v>
      </c>
      <c r="B617" s="17">
        <v>906</v>
      </c>
      <c r="C617" s="21" t="s">
        <v>305</v>
      </c>
      <c r="D617" s="21" t="s">
        <v>256</v>
      </c>
      <c r="E617" s="21" t="s">
        <v>471</v>
      </c>
      <c r="F617" s="21" t="s">
        <v>316</v>
      </c>
      <c r="G617" s="28">
        <f>21044+80</f>
        <v>21124</v>
      </c>
      <c r="H617" s="129"/>
      <c r="I617" s="150"/>
    </row>
    <row r="618" spans="1:9" ht="47.25" x14ac:dyDescent="0.25">
      <c r="A618" s="33" t="s">
        <v>773</v>
      </c>
      <c r="B618" s="17">
        <v>906</v>
      </c>
      <c r="C618" s="21" t="s">
        <v>305</v>
      </c>
      <c r="D618" s="21" t="s">
        <v>256</v>
      </c>
      <c r="E618" s="21" t="s">
        <v>489</v>
      </c>
      <c r="F618" s="21"/>
      <c r="G618" s="28">
        <f>G619</f>
        <v>355.9</v>
      </c>
      <c r="H618" s="204"/>
      <c r="I618" s="138"/>
    </row>
    <row r="619" spans="1:9" ht="31.5" x14ac:dyDescent="0.25">
      <c r="A619" s="47" t="s">
        <v>774</v>
      </c>
      <c r="B619" s="17">
        <v>906</v>
      </c>
      <c r="C619" s="21" t="s">
        <v>305</v>
      </c>
      <c r="D619" s="21" t="s">
        <v>256</v>
      </c>
      <c r="E619" s="21" t="s">
        <v>775</v>
      </c>
      <c r="F619" s="21"/>
      <c r="G619" s="28">
        <f>G620</f>
        <v>355.9</v>
      </c>
      <c r="H619" s="204"/>
      <c r="I619" s="138"/>
    </row>
    <row r="620" spans="1:9" ht="47.25" x14ac:dyDescent="0.25">
      <c r="A620" s="33" t="s">
        <v>313</v>
      </c>
      <c r="B620" s="17">
        <v>906</v>
      </c>
      <c r="C620" s="21" t="s">
        <v>305</v>
      </c>
      <c r="D620" s="21" t="s">
        <v>256</v>
      </c>
      <c r="E620" s="21" t="s">
        <v>775</v>
      </c>
      <c r="F620" s="21" t="s">
        <v>314</v>
      </c>
      <c r="G620" s="28">
        <f>G621</f>
        <v>355.9</v>
      </c>
      <c r="H620" s="129"/>
      <c r="I620" s="138"/>
    </row>
    <row r="621" spans="1:9" ht="15.75" x14ac:dyDescent="0.25">
      <c r="A621" s="33" t="s">
        <v>315</v>
      </c>
      <c r="B621" s="17">
        <v>906</v>
      </c>
      <c r="C621" s="21" t="s">
        <v>305</v>
      </c>
      <c r="D621" s="21" t="s">
        <v>256</v>
      </c>
      <c r="E621" s="21" t="s">
        <v>775</v>
      </c>
      <c r="F621" s="21" t="s">
        <v>316</v>
      </c>
      <c r="G621" s="28">
        <v>355.9</v>
      </c>
      <c r="H621" s="204"/>
      <c r="I621" s="138"/>
    </row>
    <row r="622" spans="1:9" ht="15.75" x14ac:dyDescent="0.25">
      <c r="A622" s="26" t="s">
        <v>507</v>
      </c>
      <c r="B622" s="17">
        <v>906</v>
      </c>
      <c r="C622" s="21" t="s">
        <v>305</v>
      </c>
      <c r="D622" s="21" t="s">
        <v>256</v>
      </c>
      <c r="E622" s="21" t="s">
        <v>163</v>
      </c>
      <c r="F622" s="21"/>
      <c r="G622" s="28">
        <f>G623</f>
        <v>1582.2</v>
      </c>
      <c r="H622" s="204"/>
      <c r="I622" s="138"/>
    </row>
    <row r="623" spans="1:9" ht="31.5" x14ac:dyDescent="0.25">
      <c r="A623" s="26" t="s">
        <v>226</v>
      </c>
      <c r="B623" s="17">
        <v>906</v>
      </c>
      <c r="C623" s="21" t="s">
        <v>305</v>
      </c>
      <c r="D623" s="21" t="s">
        <v>256</v>
      </c>
      <c r="E623" s="21" t="s">
        <v>227</v>
      </c>
      <c r="F623" s="21"/>
      <c r="G623" s="28">
        <f>G624+G627+G630</f>
        <v>1582.2</v>
      </c>
      <c r="H623" s="204"/>
      <c r="I623" s="138"/>
    </row>
    <row r="624" spans="1:9" ht="63" x14ac:dyDescent="0.25">
      <c r="A624" s="33" t="s">
        <v>330</v>
      </c>
      <c r="B624" s="17">
        <v>906</v>
      </c>
      <c r="C624" s="21" t="s">
        <v>305</v>
      </c>
      <c r="D624" s="21" t="s">
        <v>256</v>
      </c>
      <c r="E624" s="21" t="s">
        <v>331</v>
      </c>
      <c r="F624" s="21"/>
      <c r="G624" s="28">
        <f>G625</f>
        <v>110</v>
      </c>
      <c r="H624" s="204"/>
      <c r="I624" s="138"/>
    </row>
    <row r="625" spans="1:9" ht="47.25" x14ac:dyDescent="0.25">
      <c r="A625" s="26" t="s">
        <v>313</v>
      </c>
      <c r="B625" s="17">
        <v>906</v>
      </c>
      <c r="C625" s="21" t="s">
        <v>305</v>
      </c>
      <c r="D625" s="21" t="s">
        <v>256</v>
      </c>
      <c r="E625" s="21" t="s">
        <v>331</v>
      </c>
      <c r="F625" s="21" t="s">
        <v>314</v>
      </c>
      <c r="G625" s="28">
        <f>G626</f>
        <v>110</v>
      </c>
      <c r="H625" s="204"/>
      <c r="I625" s="138"/>
    </row>
    <row r="626" spans="1:9" ht="15.75" x14ac:dyDescent="0.25">
      <c r="A626" s="26" t="s">
        <v>315</v>
      </c>
      <c r="B626" s="17">
        <v>906</v>
      </c>
      <c r="C626" s="21" t="s">
        <v>305</v>
      </c>
      <c r="D626" s="21" t="s">
        <v>256</v>
      </c>
      <c r="E626" s="21" t="s">
        <v>331</v>
      </c>
      <c r="F626" s="21" t="s">
        <v>316</v>
      </c>
      <c r="G626" s="28">
        <v>110</v>
      </c>
      <c r="H626" s="204"/>
      <c r="I626" s="138"/>
    </row>
    <row r="627" spans="1:9" ht="78.75" x14ac:dyDescent="0.25">
      <c r="A627" s="33" t="s">
        <v>332</v>
      </c>
      <c r="B627" s="17">
        <v>906</v>
      </c>
      <c r="C627" s="21" t="s">
        <v>305</v>
      </c>
      <c r="D627" s="21" t="s">
        <v>256</v>
      </c>
      <c r="E627" s="21" t="s">
        <v>333</v>
      </c>
      <c r="F627" s="21"/>
      <c r="G627" s="28">
        <f>G628</f>
        <v>572.20000000000005</v>
      </c>
      <c r="H627" s="204"/>
      <c r="I627" s="138"/>
    </row>
    <row r="628" spans="1:9" ht="47.25" x14ac:dyDescent="0.25">
      <c r="A628" s="26" t="s">
        <v>313</v>
      </c>
      <c r="B628" s="17">
        <v>906</v>
      </c>
      <c r="C628" s="21" t="s">
        <v>305</v>
      </c>
      <c r="D628" s="21" t="s">
        <v>256</v>
      </c>
      <c r="E628" s="21" t="s">
        <v>333</v>
      </c>
      <c r="F628" s="21" t="s">
        <v>314</v>
      </c>
      <c r="G628" s="28">
        <f>G629</f>
        <v>572.20000000000005</v>
      </c>
      <c r="H628" s="204"/>
      <c r="I628" s="138"/>
    </row>
    <row r="629" spans="1:9" ht="15.75" x14ac:dyDescent="0.25">
      <c r="A629" s="26" t="s">
        <v>315</v>
      </c>
      <c r="B629" s="17">
        <v>906</v>
      </c>
      <c r="C629" s="21" t="s">
        <v>305</v>
      </c>
      <c r="D629" s="21" t="s">
        <v>256</v>
      </c>
      <c r="E629" s="21" t="s">
        <v>333</v>
      </c>
      <c r="F629" s="21" t="s">
        <v>316</v>
      </c>
      <c r="G629" s="28">
        <v>572.20000000000005</v>
      </c>
      <c r="H629" s="204"/>
      <c r="I629" s="138"/>
    </row>
    <row r="630" spans="1:9" ht="110.25" x14ac:dyDescent="0.25">
      <c r="A630" s="33" t="s">
        <v>334</v>
      </c>
      <c r="B630" s="17">
        <v>906</v>
      </c>
      <c r="C630" s="21" t="s">
        <v>305</v>
      </c>
      <c r="D630" s="21" t="s">
        <v>256</v>
      </c>
      <c r="E630" s="21" t="s">
        <v>335</v>
      </c>
      <c r="F630" s="21"/>
      <c r="G630" s="28">
        <f>G631</f>
        <v>900</v>
      </c>
      <c r="H630" s="204"/>
      <c r="I630" s="138"/>
    </row>
    <row r="631" spans="1:9" ht="47.25" x14ac:dyDescent="0.25">
      <c r="A631" s="26" t="s">
        <v>313</v>
      </c>
      <c r="B631" s="17">
        <v>906</v>
      </c>
      <c r="C631" s="21" t="s">
        <v>305</v>
      </c>
      <c r="D631" s="21" t="s">
        <v>256</v>
      </c>
      <c r="E631" s="21" t="s">
        <v>335</v>
      </c>
      <c r="F631" s="21" t="s">
        <v>314</v>
      </c>
      <c r="G631" s="28">
        <f>G632</f>
        <v>900</v>
      </c>
      <c r="H631" s="204"/>
      <c r="I631" s="138"/>
    </row>
    <row r="632" spans="1:9" ht="15.75" x14ac:dyDescent="0.25">
      <c r="A632" s="26" t="s">
        <v>315</v>
      </c>
      <c r="B632" s="17">
        <v>906</v>
      </c>
      <c r="C632" s="21" t="s">
        <v>305</v>
      </c>
      <c r="D632" s="21" t="s">
        <v>256</v>
      </c>
      <c r="E632" s="21" t="s">
        <v>335</v>
      </c>
      <c r="F632" s="21" t="s">
        <v>316</v>
      </c>
      <c r="G632" s="28">
        <v>900</v>
      </c>
      <c r="H632" s="204"/>
      <c r="I632" s="138"/>
    </row>
    <row r="633" spans="1:9" ht="31.5" x14ac:dyDescent="0.25">
      <c r="A633" s="24" t="s">
        <v>508</v>
      </c>
      <c r="B633" s="20">
        <v>906</v>
      </c>
      <c r="C633" s="25" t="s">
        <v>305</v>
      </c>
      <c r="D633" s="25" t="s">
        <v>305</v>
      </c>
      <c r="E633" s="25"/>
      <c r="F633" s="25"/>
      <c r="G633" s="22">
        <f>G634+G639</f>
        <v>4788.6000000000004</v>
      </c>
      <c r="H633" s="204"/>
    </row>
    <row r="634" spans="1:9" ht="47.25" x14ac:dyDescent="0.25">
      <c r="A634" s="26" t="s">
        <v>468</v>
      </c>
      <c r="B634" s="17">
        <v>906</v>
      </c>
      <c r="C634" s="21" t="s">
        <v>305</v>
      </c>
      <c r="D634" s="21" t="s">
        <v>305</v>
      </c>
      <c r="E634" s="21" t="s">
        <v>448</v>
      </c>
      <c r="F634" s="21"/>
      <c r="G634" s="27">
        <f>G635</f>
        <v>3484.8</v>
      </c>
      <c r="H634" s="204"/>
    </row>
    <row r="635" spans="1:9" ht="31.5" x14ac:dyDescent="0.25">
      <c r="A635" s="26" t="s">
        <v>509</v>
      </c>
      <c r="B635" s="17">
        <v>906</v>
      </c>
      <c r="C635" s="21" t="s">
        <v>305</v>
      </c>
      <c r="D635" s="21" t="s">
        <v>510</v>
      </c>
      <c r="E635" s="21" t="s">
        <v>511</v>
      </c>
      <c r="F635" s="21"/>
      <c r="G635" s="27">
        <f>G636</f>
        <v>3484.8</v>
      </c>
      <c r="H635" s="204"/>
    </row>
    <row r="636" spans="1:9" ht="47.25" x14ac:dyDescent="0.25">
      <c r="A636" s="26" t="s">
        <v>512</v>
      </c>
      <c r="B636" s="17">
        <v>906</v>
      </c>
      <c r="C636" s="21" t="s">
        <v>305</v>
      </c>
      <c r="D636" s="21" t="s">
        <v>305</v>
      </c>
      <c r="E636" s="21" t="s">
        <v>513</v>
      </c>
      <c r="F636" s="21"/>
      <c r="G636" s="27">
        <f>G637</f>
        <v>3484.8</v>
      </c>
      <c r="H636" s="204"/>
    </row>
    <row r="637" spans="1:9" ht="47.25" x14ac:dyDescent="0.25">
      <c r="A637" s="26" t="s">
        <v>313</v>
      </c>
      <c r="B637" s="17">
        <v>906</v>
      </c>
      <c r="C637" s="21" t="s">
        <v>305</v>
      </c>
      <c r="D637" s="21" t="s">
        <v>305</v>
      </c>
      <c r="E637" s="21" t="s">
        <v>513</v>
      </c>
      <c r="F637" s="21" t="s">
        <v>314</v>
      </c>
      <c r="G637" s="27">
        <f t="shared" ref="G637:G642" si="3">G638</f>
        <v>3484.8</v>
      </c>
      <c r="H637" s="204"/>
    </row>
    <row r="638" spans="1:9" ht="15.75" x14ac:dyDescent="0.25">
      <c r="A638" s="26" t="s">
        <v>315</v>
      </c>
      <c r="B638" s="17">
        <v>906</v>
      </c>
      <c r="C638" s="21" t="s">
        <v>305</v>
      </c>
      <c r="D638" s="21" t="s">
        <v>305</v>
      </c>
      <c r="E638" s="21" t="s">
        <v>513</v>
      </c>
      <c r="F638" s="21" t="s">
        <v>316</v>
      </c>
      <c r="G638" s="28">
        <v>3484.8</v>
      </c>
      <c r="H638" s="204"/>
    </row>
    <row r="639" spans="1:9" ht="15.75" x14ac:dyDescent="0.25">
      <c r="A639" s="26" t="s">
        <v>162</v>
      </c>
      <c r="B639" s="17">
        <v>906</v>
      </c>
      <c r="C639" s="21" t="s">
        <v>305</v>
      </c>
      <c r="D639" s="21" t="s">
        <v>305</v>
      </c>
      <c r="E639" s="21" t="s">
        <v>163</v>
      </c>
      <c r="F639" s="21"/>
      <c r="G639" s="27">
        <f>G640</f>
        <v>1303.8000000000002</v>
      </c>
      <c r="H639" s="204"/>
    </row>
    <row r="640" spans="1:9" ht="31.5" x14ac:dyDescent="0.25">
      <c r="A640" s="26" t="s">
        <v>226</v>
      </c>
      <c r="B640" s="17">
        <v>906</v>
      </c>
      <c r="C640" s="21" t="s">
        <v>305</v>
      </c>
      <c r="D640" s="21" t="s">
        <v>305</v>
      </c>
      <c r="E640" s="21" t="s">
        <v>227</v>
      </c>
      <c r="F640" s="21"/>
      <c r="G640" s="27">
        <f>G642</f>
        <v>1303.8000000000002</v>
      </c>
      <c r="H640" s="204"/>
    </row>
    <row r="641" spans="1:9" ht="63" hidden="1" x14ac:dyDescent="0.25">
      <c r="A641" s="26" t="s">
        <v>514</v>
      </c>
      <c r="B641" s="17">
        <v>906</v>
      </c>
      <c r="C641" s="21" t="s">
        <v>305</v>
      </c>
      <c r="D641" s="21" t="s">
        <v>305</v>
      </c>
      <c r="E641" s="21" t="s">
        <v>515</v>
      </c>
      <c r="F641" s="21"/>
      <c r="G641" s="27">
        <f t="shared" si="3"/>
        <v>1303.8000000000002</v>
      </c>
      <c r="H641" s="204"/>
    </row>
    <row r="642" spans="1:9" ht="31.5" x14ac:dyDescent="0.25">
      <c r="A642" s="33" t="s">
        <v>516</v>
      </c>
      <c r="B642" s="17">
        <v>906</v>
      </c>
      <c r="C642" s="21" t="s">
        <v>305</v>
      </c>
      <c r="D642" s="21" t="s">
        <v>305</v>
      </c>
      <c r="E642" s="21" t="s">
        <v>517</v>
      </c>
      <c r="F642" s="21"/>
      <c r="G642" s="27">
        <f t="shared" si="3"/>
        <v>1303.8000000000002</v>
      </c>
      <c r="H642" s="204"/>
    </row>
    <row r="643" spans="1:9" ht="47.25" x14ac:dyDescent="0.25">
      <c r="A643" s="26" t="s">
        <v>313</v>
      </c>
      <c r="B643" s="17">
        <v>906</v>
      </c>
      <c r="C643" s="21" t="s">
        <v>305</v>
      </c>
      <c r="D643" s="21" t="s">
        <v>305</v>
      </c>
      <c r="E643" s="21" t="s">
        <v>517</v>
      </c>
      <c r="F643" s="21" t="s">
        <v>314</v>
      </c>
      <c r="G643" s="27">
        <f>G644</f>
        <v>1303.8000000000002</v>
      </c>
      <c r="H643" s="204"/>
    </row>
    <row r="644" spans="1:9" ht="15.75" x14ac:dyDescent="0.25">
      <c r="A644" s="26" t="s">
        <v>315</v>
      </c>
      <c r="B644" s="17">
        <v>906</v>
      </c>
      <c r="C644" s="21" t="s">
        <v>305</v>
      </c>
      <c r="D644" s="21" t="s">
        <v>305</v>
      </c>
      <c r="E644" s="21" t="s">
        <v>517</v>
      </c>
      <c r="F644" s="21" t="s">
        <v>316</v>
      </c>
      <c r="G644" s="28">
        <f>1660.4-356.6</f>
        <v>1303.8000000000002</v>
      </c>
      <c r="H644" s="204"/>
      <c r="I644" s="138"/>
    </row>
    <row r="645" spans="1:9" ht="15.75" x14ac:dyDescent="0.25">
      <c r="A645" s="24" t="s">
        <v>336</v>
      </c>
      <c r="B645" s="20">
        <v>906</v>
      </c>
      <c r="C645" s="25" t="s">
        <v>305</v>
      </c>
      <c r="D645" s="25" t="s">
        <v>260</v>
      </c>
      <c r="E645" s="25"/>
      <c r="F645" s="25"/>
      <c r="G645" s="22">
        <f>G646+G655</f>
        <v>18322.300000000003</v>
      </c>
      <c r="H645" s="204"/>
    </row>
    <row r="646" spans="1:9" ht="47.25" x14ac:dyDescent="0.25">
      <c r="A646" s="26" t="s">
        <v>375</v>
      </c>
      <c r="B646" s="17">
        <v>906</v>
      </c>
      <c r="C646" s="21" t="s">
        <v>305</v>
      </c>
      <c r="D646" s="21" t="s">
        <v>260</v>
      </c>
      <c r="E646" s="21" t="s">
        <v>376</v>
      </c>
      <c r="F646" s="21"/>
      <c r="G646" s="27">
        <f>G647+G650</f>
        <v>20</v>
      </c>
      <c r="H646" s="204"/>
      <c r="I646" s="138"/>
    </row>
    <row r="647" spans="1:9" ht="31.5" hidden="1" x14ac:dyDescent="0.25">
      <c r="A647" s="26" t="s">
        <v>377</v>
      </c>
      <c r="B647" s="17">
        <v>906</v>
      </c>
      <c r="C647" s="21" t="s">
        <v>305</v>
      </c>
      <c r="D647" s="21" t="s">
        <v>260</v>
      </c>
      <c r="E647" s="21" t="s">
        <v>378</v>
      </c>
      <c r="F647" s="21"/>
      <c r="G647" s="27">
        <f>G648</f>
        <v>0</v>
      </c>
      <c r="H647" s="204"/>
    </row>
    <row r="648" spans="1:9" ht="31.5" hidden="1" x14ac:dyDescent="0.25">
      <c r="A648" s="26" t="s">
        <v>172</v>
      </c>
      <c r="B648" s="17">
        <v>906</v>
      </c>
      <c r="C648" s="21" t="s">
        <v>305</v>
      </c>
      <c r="D648" s="21" t="s">
        <v>260</v>
      </c>
      <c r="E648" s="21" t="s">
        <v>378</v>
      </c>
      <c r="F648" s="21" t="s">
        <v>173</v>
      </c>
      <c r="G648" s="27">
        <f>G649</f>
        <v>0</v>
      </c>
      <c r="H648" s="204"/>
    </row>
    <row r="649" spans="1:9" ht="47.25" hidden="1" x14ac:dyDescent="0.25">
      <c r="A649" s="26" t="s">
        <v>174</v>
      </c>
      <c r="B649" s="17">
        <v>906</v>
      </c>
      <c r="C649" s="21" t="s">
        <v>305</v>
      </c>
      <c r="D649" s="21" t="s">
        <v>260</v>
      </c>
      <c r="E649" s="21" t="s">
        <v>378</v>
      </c>
      <c r="F649" s="21" t="s">
        <v>175</v>
      </c>
      <c r="G649" s="27">
        <f>50-50</f>
        <v>0</v>
      </c>
      <c r="H649" s="129"/>
      <c r="I649" s="149"/>
    </row>
    <row r="650" spans="1:9" ht="63" x14ac:dyDescent="0.25">
      <c r="A650" s="26" t="s">
        <v>518</v>
      </c>
      <c r="B650" s="17">
        <v>906</v>
      </c>
      <c r="C650" s="21" t="s">
        <v>305</v>
      </c>
      <c r="D650" s="21" t="s">
        <v>260</v>
      </c>
      <c r="E650" s="21" t="s">
        <v>519</v>
      </c>
      <c r="F650" s="21"/>
      <c r="G650" s="27">
        <f>G651+G653</f>
        <v>20</v>
      </c>
      <c r="H650" s="204"/>
    </row>
    <row r="651" spans="1:9" ht="94.5" x14ac:dyDescent="0.25">
      <c r="A651" s="26" t="s">
        <v>168</v>
      </c>
      <c r="B651" s="17">
        <v>906</v>
      </c>
      <c r="C651" s="21" t="s">
        <v>305</v>
      </c>
      <c r="D651" s="21" t="s">
        <v>260</v>
      </c>
      <c r="E651" s="21" t="s">
        <v>519</v>
      </c>
      <c r="F651" s="21" t="s">
        <v>169</v>
      </c>
      <c r="G651" s="27">
        <f>G652</f>
        <v>5</v>
      </c>
      <c r="H651" s="204"/>
    </row>
    <row r="652" spans="1:9" ht="31.5" x14ac:dyDescent="0.25">
      <c r="A652" s="26" t="s">
        <v>383</v>
      </c>
      <c r="B652" s="17">
        <v>906</v>
      </c>
      <c r="C652" s="21" t="s">
        <v>305</v>
      </c>
      <c r="D652" s="21" t="s">
        <v>260</v>
      </c>
      <c r="E652" s="21" t="s">
        <v>519</v>
      </c>
      <c r="F652" s="21" t="s">
        <v>250</v>
      </c>
      <c r="G652" s="27">
        <v>5</v>
      </c>
      <c r="H652" s="204"/>
    </row>
    <row r="653" spans="1:9" ht="31.5" x14ac:dyDescent="0.25">
      <c r="A653" s="26" t="s">
        <v>172</v>
      </c>
      <c r="B653" s="17">
        <v>906</v>
      </c>
      <c r="C653" s="21" t="s">
        <v>305</v>
      </c>
      <c r="D653" s="21" t="s">
        <v>260</v>
      </c>
      <c r="E653" s="21" t="s">
        <v>519</v>
      </c>
      <c r="F653" s="21" t="s">
        <v>173</v>
      </c>
      <c r="G653" s="27">
        <f>G654</f>
        <v>15</v>
      </c>
      <c r="H653" s="204"/>
    </row>
    <row r="654" spans="1:9" ht="47.25" x14ac:dyDescent="0.25">
      <c r="A654" s="26" t="s">
        <v>174</v>
      </c>
      <c r="B654" s="17">
        <v>906</v>
      </c>
      <c r="C654" s="21" t="s">
        <v>305</v>
      </c>
      <c r="D654" s="21" t="s">
        <v>260</v>
      </c>
      <c r="E654" s="21" t="s">
        <v>519</v>
      </c>
      <c r="F654" s="21" t="s">
        <v>175</v>
      </c>
      <c r="G654" s="27">
        <v>15</v>
      </c>
      <c r="H654" s="204"/>
    </row>
    <row r="655" spans="1:9" ht="15.75" x14ac:dyDescent="0.25">
      <c r="A655" s="26" t="s">
        <v>162</v>
      </c>
      <c r="B655" s="17">
        <v>906</v>
      </c>
      <c r="C655" s="21" t="s">
        <v>305</v>
      </c>
      <c r="D655" s="21" t="s">
        <v>260</v>
      </c>
      <c r="E655" s="21" t="s">
        <v>163</v>
      </c>
      <c r="F655" s="21"/>
      <c r="G655" s="27">
        <f>G656+G662</f>
        <v>18302.300000000003</v>
      </c>
      <c r="H655" s="204"/>
    </row>
    <row r="656" spans="1:9" ht="31.5" x14ac:dyDescent="0.25">
      <c r="A656" s="26" t="s">
        <v>164</v>
      </c>
      <c r="B656" s="17">
        <v>906</v>
      </c>
      <c r="C656" s="21" t="s">
        <v>305</v>
      </c>
      <c r="D656" s="21" t="s">
        <v>260</v>
      </c>
      <c r="E656" s="21" t="s">
        <v>165</v>
      </c>
      <c r="F656" s="21"/>
      <c r="G656" s="27">
        <f>G657</f>
        <v>5138.7</v>
      </c>
      <c r="H656" s="204"/>
    </row>
    <row r="657" spans="1:11" ht="47.25" x14ac:dyDescent="0.25">
      <c r="A657" s="26" t="s">
        <v>166</v>
      </c>
      <c r="B657" s="17">
        <v>906</v>
      </c>
      <c r="C657" s="21" t="s">
        <v>305</v>
      </c>
      <c r="D657" s="21" t="s">
        <v>260</v>
      </c>
      <c r="E657" s="21" t="s">
        <v>167</v>
      </c>
      <c r="F657" s="21"/>
      <c r="G657" s="27">
        <f>G658+G660</f>
        <v>5138.7</v>
      </c>
      <c r="H657" s="204"/>
    </row>
    <row r="658" spans="1:11" ht="94.5" x14ac:dyDescent="0.25">
      <c r="A658" s="26" t="s">
        <v>168</v>
      </c>
      <c r="B658" s="17">
        <v>906</v>
      </c>
      <c r="C658" s="21" t="s">
        <v>305</v>
      </c>
      <c r="D658" s="21" t="s">
        <v>260</v>
      </c>
      <c r="E658" s="21" t="s">
        <v>167</v>
      </c>
      <c r="F658" s="21" t="s">
        <v>169</v>
      </c>
      <c r="G658" s="27">
        <f>G659</f>
        <v>4981.5</v>
      </c>
      <c r="H658" s="204"/>
    </row>
    <row r="659" spans="1:11" ht="31.5" x14ac:dyDescent="0.25">
      <c r="A659" s="26" t="s">
        <v>170</v>
      </c>
      <c r="B659" s="17">
        <v>906</v>
      </c>
      <c r="C659" s="21" t="s">
        <v>305</v>
      </c>
      <c r="D659" s="21" t="s">
        <v>260</v>
      </c>
      <c r="E659" s="21" t="s">
        <v>167</v>
      </c>
      <c r="F659" s="21" t="s">
        <v>171</v>
      </c>
      <c r="G659" s="183">
        <f>4975.7+5.8</f>
        <v>4981.5</v>
      </c>
      <c r="H659" s="184" t="s">
        <v>799</v>
      </c>
    </row>
    <row r="660" spans="1:11" ht="31.5" x14ac:dyDescent="0.25">
      <c r="A660" s="26" t="s">
        <v>172</v>
      </c>
      <c r="B660" s="17">
        <v>906</v>
      </c>
      <c r="C660" s="21" t="s">
        <v>305</v>
      </c>
      <c r="D660" s="21" t="s">
        <v>260</v>
      </c>
      <c r="E660" s="21" t="s">
        <v>167</v>
      </c>
      <c r="F660" s="21" t="s">
        <v>173</v>
      </c>
      <c r="G660" s="27">
        <f>G661</f>
        <v>157.19999999999999</v>
      </c>
      <c r="H660" s="204"/>
    </row>
    <row r="661" spans="1:11" ht="47.25" x14ac:dyDescent="0.25">
      <c r="A661" s="26" t="s">
        <v>174</v>
      </c>
      <c r="B661" s="17">
        <v>906</v>
      </c>
      <c r="C661" s="21" t="s">
        <v>305</v>
      </c>
      <c r="D661" s="21" t="s">
        <v>260</v>
      </c>
      <c r="E661" s="21" t="s">
        <v>167</v>
      </c>
      <c r="F661" s="21" t="s">
        <v>175</v>
      </c>
      <c r="G661" s="185">
        <f>163-5.8</f>
        <v>157.19999999999999</v>
      </c>
      <c r="H661" s="184" t="s">
        <v>798</v>
      </c>
    </row>
    <row r="662" spans="1:11" ht="15.75" x14ac:dyDescent="0.25">
      <c r="A662" s="26" t="s">
        <v>182</v>
      </c>
      <c r="B662" s="17">
        <v>906</v>
      </c>
      <c r="C662" s="21" t="s">
        <v>305</v>
      </c>
      <c r="D662" s="21" t="s">
        <v>260</v>
      </c>
      <c r="E662" s="21" t="s">
        <v>183</v>
      </c>
      <c r="F662" s="21"/>
      <c r="G662" s="27">
        <f>G666+G663</f>
        <v>13163.600000000002</v>
      </c>
      <c r="H662" s="204"/>
    </row>
    <row r="663" spans="1:11" ht="15.75" x14ac:dyDescent="0.25">
      <c r="A663" s="26" t="s">
        <v>520</v>
      </c>
      <c r="B663" s="17">
        <v>906</v>
      </c>
      <c r="C663" s="21" t="s">
        <v>305</v>
      </c>
      <c r="D663" s="21" t="s">
        <v>260</v>
      </c>
      <c r="E663" s="21" t="s">
        <v>521</v>
      </c>
      <c r="F663" s="21"/>
      <c r="G663" s="27">
        <f>G664</f>
        <v>375</v>
      </c>
      <c r="H663" s="204"/>
    </row>
    <row r="664" spans="1:11" ht="31.5" x14ac:dyDescent="0.25">
      <c r="A664" s="26" t="s">
        <v>172</v>
      </c>
      <c r="B664" s="17">
        <v>906</v>
      </c>
      <c r="C664" s="21" t="s">
        <v>305</v>
      </c>
      <c r="D664" s="21" t="s">
        <v>260</v>
      </c>
      <c r="E664" s="21" t="s">
        <v>521</v>
      </c>
      <c r="F664" s="21" t="s">
        <v>173</v>
      </c>
      <c r="G664" s="27">
        <f>G665</f>
        <v>375</v>
      </c>
      <c r="H664" s="204"/>
    </row>
    <row r="665" spans="1:11" ht="47.25" x14ac:dyDescent="0.25">
      <c r="A665" s="26" t="s">
        <v>174</v>
      </c>
      <c r="B665" s="17">
        <v>906</v>
      </c>
      <c r="C665" s="21" t="s">
        <v>305</v>
      </c>
      <c r="D665" s="21" t="s">
        <v>260</v>
      </c>
      <c r="E665" s="21" t="s">
        <v>521</v>
      </c>
      <c r="F665" s="21" t="s">
        <v>175</v>
      </c>
      <c r="G665" s="189">
        <f>206.3+143.7+25</f>
        <v>375</v>
      </c>
      <c r="H665" s="184" t="s">
        <v>815</v>
      </c>
      <c r="I665" s="138"/>
    </row>
    <row r="666" spans="1:11" ht="31.5" x14ac:dyDescent="0.25">
      <c r="A666" s="26" t="s">
        <v>381</v>
      </c>
      <c r="B666" s="17">
        <v>906</v>
      </c>
      <c r="C666" s="21" t="s">
        <v>305</v>
      </c>
      <c r="D666" s="21" t="s">
        <v>260</v>
      </c>
      <c r="E666" s="21" t="s">
        <v>382</v>
      </c>
      <c r="F666" s="21"/>
      <c r="G666" s="27">
        <f>G667+G669+G671</f>
        <v>12788.600000000002</v>
      </c>
      <c r="H666" s="204"/>
      <c r="J666" s="382"/>
      <c r="K666" s="382"/>
    </row>
    <row r="667" spans="1:11" ht="94.5" x14ac:dyDescent="0.25">
      <c r="A667" s="26" t="s">
        <v>168</v>
      </c>
      <c r="B667" s="17">
        <v>906</v>
      </c>
      <c r="C667" s="21" t="s">
        <v>305</v>
      </c>
      <c r="D667" s="21" t="s">
        <v>260</v>
      </c>
      <c r="E667" s="21" t="s">
        <v>382</v>
      </c>
      <c r="F667" s="21" t="s">
        <v>169</v>
      </c>
      <c r="G667" s="27">
        <f>G668</f>
        <v>11519.300000000001</v>
      </c>
      <c r="H667" s="204"/>
      <c r="J667" s="382"/>
      <c r="K667" s="382"/>
    </row>
    <row r="668" spans="1:11" ht="31.5" x14ac:dyDescent="0.25">
      <c r="A668" s="26" t="s">
        <v>383</v>
      </c>
      <c r="B668" s="17">
        <v>906</v>
      </c>
      <c r="C668" s="21" t="s">
        <v>305</v>
      </c>
      <c r="D668" s="21" t="s">
        <v>260</v>
      </c>
      <c r="E668" s="21" t="s">
        <v>382</v>
      </c>
      <c r="F668" s="21" t="s">
        <v>250</v>
      </c>
      <c r="G668" s="28">
        <f>11988.7-469.4</f>
        <v>11519.300000000001</v>
      </c>
      <c r="H668" s="129"/>
      <c r="I668" s="149"/>
      <c r="J668" s="382"/>
      <c r="K668" s="382"/>
    </row>
    <row r="669" spans="1:11" ht="31.5" x14ac:dyDescent="0.25">
      <c r="A669" s="26" t="s">
        <v>172</v>
      </c>
      <c r="B669" s="17">
        <v>906</v>
      </c>
      <c r="C669" s="21" t="s">
        <v>305</v>
      </c>
      <c r="D669" s="21" t="s">
        <v>260</v>
      </c>
      <c r="E669" s="21" t="s">
        <v>382</v>
      </c>
      <c r="F669" s="21" t="s">
        <v>173</v>
      </c>
      <c r="G669" s="27">
        <f>G670</f>
        <v>1264.0999999999999</v>
      </c>
      <c r="H669" s="204"/>
      <c r="J669" s="382"/>
      <c r="K669" s="382"/>
    </row>
    <row r="670" spans="1:11" ht="47.25" x14ac:dyDescent="0.25">
      <c r="A670" s="26" t="s">
        <v>174</v>
      </c>
      <c r="B670" s="17">
        <v>906</v>
      </c>
      <c r="C670" s="21" t="s">
        <v>305</v>
      </c>
      <c r="D670" s="21" t="s">
        <v>260</v>
      </c>
      <c r="E670" s="21" t="s">
        <v>382</v>
      </c>
      <c r="F670" s="21" t="s">
        <v>175</v>
      </c>
      <c r="G670" s="27">
        <f>1416.8-152.7</f>
        <v>1264.0999999999999</v>
      </c>
      <c r="H670" s="129"/>
      <c r="I670" s="149"/>
      <c r="J670" s="382"/>
      <c r="K670" s="382"/>
    </row>
    <row r="671" spans="1:11" ht="15.75" x14ac:dyDescent="0.25">
      <c r="A671" s="26" t="s">
        <v>176</v>
      </c>
      <c r="B671" s="17">
        <v>906</v>
      </c>
      <c r="C671" s="21" t="s">
        <v>305</v>
      </c>
      <c r="D671" s="21" t="s">
        <v>260</v>
      </c>
      <c r="E671" s="21" t="s">
        <v>382</v>
      </c>
      <c r="F671" s="21" t="s">
        <v>186</v>
      </c>
      <c r="G671" s="27">
        <f>G672</f>
        <v>5.2</v>
      </c>
      <c r="H671" s="204"/>
      <c r="J671" s="382"/>
      <c r="K671" s="382"/>
    </row>
    <row r="672" spans="1:11" ht="15.75" x14ac:dyDescent="0.25">
      <c r="A672" s="26" t="s">
        <v>610</v>
      </c>
      <c r="B672" s="17">
        <v>906</v>
      </c>
      <c r="C672" s="21" t="s">
        <v>305</v>
      </c>
      <c r="D672" s="21" t="s">
        <v>260</v>
      </c>
      <c r="E672" s="21" t="s">
        <v>382</v>
      </c>
      <c r="F672" s="21" t="s">
        <v>179</v>
      </c>
      <c r="G672" s="27">
        <f>7-1.8</f>
        <v>5.2</v>
      </c>
      <c r="H672" s="129"/>
      <c r="I672" s="149"/>
      <c r="J672" s="382"/>
      <c r="K672" s="382"/>
    </row>
    <row r="673" spans="1:10" ht="47.25" x14ac:dyDescent="0.25">
      <c r="A673" s="20" t="s">
        <v>522</v>
      </c>
      <c r="B673" s="20">
        <v>907</v>
      </c>
      <c r="C673" s="21"/>
      <c r="D673" s="21"/>
      <c r="E673" s="21"/>
      <c r="F673" s="21"/>
      <c r="G673" s="22">
        <f>G674+G704</f>
        <v>46187.799999999996</v>
      </c>
      <c r="H673" s="204"/>
    </row>
    <row r="674" spans="1:10" ht="15.75" x14ac:dyDescent="0.25">
      <c r="A674" s="24" t="s">
        <v>304</v>
      </c>
      <c r="B674" s="20">
        <v>907</v>
      </c>
      <c r="C674" s="25" t="s">
        <v>510</v>
      </c>
      <c r="D674" s="25"/>
      <c r="E674" s="25"/>
      <c r="F674" s="25"/>
      <c r="G674" s="22">
        <f>G675</f>
        <v>11485.1</v>
      </c>
      <c r="H674" s="204"/>
    </row>
    <row r="675" spans="1:10" ht="15.75" x14ac:dyDescent="0.25">
      <c r="A675" s="24" t="s">
        <v>306</v>
      </c>
      <c r="B675" s="20">
        <v>907</v>
      </c>
      <c r="C675" s="25" t="s">
        <v>305</v>
      </c>
      <c r="D675" s="25" t="s">
        <v>256</v>
      </c>
      <c r="E675" s="25"/>
      <c r="F675" s="25"/>
      <c r="G675" s="22">
        <f>G676+G693</f>
        <v>11485.1</v>
      </c>
      <c r="H675" s="204"/>
      <c r="J675" s="139"/>
    </row>
    <row r="676" spans="1:10" ht="47.25" x14ac:dyDescent="0.25">
      <c r="A676" s="26" t="s">
        <v>523</v>
      </c>
      <c r="B676" s="17">
        <v>907</v>
      </c>
      <c r="C676" s="21" t="s">
        <v>305</v>
      </c>
      <c r="D676" s="21" t="s">
        <v>256</v>
      </c>
      <c r="E676" s="21" t="s">
        <v>524</v>
      </c>
      <c r="F676" s="21"/>
      <c r="G676" s="27">
        <f>G677</f>
        <v>10758</v>
      </c>
      <c r="H676" s="204"/>
    </row>
    <row r="677" spans="1:10" ht="47.25" x14ac:dyDescent="0.25">
      <c r="A677" s="26" t="s">
        <v>525</v>
      </c>
      <c r="B677" s="17">
        <v>907</v>
      </c>
      <c r="C677" s="21" t="s">
        <v>305</v>
      </c>
      <c r="D677" s="21" t="s">
        <v>256</v>
      </c>
      <c r="E677" s="21" t="s">
        <v>526</v>
      </c>
      <c r="F677" s="21"/>
      <c r="G677" s="27">
        <f>G678+G681+G684+G690+G687</f>
        <v>10758</v>
      </c>
      <c r="H677" s="204"/>
    </row>
    <row r="678" spans="1:10" ht="47.25" x14ac:dyDescent="0.25">
      <c r="A678" s="26" t="s">
        <v>311</v>
      </c>
      <c r="B678" s="17">
        <v>907</v>
      </c>
      <c r="C678" s="21" t="s">
        <v>305</v>
      </c>
      <c r="D678" s="21" t="s">
        <v>256</v>
      </c>
      <c r="E678" s="21" t="s">
        <v>527</v>
      </c>
      <c r="F678" s="21"/>
      <c r="G678" s="27">
        <f>G679</f>
        <v>10722</v>
      </c>
      <c r="H678" s="204"/>
    </row>
    <row r="679" spans="1:10" ht="47.25" x14ac:dyDescent="0.25">
      <c r="A679" s="26" t="s">
        <v>313</v>
      </c>
      <c r="B679" s="17">
        <v>907</v>
      </c>
      <c r="C679" s="21" t="s">
        <v>305</v>
      </c>
      <c r="D679" s="21" t="s">
        <v>256</v>
      </c>
      <c r="E679" s="21" t="s">
        <v>527</v>
      </c>
      <c r="F679" s="21" t="s">
        <v>314</v>
      </c>
      <c r="G679" s="27">
        <f>G680</f>
        <v>10722</v>
      </c>
      <c r="H679" s="204"/>
    </row>
    <row r="680" spans="1:10" ht="15.75" x14ac:dyDescent="0.25">
      <c r="A680" s="26" t="s">
        <v>315</v>
      </c>
      <c r="B680" s="17">
        <v>907</v>
      </c>
      <c r="C680" s="21" t="s">
        <v>305</v>
      </c>
      <c r="D680" s="21" t="s">
        <v>256</v>
      </c>
      <c r="E680" s="21" t="s">
        <v>527</v>
      </c>
      <c r="F680" s="21" t="s">
        <v>316</v>
      </c>
      <c r="G680" s="28">
        <f>10500+753.9-531.9</f>
        <v>10722</v>
      </c>
      <c r="H680" s="129"/>
      <c r="I680" s="150"/>
    </row>
    <row r="681" spans="1:10" ht="47.25" hidden="1" x14ac:dyDescent="0.25">
      <c r="A681" s="26" t="s">
        <v>319</v>
      </c>
      <c r="B681" s="17">
        <v>907</v>
      </c>
      <c r="C681" s="21" t="s">
        <v>305</v>
      </c>
      <c r="D681" s="21" t="s">
        <v>254</v>
      </c>
      <c r="E681" s="21" t="s">
        <v>528</v>
      </c>
      <c r="F681" s="21"/>
      <c r="G681" s="27">
        <f>G682</f>
        <v>0</v>
      </c>
      <c r="H681" s="204"/>
    </row>
    <row r="682" spans="1:10" ht="47.25" hidden="1" x14ac:dyDescent="0.25">
      <c r="A682" s="26" t="s">
        <v>313</v>
      </c>
      <c r="B682" s="17">
        <v>907</v>
      </c>
      <c r="C682" s="21" t="s">
        <v>305</v>
      </c>
      <c r="D682" s="21" t="s">
        <v>254</v>
      </c>
      <c r="E682" s="21" t="s">
        <v>528</v>
      </c>
      <c r="F682" s="21" t="s">
        <v>314</v>
      </c>
      <c r="G682" s="27">
        <f>G683</f>
        <v>0</v>
      </c>
      <c r="H682" s="204"/>
    </row>
    <row r="683" spans="1:10" ht="15.75" hidden="1" x14ac:dyDescent="0.25">
      <c r="A683" s="26" t="s">
        <v>315</v>
      </c>
      <c r="B683" s="17">
        <v>907</v>
      </c>
      <c r="C683" s="21" t="s">
        <v>305</v>
      </c>
      <c r="D683" s="21" t="s">
        <v>254</v>
      </c>
      <c r="E683" s="21" t="s">
        <v>528</v>
      </c>
      <c r="F683" s="21" t="s">
        <v>316</v>
      </c>
      <c r="G683" s="27">
        <v>0</v>
      </c>
      <c r="H683" s="204"/>
    </row>
    <row r="684" spans="1:10" ht="31.5" hidden="1" x14ac:dyDescent="0.25">
      <c r="A684" s="26" t="s">
        <v>321</v>
      </c>
      <c r="B684" s="17">
        <v>907</v>
      </c>
      <c r="C684" s="21" t="s">
        <v>305</v>
      </c>
      <c r="D684" s="21" t="s">
        <v>254</v>
      </c>
      <c r="E684" s="21" t="s">
        <v>529</v>
      </c>
      <c r="F684" s="21"/>
      <c r="G684" s="27">
        <f>G685</f>
        <v>0</v>
      </c>
      <c r="H684" s="204"/>
    </row>
    <row r="685" spans="1:10" ht="47.25" hidden="1" x14ac:dyDescent="0.25">
      <c r="A685" s="26" t="s">
        <v>313</v>
      </c>
      <c r="B685" s="17">
        <v>907</v>
      </c>
      <c r="C685" s="21" t="s">
        <v>305</v>
      </c>
      <c r="D685" s="21" t="s">
        <v>254</v>
      </c>
      <c r="E685" s="21" t="s">
        <v>529</v>
      </c>
      <c r="F685" s="21" t="s">
        <v>314</v>
      </c>
      <c r="G685" s="27">
        <f>G686</f>
        <v>0</v>
      </c>
      <c r="H685" s="204"/>
    </row>
    <row r="686" spans="1:10" ht="15.75" hidden="1" x14ac:dyDescent="0.25">
      <c r="A686" s="26" t="s">
        <v>315</v>
      </c>
      <c r="B686" s="17">
        <v>907</v>
      </c>
      <c r="C686" s="21" t="s">
        <v>305</v>
      </c>
      <c r="D686" s="21" t="s">
        <v>254</v>
      </c>
      <c r="E686" s="21" t="s">
        <v>529</v>
      </c>
      <c r="F686" s="21" t="s">
        <v>316</v>
      </c>
      <c r="G686" s="27">
        <v>0</v>
      </c>
      <c r="H686" s="204"/>
    </row>
    <row r="687" spans="1:10" ht="47.25" x14ac:dyDescent="0.25">
      <c r="A687" s="26" t="s">
        <v>323</v>
      </c>
      <c r="B687" s="17">
        <v>907</v>
      </c>
      <c r="C687" s="21" t="s">
        <v>305</v>
      </c>
      <c r="D687" s="21" t="s">
        <v>256</v>
      </c>
      <c r="E687" s="21" t="s">
        <v>530</v>
      </c>
      <c r="F687" s="21"/>
      <c r="G687" s="27">
        <f>G688</f>
        <v>36</v>
      </c>
      <c r="H687" s="204"/>
    </row>
    <row r="688" spans="1:10" ht="47.25" x14ac:dyDescent="0.25">
      <c r="A688" s="26" t="s">
        <v>313</v>
      </c>
      <c r="B688" s="17">
        <v>907</v>
      </c>
      <c r="C688" s="21" t="s">
        <v>305</v>
      </c>
      <c r="D688" s="21" t="s">
        <v>256</v>
      </c>
      <c r="E688" s="21" t="s">
        <v>530</v>
      </c>
      <c r="F688" s="21" t="s">
        <v>314</v>
      </c>
      <c r="G688" s="27">
        <f>G689</f>
        <v>36</v>
      </c>
      <c r="H688" s="204"/>
    </row>
    <row r="689" spans="1:10" ht="15.75" x14ac:dyDescent="0.25">
      <c r="A689" s="26" t="s">
        <v>315</v>
      </c>
      <c r="B689" s="17">
        <v>907</v>
      </c>
      <c r="C689" s="21" t="s">
        <v>305</v>
      </c>
      <c r="D689" s="21" t="s">
        <v>256</v>
      </c>
      <c r="E689" s="21" t="s">
        <v>530</v>
      </c>
      <c r="F689" s="21" t="s">
        <v>316</v>
      </c>
      <c r="G689" s="27">
        <v>36</v>
      </c>
      <c r="H689" s="204"/>
    </row>
    <row r="690" spans="1:10" ht="31.5" hidden="1" x14ac:dyDescent="0.25">
      <c r="A690" s="26" t="s">
        <v>325</v>
      </c>
      <c r="B690" s="17">
        <v>907</v>
      </c>
      <c r="C690" s="21" t="s">
        <v>305</v>
      </c>
      <c r="D690" s="21" t="s">
        <v>254</v>
      </c>
      <c r="E690" s="21" t="s">
        <v>531</v>
      </c>
      <c r="F690" s="21"/>
      <c r="G690" s="27">
        <f>G691</f>
        <v>0</v>
      </c>
      <c r="H690" s="204"/>
    </row>
    <row r="691" spans="1:10" ht="47.25" hidden="1" x14ac:dyDescent="0.25">
      <c r="A691" s="26" t="s">
        <v>313</v>
      </c>
      <c r="B691" s="17">
        <v>907</v>
      </c>
      <c r="C691" s="21" t="s">
        <v>305</v>
      </c>
      <c r="D691" s="21" t="s">
        <v>254</v>
      </c>
      <c r="E691" s="21" t="s">
        <v>531</v>
      </c>
      <c r="F691" s="21" t="s">
        <v>314</v>
      </c>
      <c r="G691" s="27">
        <f>G692</f>
        <v>0</v>
      </c>
      <c r="H691" s="204"/>
    </row>
    <row r="692" spans="1:10" ht="15.75" hidden="1" x14ac:dyDescent="0.25">
      <c r="A692" s="26" t="s">
        <v>315</v>
      </c>
      <c r="B692" s="17">
        <v>907</v>
      </c>
      <c r="C692" s="21" t="s">
        <v>305</v>
      </c>
      <c r="D692" s="21" t="s">
        <v>254</v>
      </c>
      <c r="E692" s="21" t="s">
        <v>531</v>
      </c>
      <c r="F692" s="21" t="s">
        <v>316</v>
      </c>
      <c r="G692" s="27">
        <v>0</v>
      </c>
      <c r="H692" s="204"/>
    </row>
    <row r="693" spans="1:10" ht="15.75" x14ac:dyDescent="0.25">
      <c r="A693" s="26" t="s">
        <v>162</v>
      </c>
      <c r="B693" s="17">
        <v>907</v>
      </c>
      <c r="C693" s="21" t="s">
        <v>305</v>
      </c>
      <c r="D693" s="21" t="s">
        <v>256</v>
      </c>
      <c r="E693" s="21" t="s">
        <v>163</v>
      </c>
      <c r="F693" s="21"/>
      <c r="G693" s="27">
        <f>G694</f>
        <v>727.1</v>
      </c>
      <c r="H693" s="204"/>
    </row>
    <row r="694" spans="1:10" ht="31.5" x14ac:dyDescent="0.25">
      <c r="A694" s="26" t="s">
        <v>226</v>
      </c>
      <c r="B694" s="17">
        <v>907</v>
      </c>
      <c r="C694" s="21" t="s">
        <v>305</v>
      </c>
      <c r="D694" s="21" t="s">
        <v>256</v>
      </c>
      <c r="E694" s="21" t="s">
        <v>227</v>
      </c>
      <c r="F694" s="21"/>
      <c r="G694" s="27">
        <f>G695+G698+G701</f>
        <v>727.1</v>
      </c>
      <c r="H694" s="204"/>
    </row>
    <row r="695" spans="1:10" ht="63" x14ac:dyDescent="0.25">
      <c r="A695" s="33" t="s">
        <v>330</v>
      </c>
      <c r="B695" s="17">
        <v>907</v>
      </c>
      <c r="C695" s="21" t="s">
        <v>305</v>
      </c>
      <c r="D695" s="21" t="s">
        <v>256</v>
      </c>
      <c r="E695" s="21" t="s">
        <v>331</v>
      </c>
      <c r="F695" s="21"/>
      <c r="G695" s="27">
        <f>G696</f>
        <v>50</v>
      </c>
      <c r="H695" s="204"/>
    </row>
    <row r="696" spans="1:10" ht="47.25" x14ac:dyDescent="0.25">
      <c r="A696" s="26" t="s">
        <v>313</v>
      </c>
      <c r="B696" s="17">
        <v>907</v>
      </c>
      <c r="C696" s="21" t="s">
        <v>305</v>
      </c>
      <c r="D696" s="21" t="s">
        <v>256</v>
      </c>
      <c r="E696" s="21" t="s">
        <v>331</v>
      </c>
      <c r="F696" s="21" t="s">
        <v>314</v>
      </c>
      <c r="G696" s="27">
        <f>G697</f>
        <v>50</v>
      </c>
      <c r="H696" s="204"/>
    </row>
    <row r="697" spans="1:10" ht="15.75" x14ac:dyDescent="0.25">
      <c r="A697" s="26" t="s">
        <v>315</v>
      </c>
      <c r="B697" s="17">
        <v>907</v>
      </c>
      <c r="C697" s="21" t="s">
        <v>305</v>
      </c>
      <c r="D697" s="21" t="s">
        <v>256</v>
      </c>
      <c r="E697" s="21" t="s">
        <v>331</v>
      </c>
      <c r="F697" s="21" t="s">
        <v>316</v>
      </c>
      <c r="G697" s="27">
        <v>50</v>
      </c>
      <c r="H697" s="204"/>
    </row>
    <row r="698" spans="1:10" ht="78.75" x14ac:dyDescent="0.25">
      <c r="A698" s="33" t="s">
        <v>332</v>
      </c>
      <c r="B698" s="17">
        <v>907</v>
      </c>
      <c r="C698" s="21" t="s">
        <v>305</v>
      </c>
      <c r="D698" s="21" t="s">
        <v>256</v>
      </c>
      <c r="E698" s="21" t="s">
        <v>333</v>
      </c>
      <c r="F698" s="21"/>
      <c r="G698" s="27">
        <f>G699</f>
        <v>197.3</v>
      </c>
      <c r="H698" s="204"/>
    </row>
    <row r="699" spans="1:10" ht="47.25" x14ac:dyDescent="0.25">
      <c r="A699" s="26" t="s">
        <v>313</v>
      </c>
      <c r="B699" s="17">
        <v>907</v>
      </c>
      <c r="C699" s="21" t="s">
        <v>305</v>
      </c>
      <c r="D699" s="21" t="s">
        <v>256</v>
      </c>
      <c r="E699" s="21" t="s">
        <v>333</v>
      </c>
      <c r="F699" s="21" t="s">
        <v>314</v>
      </c>
      <c r="G699" s="27">
        <f>G700</f>
        <v>197.3</v>
      </c>
      <c r="H699" s="204"/>
    </row>
    <row r="700" spans="1:10" ht="15.75" x14ac:dyDescent="0.25">
      <c r="A700" s="26" t="s">
        <v>315</v>
      </c>
      <c r="B700" s="17">
        <v>907</v>
      </c>
      <c r="C700" s="21" t="s">
        <v>305</v>
      </c>
      <c r="D700" s="21" t="s">
        <v>256</v>
      </c>
      <c r="E700" s="21" t="s">
        <v>333</v>
      </c>
      <c r="F700" s="21" t="s">
        <v>316</v>
      </c>
      <c r="G700" s="27">
        <f>200-2.7</f>
        <v>197.3</v>
      </c>
      <c r="H700" s="204"/>
      <c r="I700" s="138"/>
      <c r="J700" s="139"/>
    </row>
    <row r="701" spans="1:10" ht="110.25" x14ac:dyDescent="0.25">
      <c r="A701" s="33" t="s">
        <v>506</v>
      </c>
      <c r="B701" s="17">
        <v>907</v>
      </c>
      <c r="C701" s="21" t="s">
        <v>305</v>
      </c>
      <c r="D701" s="21" t="s">
        <v>256</v>
      </c>
      <c r="E701" s="21" t="s">
        <v>335</v>
      </c>
      <c r="F701" s="21"/>
      <c r="G701" s="27">
        <f>G702</f>
        <v>479.8</v>
      </c>
      <c r="H701" s="204"/>
    </row>
    <row r="702" spans="1:10" ht="47.25" x14ac:dyDescent="0.25">
      <c r="A702" s="26" t="s">
        <v>313</v>
      </c>
      <c r="B702" s="17">
        <v>907</v>
      </c>
      <c r="C702" s="21" t="s">
        <v>305</v>
      </c>
      <c r="D702" s="21" t="s">
        <v>256</v>
      </c>
      <c r="E702" s="21" t="s">
        <v>335</v>
      </c>
      <c r="F702" s="21" t="s">
        <v>314</v>
      </c>
      <c r="G702" s="27">
        <f>G703</f>
        <v>479.8</v>
      </c>
      <c r="H702" s="204"/>
    </row>
    <row r="703" spans="1:10" ht="15.75" x14ac:dyDescent="0.25">
      <c r="A703" s="26" t="s">
        <v>315</v>
      </c>
      <c r="B703" s="17">
        <v>907</v>
      </c>
      <c r="C703" s="21" t="s">
        <v>305</v>
      </c>
      <c r="D703" s="21" t="s">
        <v>256</v>
      </c>
      <c r="E703" s="21" t="s">
        <v>335</v>
      </c>
      <c r="F703" s="21" t="s">
        <v>316</v>
      </c>
      <c r="G703" s="27">
        <f>500-20.2</f>
        <v>479.8</v>
      </c>
      <c r="H703" s="204"/>
      <c r="I703" s="138"/>
    </row>
    <row r="704" spans="1:10" ht="15.75" x14ac:dyDescent="0.25">
      <c r="A704" s="24" t="s">
        <v>532</v>
      </c>
      <c r="B704" s="20">
        <v>907</v>
      </c>
      <c r="C704" s="25" t="s">
        <v>533</v>
      </c>
      <c r="D704" s="21"/>
      <c r="E704" s="21"/>
      <c r="F704" s="21"/>
      <c r="G704" s="22">
        <f>G705+G725</f>
        <v>34702.699999999997</v>
      </c>
      <c r="H704" s="204"/>
    </row>
    <row r="705" spans="1:9" ht="15.75" x14ac:dyDescent="0.25">
      <c r="A705" s="24" t="s">
        <v>534</v>
      </c>
      <c r="B705" s="20">
        <v>907</v>
      </c>
      <c r="C705" s="25" t="s">
        <v>533</v>
      </c>
      <c r="D705" s="25" t="s">
        <v>159</v>
      </c>
      <c r="E705" s="21"/>
      <c r="F705" s="21"/>
      <c r="G705" s="22">
        <f>G706+G721</f>
        <v>23173.9</v>
      </c>
      <c r="H705" s="204"/>
    </row>
    <row r="706" spans="1:9" ht="47.25" x14ac:dyDescent="0.25">
      <c r="A706" s="26" t="s">
        <v>523</v>
      </c>
      <c r="B706" s="17">
        <v>907</v>
      </c>
      <c r="C706" s="21" t="s">
        <v>533</v>
      </c>
      <c r="D706" s="21" t="s">
        <v>159</v>
      </c>
      <c r="E706" s="21" t="s">
        <v>524</v>
      </c>
      <c r="F706" s="21"/>
      <c r="G706" s="27">
        <f>G707</f>
        <v>22673.9</v>
      </c>
      <c r="H706" s="204"/>
    </row>
    <row r="707" spans="1:9" ht="47.25" x14ac:dyDescent="0.25">
      <c r="A707" s="26" t="s">
        <v>535</v>
      </c>
      <c r="B707" s="17">
        <v>907</v>
      </c>
      <c r="C707" s="21" t="s">
        <v>533</v>
      </c>
      <c r="D707" s="21" t="s">
        <v>159</v>
      </c>
      <c r="E707" s="21" t="s">
        <v>536</v>
      </c>
      <c r="F707" s="21"/>
      <c r="G707" s="27">
        <f>G708+G711+G714+G717</f>
        <v>22673.9</v>
      </c>
      <c r="H707" s="204"/>
    </row>
    <row r="708" spans="1:9" ht="47.25" x14ac:dyDescent="0.25">
      <c r="A708" s="26" t="s">
        <v>537</v>
      </c>
      <c r="B708" s="17">
        <v>907</v>
      </c>
      <c r="C708" s="21" t="s">
        <v>533</v>
      </c>
      <c r="D708" s="21" t="s">
        <v>159</v>
      </c>
      <c r="E708" s="21" t="s">
        <v>538</v>
      </c>
      <c r="F708" s="21"/>
      <c r="G708" s="27">
        <f>G709</f>
        <v>22376.400000000001</v>
      </c>
      <c r="H708" s="204"/>
    </row>
    <row r="709" spans="1:9" ht="47.25" x14ac:dyDescent="0.25">
      <c r="A709" s="26" t="s">
        <v>313</v>
      </c>
      <c r="B709" s="17">
        <v>907</v>
      </c>
      <c r="C709" s="21" t="s">
        <v>533</v>
      </c>
      <c r="D709" s="21" t="s">
        <v>159</v>
      </c>
      <c r="E709" s="21" t="s">
        <v>538</v>
      </c>
      <c r="F709" s="21" t="s">
        <v>314</v>
      </c>
      <c r="G709" s="27">
        <f>G710</f>
        <v>22376.400000000001</v>
      </c>
      <c r="H709" s="204"/>
    </row>
    <row r="710" spans="1:9" ht="15.75" x14ac:dyDescent="0.25">
      <c r="A710" s="26" t="s">
        <v>315</v>
      </c>
      <c r="B710" s="17">
        <v>907</v>
      </c>
      <c r="C710" s="21" t="s">
        <v>533</v>
      </c>
      <c r="D710" s="21" t="s">
        <v>159</v>
      </c>
      <c r="E710" s="21" t="s">
        <v>538</v>
      </c>
      <c r="F710" s="21" t="s">
        <v>316</v>
      </c>
      <c r="G710" s="190">
        <f>10890+1490.1+9887.3-199+308</f>
        <v>22376.400000000001</v>
      </c>
      <c r="H710" s="129" t="s">
        <v>808</v>
      </c>
      <c r="I710" s="150"/>
    </row>
    <row r="711" spans="1:9" ht="47.25" x14ac:dyDescent="0.25">
      <c r="A711" s="26" t="s">
        <v>319</v>
      </c>
      <c r="B711" s="17">
        <v>907</v>
      </c>
      <c r="C711" s="21" t="s">
        <v>533</v>
      </c>
      <c r="D711" s="21" t="s">
        <v>159</v>
      </c>
      <c r="E711" s="21" t="s">
        <v>539</v>
      </c>
      <c r="F711" s="21"/>
      <c r="G711" s="27">
        <f>G712</f>
        <v>297.5</v>
      </c>
      <c r="H711" s="204"/>
    </row>
    <row r="712" spans="1:9" ht="47.25" x14ac:dyDescent="0.25">
      <c r="A712" s="26" t="s">
        <v>313</v>
      </c>
      <c r="B712" s="17">
        <v>907</v>
      </c>
      <c r="C712" s="21" t="s">
        <v>533</v>
      </c>
      <c r="D712" s="21" t="s">
        <v>159</v>
      </c>
      <c r="E712" s="21" t="s">
        <v>539</v>
      </c>
      <c r="F712" s="21" t="s">
        <v>314</v>
      </c>
      <c r="G712" s="27">
        <f>G713</f>
        <v>297.5</v>
      </c>
      <c r="H712" s="204"/>
    </row>
    <row r="713" spans="1:9" ht="15.75" x14ac:dyDescent="0.25">
      <c r="A713" s="26" t="s">
        <v>315</v>
      </c>
      <c r="B713" s="17">
        <v>907</v>
      </c>
      <c r="C713" s="21" t="s">
        <v>533</v>
      </c>
      <c r="D713" s="21" t="s">
        <v>159</v>
      </c>
      <c r="E713" s="21" t="s">
        <v>539</v>
      </c>
      <c r="F713" s="21" t="s">
        <v>316</v>
      </c>
      <c r="G713" s="185">
        <f>797.5-500</f>
        <v>297.5</v>
      </c>
      <c r="H713" s="184" t="s">
        <v>806</v>
      </c>
    </row>
    <row r="714" spans="1:9" ht="31.5" hidden="1" x14ac:dyDescent="0.25">
      <c r="A714" s="26" t="s">
        <v>321</v>
      </c>
      <c r="B714" s="17">
        <v>907</v>
      </c>
      <c r="C714" s="21" t="s">
        <v>533</v>
      </c>
      <c r="D714" s="21" t="s">
        <v>159</v>
      </c>
      <c r="E714" s="21" t="s">
        <v>540</v>
      </c>
      <c r="F714" s="21"/>
      <c r="G714" s="27">
        <f>G715</f>
        <v>0</v>
      </c>
      <c r="H714" s="204"/>
    </row>
    <row r="715" spans="1:9" ht="47.25" hidden="1" x14ac:dyDescent="0.25">
      <c r="A715" s="26" t="s">
        <v>313</v>
      </c>
      <c r="B715" s="17">
        <v>907</v>
      </c>
      <c r="C715" s="21" t="s">
        <v>533</v>
      </c>
      <c r="D715" s="21" t="s">
        <v>159</v>
      </c>
      <c r="E715" s="21" t="s">
        <v>540</v>
      </c>
      <c r="F715" s="21" t="s">
        <v>314</v>
      </c>
      <c r="G715" s="27">
        <f>G716</f>
        <v>0</v>
      </c>
      <c r="H715" s="204"/>
    </row>
    <row r="716" spans="1:9" ht="15.75" hidden="1" x14ac:dyDescent="0.25">
      <c r="A716" s="26" t="s">
        <v>315</v>
      </c>
      <c r="B716" s="17">
        <v>907</v>
      </c>
      <c r="C716" s="21" t="s">
        <v>533</v>
      </c>
      <c r="D716" s="21" t="s">
        <v>159</v>
      </c>
      <c r="E716" s="21" t="s">
        <v>540</v>
      </c>
      <c r="F716" s="21" t="s">
        <v>316</v>
      </c>
      <c r="G716" s="27">
        <v>0</v>
      </c>
      <c r="H716" s="204"/>
    </row>
    <row r="717" spans="1:9" ht="31.5" hidden="1" x14ac:dyDescent="0.25">
      <c r="A717" s="26" t="s">
        <v>325</v>
      </c>
      <c r="B717" s="17">
        <v>907</v>
      </c>
      <c r="C717" s="21" t="s">
        <v>533</v>
      </c>
      <c r="D717" s="21" t="s">
        <v>159</v>
      </c>
      <c r="E717" s="21" t="s">
        <v>541</v>
      </c>
      <c r="F717" s="21"/>
      <c r="G717" s="27">
        <f>G718</f>
        <v>0</v>
      </c>
      <c r="H717" s="204"/>
    </row>
    <row r="718" spans="1:9" ht="47.25" hidden="1" x14ac:dyDescent="0.25">
      <c r="A718" s="26" t="s">
        <v>313</v>
      </c>
      <c r="B718" s="17">
        <v>907</v>
      </c>
      <c r="C718" s="21" t="s">
        <v>533</v>
      </c>
      <c r="D718" s="21" t="s">
        <v>159</v>
      </c>
      <c r="E718" s="21" t="s">
        <v>541</v>
      </c>
      <c r="F718" s="21" t="s">
        <v>314</v>
      </c>
      <c r="G718" s="27">
        <f>G719</f>
        <v>0</v>
      </c>
      <c r="H718" s="204"/>
    </row>
    <row r="719" spans="1:9" ht="15.75" hidden="1" x14ac:dyDescent="0.25">
      <c r="A719" s="26" t="s">
        <v>315</v>
      </c>
      <c r="B719" s="17">
        <v>907</v>
      </c>
      <c r="C719" s="21" t="s">
        <v>533</v>
      </c>
      <c r="D719" s="21" t="s">
        <v>159</v>
      </c>
      <c r="E719" s="21" t="s">
        <v>541</v>
      </c>
      <c r="F719" s="21" t="s">
        <v>316</v>
      </c>
      <c r="G719" s="27">
        <v>0</v>
      </c>
      <c r="H719" s="204"/>
    </row>
    <row r="720" spans="1:9" ht="15.75" x14ac:dyDescent="0.25">
      <c r="A720" s="26" t="s">
        <v>162</v>
      </c>
      <c r="B720" s="17">
        <v>907</v>
      </c>
      <c r="C720" s="21" t="s">
        <v>533</v>
      </c>
      <c r="D720" s="21" t="s">
        <v>159</v>
      </c>
      <c r="E720" s="21" t="s">
        <v>163</v>
      </c>
      <c r="F720" s="21"/>
      <c r="G720" s="27">
        <f>G721</f>
        <v>500</v>
      </c>
      <c r="H720" s="204"/>
    </row>
    <row r="721" spans="1:9" ht="31.5" x14ac:dyDescent="0.25">
      <c r="A721" s="26" t="s">
        <v>226</v>
      </c>
      <c r="B721" s="17">
        <v>907</v>
      </c>
      <c r="C721" s="21" t="s">
        <v>533</v>
      </c>
      <c r="D721" s="21" t="s">
        <v>159</v>
      </c>
      <c r="E721" s="21" t="s">
        <v>227</v>
      </c>
      <c r="F721" s="21"/>
      <c r="G721" s="27">
        <f>G722</f>
        <v>500</v>
      </c>
      <c r="H721" s="204"/>
    </row>
    <row r="722" spans="1:9" ht="31.5" x14ac:dyDescent="0.25">
      <c r="A722" s="26" t="s">
        <v>805</v>
      </c>
      <c r="B722" s="17">
        <v>907</v>
      </c>
      <c r="C722" s="21" t="s">
        <v>533</v>
      </c>
      <c r="D722" s="21" t="s">
        <v>159</v>
      </c>
      <c r="E722" s="21" t="s">
        <v>803</v>
      </c>
      <c r="F722" s="21"/>
      <c r="G722" s="27">
        <f>G724</f>
        <v>500</v>
      </c>
      <c r="H722" s="204"/>
    </row>
    <row r="723" spans="1:9" ht="47.25" x14ac:dyDescent="0.25">
      <c r="A723" s="26" t="s">
        <v>313</v>
      </c>
      <c r="B723" s="17">
        <v>907</v>
      </c>
      <c r="C723" s="21" t="s">
        <v>533</v>
      </c>
      <c r="D723" s="21" t="s">
        <v>159</v>
      </c>
      <c r="E723" s="21" t="s">
        <v>803</v>
      </c>
      <c r="F723" s="21" t="s">
        <v>314</v>
      </c>
      <c r="G723" s="27">
        <f>G724</f>
        <v>500</v>
      </c>
      <c r="H723" s="204"/>
    </row>
    <row r="724" spans="1:9" ht="15.75" x14ac:dyDescent="0.25">
      <c r="A724" s="26" t="s">
        <v>315</v>
      </c>
      <c r="B724" s="17">
        <v>907</v>
      </c>
      <c r="C724" s="21" t="s">
        <v>533</v>
      </c>
      <c r="D724" s="21" t="s">
        <v>159</v>
      </c>
      <c r="E724" s="21" t="s">
        <v>803</v>
      </c>
      <c r="F724" s="21" t="s">
        <v>316</v>
      </c>
      <c r="G724" s="185">
        <v>500</v>
      </c>
      <c r="H724" s="184" t="s">
        <v>807</v>
      </c>
    </row>
    <row r="725" spans="1:9" ht="31.5" x14ac:dyDescent="0.25">
      <c r="A725" s="24" t="s">
        <v>542</v>
      </c>
      <c r="B725" s="20">
        <v>907</v>
      </c>
      <c r="C725" s="25" t="s">
        <v>533</v>
      </c>
      <c r="D725" s="25" t="s">
        <v>275</v>
      </c>
      <c r="E725" s="25"/>
      <c r="F725" s="25"/>
      <c r="G725" s="22">
        <f>G733+G726</f>
        <v>11528.8</v>
      </c>
      <c r="H725" s="204"/>
    </row>
    <row r="726" spans="1:9" ht="47.25" x14ac:dyDescent="0.25">
      <c r="A726" s="31" t="s">
        <v>523</v>
      </c>
      <c r="B726" s="17">
        <v>907</v>
      </c>
      <c r="C726" s="21" t="s">
        <v>533</v>
      </c>
      <c r="D726" s="21" t="s">
        <v>275</v>
      </c>
      <c r="E726" s="42" t="s">
        <v>524</v>
      </c>
      <c r="F726" s="21"/>
      <c r="G726" s="27">
        <f>G727</f>
        <v>3047</v>
      </c>
      <c r="H726" s="204"/>
    </row>
    <row r="727" spans="1:9" ht="47.25" x14ac:dyDescent="0.25">
      <c r="A727" s="47" t="s">
        <v>543</v>
      </c>
      <c r="B727" s="17">
        <v>907</v>
      </c>
      <c r="C727" s="21" t="s">
        <v>533</v>
      </c>
      <c r="D727" s="21" t="s">
        <v>275</v>
      </c>
      <c r="E727" s="42" t="s">
        <v>544</v>
      </c>
      <c r="F727" s="21"/>
      <c r="G727" s="27">
        <f>G728</f>
        <v>3047</v>
      </c>
      <c r="H727" s="204"/>
    </row>
    <row r="728" spans="1:9" ht="31.5" x14ac:dyDescent="0.25">
      <c r="A728" s="31" t="s">
        <v>198</v>
      </c>
      <c r="B728" s="17">
        <v>907</v>
      </c>
      <c r="C728" s="21" t="s">
        <v>533</v>
      </c>
      <c r="D728" s="21" t="s">
        <v>275</v>
      </c>
      <c r="E728" s="42" t="s">
        <v>545</v>
      </c>
      <c r="F728" s="21"/>
      <c r="G728" s="27">
        <f>G731+G729</f>
        <v>3047</v>
      </c>
      <c r="H728" s="204"/>
    </row>
    <row r="729" spans="1:9" ht="94.5" x14ac:dyDescent="0.25">
      <c r="A729" s="26" t="s">
        <v>168</v>
      </c>
      <c r="B729" s="17">
        <v>907</v>
      </c>
      <c r="C729" s="21" t="s">
        <v>533</v>
      </c>
      <c r="D729" s="21" t="s">
        <v>275</v>
      </c>
      <c r="E729" s="42" t="s">
        <v>545</v>
      </c>
      <c r="F729" s="21" t="s">
        <v>169</v>
      </c>
      <c r="G729" s="27">
        <f>G730</f>
        <v>2111</v>
      </c>
      <c r="H729" s="204"/>
    </row>
    <row r="730" spans="1:9" ht="31.5" x14ac:dyDescent="0.25">
      <c r="A730" s="26" t="s">
        <v>170</v>
      </c>
      <c r="B730" s="17">
        <v>907</v>
      </c>
      <c r="C730" s="21" t="s">
        <v>533</v>
      </c>
      <c r="D730" s="21" t="s">
        <v>275</v>
      </c>
      <c r="E730" s="42" t="s">
        <v>545</v>
      </c>
      <c r="F730" s="21" t="s">
        <v>171</v>
      </c>
      <c r="G730" s="27">
        <v>2111</v>
      </c>
      <c r="H730" s="204"/>
      <c r="I730" s="138"/>
    </row>
    <row r="731" spans="1:9" ht="31.5" x14ac:dyDescent="0.25">
      <c r="A731" s="31" t="s">
        <v>172</v>
      </c>
      <c r="B731" s="17">
        <v>907</v>
      </c>
      <c r="C731" s="21" t="s">
        <v>533</v>
      </c>
      <c r="D731" s="21" t="s">
        <v>275</v>
      </c>
      <c r="E731" s="42" t="s">
        <v>545</v>
      </c>
      <c r="F731" s="21" t="s">
        <v>173</v>
      </c>
      <c r="G731" s="27">
        <f>G732</f>
        <v>936</v>
      </c>
      <c r="H731" s="204"/>
    </row>
    <row r="732" spans="1:9" ht="47.25" x14ac:dyDescent="0.25">
      <c r="A732" s="31" t="s">
        <v>174</v>
      </c>
      <c r="B732" s="17">
        <v>907</v>
      </c>
      <c r="C732" s="21" t="s">
        <v>533</v>
      </c>
      <c r="D732" s="21" t="s">
        <v>275</v>
      </c>
      <c r="E732" s="42" t="s">
        <v>545</v>
      </c>
      <c r="F732" s="21" t="s">
        <v>175</v>
      </c>
      <c r="G732" s="27">
        <f>3047-2111</f>
        <v>936</v>
      </c>
      <c r="H732" s="204"/>
      <c r="I732" s="138"/>
    </row>
    <row r="733" spans="1:9" ht="15.75" x14ac:dyDescent="0.25">
      <c r="A733" s="26" t="s">
        <v>162</v>
      </c>
      <c r="B733" s="17">
        <v>907</v>
      </c>
      <c r="C733" s="21" t="s">
        <v>533</v>
      </c>
      <c r="D733" s="21" t="s">
        <v>275</v>
      </c>
      <c r="E733" s="21" t="s">
        <v>163</v>
      </c>
      <c r="F733" s="21"/>
      <c r="G733" s="27">
        <f>G734+G740</f>
        <v>8481.7999999999993</v>
      </c>
      <c r="H733" s="204"/>
    </row>
    <row r="734" spans="1:9" ht="31.5" x14ac:dyDescent="0.25">
      <c r="A734" s="26" t="s">
        <v>164</v>
      </c>
      <c r="B734" s="17">
        <v>907</v>
      </c>
      <c r="C734" s="21" t="s">
        <v>533</v>
      </c>
      <c r="D734" s="21" t="s">
        <v>275</v>
      </c>
      <c r="E734" s="21" t="s">
        <v>165</v>
      </c>
      <c r="F734" s="21"/>
      <c r="G734" s="27">
        <f>G735</f>
        <v>3599.8</v>
      </c>
      <c r="H734" s="204"/>
    </row>
    <row r="735" spans="1:9" ht="47.25" x14ac:dyDescent="0.25">
      <c r="A735" s="26" t="s">
        <v>166</v>
      </c>
      <c r="B735" s="17">
        <v>907</v>
      </c>
      <c r="C735" s="21" t="s">
        <v>533</v>
      </c>
      <c r="D735" s="21" t="s">
        <v>275</v>
      </c>
      <c r="E735" s="21" t="s">
        <v>167</v>
      </c>
      <c r="F735" s="21"/>
      <c r="G735" s="27">
        <f>G736+G738</f>
        <v>3599.8</v>
      </c>
      <c r="H735" s="204"/>
    </row>
    <row r="736" spans="1:9" ht="94.5" x14ac:dyDescent="0.25">
      <c r="A736" s="26" t="s">
        <v>168</v>
      </c>
      <c r="B736" s="17">
        <v>907</v>
      </c>
      <c r="C736" s="21" t="s">
        <v>533</v>
      </c>
      <c r="D736" s="21" t="s">
        <v>275</v>
      </c>
      <c r="E736" s="21" t="s">
        <v>167</v>
      </c>
      <c r="F736" s="21" t="s">
        <v>169</v>
      </c>
      <c r="G736" s="27">
        <f>G737</f>
        <v>3599.8</v>
      </c>
      <c r="H736" s="204"/>
    </row>
    <row r="737" spans="1:12" ht="31.5" x14ac:dyDescent="0.25">
      <c r="A737" s="26" t="s">
        <v>170</v>
      </c>
      <c r="B737" s="17">
        <v>907</v>
      </c>
      <c r="C737" s="21" t="s">
        <v>533</v>
      </c>
      <c r="D737" s="21" t="s">
        <v>275</v>
      </c>
      <c r="E737" s="21" t="s">
        <v>167</v>
      </c>
      <c r="F737" s="21" t="s">
        <v>171</v>
      </c>
      <c r="G737" s="28">
        <v>3599.8</v>
      </c>
      <c r="H737" s="204"/>
    </row>
    <row r="738" spans="1:12" ht="31.5" hidden="1" x14ac:dyDescent="0.25">
      <c r="A738" s="26" t="s">
        <v>172</v>
      </c>
      <c r="B738" s="17">
        <v>907</v>
      </c>
      <c r="C738" s="21" t="s">
        <v>533</v>
      </c>
      <c r="D738" s="21" t="s">
        <v>275</v>
      </c>
      <c r="E738" s="21" t="s">
        <v>167</v>
      </c>
      <c r="F738" s="21" t="s">
        <v>173</v>
      </c>
      <c r="G738" s="27">
        <f>G739</f>
        <v>0</v>
      </c>
      <c r="H738" s="204"/>
    </row>
    <row r="739" spans="1:12" ht="47.25" hidden="1" x14ac:dyDescent="0.25">
      <c r="A739" s="26" t="s">
        <v>174</v>
      </c>
      <c r="B739" s="17">
        <v>907</v>
      </c>
      <c r="C739" s="21" t="s">
        <v>533</v>
      </c>
      <c r="D739" s="21" t="s">
        <v>275</v>
      </c>
      <c r="E739" s="21" t="s">
        <v>167</v>
      </c>
      <c r="F739" s="21" t="s">
        <v>175</v>
      </c>
      <c r="G739" s="27"/>
      <c r="H739" s="204"/>
    </row>
    <row r="740" spans="1:12" ht="15.75" x14ac:dyDescent="0.25">
      <c r="A740" s="26" t="s">
        <v>182</v>
      </c>
      <c r="B740" s="17">
        <v>907</v>
      </c>
      <c r="C740" s="21" t="s">
        <v>533</v>
      </c>
      <c r="D740" s="21" t="s">
        <v>275</v>
      </c>
      <c r="E740" s="21" t="s">
        <v>183</v>
      </c>
      <c r="F740" s="21"/>
      <c r="G740" s="27">
        <f>G741</f>
        <v>4882</v>
      </c>
      <c r="H740" s="204"/>
    </row>
    <row r="741" spans="1:12" ht="31.5" x14ac:dyDescent="0.25">
      <c r="A741" s="26" t="s">
        <v>381</v>
      </c>
      <c r="B741" s="17">
        <v>907</v>
      </c>
      <c r="C741" s="21" t="s">
        <v>533</v>
      </c>
      <c r="D741" s="21" t="s">
        <v>275</v>
      </c>
      <c r="E741" s="21" t="s">
        <v>382</v>
      </c>
      <c r="F741" s="21"/>
      <c r="G741" s="27">
        <f>G742+G744+G746</f>
        <v>4882</v>
      </c>
      <c r="H741" s="204"/>
      <c r="J741" s="382"/>
      <c r="K741" s="382"/>
    </row>
    <row r="742" spans="1:12" ht="94.5" x14ac:dyDescent="0.25">
      <c r="A742" s="26" t="s">
        <v>168</v>
      </c>
      <c r="B742" s="17">
        <v>907</v>
      </c>
      <c r="C742" s="21" t="s">
        <v>533</v>
      </c>
      <c r="D742" s="21" t="s">
        <v>275</v>
      </c>
      <c r="E742" s="21" t="s">
        <v>382</v>
      </c>
      <c r="F742" s="21" t="s">
        <v>169</v>
      </c>
      <c r="G742" s="27">
        <f>G743</f>
        <v>3660.7</v>
      </c>
      <c r="H742" s="204"/>
      <c r="J742" s="382"/>
      <c r="K742" s="382"/>
    </row>
    <row r="743" spans="1:12" ht="31.5" x14ac:dyDescent="0.25">
      <c r="A743" s="26" t="s">
        <v>383</v>
      </c>
      <c r="B743" s="17">
        <v>907</v>
      </c>
      <c r="C743" s="21" t="s">
        <v>533</v>
      </c>
      <c r="D743" s="21" t="s">
        <v>275</v>
      </c>
      <c r="E743" s="21" t="s">
        <v>382</v>
      </c>
      <c r="F743" s="21" t="s">
        <v>250</v>
      </c>
      <c r="G743" s="28">
        <f>4240.2-579.5</f>
        <v>3660.7</v>
      </c>
      <c r="H743" s="129"/>
      <c r="I743" s="149"/>
      <c r="J743" s="382"/>
      <c r="K743" s="382"/>
    </row>
    <row r="744" spans="1:12" ht="31.5" x14ac:dyDescent="0.25">
      <c r="A744" s="26" t="s">
        <v>172</v>
      </c>
      <c r="B744" s="17">
        <v>907</v>
      </c>
      <c r="C744" s="21" t="s">
        <v>533</v>
      </c>
      <c r="D744" s="21" t="s">
        <v>275</v>
      </c>
      <c r="E744" s="21" t="s">
        <v>382</v>
      </c>
      <c r="F744" s="21" t="s">
        <v>173</v>
      </c>
      <c r="G744" s="27">
        <f>G745</f>
        <v>1194.1999999999998</v>
      </c>
      <c r="H744" s="204"/>
      <c r="J744" s="382"/>
      <c r="K744" s="382"/>
    </row>
    <row r="745" spans="1:12" ht="47.25" x14ac:dyDescent="0.25">
      <c r="A745" s="26" t="s">
        <v>174</v>
      </c>
      <c r="B745" s="17">
        <v>907</v>
      </c>
      <c r="C745" s="21" t="s">
        <v>533</v>
      </c>
      <c r="D745" s="21" t="s">
        <v>275</v>
      </c>
      <c r="E745" s="21" t="s">
        <v>382</v>
      </c>
      <c r="F745" s="21" t="s">
        <v>175</v>
      </c>
      <c r="G745" s="28">
        <f>1339.6-145.4</f>
        <v>1194.1999999999998</v>
      </c>
      <c r="H745" s="129"/>
      <c r="I745" s="149"/>
      <c r="J745" s="382"/>
      <c r="K745" s="382"/>
    </row>
    <row r="746" spans="1:12" ht="15.75" x14ac:dyDescent="0.25">
      <c r="A746" s="26" t="s">
        <v>176</v>
      </c>
      <c r="B746" s="17">
        <v>907</v>
      </c>
      <c r="C746" s="21" t="s">
        <v>533</v>
      </c>
      <c r="D746" s="21" t="s">
        <v>275</v>
      </c>
      <c r="E746" s="21" t="s">
        <v>382</v>
      </c>
      <c r="F746" s="21" t="s">
        <v>186</v>
      </c>
      <c r="G746" s="27">
        <f>G747</f>
        <v>27.1</v>
      </c>
      <c r="H746" s="204"/>
      <c r="J746" s="382"/>
      <c r="K746" s="382"/>
    </row>
    <row r="747" spans="1:12" ht="15.75" x14ac:dyDescent="0.25">
      <c r="A747" s="26" t="s">
        <v>610</v>
      </c>
      <c r="B747" s="17">
        <v>907</v>
      </c>
      <c r="C747" s="21" t="s">
        <v>533</v>
      </c>
      <c r="D747" s="21" t="s">
        <v>275</v>
      </c>
      <c r="E747" s="21" t="s">
        <v>382</v>
      </c>
      <c r="F747" s="21" t="s">
        <v>179</v>
      </c>
      <c r="G747" s="27">
        <f>27.1</f>
        <v>27.1</v>
      </c>
      <c r="H747" s="129"/>
      <c r="I747" s="149"/>
      <c r="J747" s="382"/>
      <c r="K747" s="382"/>
    </row>
    <row r="748" spans="1:12" ht="47.25" x14ac:dyDescent="0.25">
      <c r="A748" s="20" t="s">
        <v>546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4"/>
      <c r="L748" s="139"/>
    </row>
    <row r="749" spans="1:12" ht="15.75" x14ac:dyDescent="0.25">
      <c r="A749" s="36" t="s">
        <v>158</v>
      </c>
      <c r="B749" s="20">
        <v>908</v>
      </c>
      <c r="C749" s="25" t="s">
        <v>159</v>
      </c>
      <c r="D749" s="21"/>
      <c r="E749" s="21"/>
      <c r="F749" s="21"/>
      <c r="G749" s="22">
        <f>G750</f>
        <v>16714.8</v>
      </c>
      <c r="H749" s="204"/>
      <c r="L749" s="139"/>
    </row>
    <row r="750" spans="1:12" ht="15.75" x14ac:dyDescent="0.25">
      <c r="A750" s="36" t="s">
        <v>180</v>
      </c>
      <c r="B750" s="20">
        <v>908</v>
      </c>
      <c r="C750" s="25" t="s">
        <v>159</v>
      </c>
      <c r="D750" s="25" t="s">
        <v>181</v>
      </c>
      <c r="E750" s="21"/>
      <c r="F750" s="21"/>
      <c r="G750" s="22">
        <f>G752+G755</f>
        <v>16714.8</v>
      </c>
      <c r="H750" s="204"/>
      <c r="L750" s="139"/>
    </row>
    <row r="751" spans="1:12" ht="15.75" x14ac:dyDescent="0.25">
      <c r="A751" s="26" t="s">
        <v>182</v>
      </c>
      <c r="B751" s="17">
        <v>908</v>
      </c>
      <c r="C751" s="21" t="s">
        <v>159</v>
      </c>
      <c r="D751" s="21" t="s">
        <v>181</v>
      </c>
      <c r="E751" s="21" t="s">
        <v>183</v>
      </c>
      <c r="F751" s="21"/>
      <c r="G751" s="27">
        <f>G752</f>
        <v>262.5</v>
      </c>
      <c r="H751" s="204"/>
      <c r="L751" s="139"/>
    </row>
    <row r="752" spans="1:12" ht="15.75" x14ac:dyDescent="0.25">
      <c r="A752" s="26" t="s">
        <v>184</v>
      </c>
      <c r="B752" s="17">
        <v>908</v>
      </c>
      <c r="C752" s="21" t="s">
        <v>159</v>
      </c>
      <c r="D752" s="21" t="s">
        <v>181</v>
      </c>
      <c r="E752" s="21" t="s">
        <v>185</v>
      </c>
      <c r="F752" s="21"/>
      <c r="G752" s="27">
        <f>G753</f>
        <v>262.5</v>
      </c>
      <c r="H752" s="204"/>
      <c r="L752" s="139"/>
    </row>
    <row r="753" spans="1:12" ht="15.75" x14ac:dyDescent="0.25">
      <c r="A753" s="26" t="s">
        <v>176</v>
      </c>
      <c r="B753" s="17">
        <v>908</v>
      </c>
      <c r="C753" s="21" t="s">
        <v>159</v>
      </c>
      <c r="D753" s="21" t="s">
        <v>181</v>
      </c>
      <c r="E753" s="21" t="s">
        <v>185</v>
      </c>
      <c r="F753" s="21" t="s">
        <v>186</v>
      </c>
      <c r="G753" s="27">
        <f>G754</f>
        <v>262.5</v>
      </c>
      <c r="H753" s="204"/>
      <c r="L753" s="139"/>
    </row>
    <row r="754" spans="1:12" ht="15.75" x14ac:dyDescent="0.25">
      <c r="A754" s="26" t="s">
        <v>610</v>
      </c>
      <c r="B754" s="17">
        <v>908</v>
      </c>
      <c r="C754" s="21" t="s">
        <v>159</v>
      </c>
      <c r="D754" s="21" t="s">
        <v>181</v>
      </c>
      <c r="E754" s="21" t="s">
        <v>185</v>
      </c>
      <c r="F754" s="21" t="s">
        <v>179</v>
      </c>
      <c r="G754" s="27">
        <v>262.5</v>
      </c>
      <c r="H754" s="129"/>
      <c r="I754" s="149"/>
      <c r="L754" s="139"/>
    </row>
    <row r="755" spans="1:12" ht="31.5" x14ac:dyDescent="0.25">
      <c r="A755" s="26" t="s">
        <v>626</v>
      </c>
      <c r="B755" s="17">
        <v>908</v>
      </c>
      <c r="C755" s="21" t="s">
        <v>159</v>
      </c>
      <c r="D755" s="21" t="s">
        <v>181</v>
      </c>
      <c r="E755" s="21" t="s">
        <v>627</v>
      </c>
      <c r="F755" s="21"/>
      <c r="G755" s="28">
        <f>G756</f>
        <v>16452.3</v>
      </c>
      <c r="H755" s="204"/>
    </row>
    <row r="756" spans="1:12" ht="31.5" x14ac:dyDescent="0.25">
      <c r="A756" s="26" t="s">
        <v>351</v>
      </c>
      <c r="B756" s="17">
        <v>908</v>
      </c>
      <c r="C756" s="21" t="s">
        <v>159</v>
      </c>
      <c r="D756" s="21" t="s">
        <v>181</v>
      </c>
      <c r="E756" s="21" t="s">
        <v>628</v>
      </c>
      <c r="F756" s="21"/>
      <c r="G756" s="28">
        <f>G757+G759+G761</f>
        <v>16452.3</v>
      </c>
      <c r="H756" s="204"/>
    </row>
    <row r="757" spans="1:12" ht="94.5" x14ac:dyDescent="0.25">
      <c r="A757" s="26" t="s">
        <v>168</v>
      </c>
      <c r="B757" s="17">
        <v>908</v>
      </c>
      <c r="C757" s="21" t="s">
        <v>159</v>
      </c>
      <c r="D757" s="21" t="s">
        <v>181</v>
      </c>
      <c r="E757" s="21" t="s">
        <v>628</v>
      </c>
      <c r="F757" s="21" t="s">
        <v>169</v>
      </c>
      <c r="G757" s="28">
        <f>G758</f>
        <v>13760</v>
      </c>
      <c r="H757" s="204"/>
    </row>
    <row r="758" spans="1:12" ht="31.5" x14ac:dyDescent="0.25">
      <c r="A758" s="48" t="s">
        <v>383</v>
      </c>
      <c r="B758" s="17">
        <v>908</v>
      </c>
      <c r="C758" s="21" t="s">
        <v>159</v>
      </c>
      <c r="D758" s="21" t="s">
        <v>181</v>
      </c>
      <c r="E758" s="21" t="s">
        <v>628</v>
      </c>
      <c r="F758" s="21" t="s">
        <v>250</v>
      </c>
      <c r="G758" s="193">
        <f>13403.8+356.2</f>
        <v>13760</v>
      </c>
      <c r="H758" s="129" t="s">
        <v>817</v>
      </c>
      <c r="I758" s="149"/>
      <c r="L758" s="139"/>
    </row>
    <row r="759" spans="1:12" ht="31.5" x14ac:dyDescent="0.25">
      <c r="A759" s="26" t="s">
        <v>172</v>
      </c>
      <c r="B759" s="17">
        <v>908</v>
      </c>
      <c r="C759" s="21" t="s">
        <v>159</v>
      </c>
      <c r="D759" s="21" t="s">
        <v>181</v>
      </c>
      <c r="E759" s="21" t="s">
        <v>628</v>
      </c>
      <c r="F759" s="21" t="s">
        <v>173</v>
      </c>
      <c r="G759" s="28">
        <f>G760</f>
        <v>2678</v>
      </c>
      <c r="H759" s="204"/>
      <c r="L759" s="139"/>
    </row>
    <row r="760" spans="1:12" ht="47.25" x14ac:dyDescent="0.25">
      <c r="A760" s="26" t="s">
        <v>174</v>
      </c>
      <c r="B760" s="17">
        <v>908</v>
      </c>
      <c r="C760" s="21" t="s">
        <v>159</v>
      </c>
      <c r="D760" s="21" t="s">
        <v>181</v>
      </c>
      <c r="E760" s="21" t="s">
        <v>628</v>
      </c>
      <c r="F760" s="21" t="s">
        <v>175</v>
      </c>
      <c r="G760" s="193">
        <f>3034.2-356.2</f>
        <v>2678</v>
      </c>
      <c r="H760" s="129" t="s">
        <v>818</v>
      </c>
      <c r="I760" s="149"/>
      <c r="L760" s="139"/>
    </row>
    <row r="761" spans="1:12" ht="15.75" x14ac:dyDescent="0.25">
      <c r="A761" s="26" t="s">
        <v>176</v>
      </c>
      <c r="B761" s="17">
        <v>908</v>
      </c>
      <c r="C761" s="21" t="s">
        <v>159</v>
      </c>
      <c r="D761" s="21" t="s">
        <v>181</v>
      </c>
      <c r="E761" s="21" t="s">
        <v>628</v>
      </c>
      <c r="F761" s="21" t="s">
        <v>186</v>
      </c>
      <c r="G761" s="28">
        <f>G762</f>
        <v>14.3</v>
      </c>
      <c r="H761" s="204"/>
      <c r="L761" s="139"/>
    </row>
    <row r="762" spans="1:12" ht="15.75" x14ac:dyDescent="0.25">
      <c r="A762" s="26" t="s">
        <v>779</v>
      </c>
      <c r="B762" s="17">
        <v>908</v>
      </c>
      <c r="C762" s="21" t="s">
        <v>159</v>
      </c>
      <c r="D762" s="21" t="s">
        <v>181</v>
      </c>
      <c r="E762" s="21" t="s">
        <v>628</v>
      </c>
      <c r="F762" s="21" t="s">
        <v>179</v>
      </c>
      <c r="G762" s="28">
        <v>14.3</v>
      </c>
      <c r="H762" s="129"/>
      <c r="I762" s="149"/>
      <c r="L762" s="139"/>
    </row>
    <row r="763" spans="1:12" ht="31.5" x14ac:dyDescent="0.25">
      <c r="A763" s="24" t="s">
        <v>263</v>
      </c>
      <c r="B763" s="20">
        <v>908</v>
      </c>
      <c r="C763" s="25" t="s">
        <v>256</v>
      </c>
      <c r="D763" s="25"/>
      <c r="E763" s="25"/>
      <c r="F763" s="25"/>
      <c r="G763" s="22">
        <f t="shared" ref="G763:G768" si="4">G764</f>
        <v>50</v>
      </c>
      <c r="H763" s="204"/>
    </row>
    <row r="764" spans="1:12" ht="63" x14ac:dyDescent="0.25">
      <c r="A764" s="24" t="s">
        <v>264</v>
      </c>
      <c r="B764" s="20">
        <v>908</v>
      </c>
      <c r="C764" s="25" t="s">
        <v>256</v>
      </c>
      <c r="D764" s="25" t="s">
        <v>260</v>
      </c>
      <c r="E764" s="25"/>
      <c r="F764" s="25"/>
      <c r="G764" s="22">
        <f t="shared" si="4"/>
        <v>50</v>
      </c>
      <c r="H764" s="204"/>
    </row>
    <row r="765" spans="1:12" ht="21.75" customHeight="1" x14ac:dyDescent="0.25">
      <c r="A765" s="26" t="s">
        <v>162</v>
      </c>
      <c r="B765" s="17">
        <v>908</v>
      </c>
      <c r="C765" s="21" t="s">
        <v>256</v>
      </c>
      <c r="D765" s="21" t="s">
        <v>260</v>
      </c>
      <c r="E765" s="21" t="s">
        <v>163</v>
      </c>
      <c r="F765" s="21"/>
      <c r="G765" s="27">
        <f t="shared" si="4"/>
        <v>50</v>
      </c>
      <c r="H765" s="204"/>
    </row>
    <row r="766" spans="1:12" ht="15.75" x14ac:dyDescent="0.25">
      <c r="A766" s="26" t="s">
        <v>182</v>
      </c>
      <c r="B766" s="17">
        <v>908</v>
      </c>
      <c r="C766" s="21" t="s">
        <v>256</v>
      </c>
      <c r="D766" s="21" t="s">
        <v>260</v>
      </c>
      <c r="E766" s="21" t="s">
        <v>183</v>
      </c>
      <c r="F766" s="21"/>
      <c r="G766" s="27">
        <f t="shared" si="4"/>
        <v>50</v>
      </c>
      <c r="H766" s="204"/>
    </row>
    <row r="767" spans="1:12" ht="15.75" x14ac:dyDescent="0.25">
      <c r="A767" s="26" t="s">
        <v>271</v>
      </c>
      <c r="B767" s="17">
        <v>908</v>
      </c>
      <c r="C767" s="21" t="s">
        <v>256</v>
      </c>
      <c r="D767" s="21" t="s">
        <v>260</v>
      </c>
      <c r="E767" s="21" t="s">
        <v>272</v>
      </c>
      <c r="F767" s="21"/>
      <c r="G767" s="27">
        <f t="shared" si="4"/>
        <v>50</v>
      </c>
      <c r="H767" s="204"/>
    </row>
    <row r="768" spans="1:12" ht="31.5" x14ac:dyDescent="0.25">
      <c r="A768" s="26" t="s">
        <v>172</v>
      </c>
      <c r="B768" s="17">
        <v>908</v>
      </c>
      <c r="C768" s="21" t="s">
        <v>256</v>
      </c>
      <c r="D768" s="21" t="s">
        <v>260</v>
      </c>
      <c r="E768" s="21" t="s">
        <v>272</v>
      </c>
      <c r="F768" s="21" t="s">
        <v>173</v>
      </c>
      <c r="G768" s="27">
        <f t="shared" si="4"/>
        <v>50</v>
      </c>
      <c r="H768" s="204"/>
    </row>
    <row r="769" spans="1:9" ht="47.25" x14ac:dyDescent="0.25">
      <c r="A769" s="26" t="s">
        <v>174</v>
      </c>
      <c r="B769" s="17">
        <v>908</v>
      </c>
      <c r="C769" s="21" t="s">
        <v>256</v>
      </c>
      <c r="D769" s="21" t="s">
        <v>260</v>
      </c>
      <c r="E769" s="21" t="s">
        <v>272</v>
      </c>
      <c r="F769" s="21" t="s">
        <v>175</v>
      </c>
      <c r="G769" s="27">
        <v>50</v>
      </c>
      <c r="H769" s="204"/>
    </row>
    <row r="770" spans="1:9" ht="15.75" x14ac:dyDescent="0.25">
      <c r="A770" s="24" t="s">
        <v>273</v>
      </c>
      <c r="B770" s="20">
        <v>908</v>
      </c>
      <c r="C770" s="25" t="s">
        <v>191</v>
      </c>
      <c r="D770" s="25"/>
      <c r="E770" s="25"/>
      <c r="F770" s="25"/>
      <c r="G770" s="22">
        <f>G771+G777</f>
        <v>18331.8</v>
      </c>
      <c r="H770" s="204"/>
    </row>
    <row r="771" spans="1:9" ht="15.75" x14ac:dyDescent="0.25">
      <c r="A771" s="24" t="s">
        <v>547</v>
      </c>
      <c r="B771" s="20">
        <v>908</v>
      </c>
      <c r="C771" s="25" t="s">
        <v>191</v>
      </c>
      <c r="D771" s="25" t="s">
        <v>340</v>
      </c>
      <c r="E771" s="25"/>
      <c r="F771" s="25"/>
      <c r="G771" s="22">
        <f>G772</f>
        <v>3207.7</v>
      </c>
      <c r="H771" s="204"/>
    </row>
    <row r="772" spans="1:9" ht="15.75" x14ac:dyDescent="0.25">
      <c r="A772" s="26" t="s">
        <v>162</v>
      </c>
      <c r="B772" s="17">
        <v>908</v>
      </c>
      <c r="C772" s="21" t="s">
        <v>191</v>
      </c>
      <c r="D772" s="21" t="s">
        <v>340</v>
      </c>
      <c r="E772" s="21" t="s">
        <v>163</v>
      </c>
      <c r="F772" s="25"/>
      <c r="G772" s="27">
        <f>G773</f>
        <v>3207.7</v>
      </c>
      <c r="H772" s="204"/>
    </row>
    <row r="773" spans="1:9" ht="15.75" x14ac:dyDescent="0.25">
      <c r="A773" s="26" t="s">
        <v>182</v>
      </c>
      <c r="B773" s="17">
        <v>908</v>
      </c>
      <c r="C773" s="21" t="s">
        <v>191</v>
      </c>
      <c r="D773" s="21" t="s">
        <v>340</v>
      </c>
      <c r="E773" s="21" t="s">
        <v>183</v>
      </c>
      <c r="F773" s="25"/>
      <c r="G773" s="27">
        <f>G774</f>
        <v>3207.7</v>
      </c>
      <c r="H773" s="204"/>
    </row>
    <row r="774" spans="1:9" ht="39" customHeight="1" x14ac:dyDescent="0.25">
      <c r="A774" s="26" t="s">
        <v>548</v>
      </c>
      <c r="B774" s="17">
        <v>908</v>
      </c>
      <c r="C774" s="21" t="s">
        <v>191</v>
      </c>
      <c r="D774" s="21" t="s">
        <v>340</v>
      </c>
      <c r="E774" s="21" t="s">
        <v>549</v>
      </c>
      <c r="F774" s="21"/>
      <c r="G774" s="27">
        <f>G775</f>
        <v>3207.7</v>
      </c>
      <c r="H774" s="204"/>
    </row>
    <row r="775" spans="1:9" ht="31.5" x14ac:dyDescent="0.25">
      <c r="A775" s="26" t="s">
        <v>172</v>
      </c>
      <c r="B775" s="17">
        <v>908</v>
      </c>
      <c r="C775" s="21" t="s">
        <v>191</v>
      </c>
      <c r="D775" s="21" t="s">
        <v>340</v>
      </c>
      <c r="E775" s="21" t="s">
        <v>549</v>
      </c>
      <c r="F775" s="21" t="s">
        <v>173</v>
      </c>
      <c r="G775" s="27">
        <f>G776</f>
        <v>3207.7</v>
      </c>
      <c r="H775" s="204"/>
    </row>
    <row r="776" spans="1:9" ht="47.25" x14ac:dyDescent="0.25">
      <c r="A776" s="26" t="s">
        <v>174</v>
      </c>
      <c r="B776" s="17">
        <v>908</v>
      </c>
      <c r="C776" s="21" t="s">
        <v>191</v>
      </c>
      <c r="D776" s="21" t="s">
        <v>340</v>
      </c>
      <c r="E776" s="21" t="s">
        <v>549</v>
      </c>
      <c r="F776" s="21" t="s">
        <v>175</v>
      </c>
      <c r="G776" s="27">
        <v>3207.7</v>
      </c>
      <c r="H776" s="204"/>
    </row>
    <row r="777" spans="1:9" ht="15.75" x14ac:dyDescent="0.25">
      <c r="A777" s="24" t="s">
        <v>550</v>
      </c>
      <c r="B777" s="20">
        <v>908</v>
      </c>
      <c r="C777" s="25" t="s">
        <v>191</v>
      </c>
      <c r="D777" s="25" t="s">
        <v>260</v>
      </c>
      <c r="E777" s="21"/>
      <c r="F777" s="25"/>
      <c r="G777" s="22">
        <f>G778</f>
        <v>15124.1</v>
      </c>
      <c r="H777" s="204"/>
    </row>
    <row r="778" spans="1:9" ht="47.25" x14ac:dyDescent="0.25">
      <c r="A778" s="33" t="s">
        <v>551</v>
      </c>
      <c r="B778" s="17">
        <v>908</v>
      </c>
      <c r="C778" s="21" t="s">
        <v>191</v>
      </c>
      <c r="D778" s="21" t="s">
        <v>260</v>
      </c>
      <c r="E778" s="21" t="s">
        <v>552</v>
      </c>
      <c r="F778" s="21"/>
      <c r="G778" s="27">
        <f>G779</f>
        <v>15124.1</v>
      </c>
      <c r="H778" s="204"/>
    </row>
    <row r="779" spans="1:9" ht="15.75" x14ac:dyDescent="0.25">
      <c r="A779" s="31" t="s">
        <v>553</v>
      </c>
      <c r="B779" s="17">
        <v>908</v>
      </c>
      <c r="C779" s="21" t="s">
        <v>191</v>
      </c>
      <c r="D779" s="21" t="s">
        <v>260</v>
      </c>
      <c r="E779" s="42" t="s">
        <v>554</v>
      </c>
      <c r="F779" s="21"/>
      <c r="G779" s="27">
        <f>G780+G782</f>
        <v>15124.1</v>
      </c>
      <c r="H779" s="204"/>
    </row>
    <row r="780" spans="1:9" ht="31.5" x14ac:dyDescent="0.25">
      <c r="A780" s="26" t="s">
        <v>172</v>
      </c>
      <c r="B780" s="17">
        <v>908</v>
      </c>
      <c r="C780" s="21" t="s">
        <v>191</v>
      </c>
      <c r="D780" s="21" t="s">
        <v>260</v>
      </c>
      <c r="E780" s="42" t="s">
        <v>554</v>
      </c>
      <c r="F780" s="21" t="s">
        <v>173</v>
      </c>
      <c r="G780" s="27">
        <f>G781</f>
        <v>15108.1</v>
      </c>
      <c r="H780" s="204"/>
    </row>
    <row r="781" spans="1:9" ht="47.25" x14ac:dyDescent="0.25">
      <c r="A781" s="26" t="s">
        <v>174</v>
      </c>
      <c r="B781" s="17">
        <v>908</v>
      </c>
      <c r="C781" s="21" t="s">
        <v>191</v>
      </c>
      <c r="D781" s="21" t="s">
        <v>260</v>
      </c>
      <c r="E781" s="42" t="s">
        <v>554</v>
      </c>
      <c r="F781" s="21" t="s">
        <v>175</v>
      </c>
      <c r="G781" s="27">
        <f>15124.1-10-6</f>
        <v>15108.1</v>
      </c>
      <c r="H781" s="143" t="s">
        <v>839</v>
      </c>
    </row>
    <row r="782" spans="1:9" ht="15.75" x14ac:dyDescent="0.25">
      <c r="A782" s="26" t="s">
        <v>176</v>
      </c>
      <c r="B782" s="17">
        <v>908</v>
      </c>
      <c r="C782" s="21" t="s">
        <v>191</v>
      </c>
      <c r="D782" s="21" t="s">
        <v>260</v>
      </c>
      <c r="E782" s="42" t="s">
        <v>554</v>
      </c>
      <c r="F782" s="21" t="s">
        <v>186</v>
      </c>
      <c r="G782" s="27">
        <f>G783</f>
        <v>16</v>
      </c>
      <c r="H782" s="204"/>
    </row>
    <row r="783" spans="1:9" ht="15.75" x14ac:dyDescent="0.25">
      <c r="A783" s="26" t="s">
        <v>610</v>
      </c>
      <c r="B783" s="17">
        <v>908</v>
      </c>
      <c r="C783" s="21" t="s">
        <v>191</v>
      </c>
      <c r="D783" s="21" t="s">
        <v>260</v>
      </c>
      <c r="E783" s="42" t="s">
        <v>554</v>
      </c>
      <c r="F783" s="21" t="s">
        <v>179</v>
      </c>
      <c r="G783" s="27">
        <f>10+6</f>
        <v>16</v>
      </c>
      <c r="H783" s="184" t="s">
        <v>840</v>
      </c>
    </row>
    <row r="784" spans="1:9" ht="15.75" x14ac:dyDescent="0.25">
      <c r="A784" s="24" t="s">
        <v>432</v>
      </c>
      <c r="B784" s="20">
        <v>908</v>
      </c>
      <c r="C784" s="25" t="s">
        <v>275</v>
      </c>
      <c r="D784" s="25"/>
      <c r="E784" s="25"/>
      <c r="F784" s="25"/>
      <c r="G784" s="22">
        <f>G785+G800+G847+G899</f>
        <v>108065.79000000001</v>
      </c>
      <c r="H784" s="204"/>
      <c r="I784" s="137"/>
    </row>
    <row r="785" spans="1:12" ht="15.75" x14ac:dyDescent="0.25">
      <c r="A785" s="24" t="s">
        <v>433</v>
      </c>
      <c r="B785" s="20">
        <v>908</v>
      </c>
      <c r="C785" s="25" t="s">
        <v>275</v>
      </c>
      <c r="D785" s="25" t="s">
        <v>159</v>
      </c>
      <c r="E785" s="25"/>
      <c r="F785" s="25"/>
      <c r="G785" s="22">
        <f>G786</f>
        <v>7765.4000000000005</v>
      </c>
      <c r="H785" s="204"/>
    </row>
    <row r="786" spans="1:12" ht="15.75" x14ac:dyDescent="0.25">
      <c r="A786" s="26" t="s">
        <v>162</v>
      </c>
      <c r="B786" s="17">
        <v>908</v>
      </c>
      <c r="C786" s="21" t="s">
        <v>275</v>
      </c>
      <c r="D786" s="21" t="s">
        <v>159</v>
      </c>
      <c r="E786" s="21" t="s">
        <v>163</v>
      </c>
      <c r="F786" s="21"/>
      <c r="G786" s="27">
        <f>G791</f>
        <v>7765.4000000000005</v>
      </c>
      <c r="H786" s="204"/>
    </row>
    <row r="787" spans="1:12" ht="31.5" hidden="1" x14ac:dyDescent="0.25">
      <c r="A787" s="26" t="s">
        <v>226</v>
      </c>
      <c r="B787" s="17">
        <v>908</v>
      </c>
      <c r="C787" s="21" t="s">
        <v>275</v>
      </c>
      <c r="D787" s="21" t="s">
        <v>159</v>
      </c>
      <c r="E787" s="21" t="s">
        <v>227</v>
      </c>
      <c r="F787" s="21"/>
      <c r="G787" s="27">
        <f>G788</f>
        <v>0</v>
      </c>
      <c r="H787" s="204"/>
    </row>
    <row r="788" spans="1:12" ht="15.75" hidden="1" x14ac:dyDescent="0.25">
      <c r="A788" s="26" t="s">
        <v>555</v>
      </c>
      <c r="B788" s="17">
        <v>908</v>
      </c>
      <c r="C788" s="21" t="s">
        <v>275</v>
      </c>
      <c r="D788" s="21" t="s">
        <v>159</v>
      </c>
      <c r="E788" s="21" t="s">
        <v>556</v>
      </c>
      <c r="F788" s="21"/>
      <c r="G788" s="27">
        <f>G789</f>
        <v>0</v>
      </c>
      <c r="H788" s="204"/>
    </row>
    <row r="789" spans="1:12" ht="15.75" hidden="1" x14ac:dyDescent="0.25">
      <c r="A789" s="26" t="s">
        <v>176</v>
      </c>
      <c r="B789" s="17">
        <v>908</v>
      </c>
      <c r="C789" s="21" t="s">
        <v>275</v>
      </c>
      <c r="D789" s="21" t="s">
        <v>159</v>
      </c>
      <c r="E789" s="21" t="s">
        <v>556</v>
      </c>
      <c r="F789" s="21" t="s">
        <v>186</v>
      </c>
      <c r="G789" s="27">
        <f>G790</f>
        <v>0</v>
      </c>
      <c r="H789" s="204"/>
    </row>
    <row r="790" spans="1:12" ht="63" hidden="1" x14ac:dyDescent="0.25">
      <c r="A790" s="26" t="s">
        <v>225</v>
      </c>
      <c r="B790" s="17">
        <v>908</v>
      </c>
      <c r="C790" s="21" t="s">
        <v>275</v>
      </c>
      <c r="D790" s="21" t="s">
        <v>159</v>
      </c>
      <c r="E790" s="21" t="s">
        <v>556</v>
      </c>
      <c r="F790" s="21" t="s">
        <v>201</v>
      </c>
      <c r="G790" s="27">
        <v>0</v>
      </c>
      <c r="H790" s="204"/>
    </row>
    <row r="791" spans="1:12" ht="15.75" x14ac:dyDescent="0.25">
      <c r="A791" s="26" t="s">
        <v>182</v>
      </c>
      <c r="B791" s="17">
        <v>908</v>
      </c>
      <c r="C791" s="21" t="s">
        <v>275</v>
      </c>
      <c r="D791" s="21" t="s">
        <v>159</v>
      </c>
      <c r="E791" s="21" t="s">
        <v>183</v>
      </c>
      <c r="F791" s="25"/>
      <c r="G791" s="27">
        <f>G792+G797</f>
        <v>7765.4000000000005</v>
      </c>
      <c r="H791" s="204"/>
    </row>
    <row r="792" spans="1:12" ht="15.75" x14ac:dyDescent="0.25">
      <c r="A792" s="26" t="s">
        <v>557</v>
      </c>
      <c r="B792" s="17">
        <v>908</v>
      </c>
      <c r="C792" s="21" t="s">
        <v>275</v>
      </c>
      <c r="D792" s="21" t="s">
        <v>159</v>
      </c>
      <c r="E792" s="21" t="s">
        <v>558</v>
      </c>
      <c r="F792" s="25"/>
      <c r="G792" s="27">
        <f>G795+G793</f>
        <v>3531.3</v>
      </c>
      <c r="H792" s="204"/>
    </row>
    <row r="793" spans="1:12" ht="31.5" x14ac:dyDescent="0.25">
      <c r="A793" s="26" t="s">
        <v>172</v>
      </c>
      <c r="B793" s="17">
        <v>908</v>
      </c>
      <c r="C793" s="21" t="s">
        <v>275</v>
      </c>
      <c r="D793" s="21" t="s">
        <v>159</v>
      </c>
      <c r="E793" s="21" t="s">
        <v>558</v>
      </c>
      <c r="F793" s="21" t="s">
        <v>173</v>
      </c>
      <c r="G793" s="27">
        <f>G794</f>
        <v>1131.3</v>
      </c>
      <c r="H793" s="204"/>
    </row>
    <row r="794" spans="1:12" ht="47.25" x14ac:dyDescent="0.25">
      <c r="A794" s="26" t="s">
        <v>174</v>
      </c>
      <c r="B794" s="17">
        <v>908</v>
      </c>
      <c r="C794" s="21" t="s">
        <v>275</v>
      </c>
      <c r="D794" s="21" t="s">
        <v>159</v>
      </c>
      <c r="E794" s="21" t="s">
        <v>558</v>
      </c>
      <c r="F794" s="21" t="s">
        <v>175</v>
      </c>
      <c r="G794" s="27">
        <v>1131.3</v>
      </c>
      <c r="H794" s="129"/>
      <c r="I794" s="150"/>
    </row>
    <row r="795" spans="1:12" ht="15.75" x14ac:dyDescent="0.25">
      <c r="A795" s="26" t="s">
        <v>176</v>
      </c>
      <c r="B795" s="17">
        <v>908</v>
      </c>
      <c r="C795" s="21" t="s">
        <v>275</v>
      </c>
      <c r="D795" s="21" t="s">
        <v>159</v>
      </c>
      <c r="E795" s="21" t="s">
        <v>558</v>
      </c>
      <c r="F795" s="21" t="s">
        <v>186</v>
      </c>
      <c r="G795" s="27">
        <f>G796</f>
        <v>2400</v>
      </c>
      <c r="H795" s="204"/>
    </row>
    <row r="796" spans="1:12" ht="63" x14ac:dyDescent="0.25">
      <c r="A796" s="26" t="s">
        <v>225</v>
      </c>
      <c r="B796" s="17">
        <v>908</v>
      </c>
      <c r="C796" s="21" t="s">
        <v>275</v>
      </c>
      <c r="D796" s="21" t="s">
        <v>159</v>
      </c>
      <c r="E796" s="21" t="s">
        <v>558</v>
      </c>
      <c r="F796" s="21" t="s">
        <v>201</v>
      </c>
      <c r="G796" s="27">
        <f>1500+900</f>
        <v>2400</v>
      </c>
      <c r="H796" s="204"/>
      <c r="I796" s="138"/>
    </row>
    <row r="797" spans="1:12" ht="31.5" x14ac:dyDescent="0.25">
      <c r="A797" s="31" t="s">
        <v>440</v>
      </c>
      <c r="B797" s="17">
        <v>908</v>
      </c>
      <c r="C797" s="21" t="s">
        <v>275</v>
      </c>
      <c r="D797" s="21" t="s">
        <v>159</v>
      </c>
      <c r="E797" s="21" t="s">
        <v>441</v>
      </c>
      <c r="F797" s="25"/>
      <c r="G797" s="27">
        <f>G798</f>
        <v>4234.1000000000004</v>
      </c>
      <c r="H797" s="204"/>
    </row>
    <row r="798" spans="1:12" ht="31.5" x14ac:dyDescent="0.25">
      <c r="A798" s="26" t="s">
        <v>172</v>
      </c>
      <c r="B798" s="17">
        <v>908</v>
      </c>
      <c r="C798" s="21" t="s">
        <v>275</v>
      </c>
      <c r="D798" s="21" t="s">
        <v>159</v>
      </c>
      <c r="E798" s="21" t="s">
        <v>441</v>
      </c>
      <c r="F798" s="21" t="s">
        <v>173</v>
      </c>
      <c r="G798" s="27">
        <f>G799</f>
        <v>4234.1000000000004</v>
      </c>
      <c r="H798" s="204"/>
    </row>
    <row r="799" spans="1:12" ht="47.25" x14ac:dyDescent="0.25">
      <c r="A799" s="26" t="s">
        <v>174</v>
      </c>
      <c r="B799" s="17">
        <v>908</v>
      </c>
      <c r="C799" s="21" t="s">
        <v>275</v>
      </c>
      <c r="D799" s="21" t="s">
        <v>159</v>
      </c>
      <c r="E799" s="21" t="s">
        <v>441</v>
      </c>
      <c r="F799" s="21" t="s">
        <v>175</v>
      </c>
      <c r="G799" s="28">
        <f>3811.8+422.3</f>
        <v>4234.1000000000004</v>
      </c>
      <c r="H799" s="204"/>
    </row>
    <row r="800" spans="1:12" ht="15.75" x14ac:dyDescent="0.25">
      <c r="A800" s="24" t="s">
        <v>559</v>
      </c>
      <c r="B800" s="20">
        <v>908</v>
      </c>
      <c r="C800" s="25" t="s">
        <v>275</v>
      </c>
      <c r="D800" s="25" t="s">
        <v>254</v>
      </c>
      <c r="E800" s="25"/>
      <c r="F800" s="25"/>
      <c r="G800" s="22">
        <f>G801+G826</f>
        <v>53711.1</v>
      </c>
      <c r="H800" s="204"/>
      <c r="I800" s="138"/>
      <c r="L800" s="139"/>
    </row>
    <row r="801" spans="1:10" ht="82.5" customHeight="1" x14ac:dyDescent="0.25">
      <c r="A801" s="26" t="s">
        <v>643</v>
      </c>
      <c r="B801" s="17">
        <v>908</v>
      </c>
      <c r="C801" s="21" t="s">
        <v>275</v>
      </c>
      <c r="D801" s="21" t="s">
        <v>254</v>
      </c>
      <c r="E801" s="21" t="s">
        <v>560</v>
      </c>
      <c r="F801" s="25"/>
      <c r="G801" s="27">
        <f>G805+G808+G811+G814+G817+G823</f>
        <v>5567.9000000000005</v>
      </c>
      <c r="H801" s="206"/>
      <c r="I801" s="138"/>
    </row>
    <row r="802" spans="1:10" ht="47.25" hidden="1" x14ac:dyDescent="0.25">
      <c r="A802" s="37" t="s">
        <v>561</v>
      </c>
      <c r="B802" s="17">
        <v>908</v>
      </c>
      <c r="C802" s="21" t="s">
        <v>275</v>
      </c>
      <c r="D802" s="21" t="s">
        <v>254</v>
      </c>
      <c r="E802" s="21" t="s">
        <v>562</v>
      </c>
      <c r="F802" s="21"/>
      <c r="G802" s="27">
        <f>G803</f>
        <v>0</v>
      </c>
      <c r="H802" s="204"/>
    </row>
    <row r="803" spans="1:10" ht="31.5" hidden="1" x14ac:dyDescent="0.25">
      <c r="A803" s="26" t="s">
        <v>172</v>
      </c>
      <c r="B803" s="17">
        <v>908</v>
      </c>
      <c r="C803" s="21" t="s">
        <v>275</v>
      </c>
      <c r="D803" s="21" t="s">
        <v>254</v>
      </c>
      <c r="E803" s="21" t="s">
        <v>562</v>
      </c>
      <c r="F803" s="21" t="s">
        <v>173</v>
      </c>
      <c r="G803" s="27">
        <f>G804</f>
        <v>0</v>
      </c>
      <c r="H803" s="204"/>
    </row>
    <row r="804" spans="1:10" ht="47.25" hidden="1" x14ac:dyDescent="0.25">
      <c r="A804" s="26" t="s">
        <v>174</v>
      </c>
      <c r="B804" s="17">
        <v>908</v>
      </c>
      <c r="C804" s="21" t="s">
        <v>275</v>
      </c>
      <c r="D804" s="21" t="s">
        <v>254</v>
      </c>
      <c r="E804" s="21" t="s">
        <v>562</v>
      </c>
      <c r="F804" s="21" t="s">
        <v>175</v>
      </c>
      <c r="G804" s="27">
        <v>0</v>
      </c>
      <c r="H804" s="204"/>
    </row>
    <row r="805" spans="1:10" ht="15.75" x14ac:dyDescent="0.25">
      <c r="A805" s="47" t="s">
        <v>563</v>
      </c>
      <c r="B805" s="17">
        <v>908</v>
      </c>
      <c r="C805" s="42" t="s">
        <v>275</v>
      </c>
      <c r="D805" s="42" t="s">
        <v>254</v>
      </c>
      <c r="E805" s="21" t="s">
        <v>564</v>
      </c>
      <c r="F805" s="42"/>
      <c r="G805" s="27">
        <f>G806</f>
        <v>450</v>
      </c>
      <c r="H805" s="204"/>
    </row>
    <row r="806" spans="1:10" ht="31.5" x14ac:dyDescent="0.25">
      <c r="A806" s="33" t="s">
        <v>172</v>
      </c>
      <c r="B806" s="17">
        <v>908</v>
      </c>
      <c r="C806" s="42" t="s">
        <v>275</v>
      </c>
      <c r="D806" s="42" t="s">
        <v>254</v>
      </c>
      <c r="E806" s="21" t="s">
        <v>564</v>
      </c>
      <c r="F806" s="42" t="s">
        <v>173</v>
      </c>
      <c r="G806" s="27">
        <f>G807</f>
        <v>450</v>
      </c>
      <c r="H806" s="204"/>
    </row>
    <row r="807" spans="1:10" ht="47.25" x14ac:dyDescent="0.25">
      <c r="A807" s="33" t="s">
        <v>174</v>
      </c>
      <c r="B807" s="17">
        <v>908</v>
      </c>
      <c r="C807" s="42" t="s">
        <v>275</v>
      </c>
      <c r="D807" s="42" t="s">
        <v>254</v>
      </c>
      <c r="E807" s="21" t="s">
        <v>564</v>
      </c>
      <c r="F807" s="42" t="s">
        <v>175</v>
      </c>
      <c r="G807" s="27">
        <v>450</v>
      </c>
      <c r="H807" s="204"/>
    </row>
    <row r="808" spans="1:10" ht="15.75" x14ac:dyDescent="0.25">
      <c r="A808" s="47" t="s">
        <v>565</v>
      </c>
      <c r="B808" s="17">
        <v>908</v>
      </c>
      <c r="C808" s="42" t="s">
        <v>275</v>
      </c>
      <c r="D808" s="42" t="s">
        <v>254</v>
      </c>
      <c r="E808" s="21" t="s">
        <v>566</v>
      </c>
      <c r="F808" s="42"/>
      <c r="G808" s="27">
        <f>G809</f>
        <v>3107</v>
      </c>
      <c r="H808" s="204"/>
    </row>
    <row r="809" spans="1:10" ht="31.5" x14ac:dyDescent="0.25">
      <c r="A809" s="33" t="s">
        <v>172</v>
      </c>
      <c r="B809" s="17">
        <v>908</v>
      </c>
      <c r="C809" s="42" t="s">
        <v>275</v>
      </c>
      <c r="D809" s="42" t="s">
        <v>254</v>
      </c>
      <c r="E809" s="21" t="s">
        <v>566</v>
      </c>
      <c r="F809" s="42" t="s">
        <v>173</v>
      </c>
      <c r="G809" s="27">
        <f>G810</f>
        <v>3107</v>
      </c>
      <c r="H809" s="204"/>
    </row>
    <row r="810" spans="1:10" ht="47.25" x14ac:dyDescent="0.25">
      <c r="A810" s="33" t="s">
        <v>174</v>
      </c>
      <c r="B810" s="17">
        <v>908</v>
      </c>
      <c r="C810" s="42" t="s">
        <v>275</v>
      </c>
      <c r="D810" s="42" t="s">
        <v>254</v>
      </c>
      <c r="E810" s="21" t="s">
        <v>566</v>
      </c>
      <c r="F810" s="42" t="s">
        <v>175</v>
      </c>
      <c r="G810" s="194">
        <f>110+20+2977</f>
        <v>3107</v>
      </c>
      <c r="H810" s="188" t="s">
        <v>819</v>
      </c>
    </row>
    <row r="811" spans="1:10" ht="15.75" x14ac:dyDescent="0.25">
      <c r="A811" s="47" t="s">
        <v>567</v>
      </c>
      <c r="B811" s="17">
        <v>908</v>
      </c>
      <c r="C811" s="42" t="s">
        <v>275</v>
      </c>
      <c r="D811" s="42" t="s">
        <v>254</v>
      </c>
      <c r="E811" s="21" t="s">
        <v>568</v>
      </c>
      <c r="F811" s="42"/>
      <c r="G811" s="27">
        <f>G812</f>
        <v>1374.6</v>
      </c>
      <c r="H811" s="204"/>
    </row>
    <row r="812" spans="1:10" ht="31.5" x14ac:dyDescent="0.25">
      <c r="A812" s="33" t="s">
        <v>172</v>
      </c>
      <c r="B812" s="17">
        <v>908</v>
      </c>
      <c r="C812" s="42" t="s">
        <v>275</v>
      </c>
      <c r="D812" s="42" t="s">
        <v>254</v>
      </c>
      <c r="E812" s="21" t="s">
        <v>568</v>
      </c>
      <c r="F812" s="42" t="s">
        <v>173</v>
      </c>
      <c r="G812" s="27">
        <f>G813</f>
        <v>1374.6</v>
      </c>
      <c r="H812" s="204"/>
    </row>
    <row r="813" spans="1:10" ht="47.25" x14ac:dyDescent="0.25">
      <c r="A813" s="33" t="s">
        <v>174</v>
      </c>
      <c r="B813" s="17">
        <v>908</v>
      </c>
      <c r="C813" s="42" t="s">
        <v>275</v>
      </c>
      <c r="D813" s="42" t="s">
        <v>254</v>
      </c>
      <c r="E813" s="21" t="s">
        <v>568</v>
      </c>
      <c r="F813" s="42" t="s">
        <v>175</v>
      </c>
      <c r="G813" s="194">
        <f>10+30+3534.6-2200</f>
        <v>1374.6</v>
      </c>
      <c r="H813" s="136" t="s">
        <v>827</v>
      </c>
      <c r="J813" s="196" t="s">
        <v>828</v>
      </c>
    </row>
    <row r="814" spans="1:10" ht="15.75" x14ac:dyDescent="0.25">
      <c r="A814" s="47" t="s">
        <v>569</v>
      </c>
      <c r="B814" s="17">
        <v>908</v>
      </c>
      <c r="C814" s="42" t="s">
        <v>275</v>
      </c>
      <c r="D814" s="42" t="s">
        <v>254</v>
      </c>
      <c r="E814" s="21" t="s">
        <v>570</v>
      </c>
      <c r="F814" s="42"/>
      <c r="G814" s="27">
        <f>G815</f>
        <v>159.10000000000002</v>
      </c>
      <c r="H814" s="204"/>
    </row>
    <row r="815" spans="1:10" ht="31.5" x14ac:dyDescent="0.25">
      <c r="A815" s="33" t="s">
        <v>172</v>
      </c>
      <c r="B815" s="17">
        <v>908</v>
      </c>
      <c r="C815" s="42" t="s">
        <v>275</v>
      </c>
      <c r="D815" s="42" t="s">
        <v>254</v>
      </c>
      <c r="E815" s="21" t="s">
        <v>570</v>
      </c>
      <c r="F815" s="42" t="s">
        <v>173</v>
      </c>
      <c r="G815" s="27">
        <f>G816</f>
        <v>159.10000000000002</v>
      </c>
      <c r="H815" s="204"/>
    </row>
    <row r="816" spans="1:10" ht="47.25" x14ac:dyDescent="0.25">
      <c r="A816" s="33" t="s">
        <v>174</v>
      </c>
      <c r="B816" s="17">
        <v>908</v>
      </c>
      <c r="C816" s="42" t="s">
        <v>275</v>
      </c>
      <c r="D816" s="42" t="s">
        <v>254</v>
      </c>
      <c r="E816" s="21" t="s">
        <v>570</v>
      </c>
      <c r="F816" s="42" t="s">
        <v>175</v>
      </c>
      <c r="G816" s="194">
        <f>250+5+681.1-522-255</f>
        <v>159.10000000000002</v>
      </c>
      <c r="H816" s="136" t="s">
        <v>820</v>
      </c>
    </row>
    <row r="817" spans="1:10" ht="15.75" x14ac:dyDescent="0.25">
      <c r="A817" s="47" t="s">
        <v>571</v>
      </c>
      <c r="B817" s="17">
        <v>908</v>
      </c>
      <c r="C817" s="42" t="s">
        <v>275</v>
      </c>
      <c r="D817" s="42" t="s">
        <v>254</v>
      </c>
      <c r="E817" s="21" t="s">
        <v>572</v>
      </c>
      <c r="F817" s="42"/>
      <c r="G817" s="27">
        <f>G818</f>
        <v>288.2</v>
      </c>
      <c r="H817" s="204"/>
    </row>
    <row r="818" spans="1:10" ht="31.5" x14ac:dyDescent="0.25">
      <c r="A818" s="33" t="s">
        <v>172</v>
      </c>
      <c r="B818" s="17">
        <v>908</v>
      </c>
      <c r="C818" s="42" t="s">
        <v>275</v>
      </c>
      <c r="D818" s="42" t="s">
        <v>254</v>
      </c>
      <c r="E818" s="21" t="s">
        <v>572</v>
      </c>
      <c r="F818" s="42" t="s">
        <v>173</v>
      </c>
      <c r="G818" s="27">
        <f>G819</f>
        <v>288.2</v>
      </c>
      <c r="H818" s="204"/>
    </row>
    <row r="819" spans="1:10" ht="47.25" x14ac:dyDescent="0.25">
      <c r="A819" s="33" t="s">
        <v>174</v>
      </c>
      <c r="B819" s="17">
        <v>908</v>
      </c>
      <c r="C819" s="42" t="s">
        <v>275</v>
      </c>
      <c r="D819" s="42" t="s">
        <v>254</v>
      </c>
      <c r="E819" s="21" t="s">
        <v>572</v>
      </c>
      <c r="F819" s="42" t="s">
        <v>175</v>
      </c>
      <c r="G819" s="27">
        <f>2+286.2</f>
        <v>288.2</v>
      </c>
      <c r="H819" s="136"/>
      <c r="J819" s="197" t="s">
        <v>829</v>
      </c>
    </row>
    <row r="820" spans="1:10" ht="31.5" hidden="1" x14ac:dyDescent="0.25">
      <c r="A820" s="205" t="s">
        <v>573</v>
      </c>
      <c r="B820" s="17">
        <v>908</v>
      </c>
      <c r="C820" s="42" t="s">
        <v>275</v>
      </c>
      <c r="D820" s="42" t="s">
        <v>254</v>
      </c>
      <c r="E820" s="21" t="s">
        <v>574</v>
      </c>
      <c r="F820" s="42"/>
      <c r="G820" s="27">
        <f>G821</f>
        <v>0</v>
      </c>
      <c r="H820" s="204"/>
    </row>
    <row r="821" spans="1:10" ht="31.5" hidden="1" x14ac:dyDescent="0.25">
      <c r="A821" s="33" t="s">
        <v>172</v>
      </c>
      <c r="B821" s="17">
        <v>908</v>
      </c>
      <c r="C821" s="42" t="s">
        <v>275</v>
      </c>
      <c r="D821" s="42" t="s">
        <v>254</v>
      </c>
      <c r="E821" s="21" t="s">
        <v>574</v>
      </c>
      <c r="F821" s="42" t="s">
        <v>173</v>
      </c>
      <c r="G821" s="27">
        <f>G822</f>
        <v>0</v>
      </c>
      <c r="H821" s="204"/>
    </row>
    <row r="822" spans="1:10" ht="47.25" hidden="1" x14ac:dyDescent="0.25">
      <c r="A822" s="33" t="s">
        <v>174</v>
      </c>
      <c r="B822" s="17">
        <v>908</v>
      </c>
      <c r="C822" s="42" t="s">
        <v>275</v>
      </c>
      <c r="D822" s="42" t="s">
        <v>254</v>
      </c>
      <c r="E822" s="21" t="s">
        <v>574</v>
      </c>
      <c r="F822" s="42" t="s">
        <v>175</v>
      </c>
      <c r="G822" s="27">
        <v>0</v>
      </c>
      <c r="H822" s="204"/>
    </row>
    <row r="823" spans="1:10" ht="15.75" x14ac:dyDescent="0.25">
      <c r="A823" s="205" t="s">
        <v>575</v>
      </c>
      <c r="B823" s="17">
        <v>908</v>
      </c>
      <c r="C823" s="42" t="s">
        <v>275</v>
      </c>
      <c r="D823" s="42" t="s">
        <v>254</v>
      </c>
      <c r="E823" s="21" t="s">
        <v>576</v>
      </c>
      <c r="F823" s="42"/>
      <c r="G823" s="27">
        <f>G824</f>
        <v>189</v>
      </c>
      <c r="H823" s="204"/>
    </row>
    <row r="824" spans="1:10" ht="31.5" x14ac:dyDescent="0.25">
      <c r="A824" s="26" t="s">
        <v>172</v>
      </c>
      <c r="B824" s="17">
        <v>908</v>
      </c>
      <c r="C824" s="42" t="s">
        <v>275</v>
      </c>
      <c r="D824" s="42" t="s">
        <v>254</v>
      </c>
      <c r="E824" s="21" t="s">
        <v>576</v>
      </c>
      <c r="F824" s="42" t="s">
        <v>173</v>
      </c>
      <c r="G824" s="27">
        <f>G825</f>
        <v>189</v>
      </c>
      <c r="H824" s="204"/>
    </row>
    <row r="825" spans="1:10" ht="47.25" x14ac:dyDescent="0.25">
      <c r="A825" s="26" t="s">
        <v>174</v>
      </c>
      <c r="B825" s="17">
        <v>908</v>
      </c>
      <c r="C825" s="42" t="s">
        <v>275</v>
      </c>
      <c r="D825" s="42" t="s">
        <v>254</v>
      </c>
      <c r="E825" s="21" t="s">
        <v>576</v>
      </c>
      <c r="F825" s="42" t="s">
        <v>175</v>
      </c>
      <c r="G825" s="27">
        <f>15+174</f>
        <v>189</v>
      </c>
      <c r="H825" s="136"/>
      <c r="J825" s="197" t="s">
        <v>830</v>
      </c>
    </row>
    <row r="826" spans="1:10" ht="15.75" x14ac:dyDescent="0.25">
      <c r="A826" s="26" t="s">
        <v>162</v>
      </c>
      <c r="B826" s="17">
        <v>908</v>
      </c>
      <c r="C826" s="21" t="s">
        <v>275</v>
      </c>
      <c r="D826" s="21" t="s">
        <v>254</v>
      </c>
      <c r="E826" s="21" t="s">
        <v>163</v>
      </c>
      <c r="F826" s="21"/>
      <c r="G826" s="27">
        <f>G827+G837</f>
        <v>48143.199999999997</v>
      </c>
      <c r="H826" s="204"/>
    </row>
    <row r="827" spans="1:10" ht="31.5" x14ac:dyDescent="0.25">
      <c r="A827" s="26" t="s">
        <v>226</v>
      </c>
      <c r="B827" s="17">
        <v>908</v>
      </c>
      <c r="C827" s="21" t="s">
        <v>275</v>
      </c>
      <c r="D827" s="21" t="s">
        <v>254</v>
      </c>
      <c r="E827" s="21" t="s">
        <v>227</v>
      </c>
      <c r="F827" s="21"/>
      <c r="G827" s="27">
        <f>G828+G831+G834</f>
        <v>25111.200000000001</v>
      </c>
      <c r="H827" s="204"/>
    </row>
    <row r="828" spans="1:10" ht="47.25" x14ac:dyDescent="0.25">
      <c r="A828" s="123" t="s">
        <v>746</v>
      </c>
      <c r="B828" s="17">
        <v>908</v>
      </c>
      <c r="C828" s="21" t="s">
        <v>275</v>
      </c>
      <c r="D828" s="21" t="s">
        <v>254</v>
      </c>
      <c r="E828" s="21" t="s">
        <v>577</v>
      </c>
      <c r="F828" s="21"/>
      <c r="G828" s="27">
        <f>G829</f>
        <v>5000</v>
      </c>
      <c r="H828" s="204"/>
    </row>
    <row r="829" spans="1:10" ht="31.5" x14ac:dyDescent="0.25">
      <c r="A829" s="26" t="s">
        <v>172</v>
      </c>
      <c r="B829" s="17">
        <v>908</v>
      </c>
      <c r="C829" s="21" t="s">
        <v>275</v>
      </c>
      <c r="D829" s="21" t="s">
        <v>254</v>
      </c>
      <c r="E829" s="21" t="s">
        <v>577</v>
      </c>
      <c r="F829" s="21" t="s">
        <v>173</v>
      </c>
      <c r="G829" s="27">
        <f>G830</f>
        <v>5000</v>
      </c>
      <c r="H829" s="204"/>
    </row>
    <row r="830" spans="1:10" ht="47.25" x14ac:dyDescent="0.25">
      <c r="A830" s="26" t="s">
        <v>174</v>
      </c>
      <c r="B830" s="17">
        <v>908</v>
      </c>
      <c r="C830" s="21" t="s">
        <v>275</v>
      </c>
      <c r="D830" s="21" t="s">
        <v>254</v>
      </c>
      <c r="E830" s="21" t="s">
        <v>577</v>
      </c>
      <c r="F830" s="21" t="s">
        <v>175</v>
      </c>
      <c r="G830" s="27">
        <f>5000</f>
        <v>5000</v>
      </c>
      <c r="H830" s="204"/>
      <c r="I830" s="138"/>
    </row>
    <row r="831" spans="1:10" ht="31.5" x14ac:dyDescent="0.25">
      <c r="A831" s="37" t="s">
        <v>752</v>
      </c>
      <c r="B831" s="17">
        <v>908</v>
      </c>
      <c r="C831" s="21" t="s">
        <v>275</v>
      </c>
      <c r="D831" s="21" t="s">
        <v>254</v>
      </c>
      <c r="E831" s="21" t="s">
        <v>578</v>
      </c>
      <c r="F831" s="21"/>
      <c r="G831" s="27">
        <f>G832</f>
        <v>20000</v>
      </c>
      <c r="H831" s="204"/>
    </row>
    <row r="832" spans="1:10" ht="31.5" x14ac:dyDescent="0.25">
      <c r="A832" s="26" t="s">
        <v>172</v>
      </c>
      <c r="B832" s="17">
        <v>908</v>
      </c>
      <c r="C832" s="21" t="s">
        <v>275</v>
      </c>
      <c r="D832" s="21" t="s">
        <v>254</v>
      </c>
      <c r="E832" s="21" t="s">
        <v>578</v>
      </c>
      <c r="F832" s="21" t="s">
        <v>173</v>
      </c>
      <c r="G832" s="27">
        <f>G833</f>
        <v>20000</v>
      </c>
      <c r="H832" s="204"/>
    </row>
    <row r="833" spans="1:10" ht="47.25" x14ac:dyDescent="0.25">
      <c r="A833" s="26" t="s">
        <v>174</v>
      </c>
      <c r="B833" s="17">
        <v>908</v>
      </c>
      <c r="C833" s="21" t="s">
        <v>275</v>
      </c>
      <c r="D833" s="21" t="s">
        <v>254</v>
      </c>
      <c r="E833" s="21" t="s">
        <v>578</v>
      </c>
      <c r="F833" s="21" t="s">
        <v>175</v>
      </c>
      <c r="G833" s="27">
        <v>20000</v>
      </c>
      <c r="H833" s="129"/>
    </row>
    <row r="834" spans="1:10" ht="47.25" x14ac:dyDescent="0.25">
      <c r="A834" s="26" t="s">
        <v>753</v>
      </c>
      <c r="B834" s="17">
        <v>908</v>
      </c>
      <c r="C834" s="21" t="s">
        <v>275</v>
      </c>
      <c r="D834" s="21" t="s">
        <v>254</v>
      </c>
      <c r="E834" s="21" t="s">
        <v>754</v>
      </c>
      <c r="F834" s="21"/>
      <c r="G834" s="27">
        <f>G835</f>
        <v>111.2</v>
      </c>
      <c r="H834" s="131"/>
    </row>
    <row r="835" spans="1:10" ht="31.5" x14ac:dyDescent="0.25">
      <c r="A835" s="26" t="s">
        <v>172</v>
      </c>
      <c r="B835" s="17">
        <v>908</v>
      </c>
      <c r="C835" s="21" t="s">
        <v>275</v>
      </c>
      <c r="D835" s="21" t="s">
        <v>254</v>
      </c>
      <c r="E835" s="21" t="s">
        <v>754</v>
      </c>
      <c r="F835" s="21" t="s">
        <v>173</v>
      </c>
      <c r="G835" s="27">
        <f>G836</f>
        <v>111.2</v>
      </c>
      <c r="H835" s="131"/>
    </row>
    <row r="836" spans="1:10" ht="47.25" x14ac:dyDescent="0.25">
      <c r="A836" s="26" t="s">
        <v>174</v>
      </c>
      <c r="B836" s="17">
        <v>908</v>
      </c>
      <c r="C836" s="21" t="s">
        <v>275</v>
      </c>
      <c r="D836" s="21" t="s">
        <v>254</v>
      </c>
      <c r="E836" s="21" t="s">
        <v>754</v>
      </c>
      <c r="F836" s="21" t="s">
        <v>175</v>
      </c>
      <c r="G836" s="27">
        <v>111.2</v>
      </c>
      <c r="H836" s="131"/>
    </row>
    <row r="837" spans="1:10" ht="15.75" x14ac:dyDescent="0.25">
      <c r="A837" s="26" t="s">
        <v>182</v>
      </c>
      <c r="B837" s="17">
        <v>908</v>
      </c>
      <c r="C837" s="21" t="s">
        <v>275</v>
      </c>
      <c r="D837" s="21" t="s">
        <v>254</v>
      </c>
      <c r="E837" s="21" t="s">
        <v>183</v>
      </c>
      <c r="F837" s="21"/>
      <c r="G837" s="27">
        <f>G838+G844</f>
        <v>23031.999999999996</v>
      </c>
      <c r="H837" s="204"/>
    </row>
    <row r="838" spans="1:10" ht="31.5" x14ac:dyDescent="0.25">
      <c r="A838" s="37" t="s">
        <v>579</v>
      </c>
      <c r="B838" s="17">
        <v>908</v>
      </c>
      <c r="C838" s="21" t="s">
        <v>275</v>
      </c>
      <c r="D838" s="21" t="s">
        <v>254</v>
      </c>
      <c r="E838" s="21" t="s">
        <v>580</v>
      </c>
      <c r="F838" s="21"/>
      <c r="G838" s="27">
        <f>G839+G841</f>
        <v>20353.699999999997</v>
      </c>
      <c r="H838" s="204"/>
    </row>
    <row r="839" spans="1:10" ht="31.5" x14ac:dyDescent="0.25">
      <c r="A839" s="26" t="s">
        <v>172</v>
      </c>
      <c r="B839" s="17">
        <v>908</v>
      </c>
      <c r="C839" s="21" t="s">
        <v>275</v>
      </c>
      <c r="D839" s="21" t="s">
        <v>254</v>
      </c>
      <c r="E839" s="21" t="s">
        <v>580</v>
      </c>
      <c r="F839" s="21" t="s">
        <v>173</v>
      </c>
      <c r="G839" s="27">
        <f>G840</f>
        <v>20322.099999999999</v>
      </c>
      <c r="H839" s="204"/>
    </row>
    <row r="840" spans="1:10" ht="47.25" x14ac:dyDescent="0.25">
      <c r="A840" s="26" t="s">
        <v>174</v>
      </c>
      <c r="B840" s="17">
        <v>908</v>
      </c>
      <c r="C840" s="21" t="s">
        <v>275</v>
      </c>
      <c r="D840" s="21" t="s">
        <v>254</v>
      </c>
      <c r="E840" s="21" t="s">
        <v>580</v>
      </c>
      <c r="F840" s="21" t="s">
        <v>175</v>
      </c>
      <c r="G840" s="189">
        <f>10880-5000-2230+172.1+16500</f>
        <v>20322.099999999999</v>
      </c>
      <c r="H840" s="129" t="s">
        <v>826</v>
      </c>
      <c r="I840" s="138"/>
      <c r="J840" s="198" t="s">
        <v>793</v>
      </c>
    </row>
    <row r="841" spans="1:10" ht="15.75" x14ac:dyDescent="0.25">
      <c r="A841" s="26" t="s">
        <v>176</v>
      </c>
      <c r="B841" s="17">
        <v>908</v>
      </c>
      <c r="C841" s="21" t="s">
        <v>275</v>
      </c>
      <c r="D841" s="21" t="s">
        <v>254</v>
      </c>
      <c r="E841" s="21" t="s">
        <v>580</v>
      </c>
      <c r="F841" s="21" t="s">
        <v>186</v>
      </c>
      <c r="G841" s="27">
        <f>G842+G843</f>
        <v>31.6</v>
      </c>
      <c r="H841" s="204"/>
    </row>
    <row r="842" spans="1:10" ht="63" hidden="1" x14ac:dyDescent="0.25">
      <c r="A842" s="26" t="s">
        <v>225</v>
      </c>
      <c r="B842" s="17">
        <v>908</v>
      </c>
      <c r="C842" s="21" t="s">
        <v>275</v>
      </c>
      <c r="D842" s="21" t="s">
        <v>254</v>
      </c>
      <c r="E842" s="21" t="s">
        <v>580</v>
      </c>
      <c r="F842" s="21" t="s">
        <v>201</v>
      </c>
      <c r="G842" s="27">
        <v>0</v>
      </c>
      <c r="H842" s="204"/>
    </row>
    <row r="843" spans="1:10" ht="15.75" x14ac:dyDescent="0.25">
      <c r="A843" s="26" t="s">
        <v>610</v>
      </c>
      <c r="B843" s="17">
        <v>908</v>
      </c>
      <c r="C843" s="21" t="s">
        <v>275</v>
      </c>
      <c r="D843" s="21" t="s">
        <v>254</v>
      </c>
      <c r="E843" s="21" t="s">
        <v>580</v>
      </c>
      <c r="F843" s="21" t="s">
        <v>179</v>
      </c>
      <c r="G843" s="27">
        <v>31.6</v>
      </c>
      <c r="H843" s="129"/>
      <c r="I843" s="149"/>
    </row>
    <row r="844" spans="1:10" ht="15.75" x14ac:dyDescent="0.25">
      <c r="A844" s="26" t="s">
        <v>581</v>
      </c>
      <c r="B844" s="17">
        <v>908</v>
      </c>
      <c r="C844" s="21" t="s">
        <v>275</v>
      </c>
      <c r="D844" s="21" t="s">
        <v>254</v>
      </c>
      <c r="E844" s="21" t="s">
        <v>582</v>
      </c>
      <c r="F844" s="21"/>
      <c r="G844" s="27">
        <f>G845</f>
        <v>2678.3</v>
      </c>
      <c r="H844" s="204"/>
    </row>
    <row r="845" spans="1:10" ht="15.75" x14ac:dyDescent="0.25">
      <c r="A845" s="26" t="s">
        <v>176</v>
      </c>
      <c r="B845" s="17">
        <v>908</v>
      </c>
      <c r="C845" s="21" t="s">
        <v>275</v>
      </c>
      <c r="D845" s="21" t="s">
        <v>254</v>
      </c>
      <c r="E845" s="21" t="s">
        <v>582</v>
      </c>
      <c r="F845" s="21" t="s">
        <v>186</v>
      </c>
      <c r="G845" s="27">
        <f>G846</f>
        <v>2678.3</v>
      </c>
      <c r="H845" s="204"/>
    </row>
    <row r="846" spans="1:10" ht="15.75" x14ac:dyDescent="0.25">
      <c r="A846" s="26" t="s">
        <v>187</v>
      </c>
      <c r="B846" s="17">
        <v>908</v>
      </c>
      <c r="C846" s="21" t="s">
        <v>275</v>
      </c>
      <c r="D846" s="21" t="s">
        <v>254</v>
      </c>
      <c r="E846" s="21" t="s">
        <v>582</v>
      </c>
      <c r="F846" s="21" t="s">
        <v>188</v>
      </c>
      <c r="G846" s="27">
        <v>2678.3</v>
      </c>
      <c r="H846" s="204"/>
      <c r="I846" s="138"/>
    </row>
    <row r="847" spans="1:10" ht="15.75" x14ac:dyDescent="0.25">
      <c r="A847" s="24" t="s">
        <v>583</v>
      </c>
      <c r="B847" s="20">
        <v>908</v>
      </c>
      <c r="C847" s="25" t="s">
        <v>275</v>
      </c>
      <c r="D847" s="25" t="s">
        <v>256</v>
      </c>
      <c r="E847" s="25"/>
      <c r="F847" s="25"/>
      <c r="G847" s="22">
        <f>G848++G878+G874</f>
        <v>25464.6</v>
      </c>
      <c r="H847" s="204"/>
    </row>
    <row r="848" spans="1:10" ht="47.25" x14ac:dyDescent="0.25">
      <c r="A848" s="26" t="s">
        <v>584</v>
      </c>
      <c r="B848" s="17">
        <v>908</v>
      </c>
      <c r="C848" s="21" t="s">
        <v>275</v>
      </c>
      <c r="D848" s="21" t="s">
        <v>256</v>
      </c>
      <c r="E848" s="21" t="s">
        <v>585</v>
      </c>
      <c r="F848" s="21"/>
      <c r="G848" s="27">
        <f>G849+G859</f>
        <v>12375.499999999998</v>
      </c>
      <c r="H848" s="204"/>
    </row>
    <row r="849" spans="1:8" ht="47.25" x14ac:dyDescent="0.25">
      <c r="A849" s="26" t="s">
        <v>586</v>
      </c>
      <c r="B849" s="17">
        <v>908</v>
      </c>
      <c r="C849" s="21" t="s">
        <v>275</v>
      </c>
      <c r="D849" s="21" t="s">
        <v>256</v>
      </c>
      <c r="E849" s="21" t="s">
        <v>587</v>
      </c>
      <c r="F849" s="21"/>
      <c r="G849" s="27">
        <f>G850+G853+G856</f>
        <v>8697.2999999999993</v>
      </c>
      <c r="H849" s="204"/>
    </row>
    <row r="850" spans="1:8" ht="31.5" x14ac:dyDescent="0.25">
      <c r="A850" s="26" t="s">
        <v>588</v>
      </c>
      <c r="B850" s="17">
        <v>908</v>
      </c>
      <c r="C850" s="21" t="s">
        <v>275</v>
      </c>
      <c r="D850" s="21" t="s">
        <v>256</v>
      </c>
      <c r="E850" s="21" t="s">
        <v>589</v>
      </c>
      <c r="F850" s="21"/>
      <c r="G850" s="27">
        <f>G851</f>
        <v>253.4</v>
      </c>
      <c r="H850" s="204"/>
    </row>
    <row r="851" spans="1:8" ht="31.5" x14ac:dyDescent="0.25">
      <c r="A851" s="26" t="s">
        <v>172</v>
      </c>
      <c r="B851" s="17">
        <v>908</v>
      </c>
      <c r="C851" s="21" t="s">
        <v>275</v>
      </c>
      <c r="D851" s="21" t="s">
        <v>256</v>
      </c>
      <c r="E851" s="21" t="s">
        <v>589</v>
      </c>
      <c r="F851" s="21" t="s">
        <v>173</v>
      </c>
      <c r="G851" s="27">
        <f>G852</f>
        <v>253.4</v>
      </c>
      <c r="H851" s="204"/>
    </row>
    <row r="852" spans="1:8" ht="47.25" x14ac:dyDescent="0.25">
      <c r="A852" s="26" t="s">
        <v>174</v>
      </c>
      <c r="B852" s="17">
        <v>908</v>
      </c>
      <c r="C852" s="21" t="s">
        <v>275</v>
      </c>
      <c r="D852" s="21" t="s">
        <v>256</v>
      </c>
      <c r="E852" s="21" t="s">
        <v>589</v>
      </c>
      <c r="F852" s="21" t="s">
        <v>175</v>
      </c>
      <c r="G852" s="27">
        <v>253.4</v>
      </c>
      <c r="H852" s="204"/>
    </row>
    <row r="853" spans="1:8" ht="15.75" x14ac:dyDescent="0.25">
      <c r="A853" s="26" t="s">
        <v>590</v>
      </c>
      <c r="B853" s="17">
        <v>908</v>
      </c>
      <c r="C853" s="21" t="s">
        <v>275</v>
      </c>
      <c r="D853" s="21" t="s">
        <v>256</v>
      </c>
      <c r="E853" s="21" t="s">
        <v>591</v>
      </c>
      <c r="F853" s="21"/>
      <c r="G853" s="27">
        <f>G854</f>
        <v>5258.6</v>
      </c>
      <c r="H853" s="204"/>
    </row>
    <row r="854" spans="1:8" ht="31.5" x14ac:dyDescent="0.25">
      <c r="A854" s="26" t="s">
        <v>172</v>
      </c>
      <c r="B854" s="17">
        <v>908</v>
      </c>
      <c r="C854" s="21" t="s">
        <v>275</v>
      </c>
      <c r="D854" s="21" t="s">
        <v>256</v>
      </c>
      <c r="E854" s="21" t="s">
        <v>591</v>
      </c>
      <c r="F854" s="21" t="s">
        <v>173</v>
      </c>
      <c r="G854" s="27">
        <f>G855</f>
        <v>5258.6</v>
      </c>
      <c r="H854" s="204"/>
    </row>
    <row r="855" spans="1:8" ht="47.25" x14ac:dyDescent="0.25">
      <c r="A855" s="26" t="s">
        <v>174</v>
      </c>
      <c r="B855" s="17">
        <v>908</v>
      </c>
      <c r="C855" s="21" t="s">
        <v>275</v>
      </c>
      <c r="D855" s="21" t="s">
        <v>256</v>
      </c>
      <c r="E855" s="21" t="s">
        <v>591</v>
      </c>
      <c r="F855" s="21" t="s">
        <v>175</v>
      </c>
      <c r="G855" s="27">
        <v>5258.6</v>
      </c>
      <c r="H855" s="204"/>
    </row>
    <row r="856" spans="1:8" ht="15.75" x14ac:dyDescent="0.25">
      <c r="A856" s="26" t="s">
        <v>592</v>
      </c>
      <c r="B856" s="17">
        <v>908</v>
      </c>
      <c r="C856" s="21" t="s">
        <v>275</v>
      </c>
      <c r="D856" s="21" t="s">
        <v>256</v>
      </c>
      <c r="E856" s="21" t="s">
        <v>593</v>
      </c>
      <c r="F856" s="21"/>
      <c r="G856" s="27">
        <f>G857</f>
        <v>3185.3</v>
      </c>
      <c r="H856" s="204"/>
    </row>
    <row r="857" spans="1:8" ht="31.5" x14ac:dyDescent="0.25">
      <c r="A857" s="26" t="s">
        <v>172</v>
      </c>
      <c r="B857" s="17">
        <v>908</v>
      </c>
      <c r="C857" s="21" t="s">
        <v>275</v>
      </c>
      <c r="D857" s="21" t="s">
        <v>256</v>
      </c>
      <c r="E857" s="21" t="s">
        <v>593</v>
      </c>
      <c r="F857" s="21" t="s">
        <v>173</v>
      </c>
      <c r="G857" s="27">
        <f>G858</f>
        <v>3185.3</v>
      </c>
      <c r="H857" s="204"/>
    </row>
    <row r="858" spans="1:8" ht="47.25" x14ac:dyDescent="0.25">
      <c r="A858" s="26" t="s">
        <v>174</v>
      </c>
      <c r="B858" s="17">
        <v>908</v>
      </c>
      <c r="C858" s="21" t="s">
        <v>275</v>
      </c>
      <c r="D858" s="21" t="s">
        <v>256</v>
      </c>
      <c r="E858" s="21" t="s">
        <v>593</v>
      </c>
      <c r="F858" s="21" t="s">
        <v>175</v>
      </c>
      <c r="G858" s="27">
        <v>3185.3</v>
      </c>
      <c r="H858" s="204"/>
    </row>
    <row r="859" spans="1:8" ht="47.25" x14ac:dyDescent="0.25">
      <c r="A859" s="26" t="s">
        <v>594</v>
      </c>
      <c r="B859" s="17">
        <v>908</v>
      </c>
      <c r="C859" s="21" t="s">
        <v>275</v>
      </c>
      <c r="D859" s="21" t="s">
        <v>256</v>
      </c>
      <c r="E859" s="21" t="s">
        <v>595</v>
      </c>
      <c r="F859" s="21"/>
      <c r="G859" s="27">
        <f>G860+G865+G868+G871</f>
        <v>3678.1999999999994</v>
      </c>
      <c r="H859" s="204"/>
    </row>
    <row r="860" spans="1:8" ht="15.75" x14ac:dyDescent="0.25">
      <c r="A860" s="26" t="s">
        <v>592</v>
      </c>
      <c r="B860" s="17">
        <v>908</v>
      </c>
      <c r="C860" s="21" t="s">
        <v>275</v>
      </c>
      <c r="D860" s="21" t="s">
        <v>256</v>
      </c>
      <c r="E860" s="21" t="s">
        <v>596</v>
      </c>
      <c r="F860" s="21"/>
      <c r="G860" s="27">
        <f>G861+G863</f>
        <v>1112.3999999999999</v>
      </c>
      <c r="H860" s="204"/>
    </row>
    <row r="861" spans="1:8" ht="94.5" x14ac:dyDescent="0.25">
      <c r="A861" s="26" t="s">
        <v>168</v>
      </c>
      <c r="B861" s="17">
        <v>908</v>
      </c>
      <c r="C861" s="21" t="s">
        <v>275</v>
      </c>
      <c r="D861" s="21" t="s">
        <v>256</v>
      </c>
      <c r="E861" s="21" t="s">
        <v>596</v>
      </c>
      <c r="F861" s="21" t="s">
        <v>169</v>
      </c>
      <c r="G861" s="27">
        <f>G862</f>
        <v>892.8</v>
      </c>
      <c r="H861" s="204"/>
    </row>
    <row r="862" spans="1:8" ht="31.5" x14ac:dyDescent="0.25">
      <c r="A862" s="48" t="s">
        <v>383</v>
      </c>
      <c r="B862" s="17">
        <v>908</v>
      </c>
      <c r="C862" s="21" t="s">
        <v>275</v>
      </c>
      <c r="D862" s="21" t="s">
        <v>256</v>
      </c>
      <c r="E862" s="21" t="s">
        <v>596</v>
      </c>
      <c r="F862" s="21" t="s">
        <v>250</v>
      </c>
      <c r="G862" s="27">
        <f>801.5+91.3</f>
        <v>892.8</v>
      </c>
      <c r="H862" s="129"/>
    </row>
    <row r="863" spans="1:8" ht="31.5" x14ac:dyDescent="0.25">
      <c r="A863" s="26" t="s">
        <v>172</v>
      </c>
      <c r="B863" s="17">
        <v>908</v>
      </c>
      <c r="C863" s="21" t="s">
        <v>275</v>
      </c>
      <c r="D863" s="21" t="s">
        <v>256</v>
      </c>
      <c r="E863" s="21" t="s">
        <v>596</v>
      </c>
      <c r="F863" s="21" t="s">
        <v>173</v>
      </c>
      <c r="G863" s="27">
        <f>G864</f>
        <v>219.6</v>
      </c>
      <c r="H863" s="204"/>
    </row>
    <row r="864" spans="1:8" ht="47.25" x14ac:dyDescent="0.25">
      <c r="A864" s="26" t="s">
        <v>174</v>
      </c>
      <c r="B864" s="17">
        <v>908</v>
      </c>
      <c r="C864" s="21" t="s">
        <v>275</v>
      </c>
      <c r="D864" s="21" t="s">
        <v>256</v>
      </c>
      <c r="E864" s="21" t="s">
        <v>596</v>
      </c>
      <c r="F864" s="21" t="s">
        <v>175</v>
      </c>
      <c r="G864" s="27">
        <v>219.6</v>
      </c>
      <c r="H864" s="204"/>
    </row>
    <row r="865" spans="1:8" ht="15.75" x14ac:dyDescent="0.25">
      <c r="A865" s="26" t="s">
        <v>597</v>
      </c>
      <c r="B865" s="17">
        <v>908</v>
      </c>
      <c r="C865" s="21" t="s">
        <v>275</v>
      </c>
      <c r="D865" s="21" t="s">
        <v>256</v>
      </c>
      <c r="E865" s="21" t="s">
        <v>598</v>
      </c>
      <c r="F865" s="21"/>
      <c r="G865" s="27">
        <f>G866</f>
        <v>86.6</v>
      </c>
      <c r="H865" s="204"/>
    </row>
    <row r="866" spans="1:8" ht="31.5" x14ac:dyDescent="0.25">
      <c r="A866" s="26" t="s">
        <v>172</v>
      </c>
      <c r="B866" s="17">
        <v>908</v>
      </c>
      <c r="C866" s="21" t="s">
        <v>275</v>
      </c>
      <c r="D866" s="21" t="s">
        <v>256</v>
      </c>
      <c r="E866" s="21" t="s">
        <v>598</v>
      </c>
      <c r="F866" s="21" t="s">
        <v>173</v>
      </c>
      <c r="G866" s="27">
        <f>G867</f>
        <v>86.6</v>
      </c>
      <c r="H866" s="204"/>
    </row>
    <row r="867" spans="1:8" ht="47.25" x14ac:dyDescent="0.25">
      <c r="A867" s="26" t="s">
        <v>174</v>
      </c>
      <c r="B867" s="17">
        <v>908</v>
      </c>
      <c r="C867" s="21" t="s">
        <v>275</v>
      </c>
      <c r="D867" s="21" t="s">
        <v>256</v>
      </c>
      <c r="E867" s="21" t="s">
        <v>598</v>
      </c>
      <c r="F867" s="21" t="s">
        <v>175</v>
      </c>
      <c r="G867" s="27">
        <v>86.6</v>
      </c>
      <c r="H867" s="204"/>
    </row>
    <row r="868" spans="1:8" ht="47.25" x14ac:dyDescent="0.25">
      <c r="A868" s="47" t="s">
        <v>599</v>
      </c>
      <c r="B868" s="17">
        <v>908</v>
      </c>
      <c r="C868" s="21" t="s">
        <v>275</v>
      </c>
      <c r="D868" s="21" t="s">
        <v>256</v>
      </c>
      <c r="E868" s="21" t="s">
        <v>600</v>
      </c>
      <c r="F868" s="21"/>
      <c r="G868" s="27">
        <f>G869</f>
        <v>2130.6</v>
      </c>
      <c r="H868" s="204"/>
    </row>
    <row r="869" spans="1:8" ht="31.5" x14ac:dyDescent="0.25">
      <c r="A869" s="26" t="s">
        <v>172</v>
      </c>
      <c r="B869" s="17">
        <v>908</v>
      </c>
      <c r="C869" s="21" t="s">
        <v>275</v>
      </c>
      <c r="D869" s="21" t="s">
        <v>256</v>
      </c>
      <c r="E869" s="21" t="s">
        <v>600</v>
      </c>
      <c r="F869" s="21" t="s">
        <v>173</v>
      </c>
      <c r="G869" s="27">
        <f>G870</f>
        <v>2130.6</v>
      </c>
      <c r="H869" s="204"/>
    </row>
    <row r="870" spans="1:8" ht="47.25" x14ac:dyDescent="0.25">
      <c r="A870" s="26" t="s">
        <v>174</v>
      </c>
      <c r="B870" s="17">
        <v>908</v>
      </c>
      <c r="C870" s="21" t="s">
        <v>275</v>
      </c>
      <c r="D870" s="21" t="s">
        <v>256</v>
      </c>
      <c r="E870" s="21" t="s">
        <v>600</v>
      </c>
      <c r="F870" s="21" t="s">
        <v>175</v>
      </c>
      <c r="G870" s="27">
        <v>2130.6</v>
      </c>
      <c r="H870" s="204"/>
    </row>
    <row r="871" spans="1:8" ht="31.5" x14ac:dyDescent="0.25">
      <c r="A871" s="47" t="s">
        <v>601</v>
      </c>
      <c r="B871" s="17">
        <v>908</v>
      </c>
      <c r="C871" s="21" t="s">
        <v>275</v>
      </c>
      <c r="D871" s="21" t="s">
        <v>256</v>
      </c>
      <c r="E871" s="21" t="s">
        <v>602</v>
      </c>
      <c r="F871" s="21"/>
      <c r="G871" s="27">
        <f>G872</f>
        <v>348.6</v>
      </c>
      <c r="H871" s="204"/>
    </row>
    <row r="872" spans="1:8" ht="31.5" x14ac:dyDescent="0.25">
      <c r="A872" s="26" t="s">
        <v>172</v>
      </c>
      <c r="B872" s="17">
        <v>908</v>
      </c>
      <c r="C872" s="21" t="s">
        <v>275</v>
      </c>
      <c r="D872" s="21" t="s">
        <v>256</v>
      </c>
      <c r="E872" s="21" t="s">
        <v>602</v>
      </c>
      <c r="F872" s="21" t="s">
        <v>173</v>
      </c>
      <c r="G872" s="27">
        <f>G873</f>
        <v>348.6</v>
      </c>
      <c r="H872" s="204"/>
    </row>
    <row r="873" spans="1:8" ht="47.25" x14ac:dyDescent="0.25">
      <c r="A873" s="26" t="s">
        <v>174</v>
      </c>
      <c r="B873" s="17">
        <v>908</v>
      </c>
      <c r="C873" s="21" t="s">
        <v>275</v>
      </c>
      <c r="D873" s="21" t="s">
        <v>256</v>
      </c>
      <c r="E873" s="21" t="s">
        <v>602</v>
      </c>
      <c r="F873" s="21" t="s">
        <v>175</v>
      </c>
      <c r="G873" s="27">
        <v>348.6</v>
      </c>
      <c r="H873" s="204"/>
    </row>
    <row r="874" spans="1:8" ht="63" x14ac:dyDescent="0.25">
      <c r="A874" s="26" t="s">
        <v>784</v>
      </c>
      <c r="B874" s="17">
        <v>908</v>
      </c>
      <c r="C874" s="21" t="s">
        <v>275</v>
      </c>
      <c r="D874" s="21" t="s">
        <v>256</v>
      </c>
      <c r="E874" s="21" t="s">
        <v>786</v>
      </c>
      <c r="F874" s="21"/>
      <c r="G874" s="27">
        <f>G875</f>
        <v>600</v>
      </c>
      <c r="H874" s="204"/>
    </row>
    <row r="875" spans="1:8" ht="31.5" x14ac:dyDescent="0.25">
      <c r="A875" s="94" t="s">
        <v>785</v>
      </c>
      <c r="B875" s="17">
        <v>908</v>
      </c>
      <c r="C875" s="21" t="s">
        <v>275</v>
      </c>
      <c r="D875" s="21" t="s">
        <v>256</v>
      </c>
      <c r="E875" s="21" t="s">
        <v>787</v>
      </c>
      <c r="F875" s="21"/>
      <c r="G875" s="27">
        <f>G876</f>
        <v>600</v>
      </c>
      <c r="H875" s="204"/>
    </row>
    <row r="876" spans="1:8" ht="31.5" x14ac:dyDescent="0.25">
      <c r="A876" s="26" t="s">
        <v>172</v>
      </c>
      <c r="B876" s="17">
        <v>908</v>
      </c>
      <c r="C876" s="21" t="s">
        <v>275</v>
      </c>
      <c r="D876" s="21" t="s">
        <v>256</v>
      </c>
      <c r="E876" s="21" t="s">
        <v>787</v>
      </c>
      <c r="F876" s="21" t="s">
        <v>173</v>
      </c>
      <c r="G876" s="27">
        <f>G877</f>
        <v>600</v>
      </c>
      <c r="H876" s="204"/>
    </row>
    <row r="877" spans="1:8" ht="47.25" x14ac:dyDescent="0.25">
      <c r="A877" s="26" t="s">
        <v>174</v>
      </c>
      <c r="B877" s="17">
        <v>908</v>
      </c>
      <c r="C877" s="21" t="s">
        <v>275</v>
      </c>
      <c r="D877" s="21" t="s">
        <v>256</v>
      </c>
      <c r="E877" s="21" t="s">
        <v>787</v>
      </c>
      <c r="F877" s="21" t="s">
        <v>175</v>
      </c>
      <c r="G877" s="27">
        <v>600</v>
      </c>
      <c r="H877" s="129"/>
    </row>
    <row r="878" spans="1:8" ht="15.75" x14ac:dyDescent="0.25">
      <c r="A878" s="26" t="s">
        <v>162</v>
      </c>
      <c r="B878" s="17">
        <v>908</v>
      </c>
      <c r="C878" s="21" t="s">
        <v>275</v>
      </c>
      <c r="D878" s="21" t="s">
        <v>256</v>
      </c>
      <c r="E878" s="21" t="s">
        <v>163</v>
      </c>
      <c r="F878" s="21"/>
      <c r="G878" s="27">
        <f>G879+G892</f>
        <v>12489.099999999999</v>
      </c>
      <c r="H878" s="204"/>
    </row>
    <row r="879" spans="1:8" ht="31.5" x14ac:dyDescent="0.25">
      <c r="A879" s="26" t="s">
        <v>226</v>
      </c>
      <c r="B879" s="17">
        <v>908</v>
      </c>
      <c r="C879" s="21" t="s">
        <v>275</v>
      </c>
      <c r="D879" s="21" t="s">
        <v>256</v>
      </c>
      <c r="E879" s="21" t="s">
        <v>227</v>
      </c>
      <c r="F879" s="21"/>
      <c r="G879" s="27">
        <f>G880+G883+G886+G889</f>
        <v>12033.199999999999</v>
      </c>
      <c r="H879" s="204"/>
    </row>
    <row r="880" spans="1:8" ht="31.5" x14ac:dyDescent="0.25">
      <c r="A880" s="26" t="s">
        <v>603</v>
      </c>
      <c r="B880" s="17">
        <v>908</v>
      </c>
      <c r="C880" s="21" t="s">
        <v>275</v>
      </c>
      <c r="D880" s="21" t="s">
        <v>256</v>
      </c>
      <c r="E880" s="21" t="s">
        <v>604</v>
      </c>
      <c r="F880" s="21"/>
      <c r="G880" s="27">
        <f>G881</f>
        <v>6302.4</v>
      </c>
      <c r="H880" s="204"/>
    </row>
    <row r="881" spans="1:9" ht="31.5" x14ac:dyDescent="0.25">
      <c r="A881" s="26" t="s">
        <v>172</v>
      </c>
      <c r="B881" s="17">
        <v>908</v>
      </c>
      <c r="C881" s="21" t="s">
        <v>275</v>
      </c>
      <c r="D881" s="21" t="s">
        <v>256</v>
      </c>
      <c r="E881" s="21" t="s">
        <v>604</v>
      </c>
      <c r="F881" s="21" t="s">
        <v>173</v>
      </c>
      <c r="G881" s="27">
        <f>G882</f>
        <v>6302.4</v>
      </c>
      <c r="H881" s="204"/>
    </row>
    <row r="882" spans="1:9" ht="47.25" x14ac:dyDescent="0.25">
      <c r="A882" s="26" t="s">
        <v>174</v>
      </c>
      <c r="B882" s="17">
        <v>908</v>
      </c>
      <c r="C882" s="21" t="s">
        <v>275</v>
      </c>
      <c r="D882" s="21" t="s">
        <v>256</v>
      </c>
      <c r="E882" s="21" t="s">
        <v>604</v>
      </c>
      <c r="F882" s="21" t="s">
        <v>175</v>
      </c>
      <c r="G882" s="27">
        <f>3907.3-814.9+3210</f>
        <v>6302.4</v>
      </c>
      <c r="H882" s="129"/>
      <c r="I882" s="138"/>
    </row>
    <row r="883" spans="1:9" ht="47.25" x14ac:dyDescent="0.25">
      <c r="A883" s="26" t="s">
        <v>755</v>
      </c>
      <c r="B883" s="17">
        <v>908</v>
      </c>
      <c r="C883" s="21" t="s">
        <v>275</v>
      </c>
      <c r="D883" s="21" t="s">
        <v>256</v>
      </c>
      <c r="E883" s="21" t="s">
        <v>756</v>
      </c>
      <c r="F883" s="21"/>
      <c r="G883" s="27">
        <f>G884</f>
        <v>2132</v>
      </c>
      <c r="H883" s="204"/>
    </row>
    <row r="884" spans="1:9" ht="31.5" x14ac:dyDescent="0.25">
      <c r="A884" s="26" t="s">
        <v>172</v>
      </c>
      <c r="B884" s="17">
        <v>908</v>
      </c>
      <c r="C884" s="21" t="s">
        <v>275</v>
      </c>
      <c r="D884" s="21" t="s">
        <v>256</v>
      </c>
      <c r="E884" s="21" t="s">
        <v>756</v>
      </c>
      <c r="F884" s="21" t="s">
        <v>173</v>
      </c>
      <c r="G884" s="27">
        <f>G885</f>
        <v>2132</v>
      </c>
      <c r="H884" s="204"/>
    </row>
    <row r="885" spans="1:9" ht="47.25" x14ac:dyDescent="0.25">
      <c r="A885" s="26" t="s">
        <v>174</v>
      </c>
      <c r="B885" s="17">
        <v>908</v>
      </c>
      <c r="C885" s="21" t="s">
        <v>275</v>
      </c>
      <c r="D885" s="21" t="s">
        <v>256</v>
      </c>
      <c r="E885" s="21" t="s">
        <v>756</v>
      </c>
      <c r="F885" s="21" t="s">
        <v>175</v>
      </c>
      <c r="G885" s="27">
        <v>2132</v>
      </c>
      <c r="H885" s="129"/>
    </row>
    <row r="886" spans="1:9" ht="47.25" x14ac:dyDescent="0.25">
      <c r="A886" s="26" t="s">
        <v>757</v>
      </c>
      <c r="B886" s="17">
        <v>908</v>
      </c>
      <c r="C886" s="21" t="s">
        <v>275</v>
      </c>
      <c r="D886" s="21" t="s">
        <v>256</v>
      </c>
      <c r="E886" s="21" t="s">
        <v>605</v>
      </c>
      <c r="F886" s="21"/>
      <c r="G886" s="27">
        <f>G887</f>
        <v>2000</v>
      </c>
      <c r="H886" s="204"/>
    </row>
    <row r="887" spans="1:9" ht="31.5" x14ac:dyDescent="0.25">
      <c r="A887" s="26" t="s">
        <v>172</v>
      </c>
      <c r="B887" s="17">
        <v>908</v>
      </c>
      <c r="C887" s="21" t="s">
        <v>275</v>
      </c>
      <c r="D887" s="21" t="s">
        <v>256</v>
      </c>
      <c r="E887" s="21" t="s">
        <v>605</v>
      </c>
      <c r="F887" s="21" t="s">
        <v>173</v>
      </c>
      <c r="G887" s="27">
        <f>G888</f>
        <v>2000</v>
      </c>
      <c r="H887" s="204"/>
    </row>
    <row r="888" spans="1:9" ht="47.25" x14ac:dyDescent="0.25">
      <c r="A888" s="26" t="s">
        <v>174</v>
      </c>
      <c r="B888" s="17">
        <v>908</v>
      </c>
      <c r="C888" s="21" t="s">
        <v>275</v>
      </c>
      <c r="D888" s="21" t="s">
        <v>256</v>
      </c>
      <c r="E888" s="21" t="s">
        <v>605</v>
      </c>
      <c r="F888" s="21" t="s">
        <v>175</v>
      </c>
      <c r="G888" s="27">
        <v>2000</v>
      </c>
      <c r="H888" s="129"/>
    </row>
    <row r="889" spans="1:9" ht="63" x14ac:dyDescent="0.25">
      <c r="A889" s="26" t="s">
        <v>758</v>
      </c>
      <c r="B889" s="17">
        <v>908</v>
      </c>
      <c r="C889" s="21" t="s">
        <v>275</v>
      </c>
      <c r="D889" s="21" t="s">
        <v>256</v>
      </c>
      <c r="E889" s="21" t="s">
        <v>759</v>
      </c>
      <c r="F889" s="21"/>
      <c r="G889" s="27">
        <f>G890</f>
        <v>1598.8</v>
      </c>
      <c r="H889" s="131"/>
    </row>
    <row r="890" spans="1:9" ht="31.5" x14ac:dyDescent="0.25">
      <c r="A890" s="26" t="s">
        <v>172</v>
      </c>
      <c r="B890" s="17">
        <v>908</v>
      </c>
      <c r="C890" s="21" t="s">
        <v>275</v>
      </c>
      <c r="D890" s="21" t="s">
        <v>256</v>
      </c>
      <c r="E890" s="21" t="s">
        <v>759</v>
      </c>
      <c r="F890" s="21" t="s">
        <v>173</v>
      </c>
      <c r="G890" s="27">
        <f>G891</f>
        <v>1598.8</v>
      </c>
      <c r="H890" s="131"/>
    </row>
    <row r="891" spans="1:9" ht="47.25" x14ac:dyDescent="0.25">
      <c r="A891" s="26" t="s">
        <v>174</v>
      </c>
      <c r="B891" s="17">
        <v>908</v>
      </c>
      <c r="C891" s="21" t="s">
        <v>275</v>
      </c>
      <c r="D891" s="21" t="s">
        <v>256</v>
      </c>
      <c r="E891" s="21" t="s">
        <v>759</v>
      </c>
      <c r="F891" s="21" t="s">
        <v>175</v>
      </c>
      <c r="G891" s="27">
        <v>1598.8</v>
      </c>
      <c r="H891" s="131"/>
    </row>
    <row r="892" spans="1:9" ht="15.75" x14ac:dyDescent="0.25">
      <c r="A892" s="26" t="s">
        <v>182</v>
      </c>
      <c r="B892" s="17">
        <v>908</v>
      </c>
      <c r="C892" s="21" t="s">
        <v>275</v>
      </c>
      <c r="D892" s="21" t="s">
        <v>256</v>
      </c>
      <c r="E892" s="21" t="s">
        <v>183</v>
      </c>
      <c r="F892" s="21"/>
      <c r="G892" s="27">
        <f>G893</f>
        <v>455.9</v>
      </c>
      <c r="H892" s="204"/>
    </row>
    <row r="893" spans="1:9" ht="15.75" x14ac:dyDescent="0.25">
      <c r="A893" s="26" t="s">
        <v>606</v>
      </c>
      <c r="B893" s="17">
        <v>908</v>
      </c>
      <c r="C893" s="21" t="s">
        <v>275</v>
      </c>
      <c r="D893" s="21" t="s">
        <v>256</v>
      </c>
      <c r="E893" s="21" t="s">
        <v>607</v>
      </c>
      <c r="F893" s="21"/>
      <c r="G893" s="27">
        <f>G894</f>
        <v>455.9</v>
      </c>
      <c r="H893" s="204"/>
    </row>
    <row r="894" spans="1:9" ht="31.5" x14ac:dyDescent="0.25">
      <c r="A894" s="26" t="s">
        <v>172</v>
      </c>
      <c r="B894" s="17">
        <v>908</v>
      </c>
      <c r="C894" s="21" t="s">
        <v>275</v>
      </c>
      <c r="D894" s="21" t="s">
        <v>256</v>
      </c>
      <c r="E894" s="21" t="s">
        <v>607</v>
      </c>
      <c r="F894" s="21" t="s">
        <v>173</v>
      </c>
      <c r="G894" s="27">
        <f>G895</f>
        <v>455.9</v>
      </c>
      <c r="H894" s="204"/>
    </row>
    <row r="895" spans="1:9" ht="47.25" x14ac:dyDescent="0.25">
      <c r="A895" s="26" t="s">
        <v>174</v>
      </c>
      <c r="B895" s="17">
        <v>908</v>
      </c>
      <c r="C895" s="21" t="s">
        <v>275</v>
      </c>
      <c r="D895" s="21" t="s">
        <v>256</v>
      </c>
      <c r="E895" s="21" t="s">
        <v>607</v>
      </c>
      <c r="F895" s="21" t="s">
        <v>175</v>
      </c>
      <c r="G895" s="28">
        <v>455.9</v>
      </c>
      <c r="H895" s="204"/>
    </row>
    <row r="896" spans="1:9" ht="15.75" hidden="1" x14ac:dyDescent="0.25">
      <c r="A896" s="26" t="s">
        <v>608</v>
      </c>
      <c r="B896" s="17">
        <v>908</v>
      </c>
      <c r="C896" s="21" t="s">
        <v>275</v>
      </c>
      <c r="D896" s="21" t="s">
        <v>256</v>
      </c>
      <c r="E896" s="21" t="s">
        <v>609</v>
      </c>
      <c r="F896" s="21"/>
      <c r="G896" s="28">
        <f>G897</f>
        <v>0</v>
      </c>
      <c r="H896" s="204"/>
    </row>
    <row r="897" spans="1:10" ht="15.75" hidden="1" x14ac:dyDescent="0.25">
      <c r="A897" s="26" t="s">
        <v>176</v>
      </c>
      <c r="B897" s="17">
        <v>908</v>
      </c>
      <c r="C897" s="21" t="s">
        <v>275</v>
      </c>
      <c r="D897" s="21" t="s">
        <v>256</v>
      </c>
      <c r="E897" s="21" t="s">
        <v>609</v>
      </c>
      <c r="F897" s="21" t="s">
        <v>186</v>
      </c>
      <c r="G897" s="28">
        <f>G898</f>
        <v>0</v>
      </c>
      <c r="H897" s="204"/>
    </row>
    <row r="898" spans="1:10" ht="15.75" hidden="1" x14ac:dyDescent="0.25">
      <c r="A898" s="26" t="s">
        <v>610</v>
      </c>
      <c r="B898" s="17">
        <v>908</v>
      </c>
      <c r="C898" s="21" t="s">
        <v>275</v>
      </c>
      <c r="D898" s="21" t="s">
        <v>256</v>
      </c>
      <c r="E898" s="21" t="s">
        <v>609</v>
      </c>
      <c r="F898" s="21" t="s">
        <v>179</v>
      </c>
      <c r="G898" s="28">
        <v>0</v>
      </c>
      <c r="H898" s="204"/>
    </row>
    <row r="899" spans="1:10" ht="31.5" x14ac:dyDescent="0.25">
      <c r="A899" s="24" t="s">
        <v>611</v>
      </c>
      <c r="B899" s="20">
        <v>908</v>
      </c>
      <c r="C899" s="25" t="s">
        <v>275</v>
      </c>
      <c r="D899" s="25" t="s">
        <v>275</v>
      </c>
      <c r="E899" s="25"/>
      <c r="F899" s="25"/>
      <c r="G899" s="22">
        <f>G900</f>
        <v>21124.69</v>
      </c>
      <c r="H899" s="204"/>
    </row>
    <row r="900" spans="1:10" ht="15.75" x14ac:dyDescent="0.25">
      <c r="A900" s="26" t="s">
        <v>162</v>
      </c>
      <c r="B900" s="17">
        <v>908</v>
      </c>
      <c r="C900" s="21" t="s">
        <v>275</v>
      </c>
      <c r="D900" s="21" t="s">
        <v>275</v>
      </c>
      <c r="E900" s="21" t="s">
        <v>163</v>
      </c>
      <c r="F900" s="21"/>
      <c r="G900" s="27">
        <f>G901+G909</f>
        <v>21124.69</v>
      </c>
      <c r="H900" s="204"/>
    </row>
    <row r="901" spans="1:10" ht="31.5" x14ac:dyDescent="0.25">
      <c r="A901" s="26" t="s">
        <v>164</v>
      </c>
      <c r="B901" s="17">
        <v>908</v>
      </c>
      <c r="C901" s="21" t="s">
        <v>275</v>
      </c>
      <c r="D901" s="21" t="s">
        <v>275</v>
      </c>
      <c r="E901" s="21" t="s">
        <v>165</v>
      </c>
      <c r="F901" s="21"/>
      <c r="G901" s="27">
        <f>G902</f>
        <v>13501.699999999999</v>
      </c>
      <c r="H901" s="204"/>
    </row>
    <row r="902" spans="1:10" ht="47.25" x14ac:dyDescent="0.25">
      <c r="A902" s="26" t="s">
        <v>166</v>
      </c>
      <c r="B902" s="17">
        <v>908</v>
      </c>
      <c r="C902" s="21" t="s">
        <v>275</v>
      </c>
      <c r="D902" s="21" t="s">
        <v>275</v>
      </c>
      <c r="E902" s="21" t="s">
        <v>167</v>
      </c>
      <c r="F902" s="21"/>
      <c r="G902" s="27">
        <f>G903+G907+G905</f>
        <v>13501.699999999999</v>
      </c>
      <c r="H902" s="204"/>
    </row>
    <row r="903" spans="1:10" ht="94.5" x14ac:dyDescent="0.25">
      <c r="A903" s="26" t="s">
        <v>168</v>
      </c>
      <c r="B903" s="17">
        <v>908</v>
      </c>
      <c r="C903" s="21" t="s">
        <v>275</v>
      </c>
      <c r="D903" s="21" t="s">
        <v>275</v>
      </c>
      <c r="E903" s="21" t="s">
        <v>167</v>
      </c>
      <c r="F903" s="21" t="s">
        <v>169</v>
      </c>
      <c r="G903" s="27">
        <f>G904</f>
        <v>13327.8</v>
      </c>
      <c r="H903" s="204"/>
    </row>
    <row r="904" spans="1:10" ht="31.5" x14ac:dyDescent="0.25">
      <c r="A904" s="26" t="s">
        <v>170</v>
      </c>
      <c r="B904" s="17">
        <v>908</v>
      </c>
      <c r="C904" s="21" t="s">
        <v>275</v>
      </c>
      <c r="D904" s="21" t="s">
        <v>275</v>
      </c>
      <c r="E904" s="21" t="s">
        <v>167</v>
      </c>
      <c r="F904" s="21" t="s">
        <v>171</v>
      </c>
      <c r="G904" s="193">
        <f>13259.3+28.4+100-59.9</f>
        <v>13327.8</v>
      </c>
      <c r="H904" s="129" t="s">
        <v>822</v>
      </c>
      <c r="I904" s="149"/>
      <c r="J904" s="198" t="s">
        <v>831</v>
      </c>
    </row>
    <row r="905" spans="1:10" ht="31.5" x14ac:dyDescent="0.25">
      <c r="A905" s="26" t="s">
        <v>172</v>
      </c>
      <c r="B905" s="17">
        <v>908</v>
      </c>
      <c r="C905" s="21" t="s">
        <v>275</v>
      </c>
      <c r="D905" s="21" t="s">
        <v>275</v>
      </c>
      <c r="E905" s="21" t="s">
        <v>167</v>
      </c>
      <c r="F905" s="21" t="s">
        <v>173</v>
      </c>
      <c r="G905" s="27">
        <f>G906</f>
        <v>25</v>
      </c>
      <c r="H905" s="204"/>
    </row>
    <row r="906" spans="1:10" ht="47.25" x14ac:dyDescent="0.25">
      <c r="A906" s="26" t="s">
        <v>174</v>
      </c>
      <c r="B906" s="17">
        <v>908</v>
      </c>
      <c r="C906" s="21" t="s">
        <v>275</v>
      </c>
      <c r="D906" s="21" t="s">
        <v>275</v>
      </c>
      <c r="E906" s="21" t="s">
        <v>167</v>
      </c>
      <c r="F906" s="21" t="s">
        <v>175</v>
      </c>
      <c r="G906" s="28">
        <v>25</v>
      </c>
      <c r="H906" s="129"/>
      <c r="I906" s="149"/>
    </row>
    <row r="907" spans="1:10" ht="15.75" x14ac:dyDescent="0.25">
      <c r="A907" s="26" t="s">
        <v>176</v>
      </c>
      <c r="B907" s="17">
        <v>908</v>
      </c>
      <c r="C907" s="21" t="s">
        <v>275</v>
      </c>
      <c r="D907" s="21" t="s">
        <v>275</v>
      </c>
      <c r="E907" s="21" t="s">
        <v>167</v>
      </c>
      <c r="F907" s="21" t="s">
        <v>186</v>
      </c>
      <c r="G907" s="27">
        <f>G908</f>
        <v>148.9</v>
      </c>
      <c r="H907" s="204"/>
    </row>
    <row r="908" spans="1:10" ht="15.75" x14ac:dyDescent="0.25">
      <c r="A908" s="26" t="s">
        <v>610</v>
      </c>
      <c r="B908" s="17">
        <v>908</v>
      </c>
      <c r="C908" s="21" t="s">
        <v>275</v>
      </c>
      <c r="D908" s="21" t="s">
        <v>275</v>
      </c>
      <c r="E908" s="21" t="s">
        <v>167</v>
      </c>
      <c r="F908" s="21" t="s">
        <v>179</v>
      </c>
      <c r="G908" s="189">
        <f>89+59.9</f>
        <v>148.9</v>
      </c>
      <c r="H908" s="184" t="s">
        <v>821</v>
      </c>
    </row>
    <row r="909" spans="1:10" ht="15.75" x14ac:dyDescent="0.25">
      <c r="A909" s="26" t="s">
        <v>182</v>
      </c>
      <c r="B909" s="17">
        <v>908</v>
      </c>
      <c r="C909" s="21" t="s">
        <v>275</v>
      </c>
      <c r="D909" s="21" t="s">
        <v>275</v>
      </c>
      <c r="E909" s="21" t="s">
        <v>183</v>
      </c>
      <c r="F909" s="21"/>
      <c r="G909" s="27">
        <f>G913+G910</f>
        <v>7622.99</v>
      </c>
      <c r="H909" s="204"/>
    </row>
    <row r="910" spans="1:10" ht="31.5" x14ac:dyDescent="0.25">
      <c r="A910" s="26" t="s">
        <v>612</v>
      </c>
      <c r="B910" s="17">
        <v>908</v>
      </c>
      <c r="C910" s="21" t="s">
        <v>275</v>
      </c>
      <c r="D910" s="21" t="s">
        <v>275</v>
      </c>
      <c r="E910" s="21" t="s">
        <v>613</v>
      </c>
      <c r="F910" s="21"/>
      <c r="G910" s="28">
        <f>G911</f>
        <v>1461</v>
      </c>
      <c r="H910" s="204"/>
    </row>
    <row r="911" spans="1:10" ht="15.75" x14ac:dyDescent="0.25">
      <c r="A911" s="26" t="s">
        <v>176</v>
      </c>
      <c r="B911" s="17">
        <v>908</v>
      </c>
      <c r="C911" s="21" t="s">
        <v>275</v>
      </c>
      <c r="D911" s="21" t="s">
        <v>275</v>
      </c>
      <c r="E911" s="21" t="s">
        <v>613</v>
      </c>
      <c r="F911" s="21" t="s">
        <v>186</v>
      </c>
      <c r="G911" s="28">
        <f>G912</f>
        <v>1461</v>
      </c>
      <c r="H911" s="204"/>
    </row>
    <row r="912" spans="1:10" ht="63" x14ac:dyDescent="0.25">
      <c r="A912" s="26" t="s">
        <v>225</v>
      </c>
      <c r="B912" s="17">
        <v>908</v>
      </c>
      <c r="C912" s="21" t="s">
        <v>275</v>
      </c>
      <c r="D912" s="21" t="s">
        <v>275</v>
      </c>
      <c r="E912" s="21" t="s">
        <v>613</v>
      </c>
      <c r="F912" s="21" t="s">
        <v>201</v>
      </c>
      <c r="G912" s="28">
        <v>1461</v>
      </c>
      <c r="H912" s="204"/>
    </row>
    <row r="913" spans="1:10" ht="31.5" x14ac:dyDescent="0.25">
      <c r="A913" s="26" t="s">
        <v>381</v>
      </c>
      <c r="B913" s="17">
        <v>908</v>
      </c>
      <c r="C913" s="21" t="s">
        <v>275</v>
      </c>
      <c r="D913" s="21" t="s">
        <v>275</v>
      </c>
      <c r="E913" s="21" t="s">
        <v>382</v>
      </c>
      <c r="F913" s="21"/>
      <c r="G913" s="27">
        <f>G914+G916</f>
        <v>6161.99</v>
      </c>
      <c r="H913" s="204"/>
    </row>
    <row r="914" spans="1:10" ht="94.5" x14ac:dyDescent="0.25">
      <c r="A914" s="26" t="s">
        <v>168</v>
      </c>
      <c r="B914" s="17">
        <v>908</v>
      </c>
      <c r="C914" s="21" t="s">
        <v>275</v>
      </c>
      <c r="D914" s="21" t="s">
        <v>275</v>
      </c>
      <c r="E914" s="21" t="s">
        <v>382</v>
      </c>
      <c r="F914" s="21" t="s">
        <v>169</v>
      </c>
      <c r="G914" s="27">
        <f>G915</f>
        <v>4505.49</v>
      </c>
      <c r="H914" s="204"/>
    </row>
    <row r="915" spans="1:10" ht="31.5" x14ac:dyDescent="0.25">
      <c r="A915" s="26" t="s">
        <v>383</v>
      </c>
      <c r="B915" s="17">
        <v>908</v>
      </c>
      <c r="C915" s="21" t="s">
        <v>275</v>
      </c>
      <c r="D915" s="21" t="s">
        <v>275</v>
      </c>
      <c r="E915" s="21" t="s">
        <v>382</v>
      </c>
      <c r="F915" s="21" t="s">
        <v>250</v>
      </c>
      <c r="G915" s="183">
        <f>6196.89-1411.4-100-180</f>
        <v>4505.49</v>
      </c>
      <c r="H915" s="129" t="s">
        <v>837</v>
      </c>
      <c r="I915" s="149"/>
      <c r="J915" s="197" t="s">
        <v>836</v>
      </c>
    </row>
    <row r="916" spans="1:10" ht="31.5" x14ac:dyDescent="0.25">
      <c r="A916" s="26" t="s">
        <v>172</v>
      </c>
      <c r="B916" s="17">
        <v>908</v>
      </c>
      <c r="C916" s="21" t="s">
        <v>275</v>
      </c>
      <c r="D916" s="21" t="s">
        <v>275</v>
      </c>
      <c r="E916" s="21" t="s">
        <v>382</v>
      </c>
      <c r="F916" s="21" t="s">
        <v>173</v>
      </c>
      <c r="G916" s="27">
        <f>G917</f>
        <v>1656.5</v>
      </c>
      <c r="H916" s="204"/>
    </row>
    <row r="917" spans="1:10" ht="47.25" x14ac:dyDescent="0.25">
      <c r="A917" s="26" t="s">
        <v>174</v>
      </c>
      <c r="B917" s="17">
        <v>908</v>
      </c>
      <c r="C917" s="21" t="s">
        <v>275</v>
      </c>
      <c r="D917" s="21" t="s">
        <v>275</v>
      </c>
      <c r="E917" s="21" t="s">
        <v>382</v>
      </c>
      <c r="F917" s="21" t="s">
        <v>175</v>
      </c>
      <c r="G917" s="183">
        <f>1341.9+928.5-198.8-595.1+180</f>
        <v>1656.5</v>
      </c>
      <c r="H917" s="129" t="s">
        <v>838</v>
      </c>
      <c r="I917" s="150"/>
      <c r="J917" s="197"/>
    </row>
    <row r="918" spans="1:10" ht="15.75" x14ac:dyDescent="0.25">
      <c r="A918" s="24" t="s">
        <v>284</v>
      </c>
      <c r="B918" s="20">
        <v>908</v>
      </c>
      <c r="C918" s="25" t="s">
        <v>285</v>
      </c>
      <c r="D918" s="25"/>
      <c r="E918" s="25"/>
      <c r="F918" s="25"/>
      <c r="G918" s="22">
        <f t="shared" ref="G918:G923" si="5">G919</f>
        <v>87.1</v>
      </c>
      <c r="H918" s="204"/>
    </row>
    <row r="919" spans="1:10" ht="31.5" x14ac:dyDescent="0.25">
      <c r="A919" s="24" t="s">
        <v>299</v>
      </c>
      <c r="B919" s="20">
        <v>908</v>
      </c>
      <c r="C919" s="25" t="s">
        <v>285</v>
      </c>
      <c r="D919" s="25" t="s">
        <v>161</v>
      </c>
      <c r="E919" s="25"/>
      <c r="F919" s="25"/>
      <c r="G919" s="22">
        <f t="shared" si="5"/>
        <v>87.1</v>
      </c>
      <c r="H919" s="204"/>
    </row>
    <row r="920" spans="1:10" ht="15.75" x14ac:dyDescent="0.25">
      <c r="A920" s="26" t="s">
        <v>162</v>
      </c>
      <c r="B920" s="17">
        <v>908</v>
      </c>
      <c r="C920" s="21" t="s">
        <v>285</v>
      </c>
      <c r="D920" s="21" t="s">
        <v>161</v>
      </c>
      <c r="E920" s="21" t="s">
        <v>163</v>
      </c>
      <c r="F920" s="21"/>
      <c r="G920" s="22">
        <f t="shared" si="5"/>
        <v>87.1</v>
      </c>
      <c r="H920" s="204"/>
    </row>
    <row r="921" spans="1:10" ht="15.75" x14ac:dyDescent="0.25">
      <c r="A921" s="26" t="s">
        <v>182</v>
      </c>
      <c r="B921" s="17">
        <v>908</v>
      </c>
      <c r="C921" s="21" t="s">
        <v>285</v>
      </c>
      <c r="D921" s="21" t="s">
        <v>161</v>
      </c>
      <c r="E921" s="21" t="s">
        <v>183</v>
      </c>
      <c r="F921" s="21"/>
      <c r="G921" s="27">
        <f t="shared" si="5"/>
        <v>87.1</v>
      </c>
      <c r="H921" s="204"/>
    </row>
    <row r="922" spans="1:10" ht="15.75" x14ac:dyDescent="0.25">
      <c r="A922" s="26" t="s">
        <v>614</v>
      </c>
      <c r="B922" s="17">
        <v>908</v>
      </c>
      <c r="C922" s="21" t="s">
        <v>285</v>
      </c>
      <c r="D922" s="21" t="s">
        <v>161</v>
      </c>
      <c r="E922" s="21" t="s">
        <v>615</v>
      </c>
      <c r="F922" s="21"/>
      <c r="G922" s="27">
        <f t="shared" si="5"/>
        <v>87.1</v>
      </c>
      <c r="H922" s="204"/>
    </row>
    <row r="923" spans="1:10" ht="15.75" x14ac:dyDescent="0.25">
      <c r="A923" s="26" t="s">
        <v>176</v>
      </c>
      <c r="B923" s="17">
        <v>908</v>
      </c>
      <c r="C923" s="21" t="s">
        <v>285</v>
      </c>
      <c r="D923" s="21" t="s">
        <v>161</v>
      </c>
      <c r="E923" s="21" t="s">
        <v>615</v>
      </c>
      <c r="F923" s="21" t="s">
        <v>186</v>
      </c>
      <c r="G923" s="27">
        <f t="shared" si="5"/>
        <v>87.1</v>
      </c>
      <c r="H923" s="204"/>
    </row>
    <row r="924" spans="1:10" ht="63" x14ac:dyDescent="0.25">
      <c r="A924" s="26" t="s">
        <v>225</v>
      </c>
      <c r="B924" s="17">
        <v>908</v>
      </c>
      <c r="C924" s="21" t="s">
        <v>285</v>
      </c>
      <c r="D924" s="21" t="s">
        <v>161</v>
      </c>
      <c r="E924" s="21" t="s">
        <v>615</v>
      </c>
      <c r="F924" s="21" t="s">
        <v>201</v>
      </c>
      <c r="G924" s="27">
        <v>87.1</v>
      </c>
      <c r="H924" s="204"/>
    </row>
    <row r="925" spans="1:10" ht="31.5" x14ac:dyDescent="0.25">
      <c r="A925" s="20" t="s">
        <v>616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4"/>
    </row>
    <row r="926" spans="1:10" ht="15.75" x14ac:dyDescent="0.25">
      <c r="A926" s="24" t="s">
        <v>158</v>
      </c>
      <c r="B926" s="20">
        <v>910</v>
      </c>
      <c r="C926" s="25" t="s">
        <v>159</v>
      </c>
      <c r="D926" s="25"/>
      <c r="E926" s="25"/>
      <c r="F926" s="25"/>
      <c r="G926" s="22">
        <f>G927+G935+G945+G953</f>
        <v>7042.5</v>
      </c>
      <c r="H926" s="204"/>
    </row>
    <row r="927" spans="1:10" ht="47.25" x14ac:dyDescent="0.25">
      <c r="A927" s="24" t="s">
        <v>617</v>
      </c>
      <c r="B927" s="20">
        <v>910</v>
      </c>
      <c r="C927" s="25" t="s">
        <v>159</v>
      </c>
      <c r="D927" s="25" t="s">
        <v>254</v>
      </c>
      <c r="E927" s="25"/>
      <c r="F927" s="25"/>
      <c r="G927" s="22">
        <f>G928</f>
        <v>4188.8</v>
      </c>
      <c r="H927" s="204"/>
    </row>
    <row r="928" spans="1:10" ht="15.75" x14ac:dyDescent="0.25">
      <c r="A928" s="26" t="s">
        <v>162</v>
      </c>
      <c r="B928" s="17">
        <v>910</v>
      </c>
      <c r="C928" s="21" t="s">
        <v>159</v>
      </c>
      <c r="D928" s="21" t="s">
        <v>254</v>
      </c>
      <c r="E928" s="21" t="s">
        <v>163</v>
      </c>
      <c r="F928" s="21"/>
      <c r="G928" s="27">
        <f>G929</f>
        <v>4188.8</v>
      </c>
      <c r="H928" s="204"/>
    </row>
    <row r="929" spans="1:10" ht="31.5" x14ac:dyDescent="0.25">
      <c r="A929" s="26" t="s">
        <v>164</v>
      </c>
      <c r="B929" s="17">
        <v>910</v>
      </c>
      <c r="C929" s="21" t="s">
        <v>159</v>
      </c>
      <c r="D929" s="21" t="s">
        <v>254</v>
      </c>
      <c r="E929" s="21" t="s">
        <v>165</v>
      </c>
      <c r="F929" s="21"/>
      <c r="G929" s="27">
        <f>G930</f>
        <v>4188.8</v>
      </c>
      <c r="H929" s="204"/>
    </row>
    <row r="930" spans="1:10" ht="47.25" x14ac:dyDescent="0.25">
      <c r="A930" s="26" t="s">
        <v>618</v>
      </c>
      <c r="B930" s="17">
        <v>910</v>
      </c>
      <c r="C930" s="21" t="s">
        <v>159</v>
      </c>
      <c r="D930" s="21" t="s">
        <v>254</v>
      </c>
      <c r="E930" s="21" t="s">
        <v>619</v>
      </c>
      <c r="F930" s="21"/>
      <c r="G930" s="27">
        <f>G931+G933</f>
        <v>4188.8</v>
      </c>
      <c r="H930" s="204"/>
    </row>
    <row r="931" spans="1:10" ht="94.5" x14ac:dyDescent="0.25">
      <c r="A931" s="26" t="s">
        <v>168</v>
      </c>
      <c r="B931" s="17">
        <v>910</v>
      </c>
      <c r="C931" s="21" t="s">
        <v>159</v>
      </c>
      <c r="D931" s="21" t="s">
        <v>254</v>
      </c>
      <c r="E931" s="21" t="s">
        <v>619</v>
      </c>
      <c r="F931" s="21" t="s">
        <v>169</v>
      </c>
      <c r="G931" s="27">
        <f>G932+G933</f>
        <v>4188.8</v>
      </c>
      <c r="H931" s="204"/>
    </row>
    <row r="932" spans="1:10" ht="31.5" x14ac:dyDescent="0.25">
      <c r="A932" s="26" t="s">
        <v>170</v>
      </c>
      <c r="B932" s="17">
        <v>910</v>
      </c>
      <c r="C932" s="21" t="s">
        <v>159</v>
      </c>
      <c r="D932" s="21" t="s">
        <v>254</v>
      </c>
      <c r="E932" s="21" t="s">
        <v>619</v>
      </c>
      <c r="F932" s="21" t="s">
        <v>171</v>
      </c>
      <c r="G932" s="28">
        <v>4188.8</v>
      </c>
      <c r="H932" s="204"/>
      <c r="J932" s="197" t="s">
        <v>832</v>
      </c>
    </row>
    <row r="933" spans="1:10" ht="47.25" hidden="1" x14ac:dyDescent="0.25">
      <c r="A933" s="26" t="s">
        <v>239</v>
      </c>
      <c r="B933" s="17">
        <v>910</v>
      </c>
      <c r="C933" s="21" t="s">
        <v>159</v>
      </c>
      <c r="D933" s="21" t="s">
        <v>254</v>
      </c>
      <c r="E933" s="21" t="s">
        <v>619</v>
      </c>
      <c r="F933" s="21" t="s">
        <v>173</v>
      </c>
      <c r="G933" s="27">
        <f>G934</f>
        <v>0</v>
      </c>
      <c r="H933" s="204"/>
    </row>
    <row r="934" spans="1:10" ht="47.25" hidden="1" x14ac:dyDescent="0.25">
      <c r="A934" s="26" t="s">
        <v>174</v>
      </c>
      <c r="B934" s="17">
        <v>910</v>
      </c>
      <c r="C934" s="21" t="s">
        <v>159</v>
      </c>
      <c r="D934" s="21" t="s">
        <v>254</v>
      </c>
      <c r="E934" s="21" t="s">
        <v>619</v>
      </c>
      <c r="F934" s="21" t="s">
        <v>175</v>
      </c>
      <c r="G934" s="27"/>
      <c r="H934" s="204"/>
    </row>
    <row r="935" spans="1:10" ht="78.75" x14ac:dyDescent="0.25">
      <c r="A935" s="24" t="s">
        <v>620</v>
      </c>
      <c r="B935" s="20">
        <v>910</v>
      </c>
      <c r="C935" s="25" t="s">
        <v>159</v>
      </c>
      <c r="D935" s="25" t="s">
        <v>256</v>
      </c>
      <c r="E935" s="25"/>
      <c r="F935" s="25"/>
      <c r="G935" s="22">
        <f>G936</f>
        <v>1138.7</v>
      </c>
      <c r="H935" s="204"/>
    </row>
    <row r="936" spans="1:10" ht="15.75" x14ac:dyDescent="0.25">
      <c r="A936" s="26" t="s">
        <v>162</v>
      </c>
      <c r="B936" s="17">
        <v>910</v>
      </c>
      <c r="C936" s="21" t="s">
        <v>159</v>
      </c>
      <c r="D936" s="21" t="s">
        <v>256</v>
      </c>
      <c r="E936" s="21" t="s">
        <v>163</v>
      </c>
      <c r="F936" s="25"/>
      <c r="G936" s="27">
        <f>G937</f>
        <v>1138.7</v>
      </c>
      <c r="H936" s="204"/>
    </row>
    <row r="937" spans="1:10" ht="31.5" x14ac:dyDescent="0.25">
      <c r="A937" s="26" t="s">
        <v>164</v>
      </c>
      <c r="B937" s="17">
        <v>910</v>
      </c>
      <c r="C937" s="21" t="s">
        <v>159</v>
      </c>
      <c r="D937" s="21" t="s">
        <v>256</v>
      </c>
      <c r="E937" s="21" t="s">
        <v>165</v>
      </c>
      <c r="F937" s="25"/>
      <c r="G937" s="27">
        <f>G938</f>
        <v>1138.7</v>
      </c>
      <c r="H937" s="204"/>
    </row>
    <row r="938" spans="1:10" ht="47.25" x14ac:dyDescent="0.25">
      <c r="A938" s="26" t="s">
        <v>621</v>
      </c>
      <c r="B938" s="17">
        <v>910</v>
      </c>
      <c r="C938" s="21" t="s">
        <v>159</v>
      </c>
      <c r="D938" s="21" t="s">
        <v>256</v>
      </c>
      <c r="E938" s="21" t="s">
        <v>622</v>
      </c>
      <c r="F938" s="21"/>
      <c r="G938" s="27">
        <f>G939+G941+G943</f>
        <v>1138.7</v>
      </c>
      <c r="H938" s="204"/>
    </row>
    <row r="939" spans="1:10" ht="94.5" x14ac:dyDescent="0.25">
      <c r="A939" s="26" t="s">
        <v>168</v>
      </c>
      <c r="B939" s="17">
        <v>910</v>
      </c>
      <c r="C939" s="21" t="s">
        <v>159</v>
      </c>
      <c r="D939" s="21" t="s">
        <v>256</v>
      </c>
      <c r="E939" s="21" t="s">
        <v>622</v>
      </c>
      <c r="F939" s="21" t="s">
        <v>169</v>
      </c>
      <c r="G939" s="27">
        <f>G940</f>
        <v>1003.7</v>
      </c>
      <c r="H939" s="204"/>
    </row>
    <row r="940" spans="1:10" ht="31.5" x14ac:dyDescent="0.25">
      <c r="A940" s="26" t="s">
        <v>170</v>
      </c>
      <c r="B940" s="17">
        <v>910</v>
      </c>
      <c r="C940" s="21" t="s">
        <v>159</v>
      </c>
      <c r="D940" s="21" t="s">
        <v>256</v>
      </c>
      <c r="E940" s="21" t="s">
        <v>622</v>
      </c>
      <c r="F940" s="21" t="s">
        <v>171</v>
      </c>
      <c r="G940" s="27">
        <v>1003.7</v>
      </c>
      <c r="H940" s="204"/>
    </row>
    <row r="941" spans="1:10" ht="47.25" x14ac:dyDescent="0.25">
      <c r="A941" s="26" t="s">
        <v>239</v>
      </c>
      <c r="B941" s="17">
        <v>910</v>
      </c>
      <c r="C941" s="21" t="s">
        <v>159</v>
      </c>
      <c r="D941" s="21" t="s">
        <v>256</v>
      </c>
      <c r="E941" s="21" t="s">
        <v>622</v>
      </c>
      <c r="F941" s="21" t="s">
        <v>173</v>
      </c>
      <c r="G941" s="27">
        <f>G942</f>
        <v>135</v>
      </c>
      <c r="H941" s="204"/>
    </row>
    <row r="942" spans="1:10" ht="47.25" x14ac:dyDescent="0.25">
      <c r="A942" s="26" t="s">
        <v>174</v>
      </c>
      <c r="B942" s="17">
        <v>910</v>
      </c>
      <c r="C942" s="21" t="s">
        <v>159</v>
      </c>
      <c r="D942" s="21" t="s">
        <v>256</v>
      </c>
      <c r="E942" s="21" t="s">
        <v>622</v>
      </c>
      <c r="F942" s="21" t="s">
        <v>175</v>
      </c>
      <c r="G942" s="27">
        <v>135</v>
      </c>
      <c r="H942" s="204"/>
    </row>
    <row r="943" spans="1:10" ht="15.75" hidden="1" x14ac:dyDescent="0.25">
      <c r="A943" s="26" t="s">
        <v>176</v>
      </c>
      <c r="B943" s="17">
        <v>910</v>
      </c>
      <c r="C943" s="21" t="s">
        <v>159</v>
      </c>
      <c r="D943" s="21" t="s">
        <v>256</v>
      </c>
      <c r="E943" s="21" t="s">
        <v>622</v>
      </c>
      <c r="F943" s="21" t="s">
        <v>186</v>
      </c>
      <c r="G943" s="27">
        <f>G944</f>
        <v>0</v>
      </c>
      <c r="H943" s="204"/>
    </row>
    <row r="944" spans="1:10" ht="15.75" hidden="1" x14ac:dyDescent="0.25">
      <c r="A944" s="26" t="s">
        <v>610</v>
      </c>
      <c r="B944" s="17">
        <v>910</v>
      </c>
      <c r="C944" s="21" t="s">
        <v>159</v>
      </c>
      <c r="D944" s="21" t="s">
        <v>256</v>
      </c>
      <c r="E944" s="21" t="s">
        <v>622</v>
      </c>
      <c r="F944" s="21" t="s">
        <v>179</v>
      </c>
      <c r="G944" s="27">
        <v>0</v>
      </c>
      <c r="H944" s="204"/>
    </row>
    <row r="945" spans="1:10" ht="63" x14ac:dyDescent="0.25">
      <c r="A945" s="24" t="s">
        <v>160</v>
      </c>
      <c r="B945" s="20">
        <v>910</v>
      </c>
      <c r="C945" s="25" t="s">
        <v>159</v>
      </c>
      <c r="D945" s="25" t="s">
        <v>161</v>
      </c>
      <c r="E945" s="25"/>
      <c r="F945" s="25"/>
      <c r="G945" s="22">
        <f>G946</f>
        <v>1682.5</v>
      </c>
      <c r="H945" s="204"/>
    </row>
    <row r="946" spans="1:10" s="135" customFormat="1" ht="15.75" x14ac:dyDescent="0.25">
      <c r="A946" s="26" t="s">
        <v>162</v>
      </c>
      <c r="B946" s="17">
        <v>910</v>
      </c>
      <c r="C946" s="21" t="s">
        <v>159</v>
      </c>
      <c r="D946" s="21" t="s">
        <v>161</v>
      </c>
      <c r="E946" s="21" t="s">
        <v>163</v>
      </c>
      <c r="F946" s="21"/>
      <c r="G946" s="27">
        <f>G947</f>
        <v>1682.5</v>
      </c>
      <c r="H946" s="204"/>
      <c r="I946" s="153"/>
    </row>
    <row r="947" spans="1:10" s="135" customFormat="1" ht="31.5" x14ac:dyDescent="0.25">
      <c r="A947" s="26" t="s">
        <v>164</v>
      </c>
      <c r="B947" s="17">
        <v>910</v>
      </c>
      <c r="C947" s="21" t="s">
        <v>159</v>
      </c>
      <c r="D947" s="21" t="s">
        <v>161</v>
      </c>
      <c r="E947" s="21" t="s">
        <v>165</v>
      </c>
      <c r="F947" s="21"/>
      <c r="G947" s="27">
        <f>G948</f>
        <v>1682.5</v>
      </c>
      <c r="H947" s="204"/>
      <c r="I947" s="153"/>
    </row>
    <row r="948" spans="1:10" s="135" customFormat="1" ht="47.25" x14ac:dyDescent="0.25">
      <c r="A948" s="26" t="s">
        <v>166</v>
      </c>
      <c r="B948" s="17">
        <v>910</v>
      </c>
      <c r="C948" s="21" t="s">
        <v>159</v>
      </c>
      <c r="D948" s="21" t="s">
        <v>161</v>
      </c>
      <c r="E948" s="21" t="s">
        <v>167</v>
      </c>
      <c r="F948" s="21"/>
      <c r="G948" s="27">
        <f>G949+G951</f>
        <v>1682.5</v>
      </c>
      <c r="H948" s="204"/>
      <c r="I948" s="153"/>
    </row>
    <row r="949" spans="1:10" ht="94.5" x14ac:dyDescent="0.25">
      <c r="A949" s="26" t="s">
        <v>168</v>
      </c>
      <c r="B949" s="17">
        <v>910</v>
      </c>
      <c r="C949" s="21" t="s">
        <v>159</v>
      </c>
      <c r="D949" s="21" t="s">
        <v>161</v>
      </c>
      <c r="E949" s="21" t="s">
        <v>167</v>
      </c>
      <c r="F949" s="21" t="s">
        <v>169</v>
      </c>
      <c r="G949" s="27">
        <f>G950</f>
        <v>1664.2</v>
      </c>
      <c r="H949" s="204"/>
    </row>
    <row r="950" spans="1:10" ht="31.5" x14ac:dyDescent="0.25">
      <c r="A950" s="26" t="s">
        <v>170</v>
      </c>
      <c r="B950" s="17">
        <v>910</v>
      </c>
      <c r="C950" s="21" t="s">
        <v>159</v>
      </c>
      <c r="D950" s="21" t="s">
        <v>161</v>
      </c>
      <c r="E950" s="21" t="s">
        <v>167</v>
      </c>
      <c r="F950" s="21" t="s">
        <v>171</v>
      </c>
      <c r="G950" s="27">
        <v>1664.2</v>
      </c>
      <c r="H950" s="204"/>
      <c r="J950" s="200" t="s">
        <v>833</v>
      </c>
    </row>
    <row r="951" spans="1:10" ht="47.25" x14ac:dyDescent="0.25">
      <c r="A951" s="26" t="s">
        <v>239</v>
      </c>
      <c r="B951" s="17">
        <v>910</v>
      </c>
      <c r="C951" s="21" t="s">
        <v>159</v>
      </c>
      <c r="D951" s="21" t="s">
        <v>161</v>
      </c>
      <c r="E951" s="21" t="s">
        <v>167</v>
      </c>
      <c r="F951" s="21" t="s">
        <v>173</v>
      </c>
      <c r="G951" s="27">
        <f>G952</f>
        <v>18.3</v>
      </c>
      <c r="H951" s="204"/>
    </row>
    <row r="952" spans="1:10" ht="47.25" x14ac:dyDescent="0.25">
      <c r="A952" s="26" t="s">
        <v>174</v>
      </c>
      <c r="B952" s="17">
        <v>910</v>
      </c>
      <c r="C952" s="21" t="s">
        <v>159</v>
      </c>
      <c r="D952" s="21" t="s">
        <v>161</v>
      </c>
      <c r="E952" s="21" t="s">
        <v>167</v>
      </c>
      <c r="F952" s="21" t="s">
        <v>175</v>
      </c>
      <c r="G952" s="27">
        <v>18.3</v>
      </c>
      <c r="H952" s="204"/>
    </row>
    <row r="953" spans="1:10" ht="15.75" x14ac:dyDescent="0.25">
      <c r="A953" s="24" t="s">
        <v>180</v>
      </c>
      <c r="B953" s="20">
        <v>910</v>
      </c>
      <c r="C953" s="25" t="s">
        <v>159</v>
      </c>
      <c r="D953" s="25" t="s">
        <v>181</v>
      </c>
      <c r="E953" s="133"/>
      <c r="F953" s="21"/>
      <c r="G953" s="22">
        <f>G954+G958</f>
        <v>32.5</v>
      </c>
      <c r="H953" s="204"/>
    </row>
    <row r="954" spans="1:10" ht="47.25" x14ac:dyDescent="0.25">
      <c r="A954" s="26" t="s">
        <v>202</v>
      </c>
      <c r="B954" s="17">
        <v>910</v>
      </c>
      <c r="C954" s="21" t="s">
        <v>159</v>
      </c>
      <c r="D954" s="21" t="s">
        <v>181</v>
      </c>
      <c r="E954" s="21" t="s">
        <v>203</v>
      </c>
      <c r="F954" s="21"/>
      <c r="G954" s="27">
        <f>G955</f>
        <v>0.5</v>
      </c>
      <c r="H954" s="204"/>
    </row>
    <row r="955" spans="1:10" ht="63" x14ac:dyDescent="0.25">
      <c r="A955" s="33" t="s">
        <v>760</v>
      </c>
      <c r="B955" s="17">
        <v>910</v>
      </c>
      <c r="C955" s="21" t="s">
        <v>159</v>
      </c>
      <c r="D955" s="21" t="s">
        <v>181</v>
      </c>
      <c r="E955" s="42" t="s">
        <v>761</v>
      </c>
      <c r="F955" s="21"/>
      <c r="G955" s="27">
        <f>G956</f>
        <v>0.5</v>
      </c>
      <c r="H955" s="204"/>
    </row>
    <row r="956" spans="1:10" ht="31.5" x14ac:dyDescent="0.25">
      <c r="A956" s="26" t="s">
        <v>172</v>
      </c>
      <c r="B956" s="17">
        <v>910</v>
      </c>
      <c r="C956" s="21" t="s">
        <v>159</v>
      </c>
      <c r="D956" s="21" t="s">
        <v>181</v>
      </c>
      <c r="E956" s="42" t="s">
        <v>761</v>
      </c>
      <c r="F956" s="21" t="s">
        <v>173</v>
      </c>
      <c r="G956" s="27">
        <f>G957</f>
        <v>0.5</v>
      </c>
      <c r="H956" s="204"/>
    </row>
    <row r="957" spans="1:10" ht="47.25" x14ac:dyDescent="0.25">
      <c r="A957" s="26" t="s">
        <v>174</v>
      </c>
      <c r="B957" s="17">
        <v>910</v>
      </c>
      <c r="C957" s="21" t="s">
        <v>159</v>
      </c>
      <c r="D957" s="21" t="s">
        <v>181</v>
      </c>
      <c r="E957" s="42" t="s">
        <v>761</v>
      </c>
      <c r="F957" s="21" t="s">
        <v>175</v>
      </c>
      <c r="G957" s="27">
        <v>0.5</v>
      </c>
      <c r="H957" s="204"/>
    </row>
    <row r="958" spans="1:10" ht="15.75" x14ac:dyDescent="0.25">
      <c r="A958" s="33" t="s">
        <v>162</v>
      </c>
      <c r="B958" s="17">
        <v>910</v>
      </c>
      <c r="C958" s="21" t="s">
        <v>159</v>
      </c>
      <c r="D958" s="21" t="s">
        <v>181</v>
      </c>
      <c r="E958" s="21" t="s">
        <v>163</v>
      </c>
      <c r="F958" s="21"/>
      <c r="G958" s="27">
        <f>G959</f>
        <v>32</v>
      </c>
      <c r="H958" s="204"/>
    </row>
    <row r="959" spans="1:10" ht="31.5" x14ac:dyDescent="0.25">
      <c r="A959" s="33" t="s">
        <v>226</v>
      </c>
      <c r="B959" s="17">
        <v>910</v>
      </c>
      <c r="C959" s="21" t="s">
        <v>159</v>
      </c>
      <c r="D959" s="21" t="s">
        <v>181</v>
      </c>
      <c r="E959" s="21" t="s">
        <v>227</v>
      </c>
      <c r="F959" s="21"/>
      <c r="G959" s="27">
        <f>G960</f>
        <v>32</v>
      </c>
      <c r="H959" s="204"/>
    </row>
    <row r="960" spans="1:10" ht="63" x14ac:dyDescent="0.25">
      <c r="A960" s="33" t="s">
        <v>760</v>
      </c>
      <c r="B960" s="17">
        <v>910</v>
      </c>
      <c r="C960" s="21" t="s">
        <v>159</v>
      </c>
      <c r="D960" s="21" t="s">
        <v>181</v>
      </c>
      <c r="E960" s="21" t="s">
        <v>762</v>
      </c>
      <c r="F960" s="21"/>
      <c r="G960" s="27">
        <f>G961</f>
        <v>32</v>
      </c>
      <c r="H960" s="204"/>
    </row>
    <row r="961" spans="1:12" ht="31.5" x14ac:dyDescent="0.25">
      <c r="A961" s="26" t="s">
        <v>172</v>
      </c>
      <c r="B961" s="17">
        <v>910</v>
      </c>
      <c r="C961" s="21" t="s">
        <v>159</v>
      </c>
      <c r="D961" s="21" t="s">
        <v>181</v>
      </c>
      <c r="E961" s="21" t="s">
        <v>762</v>
      </c>
      <c r="F961" s="21" t="s">
        <v>173</v>
      </c>
      <c r="G961" s="27">
        <f>G962</f>
        <v>32</v>
      </c>
      <c r="H961" s="204"/>
    </row>
    <row r="962" spans="1:12" ht="47.25" x14ac:dyDescent="0.25">
      <c r="A962" s="26" t="s">
        <v>174</v>
      </c>
      <c r="B962" s="17">
        <v>910</v>
      </c>
      <c r="C962" s="21" t="s">
        <v>159</v>
      </c>
      <c r="D962" s="21" t="s">
        <v>181</v>
      </c>
      <c r="E962" s="21" t="s">
        <v>762</v>
      </c>
      <c r="F962" s="21" t="s">
        <v>175</v>
      </c>
      <c r="G962" s="27">
        <v>32</v>
      </c>
      <c r="H962" s="134"/>
    </row>
    <row r="963" spans="1:12" ht="31.5" x14ac:dyDescent="0.25">
      <c r="A963" s="24" t="s">
        <v>623</v>
      </c>
      <c r="B963" s="20">
        <v>913</v>
      </c>
      <c r="C963" s="25"/>
      <c r="D963" s="25"/>
      <c r="E963" s="25"/>
      <c r="F963" s="25"/>
      <c r="G963" s="22">
        <f>G964</f>
        <v>6309.8</v>
      </c>
      <c r="H963" s="204"/>
    </row>
    <row r="964" spans="1:12" ht="15.75" x14ac:dyDescent="0.25">
      <c r="A964" s="24" t="s">
        <v>624</v>
      </c>
      <c r="B964" s="20">
        <v>913</v>
      </c>
      <c r="C964" s="25" t="s">
        <v>279</v>
      </c>
      <c r="D964" s="21"/>
      <c r="E964" s="21"/>
      <c r="F964" s="21"/>
      <c r="G964" s="27">
        <f>G965</f>
        <v>6309.8</v>
      </c>
      <c r="H964" s="204"/>
    </row>
    <row r="965" spans="1:12" ht="15.75" x14ac:dyDescent="0.25">
      <c r="A965" s="24" t="s">
        <v>625</v>
      </c>
      <c r="B965" s="20">
        <v>913</v>
      </c>
      <c r="C965" s="25" t="s">
        <v>279</v>
      </c>
      <c r="D965" s="25" t="s">
        <v>254</v>
      </c>
      <c r="E965" s="25"/>
      <c r="F965" s="25"/>
      <c r="G965" s="27">
        <f>G966</f>
        <v>6309.8</v>
      </c>
      <c r="H965" s="204"/>
    </row>
    <row r="966" spans="1:12" ht="15.75" x14ac:dyDescent="0.25">
      <c r="A966" s="26" t="s">
        <v>162</v>
      </c>
      <c r="B966" s="17">
        <v>913</v>
      </c>
      <c r="C966" s="21" t="s">
        <v>279</v>
      </c>
      <c r="D966" s="21" t="s">
        <v>254</v>
      </c>
      <c r="E966" s="21" t="s">
        <v>163</v>
      </c>
      <c r="F966" s="21"/>
      <c r="G966" s="27">
        <f>G967</f>
        <v>6309.8</v>
      </c>
      <c r="H966" s="204"/>
    </row>
    <row r="967" spans="1:12" ht="31.5" x14ac:dyDescent="0.25">
      <c r="A967" s="26" t="s">
        <v>626</v>
      </c>
      <c r="B967" s="17">
        <v>913</v>
      </c>
      <c r="C967" s="21" t="s">
        <v>279</v>
      </c>
      <c r="D967" s="21" t="s">
        <v>254</v>
      </c>
      <c r="E967" s="21" t="s">
        <v>627</v>
      </c>
      <c r="F967" s="21"/>
      <c r="G967" s="27">
        <f>G968</f>
        <v>6309.8</v>
      </c>
      <c r="H967" s="204"/>
    </row>
    <row r="968" spans="1:12" ht="31.5" x14ac:dyDescent="0.25">
      <c r="A968" s="26" t="s">
        <v>351</v>
      </c>
      <c r="B968" s="17">
        <v>913</v>
      </c>
      <c r="C968" s="21" t="s">
        <v>279</v>
      </c>
      <c r="D968" s="21" t="s">
        <v>254</v>
      </c>
      <c r="E968" s="21" t="s">
        <v>628</v>
      </c>
      <c r="F968" s="21"/>
      <c r="G968" s="27">
        <f>G969+G971+G973</f>
        <v>6309.8</v>
      </c>
      <c r="H968" s="204"/>
    </row>
    <row r="969" spans="1:12" ht="94.5" x14ac:dyDescent="0.25">
      <c r="A969" s="26" t="s">
        <v>168</v>
      </c>
      <c r="B969" s="17">
        <v>913</v>
      </c>
      <c r="C969" s="21" t="s">
        <v>279</v>
      </c>
      <c r="D969" s="21" t="s">
        <v>254</v>
      </c>
      <c r="E969" s="21" t="s">
        <v>628</v>
      </c>
      <c r="F969" s="21" t="s">
        <v>169</v>
      </c>
      <c r="G969" s="27">
        <f>G970</f>
        <v>5371.7</v>
      </c>
      <c r="H969" s="204"/>
    </row>
    <row r="970" spans="1:12" ht="31.5" x14ac:dyDescent="0.25">
      <c r="A970" s="26" t="s">
        <v>249</v>
      </c>
      <c r="B970" s="17">
        <v>913</v>
      </c>
      <c r="C970" s="21" t="s">
        <v>279</v>
      </c>
      <c r="D970" s="21" t="s">
        <v>254</v>
      </c>
      <c r="E970" s="21" t="s">
        <v>628</v>
      </c>
      <c r="F970" s="21" t="s">
        <v>250</v>
      </c>
      <c r="G970" s="28">
        <v>5371.7</v>
      </c>
      <c r="H970" s="204"/>
    </row>
    <row r="971" spans="1:12" ht="31.5" x14ac:dyDescent="0.25">
      <c r="A971" s="26" t="s">
        <v>172</v>
      </c>
      <c r="B971" s="17">
        <v>913</v>
      </c>
      <c r="C971" s="21" t="s">
        <v>279</v>
      </c>
      <c r="D971" s="21" t="s">
        <v>254</v>
      </c>
      <c r="E971" s="21" t="s">
        <v>628</v>
      </c>
      <c r="F971" s="21" t="s">
        <v>173</v>
      </c>
      <c r="G971" s="27">
        <f>G972</f>
        <v>928.1</v>
      </c>
      <c r="H971" s="204"/>
    </row>
    <row r="972" spans="1:12" ht="47.25" x14ac:dyDescent="0.25">
      <c r="A972" s="26" t="s">
        <v>174</v>
      </c>
      <c r="B972" s="17">
        <v>913</v>
      </c>
      <c r="C972" s="21" t="s">
        <v>279</v>
      </c>
      <c r="D972" s="21" t="s">
        <v>254</v>
      </c>
      <c r="E972" s="21" t="s">
        <v>628</v>
      </c>
      <c r="F972" s="21" t="s">
        <v>175</v>
      </c>
      <c r="G972" s="28">
        <f>898.3+28.1+1.7</f>
        <v>928.1</v>
      </c>
      <c r="H972" s="129"/>
      <c r="I972" s="150"/>
    </row>
    <row r="973" spans="1:12" ht="15.75" x14ac:dyDescent="0.25">
      <c r="A973" s="26" t="s">
        <v>176</v>
      </c>
      <c r="B973" s="17">
        <v>913</v>
      </c>
      <c r="C973" s="21" t="s">
        <v>279</v>
      </c>
      <c r="D973" s="21" t="s">
        <v>254</v>
      </c>
      <c r="E973" s="21" t="s">
        <v>628</v>
      </c>
      <c r="F973" s="21" t="s">
        <v>186</v>
      </c>
      <c r="G973" s="27">
        <f>G974</f>
        <v>10</v>
      </c>
      <c r="H973" s="204"/>
    </row>
    <row r="974" spans="1:12" ht="15.75" x14ac:dyDescent="0.25">
      <c r="A974" s="26" t="s">
        <v>610</v>
      </c>
      <c r="B974" s="17">
        <v>913</v>
      </c>
      <c r="C974" s="21" t="s">
        <v>279</v>
      </c>
      <c r="D974" s="21" t="s">
        <v>254</v>
      </c>
      <c r="E974" s="21" t="s">
        <v>628</v>
      </c>
      <c r="F974" s="21" t="s">
        <v>179</v>
      </c>
      <c r="G974" s="27">
        <v>10</v>
      </c>
      <c r="H974" s="204"/>
    </row>
    <row r="975" spans="1:12" ht="18.75" x14ac:dyDescent="0.3">
      <c r="A975" s="50" t="s">
        <v>629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4"/>
      <c r="L975" s="139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7"/>
    </row>
    <row r="977" spans="1:12" ht="18.75" x14ac:dyDescent="0.3">
      <c r="A977" s="52"/>
      <c r="B977" s="52"/>
      <c r="C977" s="53"/>
      <c r="D977" s="53"/>
      <c r="E977" s="53"/>
      <c r="F977" s="125" t="s">
        <v>630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5" t="s">
        <v>631</v>
      </c>
      <c r="G978" s="54">
        <f>G98+G180+G186+G208+G214+G261+G273+G338+G444+G480+G494+G527+G581+G640+G694+G787+G827+G879+G623+G959</f>
        <v>204531.10000000003</v>
      </c>
      <c r="I978" s="141"/>
    </row>
    <row r="979" spans="1:12" ht="15.75" x14ac:dyDescent="0.25">
      <c r="A979" s="52"/>
      <c r="B979" s="52"/>
      <c r="C979" s="53"/>
      <c r="D979" s="55"/>
      <c r="E979" s="55"/>
      <c r="F979" s="55"/>
      <c r="G979" s="126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28"/>
      <c r="I981" s="142" t="e">
        <f>'прил.№2 Рд,пр'!D11</f>
        <v>#REF!</v>
      </c>
      <c r="L981" s="128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28"/>
      <c r="I982" s="142">
        <v>0</v>
      </c>
      <c r="L982" s="128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28"/>
      <c r="I983" s="142" t="e">
        <f>'прил.№2 Рд,пр'!D20</f>
        <v>#REF!</v>
      </c>
      <c r="L983" s="128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28"/>
      <c r="I984" s="142" t="e">
        <f>'прил.№2 Рд,пр'!D22</f>
        <v>#REF!</v>
      </c>
      <c r="L984" s="128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28"/>
      <c r="I985" s="142" t="e">
        <f>'прил.№2 Рд,пр'!D27</f>
        <v>#REF!</v>
      </c>
      <c r="L985" s="128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28"/>
      <c r="I986" s="142" t="e">
        <f>'прил.№2 Рд,пр'!D32</f>
        <v>#REF!</v>
      </c>
      <c r="L986" s="128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28"/>
      <c r="I987" s="142" t="e">
        <f>'прил.№2 Рд,пр'!D38</f>
        <v>#REF!</v>
      </c>
      <c r="L987" s="128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28"/>
      <c r="I988" s="142" t="e">
        <f>'прил.№2 Рд,пр'!D41</f>
        <v>#REF!</v>
      </c>
      <c r="L988" s="128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28"/>
      <c r="I989" s="142" t="e">
        <f>'прил.№2 Рд,пр'!D46</f>
        <v>#REF!</v>
      </c>
      <c r="L989" s="128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28"/>
      <c r="I990" s="142" t="e">
        <f>'прил.№2 Рд,пр'!D49</f>
        <v>#REF!</v>
      </c>
      <c r="L990" s="128"/>
    </row>
    <row r="991" spans="1:12" ht="15.75" x14ac:dyDescent="0.25">
      <c r="A991" s="52"/>
      <c r="B991" s="52"/>
      <c r="C991" s="57"/>
      <c r="D991" s="55"/>
      <c r="E991" s="55"/>
      <c r="F991" s="55"/>
      <c r="G991" s="127">
        <f>SUM(G981:G990)</f>
        <v>665442.19000000018</v>
      </c>
      <c r="H991" s="128"/>
      <c r="I991" s="142" t="e">
        <f>'прил.№2 Рд,пр'!D51</f>
        <v>#REF!</v>
      </c>
      <c r="L991" s="128"/>
    </row>
    <row r="992" spans="1:12" x14ac:dyDescent="0.25">
      <c r="G992" s="128"/>
      <c r="H992" s="128"/>
      <c r="I992" s="142"/>
    </row>
    <row r="993" spans="4:9" x14ac:dyDescent="0.25">
      <c r="D993" s="1" t="s">
        <v>632</v>
      </c>
      <c r="E993" s="1">
        <v>50</v>
      </c>
      <c r="G993" s="128">
        <f>G778</f>
        <v>15124.1</v>
      </c>
      <c r="H993" s="128"/>
      <c r="I993" s="142"/>
    </row>
    <row r="994" spans="4:9" x14ac:dyDescent="0.25">
      <c r="E994" s="1">
        <v>51</v>
      </c>
      <c r="G994" s="128">
        <f>G390</f>
        <v>3693</v>
      </c>
      <c r="H994" s="128"/>
      <c r="I994" s="142"/>
    </row>
    <row r="995" spans="4:9" x14ac:dyDescent="0.25">
      <c r="E995" s="1">
        <v>52</v>
      </c>
      <c r="G995" s="128">
        <f>G508+G547+G634+G613</f>
        <v>89244.700000000012</v>
      </c>
      <c r="H995" s="128"/>
      <c r="I995" s="142"/>
    </row>
    <row r="996" spans="4:9" x14ac:dyDescent="0.25">
      <c r="E996" s="1">
        <v>53</v>
      </c>
      <c r="G996" s="128">
        <f>G57</f>
        <v>250</v>
      </c>
      <c r="H996" s="128"/>
      <c r="I996" s="142"/>
    </row>
    <row r="997" spans="4:9" x14ac:dyDescent="0.25">
      <c r="E997" s="1">
        <v>54</v>
      </c>
      <c r="G997" s="128">
        <f>G61+G954</f>
        <v>654</v>
      </c>
      <c r="H997" s="128"/>
      <c r="I997" s="142"/>
    </row>
    <row r="998" spans="4:9" x14ac:dyDescent="0.25">
      <c r="E998" s="1">
        <v>55</v>
      </c>
      <c r="G998" s="128">
        <f>G203</f>
        <v>10</v>
      </c>
      <c r="H998" s="128"/>
      <c r="I998" s="142"/>
    </row>
    <row r="999" spans="4:9" x14ac:dyDescent="0.25">
      <c r="E999" s="1">
        <v>56</v>
      </c>
      <c r="G999" s="128">
        <f>G73</f>
        <v>80</v>
      </c>
      <c r="H999" s="128"/>
      <c r="I999" s="142"/>
    </row>
    <row r="1000" spans="4:9" x14ac:dyDescent="0.25">
      <c r="E1000" s="1">
        <v>57</v>
      </c>
      <c r="G1000" s="128">
        <f>G726+G706+G676</f>
        <v>36478.9</v>
      </c>
      <c r="H1000" s="128"/>
      <c r="I1000" s="142"/>
    </row>
    <row r="1001" spans="4:9" x14ac:dyDescent="0.25">
      <c r="E1001" s="1">
        <v>58</v>
      </c>
      <c r="G1001" s="128">
        <f>G279+G237</f>
        <v>58528.700000000004</v>
      </c>
      <c r="H1001" s="128"/>
      <c r="I1001" s="142"/>
    </row>
    <row r="1002" spans="4:9" x14ac:dyDescent="0.25">
      <c r="E1002" s="1">
        <v>59</v>
      </c>
      <c r="G1002" s="128">
        <f>G333</f>
        <v>200</v>
      </c>
      <c r="H1002" s="128"/>
      <c r="I1002" s="142"/>
    </row>
    <row r="1003" spans="4:9" x14ac:dyDescent="0.25">
      <c r="E1003" s="1">
        <v>60</v>
      </c>
      <c r="G1003" s="128">
        <f>G848</f>
        <v>12375.499999999998</v>
      </c>
      <c r="H1003" s="128"/>
      <c r="I1003" s="142"/>
    </row>
    <row r="1004" spans="4:9" x14ac:dyDescent="0.25">
      <c r="E1004" s="1">
        <v>61</v>
      </c>
      <c r="G1004" s="128">
        <f>G86</f>
        <v>120</v>
      </c>
      <c r="H1004" s="128"/>
      <c r="I1004" s="142"/>
    </row>
    <row r="1005" spans="4:9" x14ac:dyDescent="0.25">
      <c r="E1005" s="1">
        <v>62</v>
      </c>
      <c r="G1005" s="128">
        <f>G801</f>
        <v>5567.9000000000005</v>
      </c>
      <c r="H1005" s="128"/>
      <c r="I1005" s="142"/>
    </row>
    <row r="1006" spans="4:9" x14ac:dyDescent="0.25">
      <c r="E1006" s="1">
        <v>63</v>
      </c>
      <c r="G1006" s="128">
        <f>G359+G646</f>
        <v>145</v>
      </c>
      <c r="H1006" s="128"/>
      <c r="I1006" s="142"/>
    </row>
    <row r="1007" spans="4:9" x14ac:dyDescent="0.25">
      <c r="E1007" s="1">
        <v>64</v>
      </c>
      <c r="G1007" s="128">
        <f>G90+G369</f>
        <v>34</v>
      </c>
      <c r="H1007" s="128"/>
      <c r="I1007" s="142"/>
    </row>
    <row r="1008" spans="4:9" x14ac:dyDescent="0.25">
      <c r="E1008" s="1">
        <v>65</v>
      </c>
      <c r="G1008" s="128">
        <f>G874</f>
        <v>600</v>
      </c>
      <c r="H1008" s="128"/>
      <c r="I1008" s="142"/>
    </row>
    <row r="1009" spans="7:9" x14ac:dyDescent="0.25">
      <c r="G1009" s="128">
        <f>SUM(G993:G1008)</f>
        <v>223105.80000000002</v>
      </c>
      <c r="H1009" s="128"/>
      <c r="I1009" s="142"/>
    </row>
    <row r="1010" spans="7:9" x14ac:dyDescent="0.25">
      <c r="G1010" s="128"/>
      <c r="H1010" s="128"/>
      <c r="I1010" s="142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5"/>
  <sheetViews>
    <sheetView zoomScale="75" zoomScaleNormal="75" workbookViewId="0">
      <selection activeCell="M5" sqref="M5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 customWidth="1"/>
    <col min="7" max="7" width="10.85546875" style="1" hidden="1" customWidth="1"/>
    <col min="8" max="8" width="11.28515625" hidden="1" customWidth="1"/>
    <col min="9" max="9" width="11.5703125" style="130" hidden="1" customWidth="1"/>
    <col min="10" max="10" width="10" hidden="1" customWidth="1"/>
    <col min="11" max="11" width="10.140625" hidden="1" customWidth="1"/>
    <col min="12" max="12" width="15.85546875" style="333" customWidth="1"/>
    <col min="13" max="13" width="13.140625" style="333" customWidth="1"/>
  </cols>
  <sheetData>
    <row r="1" spans="1:12" ht="15.75" x14ac:dyDescent="0.25">
      <c r="D1" s="1"/>
      <c r="F1" s="398" t="s">
        <v>149</v>
      </c>
      <c r="G1" s="398"/>
      <c r="H1" s="398"/>
      <c r="I1" s="398"/>
      <c r="J1" s="398"/>
      <c r="K1" s="398"/>
      <c r="L1" s="398"/>
    </row>
    <row r="2" spans="1:12" ht="15.75" x14ac:dyDescent="0.25">
      <c r="D2" s="1"/>
      <c r="L2" s="303" t="s">
        <v>633</v>
      </c>
    </row>
    <row r="3" spans="1:12" ht="15.75" customHeight="1" x14ac:dyDescent="0.25">
      <c r="D3" s="1"/>
      <c r="E3" s="1"/>
      <c r="F3" s="397" t="s">
        <v>1145</v>
      </c>
      <c r="G3" s="397"/>
      <c r="H3" s="397"/>
      <c r="I3" s="397"/>
      <c r="J3" s="397"/>
      <c r="K3" s="397"/>
      <c r="L3" s="397"/>
    </row>
    <row r="4" spans="1:12" ht="38.25" customHeight="1" x14ac:dyDescent="0.25">
      <c r="A4" s="383" t="s">
        <v>1008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</row>
    <row r="5" spans="1:12" ht="16.5" x14ac:dyDescent="0.25">
      <c r="A5" s="286"/>
      <c r="B5" s="146"/>
      <c r="C5" s="146"/>
      <c r="D5" s="74"/>
      <c r="E5" s="74"/>
      <c r="F5" s="286"/>
      <c r="G5" s="144"/>
    </row>
    <row r="6" spans="1:12" ht="15.75" x14ac:dyDescent="0.25">
      <c r="A6" s="72"/>
      <c r="B6" s="72"/>
      <c r="C6" s="72"/>
      <c r="D6" s="72"/>
      <c r="E6" s="75"/>
      <c r="F6" s="75"/>
      <c r="G6" s="76" t="s">
        <v>3</v>
      </c>
      <c r="L6" s="261" t="s">
        <v>3</v>
      </c>
    </row>
    <row r="7" spans="1:12" ht="60" x14ac:dyDescent="0.25">
      <c r="A7" s="77" t="s">
        <v>634</v>
      </c>
      <c r="B7" s="77" t="s">
        <v>677</v>
      </c>
      <c r="C7" s="77" t="s">
        <v>678</v>
      </c>
      <c r="D7" s="77" t="s">
        <v>679</v>
      </c>
      <c r="E7" s="77" t="s">
        <v>680</v>
      </c>
      <c r="F7" s="77" t="s">
        <v>681</v>
      </c>
      <c r="G7" s="6" t="s">
        <v>6</v>
      </c>
      <c r="H7" s="209" t="s">
        <v>841</v>
      </c>
      <c r="I7" s="210" t="s">
        <v>852</v>
      </c>
      <c r="J7" s="210" t="s">
        <v>853</v>
      </c>
      <c r="K7" s="210" t="s">
        <v>854</v>
      </c>
      <c r="L7" s="209" t="s">
        <v>1000</v>
      </c>
    </row>
    <row r="8" spans="1:12" ht="15.75" x14ac:dyDescent="0.25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7</v>
      </c>
    </row>
    <row r="9" spans="1:12" ht="47.25" x14ac:dyDescent="0.25">
      <c r="A9" s="63" t="s">
        <v>958</v>
      </c>
      <c r="B9" s="8" t="s">
        <v>552</v>
      </c>
      <c r="C9" s="8"/>
      <c r="D9" s="8"/>
      <c r="E9" s="8"/>
      <c r="F9" s="8"/>
      <c r="G9" s="4" t="e">
        <f t="shared" ref="G9:L9" si="0">G12</f>
        <v>#REF!</v>
      </c>
      <c r="H9" s="4" t="e">
        <f t="shared" si="0"/>
        <v>#REF!</v>
      </c>
      <c r="I9" s="4" t="e">
        <f t="shared" si="0"/>
        <v>#REF!</v>
      </c>
      <c r="J9" s="4" t="e">
        <f t="shared" si="0"/>
        <v>#REF!</v>
      </c>
      <c r="K9" s="4" t="e">
        <f t="shared" si="0"/>
        <v>#REF!</v>
      </c>
      <c r="L9" s="4">
        <f t="shared" si="0"/>
        <v>5926.9</v>
      </c>
    </row>
    <row r="10" spans="1:12" ht="15.75" x14ac:dyDescent="0.25">
      <c r="A10" s="31" t="s">
        <v>273</v>
      </c>
      <c r="B10" s="42" t="s">
        <v>552</v>
      </c>
      <c r="C10" s="42" t="s">
        <v>191</v>
      </c>
      <c r="D10" s="42"/>
      <c r="E10" s="42"/>
      <c r="F10" s="42"/>
      <c r="G10" s="7" t="e">
        <f>G11</f>
        <v>#REF!</v>
      </c>
      <c r="H10" s="7" t="e">
        <f t="shared" ref="H10:L11" si="1">H11</f>
        <v>#REF!</v>
      </c>
      <c r="I10" s="7" t="e">
        <f t="shared" si="1"/>
        <v>#REF!</v>
      </c>
      <c r="J10" s="7" t="e">
        <f t="shared" si="1"/>
        <v>#REF!</v>
      </c>
      <c r="K10" s="7" t="e">
        <f t="shared" si="1"/>
        <v>#REF!</v>
      </c>
      <c r="L10" s="7">
        <f t="shared" si="1"/>
        <v>5926.9</v>
      </c>
    </row>
    <row r="11" spans="1:12" ht="15.75" x14ac:dyDescent="0.25">
      <c r="A11" s="31" t="s">
        <v>550</v>
      </c>
      <c r="B11" s="42" t="s">
        <v>552</v>
      </c>
      <c r="C11" s="42" t="s">
        <v>191</v>
      </c>
      <c r="D11" s="42" t="s">
        <v>260</v>
      </c>
      <c r="E11" s="42"/>
      <c r="F11" s="42"/>
      <c r="G11" s="7" t="e">
        <f>G12</f>
        <v>#REF!</v>
      </c>
      <c r="H11" s="7" t="e">
        <f t="shared" si="1"/>
        <v>#REF!</v>
      </c>
      <c r="I11" s="7" t="e">
        <f t="shared" si="1"/>
        <v>#REF!</v>
      </c>
      <c r="J11" s="7" t="e">
        <f t="shared" si="1"/>
        <v>#REF!</v>
      </c>
      <c r="K11" s="7" t="e">
        <f t="shared" si="1"/>
        <v>#REF!</v>
      </c>
      <c r="L11" s="7">
        <f t="shared" si="1"/>
        <v>5926.9</v>
      </c>
    </row>
    <row r="12" spans="1:12" ht="15.75" x14ac:dyDescent="0.25">
      <c r="A12" s="31" t="s">
        <v>553</v>
      </c>
      <c r="B12" s="42" t="s">
        <v>554</v>
      </c>
      <c r="C12" s="42" t="s">
        <v>191</v>
      </c>
      <c r="D12" s="42" t="s">
        <v>260</v>
      </c>
      <c r="E12" s="42"/>
      <c r="F12" s="42"/>
      <c r="G12" s="7" t="e">
        <f t="shared" ref="G12:L12" si="2">G13+G15</f>
        <v>#REF!</v>
      </c>
      <c r="H12" s="7" t="e">
        <f t="shared" si="2"/>
        <v>#REF!</v>
      </c>
      <c r="I12" s="7" t="e">
        <f t="shared" si="2"/>
        <v>#REF!</v>
      </c>
      <c r="J12" s="7" t="e">
        <f t="shared" si="2"/>
        <v>#REF!</v>
      </c>
      <c r="K12" s="7" t="e">
        <f t="shared" si="2"/>
        <v>#REF!</v>
      </c>
      <c r="L12" s="7">
        <f t="shared" si="2"/>
        <v>5926.9</v>
      </c>
    </row>
    <row r="13" spans="1:12" ht="31.5" x14ac:dyDescent="0.25">
      <c r="A13" s="31" t="s">
        <v>172</v>
      </c>
      <c r="B13" s="42" t="s">
        <v>554</v>
      </c>
      <c r="C13" s="42" t="s">
        <v>191</v>
      </c>
      <c r="D13" s="42" t="s">
        <v>260</v>
      </c>
      <c r="E13" s="42" t="s">
        <v>173</v>
      </c>
      <c r="F13" s="42"/>
      <c r="G13" s="7" t="e">
        <f t="shared" ref="G13:L13" si="3">G14</f>
        <v>#REF!</v>
      </c>
      <c r="H13" s="7" t="e">
        <f t="shared" si="3"/>
        <v>#REF!</v>
      </c>
      <c r="I13" s="7" t="e">
        <f t="shared" si="3"/>
        <v>#REF!</v>
      </c>
      <c r="J13" s="7" t="e">
        <f t="shared" si="3"/>
        <v>#REF!</v>
      </c>
      <c r="K13" s="7" t="e">
        <f t="shared" si="3"/>
        <v>#REF!</v>
      </c>
      <c r="L13" s="7">
        <f t="shared" si="3"/>
        <v>5900.7999999999993</v>
      </c>
    </row>
    <row r="14" spans="1:12" ht="31.5" x14ac:dyDescent="0.25">
      <c r="A14" s="31" t="s">
        <v>174</v>
      </c>
      <c r="B14" s="42" t="s">
        <v>554</v>
      </c>
      <c r="C14" s="42" t="s">
        <v>191</v>
      </c>
      <c r="D14" s="42" t="s">
        <v>260</v>
      </c>
      <c r="E14" s="42" t="s">
        <v>175</v>
      </c>
      <c r="F14" s="42"/>
      <c r="G14" s="7" t="e">
        <f>'Прил.№4 ведомств.'!#REF!</f>
        <v>#REF!</v>
      </c>
      <c r="H14" s="7" t="e">
        <f>'Прил.№4 ведомств.'!#REF!</f>
        <v>#REF!</v>
      </c>
      <c r="I14" s="7" t="e">
        <f>'Прил.№4 ведомств.'!#REF!</f>
        <v>#REF!</v>
      </c>
      <c r="J14" s="7" t="e">
        <f>'Прил.№4 ведомств.'!#REF!</f>
        <v>#REF!</v>
      </c>
      <c r="K14" s="7" t="e">
        <f>'Прил.№4 ведомств.'!#REF!</f>
        <v>#REF!</v>
      </c>
      <c r="L14" s="7">
        <f>'Прил.№4 ведомств.'!G1046</f>
        <v>5900.7999999999993</v>
      </c>
    </row>
    <row r="15" spans="1:12" ht="15.75" x14ac:dyDescent="0.25">
      <c r="A15" s="26" t="s">
        <v>176</v>
      </c>
      <c r="B15" s="42" t="s">
        <v>554</v>
      </c>
      <c r="C15" s="42" t="s">
        <v>191</v>
      </c>
      <c r="D15" s="42" t="s">
        <v>260</v>
      </c>
      <c r="E15" s="42" t="s">
        <v>186</v>
      </c>
      <c r="F15" s="42"/>
      <c r="G15" s="7" t="e">
        <f t="shared" ref="G15:L15" si="4">G16</f>
        <v>#REF!</v>
      </c>
      <c r="H15" s="7" t="e">
        <f t="shared" si="4"/>
        <v>#REF!</v>
      </c>
      <c r="I15" s="7" t="e">
        <f t="shared" si="4"/>
        <v>#REF!</v>
      </c>
      <c r="J15" s="7" t="e">
        <f t="shared" si="4"/>
        <v>#REF!</v>
      </c>
      <c r="K15" s="7" t="e">
        <f t="shared" si="4"/>
        <v>#REF!</v>
      </c>
      <c r="L15" s="7">
        <f t="shared" si="4"/>
        <v>26.1</v>
      </c>
    </row>
    <row r="16" spans="1:12" ht="15.75" x14ac:dyDescent="0.25">
      <c r="A16" s="26" t="s">
        <v>178</v>
      </c>
      <c r="B16" s="42" t="s">
        <v>554</v>
      </c>
      <c r="C16" s="42" t="s">
        <v>191</v>
      </c>
      <c r="D16" s="42" t="s">
        <v>260</v>
      </c>
      <c r="E16" s="42" t="s">
        <v>179</v>
      </c>
      <c r="F16" s="42"/>
      <c r="G16" s="7" t="e">
        <f>'Прил.№4 ведомств.'!#REF!</f>
        <v>#REF!</v>
      </c>
      <c r="H16" s="7" t="e">
        <f>'Прил.№4 ведомств.'!#REF!</f>
        <v>#REF!</v>
      </c>
      <c r="I16" s="7" t="e">
        <f>'Прил.№4 ведомств.'!#REF!</f>
        <v>#REF!</v>
      </c>
      <c r="J16" s="7" t="e">
        <f>'Прил.№4 ведомств.'!#REF!</f>
        <v>#REF!</v>
      </c>
      <c r="K16" s="7" t="e">
        <f>'Прил.№4 ведомств.'!#REF!</f>
        <v>#REF!</v>
      </c>
      <c r="L16" s="7">
        <f>'Прил.№4 ведомств.'!G1048</f>
        <v>26.1</v>
      </c>
    </row>
    <row r="17" spans="1:12" ht="31.5" x14ac:dyDescent="0.25">
      <c r="A17" s="47" t="s">
        <v>683</v>
      </c>
      <c r="B17" s="42" t="s">
        <v>552</v>
      </c>
      <c r="C17" s="42"/>
      <c r="D17" s="42"/>
      <c r="E17" s="42"/>
      <c r="F17" s="42" t="s">
        <v>684</v>
      </c>
      <c r="G17" s="7" t="e">
        <f t="shared" ref="G17:L17" si="5">G12</f>
        <v>#REF!</v>
      </c>
      <c r="H17" s="7" t="e">
        <f t="shared" si="5"/>
        <v>#REF!</v>
      </c>
      <c r="I17" s="7" t="e">
        <f t="shared" si="5"/>
        <v>#REF!</v>
      </c>
      <c r="J17" s="7" t="e">
        <f t="shared" si="5"/>
        <v>#REF!</v>
      </c>
      <c r="K17" s="7" t="e">
        <f t="shared" si="5"/>
        <v>#REF!</v>
      </c>
      <c r="L17" s="7">
        <f t="shared" si="5"/>
        <v>5926.9</v>
      </c>
    </row>
    <row r="18" spans="1:12" ht="47.25" x14ac:dyDescent="0.25">
      <c r="A18" s="63" t="s">
        <v>384</v>
      </c>
      <c r="B18" s="8" t="s">
        <v>385</v>
      </c>
      <c r="C18" s="8"/>
      <c r="D18" s="8"/>
      <c r="E18" s="8"/>
      <c r="F18" s="8"/>
      <c r="G18" s="67" t="e">
        <f t="shared" ref="G18:L18" si="6">G19+G34+G41+G48+G57+G64+G71+G97</f>
        <v>#REF!</v>
      </c>
      <c r="H18" s="67" t="e">
        <f t="shared" si="6"/>
        <v>#REF!</v>
      </c>
      <c r="I18" s="67" t="e">
        <f t="shared" si="6"/>
        <v>#REF!</v>
      </c>
      <c r="J18" s="67" t="e">
        <f t="shared" si="6"/>
        <v>#REF!</v>
      </c>
      <c r="K18" s="67" t="e">
        <f t="shared" si="6"/>
        <v>#REF!</v>
      </c>
      <c r="L18" s="67">
        <f t="shared" si="6"/>
        <v>4007</v>
      </c>
    </row>
    <row r="19" spans="1:12" ht="31.5" x14ac:dyDescent="0.25">
      <c r="A19" s="63" t="s">
        <v>685</v>
      </c>
      <c r="B19" s="8" t="s">
        <v>387</v>
      </c>
      <c r="C19" s="8"/>
      <c r="D19" s="8"/>
      <c r="E19" s="8"/>
      <c r="F19" s="8"/>
      <c r="G19" s="67" t="e">
        <f>G20</f>
        <v>#REF!</v>
      </c>
      <c r="H19" s="67" t="e">
        <f t="shared" ref="H19:L20" si="7">H20</f>
        <v>#REF!</v>
      </c>
      <c r="I19" s="67" t="e">
        <f t="shared" si="7"/>
        <v>#REF!</v>
      </c>
      <c r="J19" s="67" t="e">
        <f t="shared" si="7"/>
        <v>#REF!</v>
      </c>
      <c r="K19" s="67" t="e">
        <f t="shared" si="7"/>
        <v>#REF!</v>
      </c>
      <c r="L19" s="67">
        <f t="shared" si="7"/>
        <v>1000</v>
      </c>
    </row>
    <row r="20" spans="1:12" ht="15.75" x14ac:dyDescent="0.25">
      <c r="A20" s="47" t="s">
        <v>304</v>
      </c>
      <c r="B20" s="42" t="s">
        <v>387</v>
      </c>
      <c r="C20" s="42" t="s">
        <v>305</v>
      </c>
      <c r="D20" s="42"/>
      <c r="E20" s="42"/>
      <c r="F20" s="42"/>
      <c r="G20" s="11" t="e">
        <f>G21</f>
        <v>#REF!</v>
      </c>
      <c r="H20" s="11" t="e">
        <f t="shared" si="7"/>
        <v>#REF!</v>
      </c>
      <c r="I20" s="11" t="e">
        <f t="shared" si="7"/>
        <v>#REF!</v>
      </c>
      <c r="J20" s="11" t="e">
        <f t="shared" si="7"/>
        <v>#REF!</v>
      </c>
      <c r="K20" s="11" t="e">
        <f t="shared" si="7"/>
        <v>#REF!</v>
      </c>
      <c r="L20" s="11">
        <f t="shared" si="7"/>
        <v>1000</v>
      </c>
    </row>
    <row r="21" spans="1:12" ht="15.75" x14ac:dyDescent="0.25">
      <c r="A21" s="47" t="s">
        <v>508</v>
      </c>
      <c r="B21" s="42" t="s">
        <v>387</v>
      </c>
      <c r="C21" s="42" t="s">
        <v>305</v>
      </c>
      <c r="D21" s="42" t="s">
        <v>305</v>
      </c>
      <c r="E21" s="42"/>
      <c r="F21" s="42"/>
      <c r="G21" s="11" t="e">
        <f t="shared" ref="G21:L21" si="8">G22+G30</f>
        <v>#REF!</v>
      </c>
      <c r="H21" s="11" t="e">
        <f t="shared" si="8"/>
        <v>#REF!</v>
      </c>
      <c r="I21" s="11" t="e">
        <f t="shared" si="8"/>
        <v>#REF!</v>
      </c>
      <c r="J21" s="11" t="e">
        <f t="shared" si="8"/>
        <v>#REF!</v>
      </c>
      <c r="K21" s="11" t="e">
        <f t="shared" si="8"/>
        <v>#REF!</v>
      </c>
      <c r="L21" s="11">
        <f t="shared" si="8"/>
        <v>1000</v>
      </c>
    </row>
    <row r="22" spans="1:12" ht="31.5" x14ac:dyDescent="0.25">
      <c r="A22" s="31" t="s">
        <v>198</v>
      </c>
      <c r="B22" s="21" t="s">
        <v>388</v>
      </c>
      <c r="C22" s="42" t="s">
        <v>305</v>
      </c>
      <c r="D22" s="42" t="s">
        <v>305</v>
      </c>
      <c r="E22" s="42"/>
      <c r="F22" s="42"/>
      <c r="G22" s="11" t="e">
        <f>G25+G28</f>
        <v>#REF!</v>
      </c>
      <c r="H22" s="11" t="e">
        <f>H25+H28</f>
        <v>#REF!</v>
      </c>
      <c r="I22" s="11" t="e">
        <f>I25+I28</f>
        <v>#REF!</v>
      </c>
      <c r="J22" s="11" t="e">
        <f>J25+J28</f>
        <v>#REF!</v>
      </c>
      <c r="K22" s="11" t="e">
        <f>K25+K28</f>
        <v>#REF!</v>
      </c>
      <c r="L22" s="11">
        <f>L25+L28+L23</f>
        <v>731.4</v>
      </c>
    </row>
    <row r="23" spans="1:12" ht="78.75" x14ac:dyDescent="0.25">
      <c r="A23" s="26" t="s">
        <v>168</v>
      </c>
      <c r="B23" s="21" t="s">
        <v>388</v>
      </c>
      <c r="C23" s="42" t="s">
        <v>305</v>
      </c>
      <c r="D23" s="42" t="s">
        <v>305</v>
      </c>
      <c r="E23" s="42" t="s">
        <v>169</v>
      </c>
      <c r="F23" s="42"/>
      <c r="G23" s="11">
        <f t="shared" ref="G23:L23" si="9">G24</f>
        <v>0</v>
      </c>
      <c r="H23" s="11">
        <f t="shared" si="9"/>
        <v>0</v>
      </c>
      <c r="I23" s="11">
        <f t="shared" si="9"/>
        <v>0</v>
      </c>
      <c r="J23" s="11">
        <f t="shared" si="9"/>
        <v>0</v>
      </c>
      <c r="K23" s="11">
        <f t="shared" si="9"/>
        <v>0</v>
      </c>
      <c r="L23" s="11">
        <f t="shared" si="9"/>
        <v>40</v>
      </c>
    </row>
    <row r="24" spans="1:12" ht="15.75" x14ac:dyDescent="0.25">
      <c r="A24" s="26" t="s">
        <v>383</v>
      </c>
      <c r="B24" s="21" t="s">
        <v>388</v>
      </c>
      <c r="C24" s="42" t="s">
        <v>305</v>
      </c>
      <c r="D24" s="42" t="s">
        <v>305</v>
      </c>
      <c r="E24" s="42" t="s">
        <v>250</v>
      </c>
      <c r="F24" s="42"/>
      <c r="G24" s="11"/>
      <c r="H24" s="11"/>
      <c r="I24" s="11"/>
      <c r="J24" s="11"/>
      <c r="K24" s="11"/>
      <c r="L24" s="11">
        <f>'Прил.№4 ведомств.'!G364</f>
        <v>40</v>
      </c>
    </row>
    <row r="25" spans="1:12" ht="31.5" x14ac:dyDescent="0.25">
      <c r="A25" s="31" t="s">
        <v>172</v>
      </c>
      <c r="B25" s="21" t="s">
        <v>388</v>
      </c>
      <c r="C25" s="42" t="s">
        <v>305</v>
      </c>
      <c r="D25" s="42" t="s">
        <v>305</v>
      </c>
      <c r="E25" s="42" t="s">
        <v>173</v>
      </c>
      <c r="F25" s="42"/>
      <c r="G25" s="11" t="e">
        <f t="shared" ref="G25:L25" si="10">G26</f>
        <v>#REF!</v>
      </c>
      <c r="H25" s="11" t="e">
        <f t="shared" si="10"/>
        <v>#REF!</v>
      </c>
      <c r="I25" s="11" t="e">
        <f t="shared" si="10"/>
        <v>#REF!</v>
      </c>
      <c r="J25" s="11" t="e">
        <f t="shared" si="10"/>
        <v>#REF!</v>
      </c>
      <c r="K25" s="11" t="e">
        <f t="shared" si="10"/>
        <v>#REF!</v>
      </c>
      <c r="L25" s="11">
        <f t="shared" si="10"/>
        <v>666.4</v>
      </c>
    </row>
    <row r="26" spans="1:12" ht="31.5" x14ac:dyDescent="0.25">
      <c r="A26" s="31" t="s">
        <v>174</v>
      </c>
      <c r="B26" s="21" t="s">
        <v>388</v>
      </c>
      <c r="C26" s="42" t="s">
        <v>305</v>
      </c>
      <c r="D26" s="42" t="s">
        <v>305</v>
      </c>
      <c r="E26" s="42" t="s">
        <v>175</v>
      </c>
      <c r="F26" s="42"/>
      <c r="G26" s="7" t="e">
        <f>'Прил.№4 ведомств.'!#REF!</f>
        <v>#REF!</v>
      </c>
      <c r="H26" s="7" t="e">
        <f>'Прил.№4 ведомств.'!#REF!</f>
        <v>#REF!</v>
      </c>
      <c r="I26" s="7" t="e">
        <f>'Прил.№4 ведомств.'!#REF!</f>
        <v>#REF!</v>
      </c>
      <c r="J26" s="7" t="e">
        <f>'Прил.№4 ведомств.'!#REF!</f>
        <v>#REF!</v>
      </c>
      <c r="K26" s="7" t="e">
        <f>'Прил.№4 ведомств.'!#REF!</f>
        <v>#REF!</v>
      </c>
      <c r="L26" s="7">
        <f>'Прил.№4 ведомств.'!G366</f>
        <v>666.4</v>
      </c>
    </row>
    <row r="27" spans="1:12" ht="15.75" hidden="1" customHeight="1" x14ac:dyDescent="0.25">
      <c r="A27" s="31"/>
      <c r="B27" s="42"/>
      <c r="C27" s="42"/>
      <c r="D27" s="42" t="s">
        <v>305</v>
      </c>
      <c r="E27" s="42"/>
      <c r="F27" s="42"/>
      <c r="G27" s="7"/>
      <c r="H27" s="7"/>
      <c r="I27" s="7"/>
      <c r="J27" s="7"/>
      <c r="K27" s="7"/>
      <c r="L27" s="7"/>
    </row>
    <row r="28" spans="1:12" ht="15.75" x14ac:dyDescent="0.25">
      <c r="A28" s="26" t="s">
        <v>289</v>
      </c>
      <c r="B28" s="21" t="s">
        <v>388</v>
      </c>
      <c r="C28" s="42" t="s">
        <v>305</v>
      </c>
      <c r="D28" s="42" t="s">
        <v>305</v>
      </c>
      <c r="E28" s="21" t="s">
        <v>290</v>
      </c>
      <c r="F28" s="42"/>
      <c r="G28" s="7" t="e">
        <f t="shared" ref="G28:L28" si="11">G29</f>
        <v>#REF!</v>
      </c>
      <c r="H28" s="7" t="e">
        <f t="shared" si="11"/>
        <v>#REF!</v>
      </c>
      <c r="I28" s="7" t="e">
        <f t="shared" si="11"/>
        <v>#REF!</v>
      </c>
      <c r="J28" s="7" t="e">
        <f t="shared" si="11"/>
        <v>#REF!</v>
      </c>
      <c r="K28" s="7" t="e">
        <f t="shared" si="11"/>
        <v>#REF!</v>
      </c>
      <c r="L28" s="7">
        <f t="shared" si="11"/>
        <v>25</v>
      </c>
    </row>
    <row r="29" spans="1:12" ht="31.5" x14ac:dyDescent="0.25">
      <c r="A29" s="26" t="s">
        <v>389</v>
      </c>
      <c r="B29" s="21" t="s">
        <v>388</v>
      </c>
      <c r="C29" s="42" t="s">
        <v>305</v>
      </c>
      <c r="D29" s="42" t="s">
        <v>305</v>
      </c>
      <c r="E29" s="21" t="s">
        <v>390</v>
      </c>
      <c r="F29" s="42"/>
      <c r="G29" s="7" t="e">
        <f>'Прил.№4 ведомств.'!#REF!</f>
        <v>#REF!</v>
      </c>
      <c r="H29" s="7" t="e">
        <f>'Прил.№4 ведомств.'!#REF!</f>
        <v>#REF!</v>
      </c>
      <c r="I29" s="7" t="e">
        <f>'Прил.№4 ведомств.'!#REF!</f>
        <v>#REF!</v>
      </c>
      <c r="J29" s="7" t="e">
        <f>'Прил.№4 ведомств.'!#REF!</f>
        <v>#REF!</v>
      </c>
      <c r="K29" s="7" t="e">
        <f>'Прил.№4 ведомств.'!#REF!</f>
        <v>#REF!</v>
      </c>
      <c r="L29" s="7">
        <f>'Прил.№4 ведомств.'!G368</f>
        <v>25</v>
      </c>
    </row>
    <row r="30" spans="1:12" ht="31.5" x14ac:dyDescent="0.25">
      <c r="A30" s="122" t="s">
        <v>1053</v>
      </c>
      <c r="B30" s="21" t="s">
        <v>1052</v>
      </c>
      <c r="C30" s="42" t="s">
        <v>305</v>
      </c>
      <c r="D30" s="42" t="s">
        <v>305</v>
      </c>
      <c r="E30" s="42"/>
      <c r="F30" s="42"/>
      <c r="G30" s="11" t="e">
        <f>G31</f>
        <v>#REF!</v>
      </c>
      <c r="H30" s="11" t="e">
        <f t="shared" ref="H30:L31" si="12">H31</f>
        <v>#REF!</v>
      </c>
      <c r="I30" s="11" t="e">
        <f t="shared" si="12"/>
        <v>#REF!</v>
      </c>
      <c r="J30" s="11" t="e">
        <f t="shared" si="12"/>
        <v>#REF!</v>
      </c>
      <c r="K30" s="11" t="e">
        <f t="shared" si="12"/>
        <v>#REF!</v>
      </c>
      <c r="L30" s="11">
        <f t="shared" si="12"/>
        <v>268.60000000000002</v>
      </c>
    </row>
    <row r="31" spans="1:12" ht="78.75" x14ac:dyDescent="0.25">
      <c r="A31" s="26" t="s">
        <v>168</v>
      </c>
      <c r="B31" s="21" t="s">
        <v>1052</v>
      </c>
      <c r="C31" s="42" t="s">
        <v>305</v>
      </c>
      <c r="D31" s="42" t="s">
        <v>305</v>
      </c>
      <c r="E31" s="42" t="s">
        <v>169</v>
      </c>
      <c r="F31" s="42"/>
      <c r="G31" s="11" t="e">
        <f>G32</f>
        <v>#REF!</v>
      </c>
      <c r="H31" s="11" t="e">
        <f t="shared" si="12"/>
        <v>#REF!</v>
      </c>
      <c r="I31" s="11" t="e">
        <f t="shared" si="12"/>
        <v>#REF!</v>
      </c>
      <c r="J31" s="11" t="e">
        <f t="shared" si="12"/>
        <v>#REF!</v>
      </c>
      <c r="K31" s="11" t="e">
        <f t="shared" si="12"/>
        <v>#REF!</v>
      </c>
      <c r="L31" s="11">
        <f t="shared" si="12"/>
        <v>268.60000000000002</v>
      </c>
    </row>
    <row r="32" spans="1:12" ht="15.75" x14ac:dyDescent="0.25">
      <c r="A32" s="26" t="s">
        <v>383</v>
      </c>
      <c r="B32" s="21" t="s">
        <v>1052</v>
      </c>
      <c r="C32" s="42" t="s">
        <v>305</v>
      </c>
      <c r="D32" s="42" t="s">
        <v>305</v>
      </c>
      <c r="E32" s="42" t="s">
        <v>250</v>
      </c>
      <c r="F32" s="42"/>
      <c r="G32" s="11" t="e">
        <f>'Прил.№4 ведомств.'!#REF!</f>
        <v>#REF!</v>
      </c>
      <c r="H32" s="11" t="e">
        <f>'Прил.№4 ведомств.'!#REF!</f>
        <v>#REF!</v>
      </c>
      <c r="I32" s="11" t="e">
        <f>'Прил.№4 ведомств.'!#REF!</f>
        <v>#REF!</v>
      </c>
      <c r="J32" s="11" t="e">
        <f>'Прил.№4 ведомств.'!#REF!</f>
        <v>#REF!</v>
      </c>
      <c r="K32" s="11" t="e">
        <f>'Прил.№4 ведомств.'!#REF!</f>
        <v>#REF!</v>
      </c>
      <c r="L32" s="11">
        <f>'Прил.№4 ведомств.'!G371</f>
        <v>268.60000000000002</v>
      </c>
    </row>
    <row r="33" spans="1:12" ht="47.25" x14ac:dyDescent="0.25">
      <c r="A33" s="47" t="s">
        <v>302</v>
      </c>
      <c r="B33" s="21" t="s">
        <v>387</v>
      </c>
      <c r="C33" s="42"/>
      <c r="D33" s="42"/>
      <c r="E33" s="42"/>
      <c r="F33" s="42" t="s">
        <v>687</v>
      </c>
      <c r="G33" s="7" t="e">
        <f t="shared" ref="G33:L33" si="13">G19</f>
        <v>#REF!</v>
      </c>
      <c r="H33" s="7" t="e">
        <f t="shared" si="13"/>
        <v>#REF!</v>
      </c>
      <c r="I33" s="7" t="e">
        <f t="shared" si="13"/>
        <v>#REF!</v>
      </c>
      <c r="J33" s="7" t="e">
        <f t="shared" si="13"/>
        <v>#REF!</v>
      </c>
      <c r="K33" s="7" t="e">
        <f t="shared" si="13"/>
        <v>#REF!</v>
      </c>
      <c r="L33" s="7">
        <f t="shared" si="13"/>
        <v>1000</v>
      </c>
    </row>
    <row r="34" spans="1:12" ht="31.5" x14ac:dyDescent="0.25">
      <c r="A34" s="63" t="s">
        <v>688</v>
      </c>
      <c r="B34" s="8" t="s">
        <v>394</v>
      </c>
      <c r="C34" s="8"/>
      <c r="D34" s="8"/>
      <c r="E34" s="8"/>
      <c r="F34" s="8"/>
      <c r="G34" s="67" t="e">
        <f>G35</f>
        <v>#REF!</v>
      </c>
      <c r="H34" s="67" t="e">
        <f t="shared" ref="H34:L38" si="14">H35</f>
        <v>#REF!</v>
      </c>
      <c r="I34" s="67" t="e">
        <f t="shared" si="14"/>
        <v>#REF!</v>
      </c>
      <c r="J34" s="67" t="e">
        <f t="shared" si="14"/>
        <v>#REF!</v>
      </c>
      <c r="K34" s="67" t="e">
        <f t="shared" si="14"/>
        <v>#REF!</v>
      </c>
      <c r="L34" s="67">
        <f t="shared" si="14"/>
        <v>434.7</v>
      </c>
    </row>
    <row r="35" spans="1:12" ht="15.75" x14ac:dyDescent="0.25">
      <c r="A35" s="47" t="s">
        <v>284</v>
      </c>
      <c r="B35" s="42" t="s">
        <v>394</v>
      </c>
      <c r="C35" s="42" t="s">
        <v>285</v>
      </c>
      <c r="D35" s="42"/>
      <c r="E35" s="42"/>
      <c r="F35" s="42"/>
      <c r="G35" s="11" t="e">
        <f>G36</f>
        <v>#REF!</v>
      </c>
      <c r="H35" s="11" t="e">
        <f t="shared" si="14"/>
        <v>#REF!</v>
      </c>
      <c r="I35" s="11" t="e">
        <f t="shared" si="14"/>
        <v>#REF!</v>
      </c>
      <c r="J35" s="11" t="e">
        <f t="shared" si="14"/>
        <v>#REF!</v>
      </c>
      <c r="K35" s="11" t="e">
        <f t="shared" si="14"/>
        <v>#REF!</v>
      </c>
      <c r="L35" s="11">
        <f t="shared" si="14"/>
        <v>434.7</v>
      </c>
    </row>
    <row r="36" spans="1:12" ht="15.75" x14ac:dyDescent="0.25">
      <c r="A36" s="47" t="s">
        <v>293</v>
      </c>
      <c r="B36" s="42" t="s">
        <v>394</v>
      </c>
      <c r="C36" s="42" t="s">
        <v>285</v>
      </c>
      <c r="D36" s="42" t="s">
        <v>256</v>
      </c>
      <c r="E36" s="42"/>
      <c r="F36" s="42"/>
      <c r="G36" s="11" t="e">
        <f>G37</f>
        <v>#REF!</v>
      </c>
      <c r="H36" s="11" t="e">
        <f t="shared" si="14"/>
        <v>#REF!</v>
      </c>
      <c r="I36" s="11" t="e">
        <f t="shared" si="14"/>
        <v>#REF!</v>
      </c>
      <c r="J36" s="11" t="e">
        <f t="shared" si="14"/>
        <v>#REF!</v>
      </c>
      <c r="K36" s="11" t="e">
        <f t="shared" si="14"/>
        <v>#REF!</v>
      </c>
      <c r="L36" s="11">
        <f t="shared" si="14"/>
        <v>434.7</v>
      </c>
    </row>
    <row r="37" spans="1:12" ht="31.5" x14ac:dyDescent="0.25">
      <c r="A37" s="26" t="s">
        <v>1065</v>
      </c>
      <c r="B37" s="21" t="s">
        <v>997</v>
      </c>
      <c r="C37" s="42" t="s">
        <v>285</v>
      </c>
      <c r="D37" s="42" t="s">
        <v>256</v>
      </c>
      <c r="E37" s="42"/>
      <c r="F37" s="42"/>
      <c r="G37" s="11" t="e">
        <f>G38</f>
        <v>#REF!</v>
      </c>
      <c r="H37" s="11" t="e">
        <f t="shared" si="14"/>
        <v>#REF!</v>
      </c>
      <c r="I37" s="11" t="e">
        <f t="shared" si="14"/>
        <v>#REF!</v>
      </c>
      <c r="J37" s="11" t="e">
        <f t="shared" si="14"/>
        <v>#REF!</v>
      </c>
      <c r="K37" s="11" t="e">
        <f t="shared" si="14"/>
        <v>#REF!</v>
      </c>
      <c r="L37" s="11">
        <f t="shared" si="14"/>
        <v>434.7</v>
      </c>
    </row>
    <row r="38" spans="1:12" ht="15.75" x14ac:dyDescent="0.25">
      <c r="A38" s="31" t="s">
        <v>289</v>
      </c>
      <c r="B38" s="21" t="s">
        <v>997</v>
      </c>
      <c r="C38" s="42" t="s">
        <v>285</v>
      </c>
      <c r="D38" s="42" t="s">
        <v>256</v>
      </c>
      <c r="E38" s="42" t="s">
        <v>290</v>
      </c>
      <c r="F38" s="42"/>
      <c r="G38" s="11" t="e">
        <f>G39</f>
        <v>#REF!</v>
      </c>
      <c r="H38" s="11" t="e">
        <f t="shared" si="14"/>
        <v>#REF!</v>
      </c>
      <c r="I38" s="11" t="e">
        <f t="shared" si="14"/>
        <v>#REF!</v>
      </c>
      <c r="J38" s="11" t="e">
        <f t="shared" si="14"/>
        <v>#REF!</v>
      </c>
      <c r="K38" s="11" t="e">
        <f t="shared" si="14"/>
        <v>#REF!</v>
      </c>
      <c r="L38" s="11">
        <f t="shared" si="14"/>
        <v>434.7</v>
      </c>
    </row>
    <row r="39" spans="1:12" ht="31.5" x14ac:dyDescent="0.25">
      <c r="A39" s="31" t="s">
        <v>291</v>
      </c>
      <c r="B39" s="21" t="s">
        <v>997</v>
      </c>
      <c r="C39" s="42" t="s">
        <v>285</v>
      </c>
      <c r="D39" s="42" t="s">
        <v>256</v>
      </c>
      <c r="E39" s="42" t="s">
        <v>292</v>
      </c>
      <c r="F39" s="42"/>
      <c r="G39" s="11" t="e">
        <f>'Прил.№4 ведомств.'!#REF!</f>
        <v>#REF!</v>
      </c>
      <c r="H39" s="11" t="e">
        <f>'Прил.№4 ведомств.'!#REF!</f>
        <v>#REF!</v>
      </c>
      <c r="I39" s="11" t="e">
        <f>'Прил.№4 ведомств.'!#REF!</f>
        <v>#REF!</v>
      </c>
      <c r="J39" s="11" t="e">
        <f>'Прил.№4 ведомств.'!#REF!</f>
        <v>#REF!</v>
      </c>
      <c r="K39" s="11" t="e">
        <f>'Прил.№4 ведомств.'!#REF!</f>
        <v>#REF!</v>
      </c>
      <c r="L39" s="11">
        <f>'Прил.№4 ведомств.'!G553</f>
        <v>434.7</v>
      </c>
    </row>
    <row r="40" spans="1:12" ht="47.25" x14ac:dyDescent="0.25">
      <c r="A40" s="47" t="s">
        <v>302</v>
      </c>
      <c r="B40" s="21" t="s">
        <v>394</v>
      </c>
      <c r="C40" s="42"/>
      <c r="D40" s="42"/>
      <c r="E40" s="42"/>
      <c r="F40" s="42" t="s">
        <v>687</v>
      </c>
      <c r="G40" s="11" t="e">
        <f t="shared" ref="G40:L40" si="15">G34</f>
        <v>#REF!</v>
      </c>
      <c r="H40" s="11" t="e">
        <f t="shared" si="15"/>
        <v>#REF!</v>
      </c>
      <c r="I40" s="11" t="e">
        <f t="shared" si="15"/>
        <v>#REF!</v>
      </c>
      <c r="J40" s="11" t="e">
        <f t="shared" si="15"/>
        <v>#REF!</v>
      </c>
      <c r="K40" s="11" t="e">
        <f t="shared" si="15"/>
        <v>#REF!</v>
      </c>
      <c r="L40" s="11">
        <f t="shared" si="15"/>
        <v>434.7</v>
      </c>
    </row>
    <row r="41" spans="1:12" ht="31.5" x14ac:dyDescent="0.25">
      <c r="A41" s="63" t="s">
        <v>689</v>
      </c>
      <c r="B41" s="8" t="s">
        <v>397</v>
      </c>
      <c r="C41" s="8"/>
      <c r="D41" s="8"/>
      <c r="E41" s="8"/>
      <c r="F41" s="8"/>
      <c r="G41" s="67" t="e">
        <f>G42</f>
        <v>#REF!</v>
      </c>
      <c r="H41" s="67" t="e">
        <f t="shared" ref="H41:L45" si="16">H42</f>
        <v>#REF!</v>
      </c>
      <c r="I41" s="67" t="e">
        <f t="shared" si="16"/>
        <v>#REF!</v>
      </c>
      <c r="J41" s="67" t="e">
        <f t="shared" si="16"/>
        <v>#REF!</v>
      </c>
      <c r="K41" s="67" t="e">
        <f t="shared" si="16"/>
        <v>#REF!</v>
      </c>
      <c r="L41" s="67">
        <f t="shared" si="16"/>
        <v>420</v>
      </c>
    </row>
    <row r="42" spans="1:12" ht="15.75" x14ac:dyDescent="0.25">
      <c r="A42" s="47" t="s">
        <v>284</v>
      </c>
      <c r="B42" s="42" t="s">
        <v>397</v>
      </c>
      <c r="C42" s="42" t="s">
        <v>285</v>
      </c>
      <c r="D42" s="42"/>
      <c r="E42" s="42"/>
      <c r="F42" s="42"/>
      <c r="G42" s="11" t="e">
        <f>G43</f>
        <v>#REF!</v>
      </c>
      <c r="H42" s="11" t="e">
        <f t="shared" si="16"/>
        <v>#REF!</v>
      </c>
      <c r="I42" s="11" t="e">
        <f t="shared" si="16"/>
        <v>#REF!</v>
      </c>
      <c r="J42" s="11" t="e">
        <f t="shared" si="16"/>
        <v>#REF!</v>
      </c>
      <c r="K42" s="11" t="e">
        <f t="shared" si="16"/>
        <v>#REF!</v>
      </c>
      <c r="L42" s="11">
        <f t="shared" si="16"/>
        <v>420</v>
      </c>
    </row>
    <row r="43" spans="1:12" ht="15.75" x14ac:dyDescent="0.25">
      <c r="A43" s="47" t="s">
        <v>293</v>
      </c>
      <c r="B43" s="42" t="s">
        <v>397</v>
      </c>
      <c r="C43" s="42" t="s">
        <v>285</v>
      </c>
      <c r="D43" s="42" t="s">
        <v>256</v>
      </c>
      <c r="E43" s="42"/>
      <c r="F43" s="42"/>
      <c r="G43" s="11" t="e">
        <f>G44</f>
        <v>#REF!</v>
      </c>
      <c r="H43" s="11" t="e">
        <f t="shared" si="16"/>
        <v>#REF!</v>
      </c>
      <c r="I43" s="11" t="e">
        <f t="shared" si="16"/>
        <v>#REF!</v>
      </c>
      <c r="J43" s="11" t="e">
        <f t="shared" si="16"/>
        <v>#REF!</v>
      </c>
      <c r="K43" s="11" t="e">
        <f t="shared" si="16"/>
        <v>#REF!</v>
      </c>
      <c r="L43" s="11">
        <f t="shared" si="16"/>
        <v>420</v>
      </c>
    </row>
    <row r="44" spans="1:12" ht="31.5" x14ac:dyDescent="0.25">
      <c r="A44" s="31" t="s">
        <v>198</v>
      </c>
      <c r="B44" s="42" t="s">
        <v>398</v>
      </c>
      <c r="C44" s="42" t="s">
        <v>285</v>
      </c>
      <c r="D44" s="42" t="s">
        <v>256</v>
      </c>
      <c r="E44" s="42"/>
      <c r="F44" s="42"/>
      <c r="G44" s="11" t="e">
        <f>G45</f>
        <v>#REF!</v>
      </c>
      <c r="H44" s="11" t="e">
        <f t="shared" si="16"/>
        <v>#REF!</v>
      </c>
      <c r="I44" s="11" t="e">
        <f t="shared" si="16"/>
        <v>#REF!</v>
      </c>
      <c r="J44" s="11" t="e">
        <f t="shared" si="16"/>
        <v>#REF!</v>
      </c>
      <c r="K44" s="11" t="e">
        <f t="shared" si="16"/>
        <v>#REF!</v>
      </c>
      <c r="L44" s="11">
        <f t="shared" si="16"/>
        <v>420</v>
      </c>
    </row>
    <row r="45" spans="1:12" ht="15.75" x14ac:dyDescent="0.25">
      <c r="A45" s="31" t="s">
        <v>289</v>
      </c>
      <c r="B45" s="42" t="s">
        <v>398</v>
      </c>
      <c r="C45" s="42" t="s">
        <v>285</v>
      </c>
      <c r="D45" s="42" t="s">
        <v>256</v>
      </c>
      <c r="E45" s="42" t="s">
        <v>290</v>
      </c>
      <c r="F45" s="42"/>
      <c r="G45" s="11" t="e">
        <f>G46</f>
        <v>#REF!</v>
      </c>
      <c r="H45" s="11" t="e">
        <f t="shared" si="16"/>
        <v>#REF!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  <c r="L45" s="11">
        <f t="shared" si="16"/>
        <v>420</v>
      </c>
    </row>
    <row r="46" spans="1:12" ht="31.5" x14ac:dyDescent="0.25">
      <c r="A46" s="31" t="s">
        <v>389</v>
      </c>
      <c r="B46" s="42" t="s">
        <v>398</v>
      </c>
      <c r="C46" s="42" t="s">
        <v>285</v>
      </c>
      <c r="D46" s="42" t="s">
        <v>256</v>
      </c>
      <c r="E46" s="42" t="s">
        <v>390</v>
      </c>
      <c r="F46" s="42"/>
      <c r="G46" s="11" t="e">
        <f>'Прил.№4 ведомств.'!#REF!</f>
        <v>#REF!</v>
      </c>
      <c r="H46" s="11" t="e">
        <f>'Прил.№4 ведомств.'!#REF!</f>
        <v>#REF!</v>
      </c>
      <c r="I46" s="11" t="e">
        <f>'Прил.№4 ведомств.'!#REF!</f>
        <v>#REF!</v>
      </c>
      <c r="J46" s="11" t="e">
        <f>'Прил.№4 ведомств.'!#REF!</f>
        <v>#REF!</v>
      </c>
      <c r="K46" s="11" t="e">
        <f>'Прил.№4 ведомств.'!#REF!</f>
        <v>#REF!</v>
      </c>
      <c r="L46" s="11">
        <f>'Прил.№4 ведомств.'!G557</f>
        <v>420</v>
      </c>
    </row>
    <row r="47" spans="1:12" ht="47.25" x14ac:dyDescent="0.25">
      <c r="A47" s="47" t="s">
        <v>302</v>
      </c>
      <c r="B47" s="42" t="s">
        <v>397</v>
      </c>
      <c r="C47" s="42"/>
      <c r="D47" s="42"/>
      <c r="E47" s="42"/>
      <c r="F47" s="42" t="s">
        <v>687</v>
      </c>
      <c r="G47" s="11" t="e">
        <f t="shared" ref="G47:L47" si="17">G41</f>
        <v>#REF!</v>
      </c>
      <c r="H47" s="11" t="e">
        <f t="shared" si="17"/>
        <v>#REF!</v>
      </c>
      <c r="I47" s="11" t="e">
        <f t="shared" si="17"/>
        <v>#REF!</v>
      </c>
      <c r="J47" s="11" t="e">
        <f t="shared" si="17"/>
        <v>#REF!</v>
      </c>
      <c r="K47" s="11" t="e">
        <f t="shared" si="17"/>
        <v>#REF!</v>
      </c>
      <c r="L47" s="11">
        <f t="shared" si="17"/>
        <v>420</v>
      </c>
    </row>
    <row r="48" spans="1:12" ht="15.75" x14ac:dyDescent="0.25">
      <c r="A48" s="63" t="s">
        <v>691</v>
      </c>
      <c r="B48" s="8" t="s">
        <v>400</v>
      </c>
      <c r="C48" s="8"/>
      <c r="D48" s="8"/>
      <c r="E48" s="8"/>
      <c r="F48" s="8"/>
      <c r="G48" s="67" t="e">
        <f>G49</f>
        <v>#REF!</v>
      </c>
      <c r="H48" s="67" t="e">
        <f t="shared" ref="H48:L50" si="18">H49</f>
        <v>#REF!</v>
      </c>
      <c r="I48" s="67" t="e">
        <f t="shared" si="18"/>
        <v>#REF!</v>
      </c>
      <c r="J48" s="67" t="e">
        <f t="shared" si="18"/>
        <v>#REF!</v>
      </c>
      <c r="K48" s="67" t="e">
        <f t="shared" si="18"/>
        <v>#REF!</v>
      </c>
      <c r="L48" s="67">
        <f t="shared" si="18"/>
        <v>1272.3000000000002</v>
      </c>
    </row>
    <row r="49" spans="1:12" ht="15.75" x14ac:dyDescent="0.25">
      <c r="A49" s="47" t="s">
        <v>284</v>
      </c>
      <c r="B49" s="42" t="s">
        <v>400</v>
      </c>
      <c r="C49" s="42" t="s">
        <v>285</v>
      </c>
      <c r="D49" s="42"/>
      <c r="E49" s="42"/>
      <c r="F49" s="42"/>
      <c r="G49" s="11" t="e">
        <f>G50</f>
        <v>#REF!</v>
      </c>
      <c r="H49" s="11" t="e">
        <f t="shared" si="18"/>
        <v>#REF!</v>
      </c>
      <c r="I49" s="11" t="e">
        <f t="shared" si="18"/>
        <v>#REF!</v>
      </c>
      <c r="J49" s="11" t="e">
        <f t="shared" si="18"/>
        <v>#REF!</v>
      </c>
      <c r="K49" s="11" t="e">
        <f t="shared" si="18"/>
        <v>#REF!</v>
      </c>
      <c r="L49" s="11">
        <f t="shared" si="18"/>
        <v>1272.3000000000002</v>
      </c>
    </row>
    <row r="50" spans="1:12" ht="15.75" x14ac:dyDescent="0.25">
      <c r="A50" s="47" t="s">
        <v>293</v>
      </c>
      <c r="B50" s="42" t="s">
        <v>400</v>
      </c>
      <c r="C50" s="42" t="s">
        <v>285</v>
      </c>
      <c r="D50" s="42" t="s">
        <v>256</v>
      </c>
      <c r="E50" s="42"/>
      <c r="F50" s="42"/>
      <c r="G50" s="11" t="e">
        <f>G51</f>
        <v>#REF!</v>
      </c>
      <c r="H50" s="11" t="e">
        <f t="shared" si="18"/>
        <v>#REF!</v>
      </c>
      <c r="I50" s="11" t="e">
        <f t="shared" si="18"/>
        <v>#REF!</v>
      </c>
      <c r="J50" s="11" t="e">
        <f t="shared" si="18"/>
        <v>#REF!</v>
      </c>
      <c r="K50" s="11" t="e">
        <f t="shared" si="18"/>
        <v>#REF!</v>
      </c>
      <c r="L50" s="11">
        <f t="shared" si="18"/>
        <v>1272.3000000000002</v>
      </c>
    </row>
    <row r="51" spans="1:12" ht="31.5" x14ac:dyDescent="0.25">
      <c r="A51" s="31" t="s">
        <v>198</v>
      </c>
      <c r="B51" s="42" t="s">
        <v>401</v>
      </c>
      <c r="C51" s="42" t="s">
        <v>285</v>
      </c>
      <c r="D51" s="42" t="s">
        <v>256</v>
      </c>
      <c r="E51" s="42"/>
      <c r="F51" s="42"/>
      <c r="G51" s="11" t="e">
        <f t="shared" ref="G51:L51" si="19">G52+G54</f>
        <v>#REF!</v>
      </c>
      <c r="H51" s="11" t="e">
        <f t="shared" si="19"/>
        <v>#REF!</v>
      </c>
      <c r="I51" s="11" t="e">
        <f t="shared" si="19"/>
        <v>#REF!</v>
      </c>
      <c r="J51" s="11" t="e">
        <f t="shared" si="19"/>
        <v>#REF!</v>
      </c>
      <c r="K51" s="11" t="e">
        <f t="shared" si="19"/>
        <v>#REF!</v>
      </c>
      <c r="L51" s="11">
        <f t="shared" si="19"/>
        <v>1272.3000000000002</v>
      </c>
    </row>
    <row r="52" spans="1:12" ht="31.5" x14ac:dyDescent="0.25">
      <c r="A52" s="31" t="s">
        <v>172</v>
      </c>
      <c r="B52" s="42" t="s">
        <v>401</v>
      </c>
      <c r="C52" s="42" t="s">
        <v>285</v>
      </c>
      <c r="D52" s="42" t="s">
        <v>256</v>
      </c>
      <c r="E52" s="42" t="s">
        <v>173</v>
      </c>
      <c r="F52" s="42"/>
      <c r="G52" s="11" t="e">
        <f t="shared" ref="G52:L52" si="20">G53</f>
        <v>#REF!</v>
      </c>
      <c r="H52" s="11" t="e">
        <f t="shared" si="20"/>
        <v>#REF!</v>
      </c>
      <c r="I52" s="11" t="e">
        <f t="shared" si="20"/>
        <v>#REF!</v>
      </c>
      <c r="J52" s="11" t="e">
        <f t="shared" si="20"/>
        <v>#REF!</v>
      </c>
      <c r="K52" s="11" t="e">
        <f t="shared" si="20"/>
        <v>#REF!</v>
      </c>
      <c r="L52" s="11">
        <f t="shared" si="20"/>
        <v>356.6</v>
      </c>
    </row>
    <row r="53" spans="1:12" ht="31.5" x14ac:dyDescent="0.25">
      <c r="A53" s="31" t="s">
        <v>174</v>
      </c>
      <c r="B53" s="42" t="s">
        <v>401</v>
      </c>
      <c r="C53" s="42" t="s">
        <v>285</v>
      </c>
      <c r="D53" s="42" t="s">
        <v>256</v>
      </c>
      <c r="E53" s="42" t="s">
        <v>175</v>
      </c>
      <c r="F53" s="42"/>
      <c r="G53" s="11" t="e">
        <f>'Прил.№4 ведомств.'!#REF!</f>
        <v>#REF!</v>
      </c>
      <c r="H53" s="11" t="e">
        <f>'Прил.№4 ведомств.'!#REF!</f>
        <v>#REF!</v>
      </c>
      <c r="I53" s="11" t="e">
        <f>'Прил.№4 ведомств.'!#REF!</f>
        <v>#REF!</v>
      </c>
      <c r="J53" s="11" t="e">
        <f>'Прил.№4 ведомств.'!#REF!</f>
        <v>#REF!</v>
      </c>
      <c r="K53" s="11" t="e">
        <f>'Прил.№4 ведомств.'!#REF!</f>
        <v>#REF!</v>
      </c>
      <c r="L53" s="11">
        <f>'Прил.№4 ведомств.'!G561</f>
        <v>356.6</v>
      </c>
    </row>
    <row r="54" spans="1:12" ht="15.75" x14ac:dyDescent="0.25">
      <c r="A54" s="31" t="s">
        <v>289</v>
      </c>
      <c r="B54" s="42" t="s">
        <v>401</v>
      </c>
      <c r="C54" s="42" t="s">
        <v>285</v>
      </c>
      <c r="D54" s="42" t="s">
        <v>256</v>
      </c>
      <c r="E54" s="42" t="s">
        <v>290</v>
      </c>
      <c r="F54" s="42"/>
      <c r="G54" s="11" t="e">
        <f t="shared" ref="G54:L54" si="21">G55</f>
        <v>#REF!</v>
      </c>
      <c r="H54" s="11" t="e">
        <f t="shared" si="21"/>
        <v>#REF!</v>
      </c>
      <c r="I54" s="11" t="e">
        <f t="shared" si="21"/>
        <v>#REF!</v>
      </c>
      <c r="J54" s="11" t="e">
        <f t="shared" si="21"/>
        <v>#REF!</v>
      </c>
      <c r="K54" s="11" t="e">
        <f t="shared" si="21"/>
        <v>#REF!</v>
      </c>
      <c r="L54" s="11">
        <f t="shared" si="21"/>
        <v>915.7</v>
      </c>
    </row>
    <row r="55" spans="1:12" ht="31.5" x14ac:dyDescent="0.25">
      <c r="A55" s="31" t="s">
        <v>389</v>
      </c>
      <c r="B55" s="42" t="s">
        <v>401</v>
      </c>
      <c r="C55" s="42" t="s">
        <v>285</v>
      </c>
      <c r="D55" s="42" t="s">
        <v>256</v>
      </c>
      <c r="E55" s="42" t="s">
        <v>390</v>
      </c>
      <c r="F55" s="42"/>
      <c r="G55" s="11" t="e">
        <f>'Прил.№4 ведомств.'!#REF!</f>
        <v>#REF!</v>
      </c>
      <c r="H55" s="11" t="e">
        <f>'Прил.№4 ведомств.'!#REF!</f>
        <v>#REF!</v>
      </c>
      <c r="I55" s="11" t="e">
        <f>'Прил.№4 ведомств.'!#REF!</f>
        <v>#REF!</v>
      </c>
      <c r="J55" s="11" t="e">
        <f>'Прил.№4 ведомств.'!#REF!</f>
        <v>#REF!</v>
      </c>
      <c r="K55" s="11" t="e">
        <f>'Прил.№4 ведомств.'!#REF!</f>
        <v>#REF!</v>
      </c>
      <c r="L55" s="11">
        <f>'Прил.№4 ведомств.'!G563</f>
        <v>915.7</v>
      </c>
    </row>
    <row r="56" spans="1:12" ht="47.25" x14ac:dyDescent="0.25">
      <c r="A56" s="47" t="s">
        <v>302</v>
      </c>
      <c r="B56" s="42" t="s">
        <v>400</v>
      </c>
      <c r="C56" s="42"/>
      <c r="D56" s="42"/>
      <c r="E56" s="42"/>
      <c r="F56" s="42" t="s">
        <v>687</v>
      </c>
      <c r="G56" s="11" t="e">
        <f t="shared" ref="G56:L56" si="22">G48</f>
        <v>#REF!</v>
      </c>
      <c r="H56" s="11" t="e">
        <f t="shared" si="22"/>
        <v>#REF!</v>
      </c>
      <c r="I56" s="11" t="e">
        <f t="shared" si="22"/>
        <v>#REF!</v>
      </c>
      <c r="J56" s="11" t="e">
        <f t="shared" si="22"/>
        <v>#REF!</v>
      </c>
      <c r="K56" s="11" t="e">
        <f t="shared" si="22"/>
        <v>#REF!</v>
      </c>
      <c r="L56" s="11">
        <f t="shared" si="22"/>
        <v>1272.3000000000002</v>
      </c>
    </row>
    <row r="57" spans="1:12" ht="31.5" x14ac:dyDescent="0.25">
      <c r="A57" s="63" t="s">
        <v>693</v>
      </c>
      <c r="B57" s="8" t="s">
        <v>403</v>
      </c>
      <c r="C57" s="8"/>
      <c r="D57" s="8"/>
      <c r="E57" s="8"/>
      <c r="F57" s="8"/>
      <c r="G57" s="67" t="e">
        <f>G58</f>
        <v>#REF!</v>
      </c>
      <c r="H57" s="67" t="e">
        <f t="shared" ref="H57:L61" si="23">H58</f>
        <v>#REF!</v>
      </c>
      <c r="I57" s="67" t="e">
        <f t="shared" si="23"/>
        <v>#REF!</v>
      </c>
      <c r="J57" s="67" t="e">
        <f t="shared" si="23"/>
        <v>#REF!</v>
      </c>
      <c r="K57" s="67" t="e">
        <f t="shared" si="23"/>
        <v>#REF!</v>
      </c>
      <c r="L57" s="67">
        <f t="shared" si="23"/>
        <v>250</v>
      </c>
    </row>
    <row r="58" spans="1:12" ht="15.75" x14ac:dyDescent="0.25">
      <c r="A58" s="47" t="s">
        <v>284</v>
      </c>
      <c r="B58" s="42" t="s">
        <v>403</v>
      </c>
      <c r="C58" s="42" t="s">
        <v>285</v>
      </c>
      <c r="D58" s="42"/>
      <c r="E58" s="42"/>
      <c r="F58" s="42"/>
      <c r="G58" s="11" t="e">
        <f>G59</f>
        <v>#REF!</v>
      </c>
      <c r="H58" s="11" t="e">
        <f t="shared" si="23"/>
        <v>#REF!</v>
      </c>
      <c r="I58" s="11" t="e">
        <f t="shared" si="23"/>
        <v>#REF!</v>
      </c>
      <c r="J58" s="11" t="e">
        <f t="shared" si="23"/>
        <v>#REF!</v>
      </c>
      <c r="K58" s="11" t="e">
        <f t="shared" si="23"/>
        <v>#REF!</v>
      </c>
      <c r="L58" s="11">
        <f t="shared" si="23"/>
        <v>250</v>
      </c>
    </row>
    <row r="59" spans="1:12" ht="21.75" customHeight="1" x14ac:dyDescent="0.25">
      <c r="A59" s="47" t="s">
        <v>293</v>
      </c>
      <c r="B59" s="42" t="s">
        <v>403</v>
      </c>
      <c r="C59" s="42" t="s">
        <v>285</v>
      </c>
      <c r="D59" s="42" t="s">
        <v>256</v>
      </c>
      <c r="E59" s="42"/>
      <c r="F59" s="42"/>
      <c r="G59" s="11" t="e">
        <f>G60</f>
        <v>#REF!</v>
      </c>
      <c r="H59" s="11" t="e">
        <f t="shared" si="23"/>
        <v>#REF!</v>
      </c>
      <c r="I59" s="11" t="e">
        <f t="shared" si="23"/>
        <v>#REF!</v>
      </c>
      <c r="J59" s="11" t="e">
        <f t="shared" si="23"/>
        <v>#REF!</v>
      </c>
      <c r="K59" s="11" t="e">
        <f t="shared" si="23"/>
        <v>#REF!</v>
      </c>
      <c r="L59" s="11">
        <f t="shared" si="23"/>
        <v>250</v>
      </c>
    </row>
    <row r="60" spans="1:12" ht="31.5" x14ac:dyDescent="0.25">
      <c r="A60" s="31" t="s">
        <v>198</v>
      </c>
      <c r="B60" s="42" t="s">
        <v>404</v>
      </c>
      <c r="C60" s="42" t="s">
        <v>285</v>
      </c>
      <c r="D60" s="42" t="s">
        <v>256</v>
      </c>
      <c r="E60" s="42"/>
      <c r="F60" s="42"/>
      <c r="G60" s="11" t="e">
        <f>G61</f>
        <v>#REF!</v>
      </c>
      <c r="H60" s="11" t="e">
        <f t="shared" si="23"/>
        <v>#REF!</v>
      </c>
      <c r="I60" s="11" t="e">
        <f t="shared" si="23"/>
        <v>#REF!</v>
      </c>
      <c r="J60" s="11" t="e">
        <f t="shared" si="23"/>
        <v>#REF!</v>
      </c>
      <c r="K60" s="11" t="e">
        <f t="shared" si="23"/>
        <v>#REF!</v>
      </c>
      <c r="L60" s="11">
        <f t="shared" si="23"/>
        <v>250</v>
      </c>
    </row>
    <row r="61" spans="1:12" ht="15.75" x14ac:dyDescent="0.25">
      <c r="A61" s="31" t="s">
        <v>289</v>
      </c>
      <c r="B61" s="42" t="s">
        <v>404</v>
      </c>
      <c r="C61" s="42" t="s">
        <v>285</v>
      </c>
      <c r="D61" s="42" t="s">
        <v>256</v>
      </c>
      <c r="E61" s="42" t="s">
        <v>290</v>
      </c>
      <c r="F61" s="42"/>
      <c r="G61" s="11" t="e">
        <f>G62</f>
        <v>#REF!</v>
      </c>
      <c r="H61" s="11" t="e">
        <f t="shared" si="23"/>
        <v>#REF!</v>
      </c>
      <c r="I61" s="11" t="e">
        <f t="shared" si="23"/>
        <v>#REF!</v>
      </c>
      <c r="J61" s="11" t="e">
        <f t="shared" si="23"/>
        <v>#REF!</v>
      </c>
      <c r="K61" s="11" t="e">
        <f t="shared" si="23"/>
        <v>#REF!</v>
      </c>
      <c r="L61" s="11">
        <f t="shared" si="23"/>
        <v>250</v>
      </c>
    </row>
    <row r="62" spans="1:12" ht="31.5" x14ac:dyDescent="0.25">
      <c r="A62" s="31" t="s">
        <v>389</v>
      </c>
      <c r="B62" s="42" t="s">
        <v>404</v>
      </c>
      <c r="C62" s="42" t="s">
        <v>285</v>
      </c>
      <c r="D62" s="42" t="s">
        <v>256</v>
      </c>
      <c r="E62" s="42" t="s">
        <v>390</v>
      </c>
      <c r="F62" s="42"/>
      <c r="G62" s="11" t="e">
        <f>'Прил.№4 ведомств.'!#REF!</f>
        <v>#REF!</v>
      </c>
      <c r="H62" s="11" t="e">
        <f>'Прил.№4 ведомств.'!#REF!</f>
        <v>#REF!</v>
      </c>
      <c r="I62" s="11" t="e">
        <f>'Прил.№4 ведомств.'!#REF!</f>
        <v>#REF!</v>
      </c>
      <c r="J62" s="11" t="e">
        <f>'Прил.№4 ведомств.'!#REF!</f>
        <v>#REF!</v>
      </c>
      <c r="K62" s="11" t="e">
        <f>'Прил.№4 ведомств.'!#REF!</f>
        <v>#REF!</v>
      </c>
      <c r="L62" s="11">
        <f>'Прил.№4 ведомств.'!G567</f>
        <v>250</v>
      </c>
    </row>
    <row r="63" spans="1:12" ht="47.25" x14ac:dyDescent="0.25">
      <c r="A63" s="47" t="s">
        <v>302</v>
      </c>
      <c r="B63" s="42" t="s">
        <v>403</v>
      </c>
      <c r="C63" s="42"/>
      <c r="D63" s="42"/>
      <c r="E63" s="42"/>
      <c r="F63" s="42" t="s">
        <v>687</v>
      </c>
      <c r="G63" s="11" t="e">
        <f t="shared" ref="G63:L63" si="24">G57</f>
        <v>#REF!</v>
      </c>
      <c r="H63" s="11" t="e">
        <f t="shared" si="24"/>
        <v>#REF!</v>
      </c>
      <c r="I63" s="11" t="e">
        <f t="shared" si="24"/>
        <v>#REF!</v>
      </c>
      <c r="J63" s="11" t="e">
        <f t="shared" si="24"/>
        <v>#REF!</v>
      </c>
      <c r="K63" s="11" t="e">
        <f t="shared" si="24"/>
        <v>#REF!</v>
      </c>
      <c r="L63" s="11">
        <f t="shared" si="24"/>
        <v>250</v>
      </c>
    </row>
    <row r="64" spans="1:12" ht="47.25" x14ac:dyDescent="0.25">
      <c r="A64" s="63" t="s">
        <v>405</v>
      </c>
      <c r="B64" s="8" t="s">
        <v>406</v>
      </c>
      <c r="C64" s="8"/>
      <c r="D64" s="8"/>
      <c r="E64" s="8"/>
      <c r="F64" s="8"/>
      <c r="G64" s="67" t="e">
        <f>G65</f>
        <v>#REF!</v>
      </c>
      <c r="H64" s="67" t="e">
        <f t="shared" ref="H64:L68" si="25">H65</f>
        <v>#REF!</v>
      </c>
      <c r="I64" s="67" t="e">
        <f t="shared" si="25"/>
        <v>#REF!</v>
      </c>
      <c r="J64" s="67" t="e">
        <f t="shared" si="25"/>
        <v>#REF!</v>
      </c>
      <c r="K64" s="67" t="e">
        <f t="shared" si="25"/>
        <v>#REF!</v>
      </c>
      <c r="L64" s="67">
        <f t="shared" si="25"/>
        <v>260</v>
      </c>
    </row>
    <row r="65" spans="1:12" ht="15.75" x14ac:dyDescent="0.25">
      <c r="A65" s="47" t="s">
        <v>339</v>
      </c>
      <c r="B65" s="42" t="s">
        <v>406</v>
      </c>
      <c r="C65" s="42" t="s">
        <v>340</v>
      </c>
      <c r="D65" s="42"/>
      <c r="E65" s="42"/>
      <c r="F65" s="42"/>
      <c r="G65" s="11" t="e">
        <f>G66</f>
        <v>#REF!</v>
      </c>
      <c r="H65" s="11" t="e">
        <f t="shared" si="25"/>
        <v>#REF!</v>
      </c>
      <c r="I65" s="11" t="e">
        <f t="shared" si="25"/>
        <v>#REF!</v>
      </c>
      <c r="J65" s="11" t="e">
        <f t="shared" si="25"/>
        <v>#REF!</v>
      </c>
      <c r="K65" s="11" t="e">
        <f t="shared" si="25"/>
        <v>#REF!</v>
      </c>
      <c r="L65" s="11">
        <f t="shared" si="25"/>
        <v>260</v>
      </c>
    </row>
    <row r="66" spans="1:12" ht="15.75" x14ac:dyDescent="0.25">
      <c r="A66" s="47" t="s">
        <v>374</v>
      </c>
      <c r="B66" s="42" t="s">
        <v>406</v>
      </c>
      <c r="C66" s="42" t="s">
        <v>340</v>
      </c>
      <c r="D66" s="42" t="s">
        <v>191</v>
      </c>
      <c r="E66" s="42"/>
      <c r="F66" s="42"/>
      <c r="G66" s="11" t="e">
        <f>G67</f>
        <v>#REF!</v>
      </c>
      <c r="H66" s="11" t="e">
        <f t="shared" si="25"/>
        <v>#REF!</v>
      </c>
      <c r="I66" s="11" t="e">
        <f t="shared" si="25"/>
        <v>#REF!</v>
      </c>
      <c r="J66" s="11" t="e">
        <f t="shared" si="25"/>
        <v>#REF!</v>
      </c>
      <c r="K66" s="11" t="e">
        <f t="shared" si="25"/>
        <v>#REF!</v>
      </c>
      <c r="L66" s="11">
        <f t="shared" si="25"/>
        <v>260</v>
      </c>
    </row>
    <row r="67" spans="1:12" ht="42.75" customHeight="1" x14ac:dyDescent="0.25">
      <c r="A67" s="31" t="s">
        <v>198</v>
      </c>
      <c r="B67" s="42" t="s">
        <v>407</v>
      </c>
      <c r="C67" s="42" t="s">
        <v>340</v>
      </c>
      <c r="D67" s="42" t="s">
        <v>191</v>
      </c>
      <c r="E67" s="42"/>
      <c r="F67" s="42"/>
      <c r="G67" s="11" t="e">
        <f>G68</f>
        <v>#REF!</v>
      </c>
      <c r="H67" s="11" t="e">
        <f t="shared" si="25"/>
        <v>#REF!</v>
      </c>
      <c r="I67" s="11" t="e">
        <f t="shared" si="25"/>
        <v>#REF!</v>
      </c>
      <c r="J67" s="11" t="e">
        <f t="shared" si="25"/>
        <v>#REF!</v>
      </c>
      <c r="K67" s="11" t="e">
        <f t="shared" si="25"/>
        <v>#REF!</v>
      </c>
      <c r="L67" s="11">
        <f t="shared" si="25"/>
        <v>260</v>
      </c>
    </row>
    <row r="68" spans="1:12" ht="31.5" x14ac:dyDescent="0.25">
      <c r="A68" s="31" t="s">
        <v>172</v>
      </c>
      <c r="B68" s="42" t="s">
        <v>407</v>
      </c>
      <c r="C68" s="42" t="s">
        <v>340</v>
      </c>
      <c r="D68" s="42" t="s">
        <v>191</v>
      </c>
      <c r="E68" s="42" t="s">
        <v>173</v>
      </c>
      <c r="F68" s="42"/>
      <c r="G68" s="11" t="e">
        <f>G69</f>
        <v>#REF!</v>
      </c>
      <c r="H68" s="11" t="e">
        <f t="shared" si="25"/>
        <v>#REF!</v>
      </c>
      <c r="I68" s="11" t="e">
        <f t="shared" si="25"/>
        <v>#REF!</v>
      </c>
      <c r="J68" s="11" t="e">
        <f t="shared" si="25"/>
        <v>#REF!</v>
      </c>
      <c r="K68" s="11" t="e">
        <f t="shared" si="25"/>
        <v>#REF!</v>
      </c>
      <c r="L68" s="11">
        <f t="shared" si="25"/>
        <v>260</v>
      </c>
    </row>
    <row r="69" spans="1:12" ht="31.5" x14ac:dyDescent="0.25">
      <c r="A69" s="31" t="s">
        <v>174</v>
      </c>
      <c r="B69" s="42" t="s">
        <v>407</v>
      </c>
      <c r="C69" s="42" t="s">
        <v>340</v>
      </c>
      <c r="D69" s="42" t="s">
        <v>191</v>
      </c>
      <c r="E69" s="42" t="s">
        <v>175</v>
      </c>
      <c r="F69" s="42"/>
      <c r="G69" s="11" t="e">
        <f>'Прил.№4 ведомств.'!#REF!</f>
        <v>#REF!</v>
      </c>
      <c r="H69" s="11" t="e">
        <f>'Прил.№4 ведомств.'!#REF!</f>
        <v>#REF!</v>
      </c>
      <c r="I69" s="11" t="e">
        <f>'Прил.№4 ведомств.'!#REF!</f>
        <v>#REF!</v>
      </c>
      <c r="J69" s="11" t="e">
        <f>'Прил.№4 ведомств.'!#REF!</f>
        <v>#REF!</v>
      </c>
      <c r="K69" s="11" t="e">
        <f>'Прил.№4 ведомств.'!#REF!</f>
        <v>#REF!</v>
      </c>
      <c r="L69" s="11">
        <f>'Прил.№4 ведомств.'!G520</f>
        <v>260</v>
      </c>
    </row>
    <row r="70" spans="1:12" ht="47.25" x14ac:dyDescent="0.25">
      <c r="A70" s="47" t="s">
        <v>302</v>
      </c>
      <c r="B70" s="42" t="s">
        <v>406</v>
      </c>
      <c r="C70" s="42"/>
      <c r="D70" s="42"/>
      <c r="E70" s="42"/>
      <c r="F70" s="42" t="s">
        <v>687</v>
      </c>
      <c r="G70" s="11" t="e">
        <f t="shared" ref="G70:L70" si="26">G64</f>
        <v>#REF!</v>
      </c>
      <c r="H70" s="11" t="e">
        <f t="shared" si="26"/>
        <v>#REF!</v>
      </c>
      <c r="I70" s="11" t="e">
        <f t="shared" si="26"/>
        <v>#REF!</v>
      </c>
      <c r="J70" s="11" t="e">
        <f t="shared" si="26"/>
        <v>#REF!</v>
      </c>
      <c r="K70" s="11" t="e">
        <f t="shared" si="26"/>
        <v>#REF!</v>
      </c>
      <c r="L70" s="11">
        <f t="shared" si="26"/>
        <v>260</v>
      </c>
    </row>
    <row r="71" spans="1:12" ht="47.25" x14ac:dyDescent="0.25">
      <c r="A71" s="43" t="s">
        <v>408</v>
      </c>
      <c r="B71" s="8" t="s">
        <v>409</v>
      </c>
      <c r="C71" s="8"/>
      <c r="D71" s="8"/>
      <c r="E71" s="8"/>
      <c r="F71" s="8"/>
      <c r="G71" s="67" t="e">
        <f>G72</f>
        <v>#REF!</v>
      </c>
      <c r="H71" s="67" t="e">
        <f t="shared" ref="H71:L72" si="27">H72</f>
        <v>#REF!</v>
      </c>
      <c r="I71" s="67" t="e">
        <f t="shared" si="27"/>
        <v>#REF!</v>
      </c>
      <c r="J71" s="67" t="e">
        <f t="shared" si="27"/>
        <v>#REF!</v>
      </c>
      <c r="K71" s="67" t="e">
        <f t="shared" si="27"/>
        <v>#REF!</v>
      </c>
      <c r="L71" s="67">
        <f t="shared" si="27"/>
        <v>20</v>
      </c>
    </row>
    <row r="72" spans="1:12" ht="15.75" x14ac:dyDescent="0.25">
      <c r="A72" s="47" t="s">
        <v>273</v>
      </c>
      <c r="B72" s="42" t="s">
        <v>409</v>
      </c>
      <c r="C72" s="42" t="s">
        <v>191</v>
      </c>
      <c r="D72" s="42"/>
      <c r="E72" s="42"/>
      <c r="F72" s="42"/>
      <c r="G72" s="11" t="e">
        <f>G73</f>
        <v>#REF!</v>
      </c>
      <c r="H72" s="11" t="e">
        <f t="shared" si="27"/>
        <v>#REF!</v>
      </c>
      <c r="I72" s="11" t="e">
        <f t="shared" si="27"/>
        <v>#REF!</v>
      </c>
      <c r="J72" s="11" t="e">
        <f t="shared" si="27"/>
        <v>#REF!</v>
      </c>
      <c r="K72" s="11" t="e">
        <f t="shared" si="27"/>
        <v>#REF!</v>
      </c>
      <c r="L72" s="11">
        <f t="shared" si="27"/>
        <v>20</v>
      </c>
    </row>
    <row r="73" spans="1:12" ht="15.75" x14ac:dyDescent="0.25">
      <c r="A73" s="47" t="s">
        <v>278</v>
      </c>
      <c r="B73" s="42" t="s">
        <v>409</v>
      </c>
      <c r="C73" s="42" t="s">
        <v>191</v>
      </c>
      <c r="D73" s="42" t="s">
        <v>279</v>
      </c>
      <c r="E73" s="42"/>
      <c r="F73" s="42"/>
      <c r="G73" s="11" t="e">
        <f t="shared" ref="G73:L73" si="28">G74+G92+G83+G87+G79</f>
        <v>#REF!</v>
      </c>
      <c r="H73" s="11" t="e">
        <f t="shared" si="28"/>
        <v>#REF!</v>
      </c>
      <c r="I73" s="11" t="e">
        <f t="shared" si="28"/>
        <v>#REF!</v>
      </c>
      <c r="J73" s="11" t="e">
        <f t="shared" si="28"/>
        <v>#REF!</v>
      </c>
      <c r="K73" s="11" t="e">
        <f t="shared" si="28"/>
        <v>#REF!</v>
      </c>
      <c r="L73" s="11">
        <f t="shared" si="28"/>
        <v>20</v>
      </c>
    </row>
    <row r="74" spans="1:12" ht="45" customHeight="1" x14ac:dyDescent="0.25">
      <c r="A74" s="31" t="s">
        <v>198</v>
      </c>
      <c r="B74" s="42" t="s">
        <v>411</v>
      </c>
      <c r="C74" s="42" t="s">
        <v>191</v>
      </c>
      <c r="D74" s="42" t="s">
        <v>279</v>
      </c>
      <c r="E74" s="42"/>
      <c r="F74" s="42"/>
      <c r="G74" s="11" t="e">
        <f t="shared" ref="G74:L74" si="29">G77+G75</f>
        <v>#REF!</v>
      </c>
      <c r="H74" s="11" t="e">
        <f t="shared" si="29"/>
        <v>#REF!</v>
      </c>
      <c r="I74" s="11" t="e">
        <f t="shared" si="29"/>
        <v>#REF!</v>
      </c>
      <c r="J74" s="11" t="e">
        <f t="shared" si="29"/>
        <v>#REF!</v>
      </c>
      <c r="K74" s="11" t="e">
        <f t="shared" si="29"/>
        <v>#REF!</v>
      </c>
      <c r="L74" s="11">
        <f t="shared" si="29"/>
        <v>10</v>
      </c>
    </row>
    <row r="75" spans="1:12" ht="31.5" hidden="1" customHeight="1" x14ac:dyDescent="0.25">
      <c r="A75" s="31" t="s">
        <v>172</v>
      </c>
      <c r="B75" s="42" t="s">
        <v>409</v>
      </c>
      <c r="C75" s="42" t="s">
        <v>191</v>
      </c>
      <c r="D75" s="42" t="s">
        <v>279</v>
      </c>
      <c r="E75" s="42" t="s">
        <v>173</v>
      </c>
      <c r="F75" s="42"/>
      <c r="G75" s="11">
        <f t="shared" ref="G75:L75" si="30">G76</f>
        <v>0</v>
      </c>
      <c r="H75" s="11">
        <f t="shared" si="30"/>
        <v>0</v>
      </c>
      <c r="I75" s="11">
        <f t="shared" si="30"/>
        <v>0</v>
      </c>
      <c r="J75" s="11">
        <f t="shared" si="30"/>
        <v>0</v>
      </c>
      <c r="K75" s="11">
        <f t="shared" si="30"/>
        <v>0</v>
      </c>
      <c r="L75" s="11">
        <f t="shared" si="30"/>
        <v>0</v>
      </c>
    </row>
    <row r="76" spans="1:12" ht="31.5" hidden="1" customHeight="1" x14ac:dyDescent="0.25">
      <c r="A76" s="31" t="s">
        <v>174</v>
      </c>
      <c r="B76" s="42" t="s">
        <v>409</v>
      </c>
      <c r="C76" s="42" t="s">
        <v>191</v>
      </c>
      <c r="D76" s="42" t="s">
        <v>279</v>
      </c>
      <c r="E76" s="42" t="s">
        <v>175</v>
      </c>
      <c r="F76" s="42"/>
      <c r="G76" s="11"/>
      <c r="H76" s="11"/>
      <c r="I76" s="11"/>
      <c r="J76" s="11"/>
      <c r="K76" s="11"/>
      <c r="L76" s="11"/>
    </row>
    <row r="77" spans="1:12" ht="31.5" x14ac:dyDescent="0.25">
      <c r="A77" s="26" t="s">
        <v>313</v>
      </c>
      <c r="B77" s="42" t="s">
        <v>411</v>
      </c>
      <c r="C77" s="42" t="s">
        <v>191</v>
      </c>
      <c r="D77" s="42" t="s">
        <v>279</v>
      </c>
      <c r="E77" s="42" t="s">
        <v>314</v>
      </c>
      <c r="F77" s="42"/>
      <c r="G77" s="11" t="e">
        <f t="shared" ref="G77:L77" si="31">G78</f>
        <v>#REF!</v>
      </c>
      <c r="H77" s="11" t="e">
        <f t="shared" si="31"/>
        <v>#REF!</v>
      </c>
      <c r="I77" s="11" t="e">
        <f t="shared" si="31"/>
        <v>#REF!</v>
      </c>
      <c r="J77" s="11" t="e">
        <f t="shared" si="31"/>
        <v>#REF!</v>
      </c>
      <c r="K77" s="11" t="e">
        <f t="shared" si="31"/>
        <v>#REF!</v>
      </c>
      <c r="L77" s="11">
        <f t="shared" si="31"/>
        <v>10</v>
      </c>
    </row>
    <row r="78" spans="1:12" ht="60.75" customHeight="1" x14ac:dyDescent="0.25">
      <c r="A78" s="26" t="s">
        <v>412</v>
      </c>
      <c r="B78" s="42" t="s">
        <v>411</v>
      </c>
      <c r="C78" s="42" t="s">
        <v>191</v>
      </c>
      <c r="D78" s="42" t="s">
        <v>279</v>
      </c>
      <c r="E78" s="42" t="s">
        <v>413</v>
      </c>
      <c r="F78" s="42"/>
      <c r="G78" s="11" t="e">
        <f>'Прил.№4 ведомств.'!#REF!</f>
        <v>#REF!</v>
      </c>
      <c r="H78" s="11" t="e">
        <f>'Прил.№4 ведомств.'!#REF!</f>
        <v>#REF!</v>
      </c>
      <c r="I78" s="11" t="e">
        <f>'Прил.№4 ведомств.'!#REF!</f>
        <v>#REF!</v>
      </c>
      <c r="J78" s="11" t="e">
        <f>'Прил.№4 ведомств.'!#REF!</f>
        <v>#REF!</v>
      </c>
      <c r="K78" s="11" t="e">
        <f>'Прил.№4 ведомств.'!#REF!</f>
        <v>#REF!</v>
      </c>
      <c r="L78" s="11">
        <f>'Прил.№4 ведомств.'!G291</f>
        <v>10</v>
      </c>
    </row>
    <row r="79" spans="1:12" ht="47.25" x14ac:dyDescent="0.25">
      <c r="A79" s="26" t="s">
        <v>416</v>
      </c>
      <c r="B79" s="21" t="s">
        <v>417</v>
      </c>
      <c r="C79" s="42" t="s">
        <v>191</v>
      </c>
      <c r="D79" s="42" t="s">
        <v>279</v>
      </c>
      <c r="E79" s="42"/>
      <c r="F79" s="42"/>
      <c r="G79" s="11" t="e">
        <f>G80</f>
        <v>#REF!</v>
      </c>
      <c r="H79" s="11" t="e">
        <f t="shared" ref="H79:L80" si="32">H80</f>
        <v>#REF!</v>
      </c>
      <c r="I79" s="11" t="e">
        <f t="shared" si="32"/>
        <v>#REF!</v>
      </c>
      <c r="J79" s="11" t="e">
        <f t="shared" si="32"/>
        <v>#REF!</v>
      </c>
      <c r="K79" s="11" t="e">
        <f t="shared" si="32"/>
        <v>#REF!</v>
      </c>
      <c r="L79" s="11">
        <f t="shared" si="32"/>
        <v>10</v>
      </c>
    </row>
    <row r="80" spans="1:12" ht="15.75" x14ac:dyDescent="0.25">
      <c r="A80" s="26" t="s">
        <v>289</v>
      </c>
      <c r="B80" s="21" t="s">
        <v>417</v>
      </c>
      <c r="C80" s="42" t="s">
        <v>191</v>
      </c>
      <c r="D80" s="42" t="s">
        <v>279</v>
      </c>
      <c r="E80" s="42" t="s">
        <v>290</v>
      </c>
      <c r="F80" s="42"/>
      <c r="G80" s="11" t="e">
        <f>G81</f>
        <v>#REF!</v>
      </c>
      <c r="H80" s="11" t="e">
        <f t="shared" si="32"/>
        <v>#REF!</v>
      </c>
      <c r="I80" s="11" t="e">
        <f t="shared" si="32"/>
        <v>#REF!</v>
      </c>
      <c r="J80" s="11" t="e">
        <f t="shared" si="32"/>
        <v>#REF!</v>
      </c>
      <c r="K80" s="11" t="e">
        <f t="shared" si="32"/>
        <v>#REF!</v>
      </c>
      <c r="L80" s="11">
        <f t="shared" si="32"/>
        <v>10</v>
      </c>
    </row>
    <row r="81" spans="1:12" ht="31.5" x14ac:dyDescent="0.25">
      <c r="A81" s="26" t="s">
        <v>291</v>
      </c>
      <c r="B81" s="21" t="s">
        <v>417</v>
      </c>
      <c r="C81" s="42" t="s">
        <v>191</v>
      </c>
      <c r="D81" s="42" t="s">
        <v>279</v>
      </c>
      <c r="E81" s="42" t="s">
        <v>292</v>
      </c>
      <c r="F81" s="42"/>
      <c r="G81" s="11" t="e">
        <f>'Прил.№4 ведомств.'!#REF!</f>
        <v>#REF!</v>
      </c>
      <c r="H81" s="11" t="e">
        <f>'Прил.№4 ведомств.'!#REF!</f>
        <v>#REF!</v>
      </c>
      <c r="I81" s="11" t="e">
        <f>'Прил.№4 ведомств.'!#REF!</f>
        <v>#REF!</v>
      </c>
      <c r="J81" s="11" t="e">
        <f>'Прил.№4 ведомств.'!#REF!</f>
        <v>#REF!</v>
      </c>
      <c r="K81" s="11" t="e">
        <f>'Прил.№4 ведомств.'!#REF!</f>
        <v>#REF!</v>
      </c>
      <c r="L81" s="11">
        <f>'Прил.№4 ведомств.'!G294</f>
        <v>10</v>
      </c>
    </row>
    <row r="82" spans="1:12" ht="47.25" x14ac:dyDescent="0.25">
      <c r="A82" s="47" t="s">
        <v>302</v>
      </c>
      <c r="B82" s="21" t="s">
        <v>409</v>
      </c>
      <c r="C82" s="42"/>
      <c r="D82" s="42"/>
      <c r="E82" s="42"/>
      <c r="F82" s="10" t="s">
        <v>687</v>
      </c>
      <c r="G82" s="11" t="e">
        <f t="shared" ref="G82:L82" si="33">G71</f>
        <v>#REF!</v>
      </c>
      <c r="H82" s="11" t="e">
        <f t="shared" si="33"/>
        <v>#REF!</v>
      </c>
      <c r="I82" s="11" t="e">
        <f t="shared" si="33"/>
        <v>#REF!</v>
      </c>
      <c r="J82" s="11" t="e">
        <f t="shared" si="33"/>
        <v>#REF!</v>
      </c>
      <c r="K82" s="11" t="e">
        <f t="shared" si="33"/>
        <v>#REF!</v>
      </c>
      <c r="L82" s="11">
        <f t="shared" si="33"/>
        <v>20</v>
      </c>
    </row>
    <row r="83" spans="1:12" ht="110.25" hidden="1" customHeight="1" x14ac:dyDescent="0.25">
      <c r="A83" s="26" t="s">
        <v>414</v>
      </c>
      <c r="B83" s="21" t="s">
        <v>415</v>
      </c>
      <c r="C83" s="42" t="s">
        <v>285</v>
      </c>
      <c r="D83" s="42" t="s">
        <v>256</v>
      </c>
      <c r="E83" s="42"/>
      <c r="F83" s="10"/>
      <c r="G83" s="11">
        <f>G84</f>
        <v>0</v>
      </c>
      <c r="H83" s="11">
        <f t="shared" ref="H83:L84" si="34">H84</f>
        <v>0</v>
      </c>
      <c r="I83" s="11">
        <f t="shared" si="34"/>
        <v>0</v>
      </c>
      <c r="J83" s="11">
        <f t="shared" si="34"/>
        <v>0</v>
      </c>
      <c r="K83" s="11">
        <f t="shared" si="34"/>
        <v>0</v>
      </c>
      <c r="L83" s="11">
        <f t="shared" si="34"/>
        <v>0</v>
      </c>
    </row>
    <row r="84" spans="1:12" ht="15.75" hidden="1" customHeight="1" x14ac:dyDescent="0.25">
      <c r="A84" s="26" t="s">
        <v>176</v>
      </c>
      <c r="B84" s="21" t="s">
        <v>415</v>
      </c>
      <c r="C84" s="42" t="s">
        <v>285</v>
      </c>
      <c r="D84" s="42" t="s">
        <v>256</v>
      </c>
      <c r="E84" s="42" t="s">
        <v>186</v>
      </c>
      <c r="F84" s="10"/>
      <c r="G84" s="11">
        <f>G85</f>
        <v>0</v>
      </c>
      <c r="H84" s="11">
        <f t="shared" si="34"/>
        <v>0</v>
      </c>
      <c r="I84" s="11">
        <f t="shared" si="34"/>
        <v>0</v>
      </c>
      <c r="J84" s="11">
        <f t="shared" si="34"/>
        <v>0</v>
      </c>
      <c r="K84" s="11">
        <f t="shared" si="34"/>
        <v>0</v>
      </c>
      <c r="L84" s="11">
        <f t="shared" si="34"/>
        <v>0</v>
      </c>
    </row>
    <row r="85" spans="1:12" ht="47.25" hidden="1" customHeight="1" x14ac:dyDescent="0.25">
      <c r="A85" s="26" t="s">
        <v>225</v>
      </c>
      <c r="B85" s="21" t="s">
        <v>415</v>
      </c>
      <c r="C85" s="42" t="s">
        <v>285</v>
      </c>
      <c r="D85" s="42" t="s">
        <v>256</v>
      </c>
      <c r="E85" s="42" t="s">
        <v>201</v>
      </c>
      <c r="F85" s="10"/>
      <c r="G85" s="11"/>
      <c r="H85" s="11"/>
      <c r="I85" s="11"/>
      <c r="J85" s="11"/>
      <c r="K85" s="11"/>
      <c r="L85" s="11"/>
    </row>
    <row r="86" spans="1:12" ht="47.25" hidden="1" customHeight="1" x14ac:dyDescent="0.25">
      <c r="A86" s="47" t="s">
        <v>302</v>
      </c>
      <c r="B86" s="21" t="s">
        <v>415</v>
      </c>
      <c r="C86" s="42" t="s">
        <v>285</v>
      </c>
      <c r="D86" s="42" t="s">
        <v>256</v>
      </c>
      <c r="E86" s="42"/>
      <c r="F86" s="10" t="s">
        <v>687</v>
      </c>
      <c r="G86" s="11">
        <f t="shared" ref="G86:L86" si="35">G85</f>
        <v>0</v>
      </c>
      <c r="H86" s="11">
        <f t="shared" si="35"/>
        <v>0</v>
      </c>
      <c r="I86" s="11">
        <f t="shared" si="35"/>
        <v>0</v>
      </c>
      <c r="J86" s="11">
        <f t="shared" si="35"/>
        <v>0</v>
      </c>
      <c r="K86" s="11">
        <f t="shared" si="35"/>
        <v>0</v>
      </c>
      <c r="L86" s="11">
        <f t="shared" si="35"/>
        <v>0</v>
      </c>
    </row>
    <row r="87" spans="1:12" ht="47.25" hidden="1" customHeight="1" x14ac:dyDescent="0.25">
      <c r="A87" s="26" t="s">
        <v>416</v>
      </c>
      <c r="B87" s="21" t="s">
        <v>417</v>
      </c>
      <c r="C87" s="42" t="s">
        <v>285</v>
      </c>
      <c r="D87" s="42" t="s">
        <v>256</v>
      </c>
      <c r="E87" s="42"/>
      <c r="F87" s="10"/>
      <c r="G87" s="11">
        <f>G88</f>
        <v>0</v>
      </c>
      <c r="H87" s="11">
        <f t="shared" ref="H87:L88" si="36">H88</f>
        <v>0</v>
      </c>
      <c r="I87" s="11">
        <f t="shared" si="36"/>
        <v>0</v>
      </c>
      <c r="J87" s="11">
        <f t="shared" si="36"/>
        <v>0</v>
      </c>
      <c r="K87" s="11">
        <f t="shared" si="36"/>
        <v>0</v>
      </c>
      <c r="L87" s="11">
        <f t="shared" si="36"/>
        <v>0</v>
      </c>
    </row>
    <row r="88" spans="1:12" ht="15.75" hidden="1" customHeight="1" x14ac:dyDescent="0.25">
      <c r="A88" s="31" t="s">
        <v>289</v>
      </c>
      <c r="B88" s="21" t="s">
        <v>417</v>
      </c>
      <c r="C88" s="42" t="s">
        <v>285</v>
      </c>
      <c r="D88" s="42" t="s">
        <v>256</v>
      </c>
      <c r="E88" s="42" t="s">
        <v>290</v>
      </c>
      <c r="F88" s="10"/>
      <c r="G88" s="11">
        <f>G89</f>
        <v>0</v>
      </c>
      <c r="H88" s="11">
        <f t="shared" si="36"/>
        <v>0</v>
      </c>
      <c r="I88" s="11">
        <f t="shared" si="36"/>
        <v>0</v>
      </c>
      <c r="J88" s="11">
        <f t="shared" si="36"/>
        <v>0</v>
      </c>
      <c r="K88" s="11">
        <f t="shared" si="36"/>
        <v>0</v>
      </c>
      <c r="L88" s="11">
        <f t="shared" si="36"/>
        <v>0</v>
      </c>
    </row>
    <row r="89" spans="1:12" ht="31.5" hidden="1" customHeight="1" x14ac:dyDescent="0.25">
      <c r="A89" s="31" t="s">
        <v>291</v>
      </c>
      <c r="B89" s="21" t="s">
        <v>417</v>
      </c>
      <c r="C89" s="42" t="s">
        <v>285</v>
      </c>
      <c r="D89" s="42" t="s">
        <v>256</v>
      </c>
      <c r="E89" s="42" t="s">
        <v>292</v>
      </c>
      <c r="F89" s="10"/>
      <c r="G89" s="11"/>
      <c r="H89" s="11"/>
      <c r="I89" s="11"/>
      <c r="J89" s="11"/>
      <c r="K89" s="11"/>
      <c r="L89" s="11"/>
    </row>
    <row r="90" spans="1:12" ht="47.25" hidden="1" customHeight="1" x14ac:dyDescent="0.25">
      <c r="A90" s="47" t="s">
        <v>302</v>
      </c>
      <c r="B90" s="21" t="s">
        <v>417</v>
      </c>
      <c r="C90" s="42" t="s">
        <v>285</v>
      </c>
      <c r="D90" s="42" t="s">
        <v>256</v>
      </c>
      <c r="E90" s="42"/>
      <c r="F90" s="10" t="s">
        <v>687</v>
      </c>
      <c r="G90" s="11">
        <f t="shared" ref="G90:L90" si="37">G87</f>
        <v>0</v>
      </c>
      <c r="H90" s="11">
        <f t="shared" si="37"/>
        <v>0</v>
      </c>
      <c r="I90" s="11">
        <f t="shared" si="37"/>
        <v>0</v>
      </c>
      <c r="J90" s="11">
        <f t="shared" si="37"/>
        <v>0</v>
      </c>
      <c r="K90" s="11">
        <f t="shared" si="37"/>
        <v>0</v>
      </c>
      <c r="L90" s="11">
        <f t="shared" si="37"/>
        <v>0</v>
      </c>
    </row>
    <row r="91" spans="1:12" ht="31.5" hidden="1" customHeight="1" x14ac:dyDescent="0.25">
      <c r="A91" s="31" t="s">
        <v>418</v>
      </c>
      <c r="B91" s="21" t="s">
        <v>419</v>
      </c>
      <c r="C91" s="42" t="s">
        <v>285</v>
      </c>
      <c r="D91" s="42" t="s">
        <v>256</v>
      </c>
      <c r="E91" s="42"/>
      <c r="F91" s="42"/>
      <c r="G91" s="11">
        <f>G92</f>
        <v>0</v>
      </c>
      <c r="H91" s="11">
        <f t="shared" ref="H91:L92" si="38">H92</f>
        <v>0</v>
      </c>
      <c r="I91" s="11">
        <f t="shared" si="38"/>
        <v>0</v>
      </c>
      <c r="J91" s="11">
        <f t="shared" si="38"/>
        <v>0</v>
      </c>
      <c r="K91" s="11">
        <f t="shared" si="38"/>
        <v>0</v>
      </c>
      <c r="L91" s="11">
        <f t="shared" si="38"/>
        <v>0</v>
      </c>
    </row>
    <row r="92" spans="1:12" ht="31.5" hidden="1" customHeight="1" x14ac:dyDescent="0.25">
      <c r="A92" s="31" t="s">
        <v>172</v>
      </c>
      <c r="B92" s="21" t="s">
        <v>419</v>
      </c>
      <c r="C92" s="42" t="s">
        <v>285</v>
      </c>
      <c r="D92" s="42" t="s">
        <v>256</v>
      </c>
      <c r="E92" s="42" t="s">
        <v>173</v>
      </c>
      <c r="F92" s="42"/>
      <c r="G92" s="11">
        <f>G93</f>
        <v>0</v>
      </c>
      <c r="H92" s="11">
        <f t="shared" si="38"/>
        <v>0</v>
      </c>
      <c r="I92" s="11">
        <f t="shared" si="38"/>
        <v>0</v>
      </c>
      <c r="J92" s="11">
        <f t="shared" si="38"/>
        <v>0</v>
      </c>
      <c r="K92" s="11">
        <f t="shared" si="38"/>
        <v>0</v>
      </c>
      <c r="L92" s="11">
        <f t="shared" si="38"/>
        <v>0</v>
      </c>
    </row>
    <row r="93" spans="1:12" ht="31.5" hidden="1" customHeight="1" x14ac:dyDescent="0.25">
      <c r="A93" s="31" t="s">
        <v>174</v>
      </c>
      <c r="B93" s="21" t="s">
        <v>419</v>
      </c>
      <c r="C93" s="42" t="s">
        <v>285</v>
      </c>
      <c r="D93" s="42" t="s">
        <v>256</v>
      </c>
      <c r="E93" s="42" t="s">
        <v>175</v>
      </c>
      <c r="F93" s="42"/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ht="15.75" hidden="1" customHeight="1" x14ac:dyDescent="0.25">
      <c r="A94" s="31" t="s">
        <v>176</v>
      </c>
      <c r="B94" s="21" t="s">
        <v>419</v>
      </c>
      <c r="C94" s="42" t="s">
        <v>285</v>
      </c>
      <c r="D94" s="42" t="s">
        <v>256</v>
      </c>
      <c r="E94" s="42" t="s">
        <v>186</v>
      </c>
      <c r="F94" s="42"/>
      <c r="G94" s="11"/>
      <c r="H94" s="11"/>
      <c r="I94" s="11"/>
      <c r="J94" s="11"/>
      <c r="K94" s="11"/>
      <c r="L94" s="11"/>
    </row>
    <row r="95" spans="1:12" ht="47.25" hidden="1" customHeight="1" x14ac:dyDescent="0.25">
      <c r="A95" s="31" t="s">
        <v>225</v>
      </c>
      <c r="B95" s="21" t="s">
        <v>419</v>
      </c>
      <c r="C95" s="42" t="s">
        <v>285</v>
      </c>
      <c r="D95" s="42" t="s">
        <v>256</v>
      </c>
      <c r="E95" s="42" t="s">
        <v>201</v>
      </c>
      <c r="F95" s="42"/>
      <c r="G95" s="11"/>
      <c r="H95" s="11"/>
      <c r="I95" s="11"/>
      <c r="J95" s="11"/>
      <c r="K95" s="11"/>
      <c r="L95" s="11"/>
    </row>
    <row r="96" spans="1:12" ht="47.25" hidden="1" customHeight="1" x14ac:dyDescent="0.25">
      <c r="A96" s="47" t="s">
        <v>302</v>
      </c>
      <c r="B96" s="21" t="s">
        <v>419</v>
      </c>
      <c r="C96" s="42" t="s">
        <v>285</v>
      </c>
      <c r="D96" s="42" t="s">
        <v>256</v>
      </c>
      <c r="E96" s="42"/>
      <c r="F96" s="10" t="s">
        <v>687</v>
      </c>
      <c r="G96" s="11">
        <f t="shared" ref="G96:L96" si="39">G91</f>
        <v>0</v>
      </c>
      <c r="H96" s="11">
        <f t="shared" si="39"/>
        <v>0</v>
      </c>
      <c r="I96" s="11">
        <f t="shared" si="39"/>
        <v>0</v>
      </c>
      <c r="J96" s="11">
        <f t="shared" si="39"/>
        <v>0</v>
      </c>
      <c r="K96" s="11">
        <f t="shared" si="39"/>
        <v>0</v>
      </c>
      <c r="L96" s="11">
        <f t="shared" si="39"/>
        <v>0</v>
      </c>
    </row>
    <row r="97" spans="1:12" ht="94.5" x14ac:dyDescent="0.25">
      <c r="A97" s="43" t="s">
        <v>421</v>
      </c>
      <c r="B97" s="8" t="s">
        <v>422</v>
      </c>
      <c r="C97" s="8"/>
      <c r="D97" s="8"/>
      <c r="E97" s="8"/>
      <c r="F97" s="9"/>
      <c r="G97" s="67" t="e">
        <f>G98</f>
        <v>#REF!</v>
      </c>
      <c r="H97" s="67" t="e">
        <f t="shared" ref="H97:L101" si="40">H98</f>
        <v>#REF!</v>
      </c>
      <c r="I97" s="67" t="e">
        <f t="shared" si="40"/>
        <v>#REF!</v>
      </c>
      <c r="J97" s="67" t="e">
        <f t="shared" si="40"/>
        <v>#REF!</v>
      </c>
      <c r="K97" s="67" t="e">
        <f t="shared" si="40"/>
        <v>#REF!</v>
      </c>
      <c r="L97" s="67">
        <f t="shared" si="40"/>
        <v>350</v>
      </c>
    </row>
    <row r="98" spans="1:12" ht="15.75" x14ac:dyDescent="0.25">
      <c r="A98" s="47" t="s">
        <v>158</v>
      </c>
      <c r="B98" s="42" t="s">
        <v>422</v>
      </c>
      <c r="C98" s="42" t="s">
        <v>159</v>
      </c>
      <c r="D98" s="42"/>
      <c r="E98" s="42"/>
      <c r="F98" s="10"/>
      <c r="G98" s="11" t="e">
        <f>G99</f>
        <v>#REF!</v>
      </c>
      <c r="H98" s="11" t="e">
        <f t="shared" si="40"/>
        <v>#REF!</v>
      </c>
      <c r="I98" s="11" t="e">
        <f t="shared" si="40"/>
        <v>#REF!</v>
      </c>
      <c r="J98" s="11" t="e">
        <f t="shared" si="40"/>
        <v>#REF!</v>
      </c>
      <c r="K98" s="11" t="e">
        <f t="shared" si="40"/>
        <v>#REF!</v>
      </c>
      <c r="L98" s="11">
        <f t="shared" si="40"/>
        <v>350</v>
      </c>
    </row>
    <row r="99" spans="1:12" ht="24.75" customHeight="1" x14ac:dyDescent="0.25">
      <c r="A99" s="47" t="s">
        <v>180</v>
      </c>
      <c r="B99" s="42" t="s">
        <v>422</v>
      </c>
      <c r="C99" s="42" t="s">
        <v>159</v>
      </c>
      <c r="D99" s="42" t="s">
        <v>181</v>
      </c>
      <c r="E99" s="42"/>
      <c r="F99" s="10"/>
      <c r="G99" s="11" t="e">
        <f>G100</f>
        <v>#REF!</v>
      </c>
      <c r="H99" s="11" t="e">
        <f t="shared" si="40"/>
        <v>#REF!</v>
      </c>
      <c r="I99" s="11" t="e">
        <f t="shared" si="40"/>
        <v>#REF!</v>
      </c>
      <c r="J99" s="11" t="e">
        <f t="shared" si="40"/>
        <v>#REF!</v>
      </c>
      <c r="K99" s="11" t="e">
        <f t="shared" si="40"/>
        <v>#REF!</v>
      </c>
      <c r="L99" s="11">
        <f t="shared" si="40"/>
        <v>350</v>
      </c>
    </row>
    <row r="100" spans="1:12" ht="31.5" x14ac:dyDescent="0.25">
      <c r="A100" s="31" t="s">
        <v>198</v>
      </c>
      <c r="B100" s="42" t="s">
        <v>423</v>
      </c>
      <c r="C100" s="42" t="s">
        <v>159</v>
      </c>
      <c r="D100" s="42" t="s">
        <v>181</v>
      </c>
      <c r="E100" s="42"/>
      <c r="F100" s="10"/>
      <c r="G100" s="11" t="e">
        <f>G101</f>
        <v>#REF!</v>
      </c>
      <c r="H100" s="11" t="e">
        <f t="shared" si="40"/>
        <v>#REF!</v>
      </c>
      <c r="I100" s="11" t="e">
        <f t="shared" si="40"/>
        <v>#REF!</v>
      </c>
      <c r="J100" s="11" t="e">
        <f t="shared" si="40"/>
        <v>#REF!</v>
      </c>
      <c r="K100" s="11" t="e">
        <f t="shared" si="40"/>
        <v>#REF!</v>
      </c>
      <c r="L100" s="11">
        <f t="shared" si="40"/>
        <v>350</v>
      </c>
    </row>
    <row r="101" spans="1:12" ht="31.5" x14ac:dyDescent="0.25">
      <c r="A101" s="31" t="s">
        <v>172</v>
      </c>
      <c r="B101" s="42" t="s">
        <v>423</v>
      </c>
      <c r="C101" s="42" t="s">
        <v>159</v>
      </c>
      <c r="D101" s="42" t="s">
        <v>181</v>
      </c>
      <c r="E101" s="42" t="s">
        <v>173</v>
      </c>
      <c r="F101" s="10"/>
      <c r="G101" s="11" t="e">
        <f>G102</f>
        <v>#REF!</v>
      </c>
      <c r="H101" s="11" t="e">
        <f t="shared" si="40"/>
        <v>#REF!</v>
      </c>
      <c r="I101" s="11" t="e">
        <f t="shared" si="40"/>
        <v>#REF!</v>
      </c>
      <c r="J101" s="11" t="e">
        <f t="shared" si="40"/>
        <v>#REF!</v>
      </c>
      <c r="K101" s="11" t="e">
        <f t="shared" si="40"/>
        <v>#REF!</v>
      </c>
      <c r="L101" s="11">
        <f t="shared" si="40"/>
        <v>350</v>
      </c>
    </row>
    <row r="102" spans="1:12" ht="31.5" x14ac:dyDescent="0.25">
      <c r="A102" s="31" t="s">
        <v>174</v>
      </c>
      <c r="B102" s="42" t="s">
        <v>423</v>
      </c>
      <c r="C102" s="42" t="s">
        <v>159</v>
      </c>
      <c r="D102" s="42" t="s">
        <v>181</v>
      </c>
      <c r="E102" s="42" t="s">
        <v>175</v>
      </c>
      <c r="F102" s="10"/>
      <c r="G102" s="11" t="e">
        <f>'Прил.№4 ведомств.'!#REF!</f>
        <v>#REF!</v>
      </c>
      <c r="H102" s="11" t="e">
        <f>'Прил.№4 ведомств.'!#REF!</f>
        <v>#REF!</v>
      </c>
      <c r="I102" s="11" t="e">
        <f>'Прил.№4 ведомств.'!#REF!</f>
        <v>#REF!</v>
      </c>
      <c r="J102" s="11" t="e">
        <f>'Прил.№4 ведомств.'!#REF!</f>
        <v>#REF!</v>
      </c>
      <c r="K102" s="11" t="e">
        <f>'Прил.№4 ведомств.'!#REF!</f>
        <v>#REF!</v>
      </c>
      <c r="L102" s="11">
        <f>'Прил.№4 ведомств.'!G252</f>
        <v>350</v>
      </c>
    </row>
    <row r="103" spans="1:12" ht="47.25" x14ac:dyDescent="0.25">
      <c r="A103" s="47" t="s">
        <v>302</v>
      </c>
      <c r="B103" s="42" t="s">
        <v>422</v>
      </c>
      <c r="C103" s="42"/>
      <c r="D103" s="42"/>
      <c r="E103" s="42"/>
      <c r="F103" s="10" t="s">
        <v>687</v>
      </c>
      <c r="G103" s="11" t="e">
        <f t="shared" ref="G103:L103" si="41">G97</f>
        <v>#REF!</v>
      </c>
      <c r="H103" s="11" t="e">
        <f t="shared" si="41"/>
        <v>#REF!</v>
      </c>
      <c r="I103" s="11" t="e">
        <f t="shared" si="41"/>
        <v>#REF!</v>
      </c>
      <c r="J103" s="11" t="e">
        <f t="shared" si="41"/>
        <v>#REF!</v>
      </c>
      <c r="K103" s="11" t="e">
        <f t="shared" si="41"/>
        <v>#REF!</v>
      </c>
      <c r="L103" s="11">
        <f t="shared" si="41"/>
        <v>350</v>
      </c>
    </row>
    <row r="104" spans="1:12" ht="47.25" x14ac:dyDescent="0.25">
      <c r="A104" s="63" t="s">
        <v>468</v>
      </c>
      <c r="B104" s="8" t="s">
        <v>448</v>
      </c>
      <c r="C104" s="8"/>
      <c r="D104" s="8"/>
      <c r="E104" s="8"/>
      <c r="F104" s="8"/>
      <c r="G104" s="67" t="e">
        <f t="shared" ref="G104:L104" si="42">G105+G120+G171+G208+G232</f>
        <v>#REF!</v>
      </c>
      <c r="H104" s="67" t="e">
        <f t="shared" si="42"/>
        <v>#REF!</v>
      </c>
      <c r="I104" s="67" t="e">
        <f t="shared" si="42"/>
        <v>#REF!</v>
      </c>
      <c r="J104" s="67" t="e">
        <f t="shared" si="42"/>
        <v>#REF!</v>
      </c>
      <c r="K104" s="67" t="e">
        <f t="shared" si="42"/>
        <v>#REF!</v>
      </c>
      <c r="L104" s="67">
        <f t="shared" si="42"/>
        <v>94382.499999999985</v>
      </c>
    </row>
    <row r="105" spans="1:12" ht="31.5" x14ac:dyDescent="0.25">
      <c r="A105" s="43" t="s">
        <v>449</v>
      </c>
      <c r="B105" s="8" t="s">
        <v>450</v>
      </c>
      <c r="C105" s="8"/>
      <c r="D105" s="8"/>
      <c r="E105" s="8"/>
      <c r="F105" s="8"/>
      <c r="G105" s="67" t="e">
        <f t="shared" ref="G105:L105" si="43">G106</f>
        <v>#REF!</v>
      </c>
      <c r="H105" s="67" t="e">
        <f t="shared" si="43"/>
        <v>#REF!</v>
      </c>
      <c r="I105" s="67" t="e">
        <f t="shared" si="43"/>
        <v>#REF!</v>
      </c>
      <c r="J105" s="67" t="e">
        <f t="shared" si="43"/>
        <v>#REF!</v>
      </c>
      <c r="K105" s="67" t="e">
        <f t="shared" si="43"/>
        <v>#REF!</v>
      </c>
      <c r="L105" s="67">
        <f t="shared" si="43"/>
        <v>71154.099999999991</v>
      </c>
    </row>
    <row r="106" spans="1:12" ht="15.75" x14ac:dyDescent="0.25">
      <c r="A106" s="31" t="s">
        <v>304</v>
      </c>
      <c r="B106" s="42" t="s">
        <v>450</v>
      </c>
      <c r="C106" s="42" t="s">
        <v>305</v>
      </c>
      <c r="D106" s="42"/>
      <c r="E106" s="42"/>
      <c r="F106" s="42"/>
      <c r="G106" s="11" t="e">
        <f t="shared" ref="G106:L106" si="44">G107+G111+G115</f>
        <v>#REF!</v>
      </c>
      <c r="H106" s="11" t="e">
        <f t="shared" si="44"/>
        <v>#REF!</v>
      </c>
      <c r="I106" s="11" t="e">
        <f t="shared" si="44"/>
        <v>#REF!</v>
      </c>
      <c r="J106" s="11" t="e">
        <f t="shared" si="44"/>
        <v>#REF!</v>
      </c>
      <c r="K106" s="11" t="e">
        <f t="shared" si="44"/>
        <v>#REF!</v>
      </c>
      <c r="L106" s="11">
        <f t="shared" si="44"/>
        <v>71154.099999999991</v>
      </c>
    </row>
    <row r="107" spans="1:12" ht="15.75" x14ac:dyDescent="0.25">
      <c r="A107" s="47" t="s">
        <v>446</v>
      </c>
      <c r="B107" s="42" t="s">
        <v>450</v>
      </c>
      <c r="C107" s="42" t="s">
        <v>305</v>
      </c>
      <c r="D107" s="42" t="s">
        <v>159</v>
      </c>
      <c r="E107" s="42"/>
      <c r="F107" s="42"/>
      <c r="G107" s="11" t="e">
        <f>G108</f>
        <v>#REF!</v>
      </c>
      <c r="H107" s="11" t="e">
        <f t="shared" ref="H107:L109" si="45">H108</f>
        <v>#REF!</v>
      </c>
      <c r="I107" s="11" t="e">
        <f t="shared" si="45"/>
        <v>#REF!</v>
      </c>
      <c r="J107" s="11" t="e">
        <f t="shared" si="45"/>
        <v>#REF!</v>
      </c>
      <c r="K107" s="11" t="e">
        <f t="shared" si="45"/>
        <v>#REF!</v>
      </c>
      <c r="L107" s="11">
        <f t="shared" si="45"/>
        <v>12174.300000000001</v>
      </c>
    </row>
    <row r="108" spans="1:12" ht="31.5" x14ac:dyDescent="0.25">
      <c r="A108" s="31" t="s">
        <v>451</v>
      </c>
      <c r="B108" s="42" t="s">
        <v>452</v>
      </c>
      <c r="C108" s="42" t="s">
        <v>305</v>
      </c>
      <c r="D108" s="42" t="s">
        <v>159</v>
      </c>
      <c r="E108" s="42"/>
      <c r="F108" s="42"/>
      <c r="G108" s="11" t="e">
        <f>G109</f>
        <v>#REF!</v>
      </c>
      <c r="H108" s="11" t="e">
        <f t="shared" si="45"/>
        <v>#REF!</v>
      </c>
      <c r="I108" s="11" t="e">
        <f t="shared" si="45"/>
        <v>#REF!</v>
      </c>
      <c r="J108" s="11" t="e">
        <f t="shared" si="45"/>
        <v>#REF!</v>
      </c>
      <c r="K108" s="11" t="e">
        <f t="shared" si="45"/>
        <v>#REF!</v>
      </c>
      <c r="L108" s="11">
        <f t="shared" si="45"/>
        <v>12174.300000000001</v>
      </c>
    </row>
    <row r="109" spans="1:12" ht="31.5" x14ac:dyDescent="0.25">
      <c r="A109" s="31" t="s">
        <v>313</v>
      </c>
      <c r="B109" s="42" t="s">
        <v>452</v>
      </c>
      <c r="C109" s="42" t="s">
        <v>305</v>
      </c>
      <c r="D109" s="42" t="s">
        <v>159</v>
      </c>
      <c r="E109" s="42" t="s">
        <v>314</v>
      </c>
      <c r="F109" s="42"/>
      <c r="G109" s="11" t="e">
        <f>G110</f>
        <v>#REF!</v>
      </c>
      <c r="H109" s="11" t="e">
        <f t="shared" si="45"/>
        <v>#REF!</v>
      </c>
      <c r="I109" s="11" t="e">
        <f t="shared" si="45"/>
        <v>#REF!</v>
      </c>
      <c r="J109" s="11" t="e">
        <f t="shared" si="45"/>
        <v>#REF!</v>
      </c>
      <c r="K109" s="11" t="e">
        <f t="shared" si="45"/>
        <v>#REF!</v>
      </c>
      <c r="L109" s="11">
        <f t="shared" si="45"/>
        <v>12174.300000000001</v>
      </c>
    </row>
    <row r="110" spans="1:12" ht="15.75" x14ac:dyDescent="0.25">
      <c r="A110" s="31" t="s">
        <v>315</v>
      </c>
      <c r="B110" s="42" t="s">
        <v>452</v>
      </c>
      <c r="C110" s="42" t="s">
        <v>305</v>
      </c>
      <c r="D110" s="42" t="s">
        <v>159</v>
      </c>
      <c r="E110" s="42" t="s">
        <v>316</v>
      </c>
      <c r="F110" s="42"/>
      <c r="G110" s="7" t="e">
        <f>'Прил.№4 ведомств.'!#REF!</f>
        <v>#REF!</v>
      </c>
      <c r="H110" s="7" t="e">
        <f>'Прил.№4 ведомств.'!#REF!</f>
        <v>#REF!</v>
      </c>
      <c r="I110" s="7" t="e">
        <f>'Прил.№4 ведомств.'!#REF!</f>
        <v>#REF!</v>
      </c>
      <c r="J110" s="7" t="e">
        <f>'Прил.№4 ведомств.'!#REF!</f>
        <v>#REF!</v>
      </c>
      <c r="K110" s="7" t="e">
        <f>'Прил.№4 ведомств.'!#REF!</f>
        <v>#REF!</v>
      </c>
      <c r="L110" s="7">
        <f>'Прил.№4 ведомств.'!G691</f>
        <v>12174.300000000001</v>
      </c>
    </row>
    <row r="111" spans="1:12" ht="15.75" x14ac:dyDescent="0.25">
      <c r="A111" s="31" t="s">
        <v>467</v>
      </c>
      <c r="B111" s="42" t="s">
        <v>450</v>
      </c>
      <c r="C111" s="42" t="s">
        <v>305</v>
      </c>
      <c r="D111" s="42" t="s">
        <v>254</v>
      </c>
      <c r="E111" s="42"/>
      <c r="F111" s="42"/>
      <c r="G111" s="11" t="e">
        <f>G112</f>
        <v>#REF!</v>
      </c>
      <c r="H111" s="11" t="e">
        <f t="shared" ref="H111:L113" si="46">H112</f>
        <v>#REF!</v>
      </c>
      <c r="I111" s="11" t="e">
        <f t="shared" si="46"/>
        <v>#REF!</v>
      </c>
      <c r="J111" s="11" t="e">
        <f t="shared" si="46"/>
        <v>#REF!</v>
      </c>
      <c r="K111" s="11" t="e">
        <f t="shared" si="46"/>
        <v>#REF!</v>
      </c>
      <c r="L111" s="11">
        <f t="shared" si="46"/>
        <v>28211.399999999998</v>
      </c>
    </row>
    <row r="112" spans="1:12" ht="30.75" customHeight="1" x14ac:dyDescent="0.25">
      <c r="A112" s="31" t="s">
        <v>469</v>
      </c>
      <c r="B112" s="42" t="s">
        <v>470</v>
      </c>
      <c r="C112" s="42" t="s">
        <v>305</v>
      </c>
      <c r="D112" s="42" t="s">
        <v>254</v>
      </c>
      <c r="E112" s="42"/>
      <c r="F112" s="42"/>
      <c r="G112" s="11" t="e">
        <f>G113</f>
        <v>#REF!</v>
      </c>
      <c r="H112" s="11" t="e">
        <f t="shared" si="46"/>
        <v>#REF!</v>
      </c>
      <c r="I112" s="11" t="e">
        <f t="shared" si="46"/>
        <v>#REF!</v>
      </c>
      <c r="J112" s="11" t="e">
        <f t="shared" si="46"/>
        <v>#REF!</v>
      </c>
      <c r="K112" s="11" t="e">
        <f t="shared" si="46"/>
        <v>#REF!</v>
      </c>
      <c r="L112" s="11">
        <f t="shared" si="46"/>
        <v>28211.399999999998</v>
      </c>
    </row>
    <row r="113" spans="1:12" ht="37.5" customHeight="1" x14ac:dyDescent="0.25">
      <c r="A113" s="31" t="s">
        <v>313</v>
      </c>
      <c r="B113" s="42" t="s">
        <v>470</v>
      </c>
      <c r="C113" s="42" t="s">
        <v>305</v>
      </c>
      <c r="D113" s="42" t="s">
        <v>254</v>
      </c>
      <c r="E113" s="42" t="s">
        <v>314</v>
      </c>
      <c r="F113" s="42"/>
      <c r="G113" s="11" t="e">
        <f>G114</f>
        <v>#REF!</v>
      </c>
      <c r="H113" s="11" t="e">
        <f t="shared" si="46"/>
        <v>#REF!</v>
      </c>
      <c r="I113" s="11" t="e">
        <f t="shared" si="46"/>
        <v>#REF!</v>
      </c>
      <c r="J113" s="11" t="e">
        <f t="shared" si="46"/>
        <v>#REF!</v>
      </c>
      <c r="K113" s="11" t="e">
        <f t="shared" si="46"/>
        <v>#REF!</v>
      </c>
      <c r="L113" s="11">
        <f t="shared" si="46"/>
        <v>28211.399999999998</v>
      </c>
    </row>
    <row r="114" spans="1:12" ht="15.75" x14ac:dyDescent="0.25">
      <c r="A114" s="31" t="s">
        <v>315</v>
      </c>
      <c r="B114" s="42" t="s">
        <v>470</v>
      </c>
      <c r="C114" s="42" t="s">
        <v>305</v>
      </c>
      <c r="D114" s="42" t="s">
        <v>254</v>
      </c>
      <c r="E114" s="42" t="s">
        <v>316</v>
      </c>
      <c r="F114" s="42"/>
      <c r="G114" s="7" t="e">
        <f>'Прил.№4 ведомств.'!#REF!</f>
        <v>#REF!</v>
      </c>
      <c r="H114" s="7" t="e">
        <f>'Прил.№4 ведомств.'!#REF!</f>
        <v>#REF!</v>
      </c>
      <c r="I114" s="7" t="e">
        <f>'Прил.№4 ведомств.'!#REF!</f>
        <v>#REF!</v>
      </c>
      <c r="J114" s="7" t="e">
        <f>'Прил.№4 ведомств.'!#REF!</f>
        <v>#REF!</v>
      </c>
      <c r="K114" s="7" t="e">
        <f>'Прил.№4 ведомств.'!#REF!</f>
        <v>#REF!</v>
      </c>
      <c r="L114" s="7">
        <f>'Прил.№4 ведомств.'!G750</f>
        <v>28211.399999999998</v>
      </c>
    </row>
    <row r="115" spans="1:12" ht="15.75" x14ac:dyDescent="0.25">
      <c r="A115" s="31" t="s">
        <v>306</v>
      </c>
      <c r="B115" s="42" t="s">
        <v>450</v>
      </c>
      <c r="C115" s="42" t="s">
        <v>305</v>
      </c>
      <c r="D115" s="42" t="s">
        <v>256</v>
      </c>
      <c r="E115" s="42"/>
      <c r="F115" s="42"/>
      <c r="G115" s="7" t="e">
        <f>G116</f>
        <v>#REF!</v>
      </c>
      <c r="H115" s="7" t="e">
        <f t="shared" ref="H115:L117" si="47">H116</f>
        <v>#REF!</v>
      </c>
      <c r="I115" s="7" t="e">
        <f t="shared" si="47"/>
        <v>#REF!</v>
      </c>
      <c r="J115" s="7" t="e">
        <f t="shared" si="47"/>
        <v>#REF!</v>
      </c>
      <c r="K115" s="7" t="e">
        <f t="shared" si="47"/>
        <v>#REF!</v>
      </c>
      <c r="L115" s="7">
        <f t="shared" si="47"/>
        <v>30768.399999999998</v>
      </c>
    </row>
    <row r="116" spans="1:12" ht="47.25" x14ac:dyDescent="0.25">
      <c r="A116" s="31" t="s">
        <v>311</v>
      </c>
      <c r="B116" s="42" t="s">
        <v>471</v>
      </c>
      <c r="C116" s="42" t="s">
        <v>305</v>
      </c>
      <c r="D116" s="42" t="s">
        <v>256</v>
      </c>
      <c r="E116" s="8"/>
      <c r="F116" s="8"/>
      <c r="G116" s="11" t="e">
        <f>G117</f>
        <v>#REF!</v>
      </c>
      <c r="H116" s="11" t="e">
        <f t="shared" si="47"/>
        <v>#REF!</v>
      </c>
      <c r="I116" s="11" t="e">
        <f t="shared" si="47"/>
        <v>#REF!</v>
      </c>
      <c r="J116" s="11" t="e">
        <f t="shared" si="47"/>
        <v>#REF!</v>
      </c>
      <c r="K116" s="11" t="e">
        <f t="shared" si="47"/>
        <v>#REF!</v>
      </c>
      <c r="L116" s="11">
        <f t="shared" si="47"/>
        <v>30768.399999999998</v>
      </c>
    </row>
    <row r="117" spans="1:12" ht="31.5" x14ac:dyDescent="0.25">
      <c r="A117" s="31" t="s">
        <v>313</v>
      </c>
      <c r="B117" s="42" t="s">
        <v>471</v>
      </c>
      <c r="C117" s="42" t="s">
        <v>305</v>
      </c>
      <c r="D117" s="42" t="s">
        <v>256</v>
      </c>
      <c r="E117" s="42" t="s">
        <v>314</v>
      </c>
      <c r="F117" s="42"/>
      <c r="G117" s="11" t="e">
        <f>G118</f>
        <v>#REF!</v>
      </c>
      <c r="H117" s="11" t="e">
        <f t="shared" si="47"/>
        <v>#REF!</v>
      </c>
      <c r="I117" s="11" t="e">
        <f t="shared" si="47"/>
        <v>#REF!</v>
      </c>
      <c r="J117" s="11" t="e">
        <f t="shared" si="47"/>
        <v>#REF!</v>
      </c>
      <c r="K117" s="11" t="e">
        <f t="shared" si="47"/>
        <v>#REF!</v>
      </c>
      <c r="L117" s="11">
        <f t="shared" si="47"/>
        <v>30768.399999999998</v>
      </c>
    </row>
    <row r="118" spans="1:12" ht="15.75" x14ac:dyDescent="0.25">
      <c r="A118" s="31" t="s">
        <v>315</v>
      </c>
      <c r="B118" s="42" t="s">
        <v>471</v>
      </c>
      <c r="C118" s="42" t="s">
        <v>305</v>
      </c>
      <c r="D118" s="42" t="s">
        <v>256</v>
      </c>
      <c r="E118" s="42" t="s">
        <v>316</v>
      </c>
      <c r="F118" s="42"/>
      <c r="G118" s="7" t="e">
        <f>'Прил.№4 ведомств.'!#REF!</f>
        <v>#REF!</v>
      </c>
      <c r="H118" s="7" t="e">
        <f>'Прил.№4 ведомств.'!#REF!</f>
        <v>#REF!</v>
      </c>
      <c r="I118" s="7" t="e">
        <f>'Прил.№4 ведомств.'!#REF!</f>
        <v>#REF!</v>
      </c>
      <c r="J118" s="7" t="e">
        <f>'Прил.№4 ведомств.'!#REF!</f>
        <v>#REF!</v>
      </c>
      <c r="K118" s="7" t="e">
        <f>'Прил.№4 ведомств.'!#REF!</f>
        <v>#REF!</v>
      </c>
      <c r="L118" s="7">
        <f>'Прил.№4 ведомств.'!G830</f>
        <v>30768.399999999998</v>
      </c>
    </row>
    <row r="119" spans="1:12" ht="31.5" x14ac:dyDescent="0.25">
      <c r="A119" s="31" t="s">
        <v>445</v>
      </c>
      <c r="B119" s="42" t="s">
        <v>450</v>
      </c>
      <c r="C119" s="42"/>
      <c r="D119" s="42"/>
      <c r="E119" s="42"/>
      <c r="F119" s="42" t="s">
        <v>696</v>
      </c>
      <c r="G119" s="7" t="e">
        <f t="shared" ref="G119:L119" si="48">G105</f>
        <v>#REF!</v>
      </c>
      <c r="H119" s="7" t="e">
        <f t="shared" si="48"/>
        <v>#REF!</v>
      </c>
      <c r="I119" s="7" t="e">
        <f t="shared" si="48"/>
        <v>#REF!</v>
      </c>
      <c r="J119" s="7" t="e">
        <f t="shared" si="48"/>
        <v>#REF!</v>
      </c>
      <c r="K119" s="7" t="e">
        <f t="shared" si="48"/>
        <v>#REF!</v>
      </c>
      <c r="L119" s="7">
        <f t="shared" si="48"/>
        <v>71154.099999999991</v>
      </c>
    </row>
    <row r="120" spans="1:12" ht="31.5" x14ac:dyDescent="0.25">
      <c r="A120" s="43" t="s">
        <v>453</v>
      </c>
      <c r="B120" s="8" t="s">
        <v>454</v>
      </c>
      <c r="C120" s="8"/>
      <c r="D120" s="8"/>
      <c r="E120" s="8"/>
      <c r="F120" s="8"/>
      <c r="G120" s="67" t="e">
        <f t="shared" ref="G120:L121" si="49">G121</f>
        <v>#REF!</v>
      </c>
      <c r="H120" s="67" t="e">
        <f t="shared" si="49"/>
        <v>#REF!</v>
      </c>
      <c r="I120" s="67" t="e">
        <f t="shared" si="49"/>
        <v>#REF!</v>
      </c>
      <c r="J120" s="67" t="e">
        <f t="shared" si="49"/>
        <v>#REF!</v>
      </c>
      <c r="K120" s="67" t="e">
        <f t="shared" si="49"/>
        <v>#REF!</v>
      </c>
      <c r="L120" s="67">
        <f t="shared" si="49"/>
        <v>10118.699999999999</v>
      </c>
    </row>
    <row r="121" spans="1:12" ht="15.75" x14ac:dyDescent="0.25">
      <c r="A121" s="31" t="s">
        <v>304</v>
      </c>
      <c r="B121" s="42" t="s">
        <v>454</v>
      </c>
      <c r="C121" s="42" t="s">
        <v>305</v>
      </c>
      <c r="D121" s="42"/>
      <c r="E121" s="42"/>
      <c r="F121" s="42"/>
      <c r="G121" s="11" t="e">
        <f t="shared" si="49"/>
        <v>#REF!</v>
      </c>
      <c r="H121" s="11" t="e">
        <f t="shared" si="49"/>
        <v>#REF!</v>
      </c>
      <c r="I121" s="11" t="e">
        <f t="shared" si="49"/>
        <v>#REF!</v>
      </c>
      <c r="J121" s="11" t="e">
        <f t="shared" si="49"/>
        <v>#REF!</v>
      </c>
      <c r="K121" s="11" t="e">
        <f t="shared" si="49"/>
        <v>#REF!</v>
      </c>
      <c r="L121" s="11">
        <f t="shared" si="49"/>
        <v>10118.699999999999</v>
      </c>
    </row>
    <row r="122" spans="1:12" ht="15.75" x14ac:dyDescent="0.25">
      <c r="A122" s="47" t="s">
        <v>446</v>
      </c>
      <c r="B122" s="42" t="s">
        <v>454</v>
      </c>
      <c r="C122" s="42" t="s">
        <v>305</v>
      </c>
      <c r="D122" s="42" t="s">
        <v>159</v>
      </c>
      <c r="E122" s="42"/>
      <c r="F122" s="42"/>
      <c r="G122" s="11" t="e">
        <f>G133+G131+G127+G136+G139+G142</f>
        <v>#REF!</v>
      </c>
      <c r="H122" s="11" t="e">
        <f>H133+H131+H127+H136+H139+H142</f>
        <v>#REF!</v>
      </c>
      <c r="I122" s="11" t="e">
        <f>I133+I131+I127+I136+I139+I142</f>
        <v>#REF!</v>
      </c>
      <c r="J122" s="11" t="e">
        <f>J133+J131+J127+J136+J139+J142</f>
        <v>#REF!</v>
      </c>
      <c r="K122" s="11" t="e">
        <f>K133+K131+K127+K136+K139+K142</f>
        <v>#REF!</v>
      </c>
      <c r="L122" s="11">
        <f>L133+L131+L127+L136+L139+L142+L145</f>
        <v>10118.699999999999</v>
      </c>
    </row>
    <row r="123" spans="1:12" ht="57.75" hidden="1" customHeight="1" x14ac:dyDescent="0.25">
      <c r="A123" s="31" t="s">
        <v>646</v>
      </c>
      <c r="B123" s="42" t="s">
        <v>647</v>
      </c>
      <c r="C123" s="42" t="s">
        <v>305</v>
      </c>
      <c r="D123" s="42" t="s">
        <v>159</v>
      </c>
      <c r="E123" s="42"/>
      <c r="F123" s="42"/>
      <c r="G123" s="11">
        <f>G124</f>
        <v>0</v>
      </c>
      <c r="H123" s="11">
        <f t="shared" ref="H123:L124" si="50">H124</f>
        <v>0</v>
      </c>
      <c r="I123" s="11">
        <f t="shared" si="50"/>
        <v>0</v>
      </c>
      <c r="J123" s="11">
        <f t="shared" si="50"/>
        <v>0</v>
      </c>
      <c r="K123" s="11">
        <f t="shared" si="50"/>
        <v>0</v>
      </c>
      <c r="L123" s="11">
        <f t="shared" si="50"/>
        <v>0</v>
      </c>
    </row>
    <row r="124" spans="1:12" ht="31.5" hidden="1" customHeight="1" x14ac:dyDescent="0.25">
      <c r="A124" s="31" t="s">
        <v>313</v>
      </c>
      <c r="B124" s="42" t="s">
        <v>647</v>
      </c>
      <c r="C124" s="42" t="s">
        <v>305</v>
      </c>
      <c r="D124" s="42" t="s">
        <v>159</v>
      </c>
      <c r="E124" s="42" t="s">
        <v>314</v>
      </c>
      <c r="F124" s="42"/>
      <c r="G124" s="11">
        <f>G125</f>
        <v>0</v>
      </c>
      <c r="H124" s="11">
        <f t="shared" si="50"/>
        <v>0</v>
      </c>
      <c r="I124" s="11">
        <f t="shared" si="50"/>
        <v>0</v>
      </c>
      <c r="J124" s="11">
        <f t="shared" si="50"/>
        <v>0</v>
      </c>
      <c r="K124" s="11">
        <f t="shared" si="50"/>
        <v>0</v>
      </c>
      <c r="L124" s="11">
        <f t="shared" si="50"/>
        <v>0</v>
      </c>
    </row>
    <row r="125" spans="1:12" ht="15.75" hidden="1" customHeight="1" x14ac:dyDescent="0.25">
      <c r="A125" s="31" t="s">
        <v>315</v>
      </c>
      <c r="B125" s="42" t="s">
        <v>647</v>
      </c>
      <c r="C125" s="42" t="s">
        <v>305</v>
      </c>
      <c r="D125" s="42" t="s">
        <v>159</v>
      </c>
      <c r="E125" s="42" t="s">
        <v>316</v>
      </c>
      <c r="F125" s="42"/>
      <c r="G125" s="11"/>
      <c r="H125" s="11"/>
      <c r="I125" s="11"/>
      <c r="J125" s="11"/>
      <c r="K125" s="11"/>
      <c r="L125" s="11"/>
    </row>
    <row r="126" spans="1:12" ht="31.5" hidden="1" customHeight="1" x14ac:dyDescent="0.25">
      <c r="A126" s="31" t="s">
        <v>445</v>
      </c>
      <c r="B126" s="42" t="s">
        <v>647</v>
      </c>
      <c r="C126" s="42" t="s">
        <v>305</v>
      </c>
      <c r="D126" s="42" t="s">
        <v>159</v>
      </c>
      <c r="E126" s="42"/>
      <c r="F126" s="42" t="s">
        <v>696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1:12" ht="31.5" x14ac:dyDescent="0.25">
      <c r="A127" s="31" t="s">
        <v>319</v>
      </c>
      <c r="B127" s="42" t="s">
        <v>455</v>
      </c>
      <c r="C127" s="42" t="s">
        <v>305</v>
      </c>
      <c r="D127" s="42" t="s">
        <v>159</v>
      </c>
      <c r="E127" s="42"/>
      <c r="F127" s="42"/>
      <c r="G127" s="11" t="e">
        <f>G128</f>
        <v>#REF!</v>
      </c>
      <c r="H127" s="11" t="e">
        <f t="shared" ref="H127:L128" si="51">H128</f>
        <v>#REF!</v>
      </c>
      <c r="I127" s="11" t="e">
        <f t="shared" si="51"/>
        <v>#REF!</v>
      </c>
      <c r="J127" s="11" t="e">
        <f t="shared" si="51"/>
        <v>#REF!</v>
      </c>
      <c r="K127" s="11" t="e">
        <f t="shared" si="51"/>
        <v>#REF!</v>
      </c>
      <c r="L127" s="11">
        <f t="shared" si="51"/>
        <v>503.8</v>
      </c>
    </row>
    <row r="128" spans="1:12" ht="31.5" x14ac:dyDescent="0.25">
      <c r="A128" s="31" t="s">
        <v>313</v>
      </c>
      <c r="B128" s="42" t="s">
        <v>455</v>
      </c>
      <c r="C128" s="42" t="s">
        <v>305</v>
      </c>
      <c r="D128" s="42" t="s">
        <v>159</v>
      </c>
      <c r="E128" s="42" t="s">
        <v>314</v>
      </c>
      <c r="F128" s="42"/>
      <c r="G128" s="11" t="e">
        <f>G129</f>
        <v>#REF!</v>
      </c>
      <c r="H128" s="11" t="e">
        <f t="shared" si="51"/>
        <v>#REF!</v>
      </c>
      <c r="I128" s="11" t="e">
        <f t="shared" si="51"/>
        <v>#REF!</v>
      </c>
      <c r="J128" s="11" t="e">
        <f t="shared" si="51"/>
        <v>#REF!</v>
      </c>
      <c r="K128" s="11" t="e">
        <f t="shared" si="51"/>
        <v>#REF!</v>
      </c>
      <c r="L128" s="11">
        <f t="shared" si="51"/>
        <v>503.8</v>
      </c>
    </row>
    <row r="129" spans="1:12" ht="15.75" x14ac:dyDescent="0.25">
      <c r="A129" s="31" t="s">
        <v>315</v>
      </c>
      <c r="B129" s="42" t="s">
        <v>455</v>
      </c>
      <c r="C129" s="42" t="s">
        <v>305</v>
      </c>
      <c r="D129" s="42" t="s">
        <v>159</v>
      </c>
      <c r="E129" s="42" t="s">
        <v>316</v>
      </c>
      <c r="F129" s="42"/>
      <c r="G129" s="11" t="e">
        <f>'Прил.№4 ведомств.'!#REF!</f>
        <v>#REF!</v>
      </c>
      <c r="H129" s="11" t="e">
        <f>'Прил.№4 ведомств.'!#REF!</f>
        <v>#REF!</v>
      </c>
      <c r="I129" s="11" t="e">
        <f>'Прил.№4 ведомств.'!#REF!</f>
        <v>#REF!</v>
      </c>
      <c r="J129" s="11" t="e">
        <f>'Прил.№4 ведомств.'!#REF!</f>
        <v>#REF!</v>
      </c>
      <c r="K129" s="11" t="e">
        <f>'Прил.№4 ведомств.'!#REF!</f>
        <v>#REF!</v>
      </c>
      <c r="L129" s="11">
        <f>'Прил.№4 ведомств.'!G695</f>
        <v>503.8</v>
      </c>
    </row>
    <row r="130" spans="1:12" ht="31.5" customHeight="1" x14ac:dyDescent="0.25">
      <c r="A130" s="31" t="s">
        <v>321</v>
      </c>
      <c r="B130" s="42" t="s">
        <v>456</v>
      </c>
      <c r="C130" s="42" t="s">
        <v>305</v>
      </c>
      <c r="D130" s="42" t="s">
        <v>159</v>
      </c>
      <c r="E130" s="42"/>
      <c r="F130" s="42"/>
      <c r="G130" s="11" t="e">
        <f>G131</f>
        <v>#REF!</v>
      </c>
      <c r="H130" s="11" t="e">
        <f t="shared" ref="H130:L131" si="52">H131</f>
        <v>#REF!</v>
      </c>
      <c r="I130" s="11" t="e">
        <f t="shared" si="52"/>
        <v>#REF!</v>
      </c>
      <c r="J130" s="11" t="e">
        <f t="shared" si="52"/>
        <v>#REF!</v>
      </c>
      <c r="K130" s="11" t="e">
        <f t="shared" si="52"/>
        <v>#REF!</v>
      </c>
      <c r="L130" s="11">
        <f t="shared" si="52"/>
        <v>212</v>
      </c>
    </row>
    <row r="131" spans="1:12" ht="31.5" customHeight="1" x14ac:dyDescent="0.25">
      <c r="A131" s="31" t="s">
        <v>313</v>
      </c>
      <c r="B131" s="42" t="s">
        <v>456</v>
      </c>
      <c r="C131" s="42" t="s">
        <v>305</v>
      </c>
      <c r="D131" s="42" t="s">
        <v>159</v>
      </c>
      <c r="E131" s="42" t="s">
        <v>314</v>
      </c>
      <c r="F131" s="42"/>
      <c r="G131" s="11" t="e">
        <f>G132</f>
        <v>#REF!</v>
      </c>
      <c r="H131" s="11" t="e">
        <f t="shared" si="52"/>
        <v>#REF!</v>
      </c>
      <c r="I131" s="11" t="e">
        <f t="shared" si="52"/>
        <v>#REF!</v>
      </c>
      <c r="J131" s="11" t="e">
        <f t="shared" si="52"/>
        <v>#REF!</v>
      </c>
      <c r="K131" s="11" t="e">
        <f t="shared" si="52"/>
        <v>#REF!</v>
      </c>
      <c r="L131" s="11">
        <f t="shared" si="52"/>
        <v>212</v>
      </c>
    </row>
    <row r="132" spans="1:12" ht="15.75" customHeight="1" x14ac:dyDescent="0.25">
      <c r="A132" s="31" t="s">
        <v>315</v>
      </c>
      <c r="B132" s="42" t="s">
        <v>456</v>
      </c>
      <c r="C132" s="42" t="s">
        <v>305</v>
      </c>
      <c r="D132" s="42" t="s">
        <v>159</v>
      </c>
      <c r="E132" s="42" t="s">
        <v>316</v>
      </c>
      <c r="F132" s="42"/>
      <c r="G132" s="11" t="e">
        <f>'Прил.№4 ведомств.'!#REF!</f>
        <v>#REF!</v>
      </c>
      <c r="H132" s="11" t="e">
        <f>'Прил.№4 ведомств.'!#REF!</f>
        <v>#REF!</v>
      </c>
      <c r="I132" s="11" t="e">
        <f>'Прил.№4 ведомств.'!#REF!</f>
        <v>#REF!</v>
      </c>
      <c r="J132" s="11" t="e">
        <f>'Прил.№4 ведомств.'!#REF!</f>
        <v>#REF!</v>
      </c>
      <c r="K132" s="11" t="e">
        <f>'Прил.№4 ведомств.'!#REF!</f>
        <v>#REF!</v>
      </c>
      <c r="L132" s="11">
        <f>'Прил.№4 ведомств.'!G698</f>
        <v>212</v>
      </c>
    </row>
    <row r="133" spans="1:12" ht="31.5" x14ac:dyDescent="0.25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  <c r="H133" s="11" t="e">
        <f t="shared" ref="H133:L134" si="53">H134</f>
        <v>#REF!</v>
      </c>
      <c r="I133" s="11" t="e">
        <f t="shared" si="53"/>
        <v>#REF!</v>
      </c>
      <c r="J133" s="11" t="e">
        <f t="shared" si="53"/>
        <v>#REF!</v>
      </c>
      <c r="K133" s="11" t="e">
        <f t="shared" si="53"/>
        <v>#REF!</v>
      </c>
      <c r="L133" s="11">
        <f t="shared" si="53"/>
        <v>5168.8</v>
      </c>
    </row>
    <row r="134" spans="1:12" ht="65.25" customHeight="1" x14ac:dyDescent="0.25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  <c r="H134" s="11" t="e">
        <f t="shared" si="53"/>
        <v>#REF!</v>
      </c>
      <c r="I134" s="11" t="e">
        <f t="shared" si="53"/>
        <v>#REF!</v>
      </c>
      <c r="J134" s="11" t="e">
        <f t="shared" si="53"/>
        <v>#REF!</v>
      </c>
      <c r="K134" s="11" t="e">
        <f t="shared" si="53"/>
        <v>#REF!</v>
      </c>
      <c r="L134" s="11">
        <f t="shared" si="53"/>
        <v>5168.8</v>
      </c>
    </row>
    <row r="135" spans="1:12" ht="15.75" x14ac:dyDescent="0.2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'Прил.№4 ведомств.'!#REF!</f>
        <v>#REF!</v>
      </c>
      <c r="H135" s="7" t="e">
        <f>'Прил.№4 ведомств.'!#REF!</f>
        <v>#REF!</v>
      </c>
      <c r="I135" s="7" t="e">
        <f>'Прил.№4 ведомств.'!#REF!</f>
        <v>#REF!</v>
      </c>
      <c r="J135" s="7" t="e">
        <f>'Прил.№4 ведомств.'!#REF!</f>
        <v>#REF!</v>
      </c>
      <c r="K135" s="7" t="e">
        <f>'Прил.№4 ведомств.'!#REF!</f>
        <v>#REF!</v>
      </c>
      <c r="L135" s="7">
        <f>'Прил.№4 ведомств.'!G701</f>
        <v>5168.8</v>
      </c>
    </row>
    <row r="136" spans="1:12" ht="31.5" hidden="1" customHeight="1" x14ac:dyDescent="0.25">
      <c r="A136" s="31" t="s">
        <v>325</v>
      </c>
      <c r="B136" s="42" t="s">
        <v>459</v>
      </c>
      <c r="C136" s="42" t="s">
        <v>305</v>
      </c>
      <c r="D136" s="42" t="s">
        <v>159</v>
      </c>
      <c r="E136" s="42"/>
      <c r="F136" s="42"/>
      <c r="G136" s="11" t="e">
        <f>G137</f>
        <v>#REF!</v>
      </c>
      <c r="H136" s="11" t="e">
        <f t="shared" ref="H136:L137" si="54">H137</f>
        <v>#REF!</v>
      </c>
      <c r="I136" s="11" t="e">
        <f t="shared" si="54"/>
        <v>#REF!</v>
      </c>
      <c r="J136" s="11" t="e">
        <f t="shared" si="54"/>
        <v>#REF!</v>
      </c>
      <c r="K136" s="11" t="e">
        <f t="shared" si="54"/>
        <v>#REF!</v>
      </c>
      <c r="L136" s="11">
        <f t="shared" si="54"/>
        <v>0</v>
      </c>
    </row>
    <row r="137" spans="1:12" ht="31.5" hidden="1" customHeight="1" x14ac:dyDescent="0.25">
      <c r="A137" s="31" t="s">
        <v>313</v>
      </c>
      <c r="B137" s="42" t="s">
        <v>459</v>
      </c>
      <c r="C137" s="42" t="s">
        <v>305</v>
      </c>
      <c r="D137" s="42" t="s">
        <v>159</v>
      </c>
      <c r="E137" s="42" t="s">
        <v>314</v>
      </c>
      <c r="F137" s="42"/>
      <c r="G137" s="11" t="e">
        <f>G138</f>
        <v>#REF!</v>
      </c>
      <c r="H137" s="11" t="e">
        <f t="shared" si="54"/>
        <v>#REF!</v>
      </c>
      <c r="I137" s="11" t="e">
        <f t="shared" si="54"/>
        <v>#REF!</v>
      </c>
      <c r="J137" s="11" t="e">
        <f t="shared" si="54"/>
        <v>#REF!</v>
      </c>
      <c r="K137" s="11" t="e">
        <f t="shared" si="54"/>
        <v>#REF!</v>
      </c>
      <c r="L137" s="11">
        <f t="shared" si="54"/>
        <v>0</v>
      </c>
    </row>
    <row r="138" spans="1:12" ht="15.75" hidden="1" customHeight="1" x14ac:dyDescent="0.25">
      <c r="A138" s="31" t="s">
        <v>315</v>
      </c>
      <c r="B138" s="42" t="s">
        <v>459</v>
      </c>
      <c r="C138" s="42" t="s">
        <v>305</v>
      </c>
      <c r="D138" s="42" t="s">
        <v>159</v>
      </c>
      <c r="E138" s="42" t="s">
        <v>316</v>
      </c>
      <c r="F138" s="42"/>
      <c r="G138" s="11" t="e">
        <f>'Прил.№4 ведомств.'!#REF!</f>
        <v>#REF!</v>
      </c>
      <c r="H138" s="11" t="e">
        <f>'Прил.№4 ведомств.'!#REF!</f>
        <v>#REF!</v>
      </c>
      <c r="I138" s="11" t="e">
        <f>'Прил.№4 ведомств.'!#REF!</f>
        <v>#REF!</v>
      </c>
      <c r="J138" s="11" t="e">
        <f>'Прил.№4 ведомств.'!#REF!</f>
        <v>#REF!</v>
      </c>
      <c r="K138" s="11" t="e">
        <f>'Прил.№4 ведомств.'!#REF!</f>
        <v>#REF!</v>
      </c>
      <c r="L138" s="11">
        <f>'Прил.№4 ведомств.'!G704</f>
        <v>0</v>
      </c>
    </row>
    <row r="139" spans="1:12" ht="31.5" x14ac:dyDescent="0.25">
      <c r="A139" s="69" t="s">
        <v>842</v>
      </c>
      <c r="B139" s="21" t="s">
        <v>845</v>
      </c>
      <c r="C139" s="21" t="s">
        <v>305</v>
      </c>
      <c r="D139" s="21" t="s">
        <v>159</v>
      </c>
      <c r="E139" s="21"/>
      <c r="F139" s="21"/>
      <c r="G139" s="11" t="e">
        <f>G140</f>
        <v>#REF!</v>
      </c>
      <c r="H139" s="11" t="e">
        <f t="shared" ref="H139:L140" si="55">H140</f>
        <v>#REF!</v>
      </c>
      <c r="I139" s="11" t="e">
        <f t="shared" si="55"/>
        <v>#REF!</v>
      </c>
      <c r="J139" s="11" t="e">
        <f t="shared" si="55"/>
        <v>#REF!</v>
      </c>
      <c r="K139" s="11" t="e">
        <f t="shared" si="55"/>
        <v>#REF!</v>
      </c>
      <c r="L139" s="11">
        <f t="shared" si="55"/>
        <v>2850</v>
      </c>
    </row>
    <row r="140" spans="1:12" ht="31.5" x14ac:dyDescent="0.25">
      <c r="A140" s="31" t="s">
        <v>313</v>
      </c>
      <c r="B140" s="21" t="s">
        <v>845</v>
      </c>
      <c r="C140" s="21" t="s">
        <v>305</v>
      </c>
      <c r="D140" s="21" t="s">
        <v>159</v>
      </c>
      <c r="E140" s="21" t="s">
        <v>314</v>
      </c>
      <c r="F140" s="21"/>
      <c r="G140" s="11" t="e">
        <f>G141</f>
        <v>#REF!</v>
      </c>
      <c r="H140" s="11" t="e">
        <f t="shared" si="55"/>
        <v>#REF!</v>
      </c>
      <c r="I140" s="11" t="e">
        <f t="shared" si="55"/>
        <v>#REF!</v>
      </c>
      <c r="J140" s="11" t="e">
        <f t="shared" si="55"/>
        <v>#REF!</v>
      </c>
      <c r="K140" s="11" t="e">
        <f t="shared" si="55"/>
        <v>#REF!</v>
      </c>
      <c r="L140" s="11">
        <f t="shared" si="55"/>
        <v>2850</v>
      </c>
    </row>
    <row r="141" spans="1:12" ht="15.75" x14ac:dyDescent="0.25">
      <c r="A141" s="255" t="s">
        <v>315</v>
      </c>
      <c r="B141" s="21" t="s">
        <v>845</v>
      </c>
      <c r="C141" s="21" t="s">
        <v>305</v>
      </c>
      <c r="D141" s="21" t="s">
        <v>159</v>
      </c>
      <c r="E141" s="21" t="s">
        <v>316</v>
      </c>
      <c r="F141" s="21"/>
      <c r="G141" s="11" t="e">
        <f>'Прил.№4 ведомств.'!#REF!</f>
        <v>#REF!</v>
      </c>
      <c r="H141" s="11" t="e">
        <f>'Прил.№4 ведомств.'!#REF!</f>
        <v>#REF!</v>
      </c>
      <c r="I141" s="11" t="e">
        <f>'Прил.№4 ведомств.'!#REF!</f>
        <v>#REF!</v>
      </c>
      <c r="J141" s="11" t="e">
        <f>'Прил.№4 ведомств.'!#REF!</f>
        <v>#REF!</v>
      </c>
      <c r="K141" s="11" t="e">
        <f>'Прил.№4 ведомств.'!#REF!</f>
        <v>#REF!</v>
      </c>
      <c r="L141" s="11">
        <f>'Прил.№4 ведомств.'!G707</f>
        <v>2850</v>
      </c>
    </row>
    <row r="142" spans="1:12" ht="47.25" x14ac:dyDescent="0.25">
      <c r="A142" s="69" t="s">
        <v>851</v>
      </c>
      <c r="B142" s="21" t="s">
        <v>846</v>
      </c>
      <c r="C142" s="21" t="s">
        <v>305</v>
      </c>
      <c r="D142" s="21" t="s">
        <v>159</v>
      </c>
      <c r="E142" s="21"/>
      <c r="F142" s="21"/>
      <c r="G142" s="11" t="e">
        <f>G143</f>
        <v>#REF!</v>
      </c>
      <c r="H142" s="11" t="e">
        <f t="shared" ref="H142:L143" si="56">H143</f>
        <v>#REF!</v>
      </c>
      <c r="I142" s="11" t="e">
        <f t="shared" si="56"/>
        <v>#REF!</v>
      </c>
      <c r="J142" s="11" t="e">
        <f t="shared" si="56"/>
        <v>#REF!</v>
      </c>
      <c r="K142" s="11" t="e">
        <f t="shared" si="56"/>
        <v>#REF!</v>
      </c>
      <c r="L142" s="11">
        <f t="shared" si="56"/>
        <v>1259.6999999999998</v>
      </c>
    </row>
    <row r="143" spans="1:12" ht="31.5" x14ac:dyDescent="0.25">
      <c r="A143" s="31" t="s">
        <v>313</v>
      </c>
      <c r="B143" s="21" t="s">
        <v>846</v>
      </c>
      <c r="C143" s="21" t="s">
        <v>305</v>
      </c>
      <c r="D143" s="21" t="s">
        <v>159</v>
      </c>
      <c r="E143" s="21" t="s">
        <v>314</v>
      </c>
      <c r="F143" s="21"/>
      <c r="G143" s="11" t="e">
        <f>G144</f>
        <v>#REF!</v>
      </c>
      <c r="H143" s="11" t="e">
        <f t="shared" si="56"/>
        <v>#REF!</v>
      </c>
      <c r="I143" s="11" t="e">
        <f t="shared" si="56"/>
        <v>#REF!</v>
      </c>
      <c r="J143" s="11" t="e">
        <f t="shared" si="56"/>
        <v>#REF!</v>
      </c>
      <c r="K143" s="11" t="e">
        <f t="shared" si="56"/>
        <v>#REF!</v>
      </c>
      <c r="L143" s="11">
        <f t="shared" si="56"/>
        <v>1259.6999999999998</v>
      </c>
    </row>
    <row r="144" spans="1:12" ht="15.75" x14ac:dyDescent="0.25">
      <c r="A144" s="255" t="s">
        <v>315</v>
      </c>
      <c r="B144" s="21" t="s">
        <v>846</v>
      </c>
      <c r="C144" s="21" t="s">
        <v>305</v>
      </c>
      <c r="D144" s="21" t="s">
        <v>159</v>
      </c>
      <c r="E144" s="21" t="s">
        <v>316</v>
      </c>
      <c r="F144" s="21"/>
      <c r="G144" s="11" t="e">
        <f>'Прил.№4 ведомств.'!#REF!</f>
        <v>#REF!</v>
      </c>
      <c r="H144" s="11" t="e">
        <f>'Прил.№4 ведомств.'!#REF!</f>
        <v>#REF!</v>
      </c>
      <c r="I144" s="11" t="e">
        <f>'Прил.№4 ведомств.'!#REF!</f>
        <v>#REF!</v>
      </c>
      <c r="J144" s="11" t="e">
        <f>'Прил.№4 ведомств.'!#REF!</f>
        <v>#REF!</v>
      </c>
      <c r="K144" s="11" t="e">
        <f>'Прил.№4 ведомств.'!#REF!</f>
        <v>#REF!</v>
      </c>
      <c r="L144" s="11">
        <f>'Прил.№4 ведомств.'!G710</f>
        <v>1259.6999999999998</v>
      </c>
    </row>
    <row r="145" spans="1:12" ht="126" x14ac:dyDescent="0.25">
      <c r="A145" s="26" t="s">
        <v>465</v>
      </c>
      <c r="B145" s="21" t="s">
        <v>985</v>
      </c>
      <c r="C145" s="21" t="s">
        <v>305</v>
      </c>
      <c r="D145" s="21" t="s">
        <v>159</v>
      </c>
      <c r="E145" s="21"/>
      <c r="F145" s="21"/>
      <c r="G145" s="11"/>
      <c r="H145" s="11"/>
      <c r="I145" s="11"/>
      <c r="J145" s="11"/>
      <c r="K145" s="11"/>
      <c r="L145" s="11">
        <f>L146</f>
        <v>124.4</v>
      </c>
    </row>
    <row r="146" spans="1:12" ht="31.5" x14ac:dyDescent="0.25">
      <c r="A146" s="26" t="s">
        <v>313</v>
      </c>
      <c r="B146" s="21" t="s">
        <v>985</v>
      </c>
      <c r="C146" s="21" t="s">
        <v>305</v>
      </c>
      <c r="D146" s="21" t="s">
        <v>159</v>
      </c>
      <c r="E146" s="21" t="s">
        <v>314</v>
      </c>
      <c r="F146" s="21"/>
      <c r="G146" s="11"/>
      <c r="H146" s="11"/>
      <c r="I146" s="11"/>
      <c r="J146" s="11"/>
      <c r="K146" s="11"/>
      <c r="L146" s="11">
        <f>L147</f>
        <v>124.4</v>
      </c>
    </row>
    <row r="147" spans="1:12" ht="15.75" x14ac:dyDescent="0.25">
      <c r="A147" s="26" t="s">
        <v>315</v>
      </c>
      <c r="B147" s="21" t="s">
        <v>985</v>
      </c>
      <c r="C147" s="21" t="s">
        <v>305</v>
      </c>
      <c r="D147" s="21" t="s">
        <v>159</v>
      </c>
      <c r="E147" s="21" t="s">
        <v>316</v>
      </c>
      <c r="F147" s="21"/>
      <c r="G147" s="11"/>
      <c r="H147" s="11"/>
      <c r="I147" s="11"/>
      <c r="J147" s="11"/>
      <c r="K147" s="11"/>
      <c r="L147" s="11">
        <f>'Прил.№4 ведомств.'!G713</f>
        <v>124.4</v>
      </c>
    </row>
    <row r="148" spans="1:12" ht="31.5" x14ac:dyDescent="0.25">
      <c r="A148" s="31" t="s">
        <v>445</v>
      </c>
      <c r="B148" s="42" t="s">
        <v>454</v>
      </c>
      <c r="C148" s="42"/>
      <c r="D148" s="42"/>
      <c r="E148" s="42"/>
      <c r="F148" s="42" t="s">
        <v>696</v>
      </c>
      <c r="G148" s="11" t="e">
        <f t="shared" ref="G148:L148" si="57">G120</f>
        <v>#REF!</v>
      </c>
      <c r="H148" s="11" t="e">
        <f t="shared" si="57"/>
        <v>#REF!</v>
      </c>
      <c r="I148" s="11" t="e">
        <f t="shared" si="57"/>
        <v>#REF!</v>
      </c>
      <c r="J148" s="11" t="e">
        <f t="shared" si="57"/>
        <v>#REF!</v>
      </c>
      <c r="K148" s="11" t="e">
        <f t="shared" si="57"/>
        <v>#REF!</v>
      </c>
      <c r="L148" s="11">
        <f t="shared" si="57"/>
        <v>10118.699999999999</v>
      </c>
    </row>
    <row r="149" spans="1:12" ht="31.5" x14ac:dyDescent="0.25">
      <c r="A149" s="43" t="s">
        <v>472</v>
      </c>
      <c r="B149" s="8" t="s">
        <v>473</v>
      </c>
      <c r="C149" s="8"/>
      <c r="D149" s="8"/>
      <c r="E149" s="8"/>
      <c r="F149" s="8"/>
      <c r="G149" s="4" t="e">
        <f t="shared" ref="G149:L149" si="58">G170</f>
        <v>#REF!</v>
      </c>
      <c r="H149" s="4" t="e">
        <f t="shared" si="58"/>
        <v>#REF!</v>
      </c>
      <c r="I149" s="4" t="e">
        <f t="shared" si="58"/>
        <v>#REF!</v>
      </c>
      <c r="J149" s="4" t="e">
        <f t="shared" si="58"/>
        <v>#REF!</v>
      </c>
      <c r="K149" s="4" t="e">
        <f t="shared" si="58"/>
        <v>#REF!</v>
      </c>
      <c r="L149" s="4">
        <f t="shared" si="58"/>
        <v>8836.6999999999989</v>
      </c>
    </row>
    <row r="150" spans="1:12" ht="70.5" hidden="1" customHeight="1" x14ac:dyDescent="0.25">
      <c r="A150" s="31" t="s">
        <v>646</v>
      </c>
      <c r="B150" s="42" t="s">
        <v>652</v>
      </c>
      <c r="C150" s="42" t="s">
        <v>305</v>
      </c>
      <c r="D150" s="42" t="s">
        <v>254</v>
      </c>
      <c r="E150" s="42"/>
      <c r="F150" s="42"/>
      <c r="G150" s="11">
        <f t="shared" ref="G150:L150" si="59">G151</f>
        <v>0</v>
      </c>
      <c r="H150" s="11">
        <f t="shared" si="59"/>
        <v>0</v>
      </c>
      <c r="I150" s="11">
        <f t="shared" si="59"/>
        <v>0</v>
      </c>
      <c r="J150" s="11">
        <f t="shared" si="59"/>
        <v>0</v>
      </c>
      <c r="K150" s="11">
        <f t="shared" si="59"/>
        <v>0</v>
      </c>
      <c r="L150" s="11">
        <f t="shared" si="59"/>
        <v>0</v>
      </c>
    </row>
    <row r="151" spans="1:12" ht="31.5" hidden="1" customHeight="1" x14ac:dyDescent="0.25">
      <c r="A151" s="31" t="s">
        <v>313</v>
      </c>
      <c r="B151" s="42" t="s">
        <v>652</v>
      </c>
      <c r="C151" s="42" t="s">
        <v>305</v>
      </c>
      <c r="D151" s="42" t="s">
        <v>254</v>
      </c>
      <c r="E151" s="42" t="s">
        <v>314</v>
      </c>
      <c r="F151" s="42"/>
      <c r="G151" s="11">
        <f t="shared" ref="G151:L151" si="60">G153</f>
        <v>0</v>
      </c>
      <c r="H151" s="11">
        <f t="shared" si="60"/>
        <v>0</v>
      </c>
      <c r="I151" s="11">
        <f t="shared" si="60"/>
        <v>0</v>
      </c>
      <c r="J151" s="11">
        <f t="shared" si="60"/>
        <v>0</v>
      </c>
      <c r="K151" s="11">
        <f t="shared" si="60"/>
        <v>0</v>
      </c>
      <c r="L151" s="11">
        <f t="shared" si="60"/>
        <v>0</v>
      </c>
    </row>
    <row r="152" spans="1:12" ht="18.75" hidden="1" customHeight="1" x14ac:dyDescent="0.25">
      <c r="A152" s="31" t="s">
        <v>315</v>
      </c>
      <c r="B152" s="42" t="s">
        <v>652</v>
      </c>
      <c r="C152" s="42" t="s">
        <v>305</v>
      </c>
      <c r="D152" s="42" t="s">
        <v>254</v>
      </c>
      <c r="E152" s="42" t="s">
        <v>316</v>
      </c>
      <c r="F152" s="42"/>
      <c r="G152" s="11"/>
      <c r="H152" s="11"/>
      <c r="I152" s="11"/>
      <c r="J152" s="11"/>
      <c r="K152" s="11"/>
      <c r="L152" s="11"/>
    </row>
    <row r="153" spans="1:12" ht="31.5" hidden="1" customHeight="1" x14ac:dyDescent="0.25">
      <c r="A153" s="31" t="s">
        <v>445</v>
      </c>
      <c r="B153" s="42" t="s">
        <v>652</v>
      </c>
      <c r="C153" s="42" t="s">
        <v>305</v>
      </c>
      <c r="D153" s="42" t="s">
        <v>254</v>
      </c>
      <c r="E153" s="42"/>
      <c r="F153" s="42" t="s">
        <v>696</v>
      </c>
      <c r="G153" s="11"/>
      <c r="H153" s="11"/>
      <c r="I153" s="11"/>
      <c r="J153" s="11"/>
      <c r="K153" s="11"/>
      <c r="L153" s="11"/>
    </row>
    <row r="154" spans="1:12" ht="47.25" hidden="1" customHeight="1" x14ac:dyDescent="0.25">
      <c r="A154" s="26" t="s">
        <v>474</v>
      </c>
      <c r="B154" s="42" t="s">
        <v>475</v>
      </c>
      <c r="C154" s="42" t="s">
        <v>305</v>
      </c>
      <c r="D154" s="42" t="s">
        <v>254</v>
      </c>
      <c r="E154" s="42"/>
      <c r="F154" s="42"/>
      <c r="G154" s="11">
        <f>G155</f>
        <v>0</v>
      </c>
      <c r="H154" s="11">
        <f t="shared" ref="H154:L155" si="61">H155</f>
        <v>0</v>
      </c>
      <c r="I154" s="11">
        <f t="shared" si="61"/>
        <v>0</v>
      </c>
      <c r="J154" s="11">
        <f t="shared" si="61"/>
        <v>0</v>
      </c>
      <c r="K154" s="11">
        <f t="shared" si="61"/>
        <v>0</v>
      </c>
      <c r="L154" s="11">
        <f t="shared" si="61"/>
        <v>0</v>
      </c>
    </row>
    <row r="155" spans="1:12" ht="31.5" hidden="1" customHeight="1" x14ac:dyDescent="0.25">
      <c r="A155" s="31" t="s">
        <v>313</v>
      </c>
      <c r="B155" s="42" t="s">
        <v>475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  <c r="H155" s="11">
        <f t="shared" si="61"/>
        <v>0</v>
      </c>
      <c r="I155" s="11">
        <f t="shared" si="61"/>
        <v>0</v>
      </c>
      <c r="J155" s="11">
        <f t="shared" si="61"/>
        <v>0</v>
      </c>
      <c r="K155" s="11">
        <f t="shared" si="61"/>
        <v>0</v>
      </c>
      <c r="L155" s="11">
        <f t="shared" si="61"/>
        <v>0</v>
      </c>
    </row>
    <row r="156" spans="1:12" ht="15.75" hidden="1" customHeight="1" x14ac:dyDescent="0.25">
      <c r="A156" s="31" t="s">
        <v>315</v>
      </c>
      <c r="B156" s="42" t="s">
        <v>475</v>
      </c>
      <c r="C156" s="42" t="s">
        <v>305</v>
      </c>
      <c r="D156" s="42" t="s">
        <v>254</v>
      </c>
      <c r="E156" s="42" t="s">
        <v>316</v>
      </c>
      <c r="F156" s="42"/>
      <c r="G156" s="11"/>
      <c r="H156" s="11"/>
      <c r="I156" s="11"/>
      <c r="J156" s="11"/>
      <c r="K156" s="11"/>
      <c r="L156" s="11"/>
    </row>
    <row r="157" spans="1:12" ht="54.75" hidden="1" customHeight="1" x14ac:dyDescent="0.25">
      <c r="A157" s="31" t="s">
        <v>445</v>
      </c>
      <c r="B157" s="42" t="s">
        <v>475</v>
      </c>
      <c r="C157" s="42" t="s">
        <v>305</v>
      </c>
      <c r="D157" s="42" t="s">
        <v>254</v>
      </c>
      <c r="E157" s="42"/>
      <c r="F157" s="42" t="s">
        <v>696</v>
      </c>
      <c r="G157" s="11">
        <f t="shared" ref="G157:L157" si="62">G154</f>
        <v>0</v>
      </c>
      <c r="H157" s="11">
        <f t="shared" si="62"/>
        <v>0</v>
      </c>
      <c r="I157" s="11">
        <f t="shared" si="62"/>
        <v>0</v>
      </c>
      <c r="J157" s="11">
        <f t="shared" si="62"/>
        <v>0</v>
      </c>
      <c r="K157" s="11">
        <f t="shared" si="62"/>
        <v>0</v>
      </c>
      <c r="L157" s="11">
        <f t="shared" si="62"/>
        <v>0</v>
      </c>
    </row>
    <row r="158" spans="1:12" ht="31.5" hidden="1" customHeight="1" x14ac:dyDescent="0.25">
      <c r="A158" s="26" t="s">
        <v>476</v>
      </c>
      <c r="B158" s="21" t="s">
        <v>477</v>
      </c>
      <c r="C158" s="42" t="s">
        <v>305</v>
      </c>
      <c r="D158" s="42" t="s">
        <v>254</v>
      </c>
      <c r="E158" s="42"/>
      <c r="F158" s="42"/>
      <c r="G158" s="11">
        <f>G159</f>
        <v>0</v>
      </c>
      <c r="H158" s="11">
        <f t="shared" ref="H158:L159" si="63">H159</f>
        <v>0</v>
      </c>
      <c r="I158" s="11">
        <f t="shared" si="63"/>
        <v>0</v>
      </c>
      <c r="J158" s="11">
        <f t="shared" si="63"/>
        <v>0</v>
      </c>
      <c r="K158" s="11">
        <f t="shared" si="63"/>
        <v>0</v>
      </c>
      <c r="L158" s="11">
        <f t="shared" si="63"/>
        <v>0</v>
      </c>
    </row>
    <row r="159" spans="1:12" ht="65.25" hidden="1" customHeight="1" x14ac:dyDescent="0.25">
      <c r="A159" s="26" t="s">
        <v>313</v>
      </c>
      <c r="B159" s="21" t="s">
        <v>477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  <c r="H159" s="11">
        <f t="shared" si="63"/>
        <v>0</v>
      </c>
      <c r="I159" s="11">
        <f t="shared" si="63"/>
        <v>0</v>
      </c>
      <c r="J159" s="11">
        <f t="shared" si="63"/>
        <v>0</v>
      </c>
      <c r="K159" s="11">
        <f t="shared" si="63"/>
        <v>0</v>
      </c>
      <c r="L159" s="11">
        <f t="shared" si="63"/>
        <v>0</v>
      </c>
    </row>
    <row r="160" spans="1:12" ht="15.75" hidden="1" customHeight="1" x14ac:dyDescent="0.25">
      <c r="A160" s="26" t="s">
        <v>315</v>
      </c>
      <c r="B160" s="21" t="s">
        <v>477</v>
      </c>
      <c r="C160" s="42" t="s">
        <v>305</v>
      </c>
      <c r="D160" s="42" t="s">
        <v>254</v>
      </c>
      <c r="E160" s="42" t="s">
        <v>316</v>
      </c>
      <c r="F160" s="42"/>
      <c r="G160" s="11"/>
      <c r="H160" s="11"/>
      <c r="I160" s="11"/>
      <c r="J160" s="11"/>
      <c r="K160" s="11"/>
      <c r="L160" s="11"/>
    </row>
    <row r="161" spans="1:12" ht="31.5" hidden="1" customHeight="1" x14ac:dyDescent="0.25">
      <c r="A161" s="31" t="s">
        <v>445</v>
      </c>
      <c r="B161" s="21" t="s">
        <v>477</v>
      </c>
      <c r="C161" s="42" t="s">
        <v>305</v>
      </c>
      <c r="D161" s="42" t="s">
        <v>254</v>
      </c>
      <c r="E161" s="42"/>
      <c r="F161" s="42" t="s">
        <v>696</v>
      </c>
      <c r="G161" s="11">
        <f t="shared" ref="G161:L161" si="64">G158</f>
        <v>0</v>
      </c>
      <c r="H161" s="11">
        <f t="shared" si="64"/>
        <v>0</v>
      </c>
      <c r="I161" s="11">
        <f t="shared" si="64"/>
        <v>0</v>
      </c>
      <c r="J161" s="11">
        <f t="shared" si="64"/>
        <v>0</v>
      </c>
      <c r="K161" s="11">
        <f t="shared" si="64"/>
        <v>0</v>
      </c>
      <c r="L161" s="11">
        <f t="shared" si="64"/>
        <v>0</v>
      </c>
    </row>
    <row r="162" spans="1:12" ht="47.25" hidden="1" customHeight="1" x14ac:dyDescent="0.25">
      <c r="A162" s="26" t="s">
        <v>480</v>
      </c>
      <c r="B162" s="21" t="s">
        <v>481</v>
      </c>
      <c r="C162" s="42" t="s">
        <v>305</v>
      </c>
      <c r="D162" s="42" t="s">
        <v>254</v>
      </c>
      <c r="E162" s="42"/>
      <c r="F162" s="42"/>
      <c r="G162" s="11">
        <f>G163</f>
        <v>0</v>
      </c>
      <c r="H162" s="11">
        <f t="shared" ref="H162:L163" si="65">H163</f>
        <v>0</v>
      </c>
      <c r="I162" s="11">
        <f t="shared" si="65"/>
        <v>0</v>
      </c>
      <c r="J162" s="11">
        <f t="shared" si="65"/>
        <v>0</v>
      </c>
      <c r="K162" s="11">
        <f t="shared" si="65"/>
        <v>0</v>
      </c>
      <c r="L162" s="11">
        <f t="shared" si="65"/>
        <v>0</v>
      </c>
    </row>
    <row r="163" spans="1:12" ht="31.5" hidden="1" customHeight="1" x14ac:dyDescent="0.25">
      <c r="A163" s="31" t="s">
        <v>313</v>
      </c>
      <c r="B163" s="21" t="s">
        <v>481</v>
      </c>
      <c r="C163" s="42" t="s">
        <v>305</v>
      </c>
      <c r="D163" s="42" t="s">
        <v>254</v>
      </c>
      <c r="E163" s="42" t="s">
        <v>314</v>
      </c>
      <c r="F163" s="42"/>
      <c r="G163" s="11">
        <f>G164</f>
        <v>0</v>
      </c>
      <c r="H163" s="11">
        <f t="shared" si="65"/>
        <v>0</v>
      </c>
      <c r="I163" s="11">
        <f t="shared" si="65"/>
        <v>0</v>
      </c>
      <c r="J163" s="11">
        <f t="shared" si="65"/>
        <v>0</v>
      </c>
      <c r="K163" s="11">
        <f t="shared" si="65"/>
        <v>0</v>
      </c>
      <c r="L163" s="11">
        <f t="shared" si="65"/>
        <v>0</v>
      </c>
    </row>
    <row r="164" spans="1:12" ht="15.75" hidden="1" customHeight="1" x14ac:dyDescent="0.25">
      <c r="A164" s="31" t="s">
        <v>315</v>
      </c>
      <c r="B164" s="21" t="s">
        <v>481</v>
      </c>
      <c r="C164" s="42" t="s">
        <v>305</v>
      </c>
      <c r="D164" s="42" t="s">
        <v>254</v>
      </c>
      <c r="E164" s="42" t="s">
        <v>316</v>
      </c>
      <c r="F164" s="42"/>
      <c r="G164" s="11"/>
      <c r="H164" s="11"/>
      <c r="I164" s="11"/>
      <c r="J164" s="11"/>
      <c r="K164" s="11"/>
      <c r="L164" s="11"/>
    </row>
    <row r="165" spans="1:12" ht="31.5" hidden="1" customHeight="1" x14ac:dyDescent="0.25">
      <c r="A165" s="31" t="s">
        <v>445</v>
      </c>
      <c r="B165" s="21" t="s">
        <v>481</v>
      </c>
      <c r="C165" s="42" t="s">
        <v>305</v>
      </c>
      <c r="D165" s="42" t="s">
        <v>254</v>
      </c>
      <c r="E165" s="42"/>
      <c r="F165" s="42" t="s">
        <v>696</v>
      </c>
      <c r="G165" s="11">
        <f t="shared" ref="G165:L165" si="66">G164</f>
        <v>0</v>
      </c>
      <c r="H165" s="11">
        <f t="shared" si="66"/>
        <v>0</v>
      </c>
      <c r="I165" s="11">
        <f t="shared" si="66"/>
        <v>0</v>
      </c>
      <c r="J165" s="11">
        <f t="shared" si="66"/>
        <v>0</v>
      </c>
      <c r="K165" s="11">
        <f t="shared" si="66"/>
        <v>0</v>
      </c>
      <c r="L165" s="11">
        <f t="shared" si="66"/>
        <v>0</v>
      </c>
    </row>
    <row r="166" spans="1:12" ht="31.5" hidden="1" customHeight="1" x14ac:dyDescent="0.25">
      <c r="A166" s="26" t="s">
        <v>655</v>
      </c>
      <c r="B166" s="21" t="s">
        <v>484</v>
      </c>
      <c r="C166" s="42" t="s">
        <v>305</v>
      </c>
      <c r="D166" s="42" t="s">
        <v>254</v>
      </c>
      <c r="E166" s="42"/>
      <c r="F166" s="42"/>
      <c r="G166" s="11">
        <f>G167</f>
        <v>0</v>
      </c>
      <c r="H166" s="11">
        <f t="shared" ref="H166:L167" si="67">H167</f>
        <v>0</v>
      </c>
      <c r="I166" s="11">
        <f t="shared" si="67"/>
        <v>0</v>
      </c>
      <c r="J166" s="11">
        <f t="shared" si="67"/>
        <v>0</v>
      </c>
      <c r="K166" s="11">
        <f t="shared" si="67"/>
        <v>0</v>
      </c>
      <c r="L166" s="11">
        <f t="shared" si="67"/>
        <v>0</v>
      </c>
    </row>
    <row r="167" spans="1:12" ht="31.5" hidden="1" customHeight="1" x14ac:dyDescent="0.25">
      <c r="A167" s="26" t="s">
        <v>313</v>
      </c>
      <c r="B167" s="21" t="s">
        <v>484</v>
      </c>
      <c r="C167" s="42" t="s">
        <v>305</v>
      </c>
      <c r="D167" s="42" t="s">
        <v>254</v>
      </c>
      <c r="E167" s="42" t="s">
        <v>314</v>
      </c>
      <c r="F167" s="42"/>
      <c r="G167" s="11">
        <f>G168</f>
        <v>0</v>
      </c>
      <c r="H167" s="11">
        <f t="shared" si="67"/>
        <v>0</v>
      </c>
      <c r="I167" s="11">
        <f t="shared" si="67"/>
        <v>0</v>
      </c>
      <c r="J167" s="11">
        <f t="shared" si="67"/>
        <v>0</v>
      </c>
      <c r="K167" s="11">
        <f t="shared" si="67"/>
        <v>0</v>
      </c>
      <c r="L167" s="11">
        <f t="shared" si="67"/>
        <v>0</v>
      </c>
    </row>
    <row r="168" spans="1:12" ht="15.75" hidden="1" customHeight="1" x14ac:dyDescent="0.25">
      <c r="A168" s="26" t="s">
        <v>315</v>
      </c>
      <c r="B168" s="21" t="s">
        <v>484</v>
      </c>
      <c r="C168" s="42" t="s">
        <v>305</v>
      </c>
      <c r="D168" s="42" t="s">
        <v>254</v>
      </c>
      <c r="E168" s="42" t="s">
        <v>316</v>
      </c>
      <c r="F168" s="42"/>
      <c r="G168" s="11"/>
      <c r="H168" s="11"/>
      <c r="I168" s="11"/>
      <c r="J168" s="11"/>
      <c r="K168" s="11"/>
      <c r="L168" s="11"/>
    </row>
    <row r="169" spans="1:12" ht="31.5" hidden="1" customHeight="1" x14ac:dyDescent="0.25">
      <c r="A169" s="31" t="s">
        <v>445</v>
      </c>
      <c r="B169" s="21" t="s">
        <v>484</v>
      </c>
      <c r="C169" s="42" t="s">
        <v>305</v>
      </c>
      <c r="D169" s="42" t="s">
        <v>254</v>
      </c>
      <c r="E169" s="42"/>
      <c r="F169" s="42" t="s">
        <v>696</v>
      </c>
      <c r="G169" s="11">
        <f t="shared" ref="G169:L169" si="68">G167</f>
        <v>0</v>
      </c>
      <c r="H169" s="11">
        <f t="shared" si="68"/>
        <v>0</v>
      </c>
      <c r="I169" s="11">
        <f t="shared" si="68"/>
        <v>0</v>
      </c>
      <c r="J169" s="11">
        <f t="shared" si="68"/>
        <v>0</v>
      </c>
      <c r="K169" s="11">
        <f t="shared" si="68"/>
        <v>0</v>
      </c>
      <c r="L169" s="11">
        <f t="shared" si="68"/>
        <v>0</v>
      </c>
    </row>
    <row r="170" spans="1:12" ht="15.75" x14ac:dyDescent="0.25">
      <c r="A170" s="31" t="s">
        <v>304</v>
      </c>
      <c r="B170" s="42" t="s">
        <v>473</v>
      </c>
      <c r="C170" s="42" t="s">
        <v>305</v>
      </c>
      <c r="D170" s="42"/>
      <c r="E170" s="42"/>
      <c r="F170" s="42"/>
      <c r="G170" s="11" t="e">
        <f t="shared" ref="G170:L170" si="69">G171</f>
        <v>#REF!</v>
      </c>
      <c r="H170" s="11" t="e">
        <f t="shared" si="69"/>
        <v>#REF!</v>
      </c>
      <c r="I170" s="11" t="e">
        <f t="shared" si="69"/>
        <v>#REF!</v>
      </c>
      <c r="J170" s="11" t="e">
        <f t="shared" si="69"/>
        <v>#REF!</v>
      </c>
      <c r="K170" s="11" t="e">
        <f t="shared" si="69"/>
        <v>#REF!</v>
      </c>
      <c r="L170" s="11">
        <f t="shared" si="69"/>
        <v>8836.6999999999989</v>
      </c>
    </row>
    <row r="171" spans="1:12" ht="15.75" x14ac:dyDescent="0.25">
      <c r="A171" s="31" t="s">
        <v>467</v>
      </c>
      <c r="B171" s="42" t="s">
        <v>473</v>
      </c>
      <c r="C171" s="42" t="s">
        <v>305</v>
      </c>
      <c r="D171" s="42" t="s">
        <v>254</v>
      </c>
      <c r="E171" s="42"/>
      <c r="F171" s="42"/>
      <c r="G171" s="11" t="e">
        <f>G172+G175+G187+G181+G190+G184+G193</f>
        <v>#REF!</v>
      </c>
      <c r="H171" s="11" t="e">
        <f>H172+H175+H187+H181+H190+H184+H193</f>
        <v>#REF!</v>
      </c>
      <c r="I171" s="11" t="e">
        <f>I172+I175+I187+I181+I190+I184+I193</f>
        <v>#REF!</v>
      </c>
      <c r="J171" s="11" t="e">
        <f>J172+J175+J187+J181+J190+J184+J193</f>
        <v>#REF!</v>
      </c>
      <c r="K171" s="11" t="e">
        <f>K172+K175+K187+K181+K190+K184+K193</f>
        <v>#REF!</v>
      </c>
      <c r="L171" s="11">
        <f>L172+L175+L187+L181+L190+L184+L193+L178+L196</f>
        <v>8836.6999999999989</v>
      </c>
    </row>
    <row r="172" spans="1:12" ht="47.25" x14ac:dyDescent="0.25">
      <c r="A172" s="31" t="s">
        <v>654</v>
      </c>
      <c r="B172" s="21" t="s">
        <v>479</v>
      </c>
      <c r="C172" s="42" t="s">
        <v>305</v>
      </c>
      <c r="D172" s="42" t="s">
        <v>254</v>
      </c>
      <c r="E172" s="42"/>
      <c r="F172" s="42"/>
      <c r="G172" s="11" t="e">
        <f>G173</f>
        <v>#REF!</v>
      </c>
      <c r="H172" s="11" t="e">
        <f t="shared" ref="H172:L173" si="70">H173</f>
        <v>#REF!</v>
      </c>
      <c r="I172" s="11" t="e">
        <f t="shared" si="70"/>
        <v>#REF!</v>
      </c>
      <c r="J172" s="11" t="e">
        <f t="shared" si="70"/>
        <v>#REF!</v>
      </c>
      <c r="K172" s="11" t="e">
        <f t="shared" si="70"/>
        <v>#REF!</v>
      </c>
      <c r="L172" s="11">
        <f t="shared" si="70"/>
        <v>2914.2000000000003</v>
      </c>
    </row>
    <row r="173" spans="1:12" ht="31.5" x14ac:dyDescent="0.25">
      <c r="A173" s="31" t="s">
        <v>313</v>
      </c>
      <c r="B173" s="21" t="s">
        <v>479</v>
      </c>
      <c r="C173" s="42" t="s">
        <v>305</v>
      </c>
      <c r="D173" s="42" t="s">
        <v>254</v>
      </c>
      <c r="E173" s="42" t="s">
        <v>314</v>
      </c>
      <c r="F173" s="42"/>
      <c r="G173" s="11" t="e">
        <f>G174</f>
        <v>#REF!</v>
      </c>
      <c r="H173" s="11" t="e">
        <f t="shared" si="70"/>
        <v>#REF!</v>
      </c>
      <c r="I173" s="11" t="e">
        <f t="shared" si="70"/>
        <v>#REF!</v>
      </c>
      <c r="J173" s="11" t="e">
        <f t="shared" si="70"/>
        <v>#REF!</v>
      </c>
      <c r="K173" s="11" t="e">
        <f t="shared" si="70"/>
        <v>#REF!</v>
      </c>
      <c r="L173" s="11">
        <f t="shared" si="70"/>
        <v>2914.2000000000003</v>
      </c>
    </row>
    <row r="174" spans="1:12" ht="24" customHeight="1" x14ac:dyDescent="0.25">
      <c r="A174" s="31" t="s">
        <v>315</v>
      </c>
      <c r="B174" s="21" t="s">
        <v>479</v>
      </c>
      <c r="C174" s="42" t="s">
        <v>305</v>
      </c>
      <c r="D174" s="42" t="s">
        <v>254</v>
      </c>
      <c r="E174" s="42" t="s">
        <v>316</v>
      </c>
      <c r="F174" s="42"/>
      <c r="G174" s="7" t="e">
        <f>'Прил.№4 ведомств.'!#REF!</f>
        <v>#REF!</v>
      </c>
      <c r="H174" s="7" t="e">
        <f>'Прил.№4 ведомств.'!#REF!</f>
        <v>#REF!</v>
      </c>
      <c r="I174" s="7" t="e">
        <f>'Прил.№4 ведомств.'!#REF!</f>
        <v>#REF!</v>
      </c>
      <c r="J174" s="7" t="e">
        <f>'Прил.№4 ведомств.'!#REF!</f>
        <v>#REF!</v>
      </c>
      <c r="K174" s="7" t="e">
        <f>'Прил.№4 ведомств.'!#REF!</f>
        <v>#REF!</v>
      </c>
      <c r="L174" s="7">
        <f>'Прил.№4 ведомств.'!G760</f>
        <v>2914.2000000000003</v>
      </c>
    </row>
    <row r="175" spans="1:12" ht="47.25" x14ac:dyDescent="0.25">
      <c r="A175" s="26" t="s">
        <v>480</v>
      </c>
      <c r="B175" s="21" t="s">
        <v>481</v>
      </c>
      <c r="C175" s="42" t="s">
        <v>305</v>
      </c>
      <c r="D175" s="42" t="s">
        <v>254</v>
      </c>
      <c r="E175" s="42"/>
      <c r="F175" s="42"/>
      <c r="G175" s="7" t="e">
        <f>G176</f>
        <v>#REF!</v>
      </c>
      <c r="H175" s="7" t="e">
        <f t="shared" ref="H175:L176" si="71">H176</f>
        <v>#REF!</v>
      </c>
      <c r="I175" s="7" t="e">
        <f t="shared" si="71"/>
        <v>#REF!</v>
      </c>
      <c r="J175" s="7" t="e">
        <f t="shared" si="71"/>
        <v>#REF!</v>
      </c>
      <c r="K175" s="7" t="e">
        <f t="shared" si="71"/>
        <v>#REF!</v>
      </c>
      <c r="L175" s="7">
        <f t="shared" si="71"/>
        <v>416</v>
      </c>
    </row>
    <row r="176" spans="1:12" ht="31.5" x14ac:dyDescent="0.25">
      <c r="A176" s="26" t="s">
        <v>313</v>
      </c>
      <c r="B176" s="21" t="s">
        <v>481</v>
      </c>
      <c r="C176" s="42" t="s">
        <v>305</v>
      </c>
      <c r="D176" s="42" t="s">
        <v>254</v>
      </c>
      <c r="E176" s="42" t="s">
        <v>314</v>
      </c>
      <c r="F176" s="42"/>
      <c r="G176" s="7" t="e">
        <f>G177</f>
        <v>#REF!</v>
      </c>
      <c r="H176" s="7" t="e">
        <f t="shared" si="71"/>
        <v>#REF!</v>
      </c>
      <c r="I176" s="7" t="e">
        <f t="shared" si="71"/>
        <v>#REF!</v>
      </c>
      <c r="J176" s="7" t="e">
        <f t="shared" si="71"/>
        <v>#REF!</v>
      </c>
      <c r="K176" s="7" t="e">
        <f t="shared" si="71"/>
        <v>#REF!</v>
      </c>
      <c r="L176" s="7">
        <f t="shared" si="71"/>
        <v>416</v>
      </c>
    </row>
    <row r="177" spans="1:13" ht="15.75" x14ac:dyDescent="0.25">
      <c r="A177" s="26" t="s">
        <v>315</v>
      </c>
      <c r="B177" s="21" t="s">
        <v>481</v>
      </c>
      <c r="C177" s="42" t="s">
        <v>305</v>
      </c>
      <c r="D177" s="42" t="s">
        <v>254</v>
      </c>
      <c r="E177" s="42" t="s">
        <v>316</v>
      </c>
      <c r="F177" s="42"/>
      <c r="G177" s="7" t="e">
        <f>'Прил.№4 ведомств.'!#REF!</f>
        <v>#REF!</v>
      </c>
      <c r="H177" s="7" t="e">
        <f>'Прил.№4 ведомств.'!#REF!</f>
        <v>#REF!</v>
      </c>
      <c r="I177" s="7" t="e">
        <f>'Прил.№4 ведомств.'!#REF!</f>
        <v>#REF!</v>
      </c>
      <c r="J177" s="7" t="e">
        <f>'Прил.№4 ведомств.'!#REF!</f>
        <v>#REF!</v>
      </c>
      <c r="K177" s="7" t="e">
        <f>'Прил.№4 ведомств.'!#REF!</f>
        <v>#REF!</v>
      </c>
      <c r="L177" s="7">
        <f>'Прил.№4 ведомств.'!G763</f>
        <v>416</v>
      </c>
    </row>
    <row r="178" spans="1:13" ht="47.25" x14ac:dyDescent="0.25">
      <c r="A178" s="26" t="s">
        <v>946</v>
      </c>
      <c r="B178" s="21" t="s">
        <v>483</v>
      </c>
      <c r="C178" s="42" t="s">
        <v>305</v>
      </c>
      <c r="D178" s="42" t="s">
        <v>254</v>
      </c>
      <c r="E178" s="42"/>
      <c r="F178" s="42"/>
      <c r="G178" s="7"/>
      <c r="H178" s="7"/>
      <c r="I178" s="7"/>
      <c r="J178" s="7"/>
      <c r="K178" s="7"/>
      <c r="L178" s="7">
        <f>L179</f>
        <v>57.3</v>
      </c>
    </row>
    <row r="179" spans="1:13" ht="31.5" x14ac:dyDescent="0.25">
      <c r="A179" s="26" t="s">
        <v>313</v>
      </c>
      <c r="B179" s="21" t="s">
        <v>483</v>
      </c>
      <c r="C179" s="42" t="s">
        <v>305</v>
      </c>
      <c r="D179" s="42" t="s">
        <v>254</v>
      </c>
      <c r="E179" s="42" t="s">
        <v>314</v>
      </c>
      <c r="F179" s="42"/>
      <c r="G179" s="7"/>
      <c r="H179" s="7"/>
      <c r="I179" s="7"/>
      <c r="J179" s="7"/>
      <c r="K179" s="7"/>
      <c r="L179" s="7">
        <f>L180</f>
        <v>57.3</v>
      </c>
    </row>
    <row r="180" spans="1:13" ht="15.75" x14ac:dyDescent="0.25">
      <c r="A180" s="26" t="s">
        <v>315</v>
      </c>
      <c r="B180" s="21" t="s">
        <v>483</v>
      </c>
      <c r="C180" s="42" t="s">
        <v>305</v>
      </c>
      <c r="D180" s="42" t="s">
        <v>254</v>
      </c>
      <c r="E180" s="42" t="s">
        <v>316</v>
      </c>
      <c r="F180" s="42"/>
      <c r="G180" s="7"/>
      <c r="H180" s="7"/>
      <c r="I180" s="7"/>
      <c r="J180" s="7"/>
      <c r="K180" s="7"/>
      <c r="L180" s="7">
        <f>'Прил.№4 ведомств.'!G766</f>
        <v>57.3</v>
      </c>
    </row>
    <row r="181" spans="1:13" ht="31.5" x14ac:dyDescent="0.25">
      <c r="A181" s="26" t="s">
        <v>319</v>
      </c>
      <c r="B181" s="42" t="s">
        <v>484</v>
      </c>
      <c r="C181" s="42" t="s">
        <v>305</v>
      </c>
      <c r="D181" s="42" t="s">
        <v>254</v>
      </c>
      <c r="E181" s="42"/>
      <c r="F181" s="42"/>
      <c r="G181" s="7" t="e">
        <f>G182</f>
        <v>#REF!</v>
      </c>
      <c r="H181" s="7" t="e">
        <f t="shared" ref="H181:L182" si="72">H182</f>
        <v>#REF!</v>
      </c>
      <c r="I181" s="7" t="e">
        <f t="shared" si="72"/>
        <v>#REF!</v>
      </c>
      <c r="J181" s="7" t="e">
        <f t="shared" si="72"/>
        <v>#REF!</v>
      </c>
      <c r="K181" s="7" t="e">
        <f t="shared" si="72"/>
        <v>#REF!</v>
      </c>
      <c r="L181" s="7">
        <f t="shared" si="72"/>
        <v>1337.5</v>
      </c>
    </row>
    <row r="182" spans="1:13" ht="31.5" x14ac:dyDescent="0.25">
      <c r="A182" s="26" t="s">
        <v>313</v>
      </c>
      <c r="B182" s="42" t="s">
        <v>484</v>
      </c>
      <c r="C182" s="42" t="s">
        <v>305</v>
      </c>
      <c r="D182" s="42" t="s">
        <v>254</v>
      </c>
      <c r="E182" s="42" t="s">
        <v>314</v>
      </c>
      <c r="F182" s="42"/>
      <c r="G182" s="7" t="e">
        <f>G183</f>
        <v>#REF!</v>
      </c>
      <c r="H182" s="7" t="e">
        <f t="shared" si="72"/>
        <v>#REF!</v>
      </c>
      <c r="I182" s="7" t="e">
        <f t="shared" si="72"/>
        <v>#REF!</v>
      </c>
      <c r="J182" s="7" t="e">
        <f t="shared" si="72"/>
        <v>#REF!</v>
      </c>
      <c r="K182" s="7" t="e">
        <f t="shared" si="72"/>
        <v>#REF!</v>
      </c>
      <c r="L182" s="7">
        <f t="shared" si="72"/>
        <v>1337.5</v>
      </c>
    </row>
    <row r="183" spans="1:13" ht="15.75" x14ac:dyDescent="0.25">
      <c r="A183" s="26" t="s">
        <v>315</v>
      </c>
      <c r="B183" s="42" t="s">
        <v>484</v>
      </c>
      <c r="C183" s="42" t="s">
        <v>305</v>
      </c>
      <c r="D183" s="42" t="s">
        <v>254</v>
      </c>
      <c r="E183" s="42" t="s">
        <v>316</v>
      </c>
      <c r="F183" s="42"/>
      <c r="G183" s="7" t="e">
        <f>'Прил.№4 ведомств.'!#REF!</f>
        <v>#REF!</v>
      </c>
      <c r="H183" s="7" t="e">
        <f>'Прил.№4 ведомств.'!#REF!</f>
        <v>#REF!</v>
      </c>
      <c r="I183" s="7" t="e">
        <f>'Прил.№4 ведомств.'!#REF!</f>
        <v>#REF!</v>
      </c>
      <c r="J183" s="7" t="e">
        <f>'Прил.№4 ведомств.'!#REF!</f>
        <v>#REF!</v>
      </c>
      <c r="K183" s="7" t="e">
        <f>'Прил.№4 ведомств.'!#REF!</f>
        <v>#REF!</v>
      </c>
      <c r="L183" s="7">
        <f>'Прил.№4 ведомств.'!G769</f>
        <v>1337.5</v>
      </c>
    </row>
    <row r="184" spans="1:13" ht="31.5" customHeight="1" x14ac:dyDescent="0.25">
      <c r="A184" s="26" t="s">
        <v>321</v>
      </c>
      <c r="B184" s="42" t="s">
        <v>485</v>
      </c>
      <c r="C184" s="42" t="s">
        <v>305</v>
      </c>
      <c r="D184" s="42" t="s">
        <v>254</v>
      </c>
      <c r="E184" s="42"/>
      <c r="F184" s="42"/>
      <c r="G184" s="7" t="e">
        <f>G185</f>
        <v>#REF!</v>
      </c>
      <c r="H184" s="7" t="e">
        <f t="shared" ref="H184:L185" si="73">H185</f>
        <v>#REF!</v>
      </c>
      <c r="I184" s="7" t="e">
        <f t="shared" si="73"/>
        <v>#REF!</v>
      </c>
      <c r="J184" s="7" t="e">
        <f t="shared" si="73"/>
        <v>#REF!</v>
      </c>
      <c r="K184" s="7" t="e">
        <f t="shared" si="73"/>
        <v>#REF!</v>
      </c>
      <c r="L184" s="7">
        <f t="shared" si="73"/>
        <v>92</v>
      </c>
    </row>
    <row r="185" spans="1:13" ht="31.5" customHeight="1" x14ac:dyDescent="0.25">
      <c r="A185" s="26" t="s">
        <v>313</v>
      </c>
      <c r="B185" s="42" t="s">
        <v>485</v>
      </c>
      <c r="C185" s="42" t="s">
        <v>305</v>
      </c>
      <c r="D185" s="42" t="s">
        <v>254</v>
      </c>
      <c r="E185" s="42" t="s">
        <v>314</v>
      </c>
      <c r="F185" s="42"/>
      <c r="G185" s="7" t="e">
        <f>G186</f>
        <v>#REF!</v>
      </c>
      <c r="H185" s="7" t="e">
        <f t="shared" si="73"/>
        <v>#REF!</v>
      </c>
      <c r="I185" s="7" t="e">
        <f t="shared" si="73"/>
        <v>#REF!</v>
      </c>
      <c r="J185" s="7" t="e">
        <f t="shared" si="73"/>
        <v>#REF!</v>
      </c>
      <c r="K185" s="7" t="e">
        <f t="shared" si="73"/>
        <v>#REF!</v>
      </c>
      <c r="L185" s="7">
        <f t="shared" si="73"/>
        <v>92</v>
      </c>
    </row>
    <row r="186" spans="1:13" ht="15.75" customHeight="1" x14ac:dyDescent="0.25">
      <c r="A186" s="26" t="s">
        <v>315</v>
      </c>
      <c r="B186" s="42" t="s">
        <v>485</v>
      </c>
      <c r="C186" s="42" t="s">
        <v>305</v>
      </c>
      <c r="D186" s="42" t="s">
        <v>254</v>
      </c>
      <c r="E186" s="42" t="s">
        <v>316</v>
      </c>
      <c r="F186" s="42"/>
      <c r="G186" s="7" t="e">
        <f>'Прил.№4 ведомств.'!#REF!</f>
        <v>#REF!</v>
      </c>
      <c r="H186" s="7" t="e">
        <f>'Прил.№4 ведомств.'!#REF!</f>
        <v>#REF!</v>
      </c>
      <c r="I186" s="7" t="e">
        <f>'Прил.№4 ведомств.'!#REF!</f>
        <v>#REF!</v>
      </c>
      <c r="J186" s="7" t="e">
        <f>'Прил.№4 ведомств.'!#REF!</f>
        <v>#REF!</v>
      </c>
      <c r="K186" s="7" t="e">
        <f>'Прил.№4 ведомств.'!#REF!</f>
        <v>#REF!</v>
      </c>
      <c r="L186" s="7">
        <f>'Прил.№4 ведомств.'!G772</f>
        <v>92</v>
      </c>
    </row>
    <row r="187" spans="1:13" ht="31.5" x14ac:dyDescent="0.25">
      <c r="A187" s="31" t="s">
        <v>323</v>
      </c>
      <c r="B187" s="42" t="s">
        <v>486</v>
      </c>
      <c r="C187" s="42" t="s">
        <v>305</v>
      </c>
      <c r="D187" s="42" t="s">
        <v>254</v>
      </c>
      <c r="E187" s="42"/>
      <c r="F187" s="42"/>
      <c r="G187" s="11" t="e">
        <f>G188</f>
        <v>#REF!</v>
      </c>
      <c r="H187" s="11" t="e">
        <f t="shared" ref="H187:L188" si="74">H188</f>
        <v>#REF!</v>
      </c>
      <c r="I187" s="11" t="e">
        <f t="shared" si="74"/>
        <v>#REF!</v>
      </c>
      <c r="J187" s="11" t="e">
        <f t="shared" si="74"/>
        <v>#REF!</v>
      </c>
      <c r="K187" s="11" t="e">
        <f t="shared" si="74"/>
        <v>#REF!</v>
      </c>
      <c r="L187" s="11">
        <f t="shared" si="74"/>
        <v>224.2</v>
      </c>
    </row>
    <row r="188" spans="1:13" ht="31.5" x14ac:dyDescent="0.25">
      <c r="A188" s="31" t="s">
        <v>313</v>
      </c>
      <c r="B188" s="42" t="s">
        <v>486</v>
      </c>
      <c r="C188" s="42" t="s">
        <v>305</v>
      </c>
      <c r="D188" s="42" t="s">
        <v>254</v>
      </c>
      <c r="E188" s="42" t="s">
        <v>314</v>
      </c>
      <c r="F188" s="42"/>
      <c r="G188" s="11" t="e">
        <f>G189</f>
        <v>#REF!</v>
      </c>
      <c r="H188" s="11" t="e">
        <f t="shared" si="74"/>
        <v>#REF!</v>
      </c>
      <c r="I188" s="11" t="e">
        <f t="shared" si="74"/>
        <v>#REF!</v>
      </c>
      <c r="J188" s="11" t="e">
        <f t="shared" si="74"/>
        <v>#REF!</v>
      </c>
      <c r="K188" s="11" t="e">
        <f t="shared" si="74"/>
        <v>#REF!</v>
      </c>
      <c r="L188" s="11">
        <f t="shared" si="74"/>
        <v>224.2</v>
      </c>
    </row>
    <row r="189" spans="1:13" ht="26.25" customHeight="1" x14ac:dyDescent="0.25">
      <c r="A189" s="31" t="s">
        <v>315</v>
      </c>
      <c r="B189" s="42" t="s">
        <v>486</v>
      </c>
      <c r="C189" s="42" t="s">
        <v>305</v>
      </c>
      <c r="D189" s="42" t="s">
        <v>254</v>
      </c>
      <c r="E189" s="42" t="s">
        <v>316</v>
      </c>
      <c r="F189" s="42"/>
      <c r="G189" s="11" t="e">
        <f>'Прил.№4 ведомств.'!#REF!</f>
        <v>#REF!</v>
      </c>
      <c r="H189" s="11" t="e">
        <f>'Прил.№4 ведомств.'!#REF!</f>
        <v>#REF!</v>
      </c>
      <c r="I189" s="11" t="e">
        <f>'Прил.№4 ведомств.'!#REF!</f>
        <v>#REF!</v>
      </c>
      <c r="J189" s="11" t="e">
        <f>'Прил.№4 ведомств.'!#REF!</f>
        <v>#REF!</v>
      </c>
      <c r="K189" s="11" t="e">
        <f>'Прил.№4 ведомств.'!#REF!</f>
        <v>#REF!</v>
      </c>
      <c r="L189" s="11">
        <f>'Прил.№4 ведомств.'!G775</f>
        <v>224.2</v>
      </c>
    </row>
    <row r="190" spans="1:13" ht="31.5" customHeight="1" x14ac:dyDescent="0.25">
      <c r="A190" s="31" t="s">
        <v>325</v>
      </c>
      <c r="B190" s="42" t="s">
        <v>487</v>
      </c>
      <c r="C190" s="42" t="s">
        <v>305</v>
      </c>
      <c r="D190" s="42" t="s">
        <v>254</v>
      </c>
      <c r="E190" s="42"/>
      <c r="F190" s="42"/>
      <c r="G190" s="11" t="e">
        <f>G191</f>
        <v>#REF!</v>
      </c>
      <c r="H190" s="11" t="e">
        <f t="shared" ref="H190:L191" si="75">H191</f>
        <v>#REF!</v>
      </c>
      <c r="I190" s="11" t="e">
        <f t="shared" si="75"/>
        <v>#REF!</v>
      </c>
      <c r="J190" s="11" t="e">
        <f t="shared" si="75"/>
        <v>#REF!</v>
      </c>
      <c r="K190" s="11" t="e">
        <f t="shared" si="75"/>
        <v>#REF!</v>
      </c>
      <c r="L190" s="11">
        <f t="shared" si="75"/>
        <v>539.9</v>
      </c>
    </row>
    <row r="191" spans="1:13" ht="31.5" customHeight="1" x14ac:dyDescent="0.25">
      <c r="A191" s="31" t="s">
        <v>313</v>
      </c>
      <c r="B191" s="42" t="s">
        <v>487</v>
      </c>
      <c r="C191" s="42" t="s">
        <v>305</v>
      </c>
      <c r="D191" s="42" t="s">
        <v>254</v>
      </c>
      <c r="E191" s="42" t="s">
        <v>314</v>
      </c>
      <c r="F191" s="42"/>
      <c r="G191" s="11" t="e">
        <f>G192</f>
        <v>#REF!</v>
      </c>
      <c r="H191" s="11" t="e">
        <f t="shared" si="75"/>
        <v>#REF!</v>
      </c>
      <c r="I191" s="11" t="e">
        <f t="shared" si="75"/>
        <v>#REF!</v>
      </c>
      <c r="J191" s="11" t="e">
        <f t="shared" si="75"/>
        <v>#REF!</v>
      </c>
      <c r="K191" s="11" t="e">
        <f t="shared" si="75"/>
        <v>#REF!</v>
      </c>
      <c r="L191" s="11">
        <f t="shared" si="75"/>
        <v>539.9</v>
      </c>
    </row>
    <row r="192" spans="1:13" ht="26.25" customHeight="1" x14ac:dyDescent="0.25">
      <c r="A192" s="31" t="s">
        <v>315</v>
      </c>
      <c r="B192" s="42" t="s">
        <v>487</v>
      </c>
      <c r="C192" s="42" t="s">
        <v>305</v>
      </c>
      <c r="D192" s="42" t="s">
        <v>254</v>
      </c>
      <c r="E192" s="42" t="s">
        <v>316</v>
      </c>
      <c r="F192" s="42"/>
      <c r="G192" s="11" t="e">
        <f>'Прил.№4 ведомств.'!#REF!</f>
        <v>#REF!</v>
      </c>
      <c r="H192" s="11" t="e">
        <f>'Прил.№4 ведомств.'!#REF!</f>
        <v>#REF!</v>
      </c>
      <c r="I192" s="11" t="e">
        <f>'Прил.№4 ведомств.'!#REF!</f>
        <v>#REF!</v>
      </c>
      <c r="J192" s="11" t="e">
        <f>'Прил.№4 ведомств.'!#REF!</f>
        <v>#REF!</v>
      </c>
      <c r="K192" s="11" t="e">
        <f>'Прил.№4 ведомств.'!#REF!</f>
        <v>#REF!</v>
      </c>
      <c r="L192" s="339">
        <f>'Прил.№4 ведомств.'!G778</f>
        <v>539.9</v>
      </c>
      <c r="M192" s="333" t="s">
        <v>1104</v>
      </c>
    </row>
    <row r="193" spans="1:13" ht="34.5" customHeight="1" x14ac:dyDescent="0.25">
      <c r="A193" s="69" t="s">
        <v>842</v>
      </c>
      <c r="B193" s="42" t="s">
        <v>844</v>
      </c>
      <c r="C193" s="42" t="s">
        <v>305</v>
      </c>
      <c r="D193" s="42" t="s">
        <v>254</v>
      </c>
      <c r="E193" s="42"/>
      <c r="F193" s="42"/>
      <c r="G193" s="11" t="e">
        <f>G194</f>
        <v>#REF!</v>
      </c>
      <c r="H193" s="11" t="e">
        <f t="shared" ref="H193:L194" si="76">H194</f>
        <v>#REF!</v>
      </c>
      <c r="I193" s="11" t="e">
        <f t="shared" si="76"/>
        <v>#REF!</v>
      </c>
      <c r="J193" s="11" t="e">
        <f t="shared" si="76"/>
        <v>#REF!</v>
      </c>
      <c r="K193" s="11" t="e">
        <f t="shared" si="76"/>
        <v>#REF!</v>
      </c>
      <c r="L193" s="11">
        <f t="shared" si="76"/>
        <v>2634</v>
      </c>
    </row>
    <row r="194" spans="1:13" ht="40.5" customHeight="1" x14ac:dyDescent="0.25">
      <c r="A194" s="31" t="s">
        <v>313</v>
      </c>
      <c r="B194" s="42" t="s">
        <v>844</v>
      </c>
      <c r="C194" s="42" t="s">
        <v>305</v>
      </c>
      <c r="D194" s="42" t="s">
        <v>254</v>
      </c>
      <c r="E194" s="42" t="s">
        <v>314</v>
      </c>
      <c r="F194" s="42"/>
      <c r="G194" s="11" t="e">
        <f>G195</f>
        <v>#REF!</v>
      </c>
      <c r="H194" s="11" t="e">
        <f t="shared" si="76"/>
        <v>#REF!</v>
      </c>
      <c r="I194" s="11" t="e">
        <f t="shared" si="76"/>
        <v>#REF!</v>
      </c>
      <c r="J194" s="11" t="e">
        <f t="shared" si="76"/>
        <v>#REF!</v>
      </c>
      <c r="K194" s="11" t="e">
        <f t="shared" si="76"/>
        <v>#REF!</v>
      </c>
      <c r="L194" s="11">
        <f t="shared" si="76"/>
        <v>2634</v>
      </c>
    </row>
    <row r="195" spans="1:13" ht="26.25" customHeight="1" x14ac:dyDescent="0.25">
      <c r="A195" s="255" t="s">
        <v>315</v>
      </c>
      <c r="B195" s="42" t="s">
        <v>844</v>
      </c>
      <c r="C195" s="42" t="s">
        <v>305</v>
      </c>
      <c r="D195" s="42" t="s">
        <v>254</v>
      </c>
      <c r="E195" s="42" t="s">
        <v>316</v>
      </c>
      <c r="F195" s="42"/>
      <c r="G195" s="11" t="e">
        <f>'Прил.№4 ведомств.'!#REF!</f>
        <v>#REF!</v>
      </c>
      <c r="H195" s="11" t="e">
        <f>'Прил.№4 ведомств.'!#REF!</f>
        <v>#REF!</v>
      </c>
      <c r="I195" s="11" t="e">
        <f>'Прил.№4 ведомств.'!#REF!</f>
        <v>#REF!</v>
      </c>
      <c r="J195" s="11" t="e">
        <f>'Прил.№4 ведомств.'!#REF!</f>
        <v>#REF!</v>
      </c>
      <c r="K195" s="11" t="e">
        <f>'Прил.№4 ведомств.'!#REF!</f>
        <v>#REF!</v>
      </c>
      <c r="L195" s="11">
        <f>'Прил.№4 ведомств.'!G781</f>
        <v>2634</v>
      </c>
    </row>
    <row r="196" spans="1:13" s="332" customFormat="1" ht="47.25" x14ac:dyDescent="0.25">
      <c r="A196" s="255" t="s">
        <v>1075</v>
      </c>
      <c r="B196" s="42" t="s">
        <v>1076</v>
      </c>
      <c r="C196" s="42" t="s">
        <v>305</v>
      </c>
      <c r="D196" s="42" t="s">
        <v>254</v>
      </c>
      <c r="E196" s="42"/>
      <c r="F196" s="42"/>
      <c r="G196" s="11"/>
      <c r="H196" s="11"/>
      <c r="I196" s="11"/>
      <c r="J196" s="11"/>
      <c r="K196" s="11"/>
      <c r="L196" s="11">
        <f>L197</f>
        <v>621.6</v>
      </c>
      <c r="M196" s="333"/>
    </row>
    <row r="197" spans="1:13" s="332" customFormat="1" ht="31.5" x14ac:dyDescent="0.25">
      <c r="A197" s="31" t="s">
        <v>313</v>
      </c>
      <c r="B197" s="42" t="s">
        <v>1076</v>
      </c>
      <c r="C197" s="42" t="s">
        <v>305</v>
      </c>
      <c r="D197" s="42" t="s">
        <v>254</v>
      </c>
      <c r="E197" s="42" t="s">
        <v>314</v>
      </c>
      <c r="F197" s="42"/>
      <c r="G197" s="11"/>
      <c r="H197" s="11"/>
      <c r="I197" s="11"/>
      <c r="J197" s="11"/>
      <c r="K197" s="11"/>
      <c r="L197" s="11">
        <f>L198</f>
        <v>621.6</v>
      </c>
      <c r="M197" s="333"/>
    </row>
    <row r="198" spans="1:13" s="332" customFormat="1" ht="26.25" customHeight="1" x14ac:dyDescent="0.25">
      <c r="A198" s="255" t="s">
        <v>315</v>
      </c>
      <c r="B198" s="42" t="s">
        <v>1076</v>
      </c>
      <c r="C198" s="42" t="s">
        <v>305</v>
      </c>
      <c r="D198" s="42" t="s">
        <v>254</v>
      </c>
      <c r="E198" s="42" t="s">
        <v>316</v>
      </c>
      <c r="F198" s="42"/>
      <c r="G198" s="11"/>
      <c r="H198" s="11"/>
      <c r="I198" s="11"/>
      <c r="J198" s="11"/>
      <c r="K198" s="11"/>
      <c r="L198" s="11">
        <f>'Прил.№4 ведомств.'!G784</f>
        <v>621.6</v>
      </c>
      <c r="M198" s="333"/>
    </row>
    <row r="199" spans="1:13" ht="31.5" x14ac:dyDescent="0.25">
      <c r="A199" s="31" t="s">
        <v>445</v>
      </c>
      <c r="B199" s="42" t="s">
        <v>473</v>
      </c>
      <c r="C199" s="42"/>
      <c r="D199" s="42"/>
      <c r="E199" s="42"/>
      <c r="F199" s="42" t="s">
        <v>696</v>
      </c>
      <c r="G199" s="11" t="e">
        <f t="shared" ref="G199:L199" si="77">G149</f>
        <v>#REF!</v>
      </c>
      <c r="H199" s="11" t="e">
        <f t="shared" si="77"/>
        <v>#REF!</v>
      </c>
      <c r="I199" s="11" t="e">
        <f t="shared" si="77"/>
        <v>#REF!</v>
      </c>
      <c r="J199" s="11" t="e">
        <f t="shared" si="77"/>
        <v>#REF!</v>
      </c>
      <c r="K199" s="11" t="e">
        <f t="shared" si="77"/>
        <v>#REF!</v>
      </c>
      <c r="L199" s="11">
        <f t="shared" si="77"/>
        <v>8836.6999999999989</v>
      </c>
    </row>
    <row r="200" spans="1:13" ht="31.5" hidden="1" customHeight="1" x14ac:dyDescent="0.25">
      <c r="A200" s="31" t="s">
        <v>325</v>
      </c>
      <c r="B200" s="42" t="s">
        <v>656</v>
      </c>
      <c r="C200" s="42" t="s">
        <v>305</v>
      </c>
      <c r="D200" s="42" t="s">
        <v>254</v>
      </c>
      <c r="E200" s="42"/>
      <c r="F200" s="42"/>
      <c r="G200" s="11">
        <f>G201</f>
        <v>0</v>
      </c>
      <c r="H200" s="11">
        <f t="shared" ref="H200:L201" si="78">H201</f>
        <v>0</v>
      </c>
      <c r="I200" s="11">
        <f t="shared" si="78"/>
        <v>0</v>
      </c>
      <c r="J200" s="11">
        <f t="shared" si="78"/>
        <v>0</v>
      </c>
      <c r="K200" s="11">
        <f t="shared" si="78"/>
        <v>0</v>
      </c>
      <c r="L200" s="11">
        <f t="shared" si="78"/>
        <v>0</v>
      </c>
    </row>
    <row r="201" spans="1:13" ht="31.5" hidden="1" customHeight="1" x14ac:dyDescent="0.25">
      <c r="A201" s="31" t="s">
        <v>313</v>
      </c>
      <c r="B201" s="42" t="s">
        <v>656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  <c r="H201" s="11">
        <f t="shared" si="78"/>
        <v>0</v>
      </c>
      <c r="I201" s="11">
        <f t="shared" si="78"/>
        <v>0</v>
      </c>
      <c r="J201" s="11">
        <f t="shared" si="78"/>
        <v>0</v>
      </c>
      <c r="K201" s="11">
        <f t="shared" si="78"/>
        <v>0</v>
      </c>
      <c r="L201" s="11">
        <f t="shared" si="78"/>
        <v>0</v>
      </c>
    </row>
    <row r="202" spans="1:13" ht="15.75" hidden="1" customHeight="1" x14ac:dyDescent="0.25">
      <c r="A202" s="31" t="s">
        <v>315</v>
      </c>
      <c r="B202" s="42" t="s">
        <v>656</v>
      </c>
      <c r="C202" s="42" t="s">
        <v>305</v>
      </c>
      <c r="D202" s="42" t="s">
        <v>254</v>
      </c>
      <c r="E202" s="42" t="s">
        <v>316</v>
      </c>
      <c r="F202" s="42"/>
      <c r="G202" s="11"/>
      <c r="H202" s="11"/>
      <c r="I202" s="11"/>
      <c r="J202" s="11"/>
      <c r="K202" s="11"/>
      <c r="L202" s="11"/>
    </row>
    <row r="203" spans="1:13" ht="31.5" hidden="1" customHeight="1" x14ac:dyDescent="0.25">
      <c r="A203" s="31" t="s">
        <v>445</v>
      </c>
      <c r="B203" s="42" t="s">
        <v>656</v>
      </c>
      <c r="C203" s="42" t="s">
        <v>305</v>
      </c>
      <c r="D203" s="42" t="s">
        <v>254</v>
      </c>
      <c r="E203" s="42"/>
      <c r="F203" s="42" t="s">
        <v>696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1:13" ht="31.5" hidden="1" customHeight="1" x14ac:dyDescent="0.25">
      <c r="A204" s="31" t="s">
        <v>697</v>
      </c>
      <c r="B204" s="42" t="s">
        <v>657</v>
      </c>
      <c r="C204" s="42" t="s">
        <v>305</v>
      </c>
      <c r="D204" s="42" t="s">
        <v>254</v>
      </c>
      <c r="E204" s="42"/>
      <c r="F204" s="42"/>
      <c r="G204" s="11">
        <f>G205</f>
        <v>0</v>
      </c>
      <c r="H204" s="11">
        <f t="shared" ref="H204:L205" si="79">H205</f>
        <v>0</v>
      </c>
      <c r="I204" s="11">
        <f t="shared" si="79"/>
        <v>0</v>
      </c>
      <c r="J204" s="11">
        <f t="shared" si="79"/>
        <v>0</v>
      </c>
      <c r="K204" s="11">
        <f t="shared" si="79"/>
        <v>0</v>
      </c>
      <c r="L204" s="11">
        <f t="shared" si="79"/>
        <v>0</v>
      </c>
    </row>
    <row r="205" spans="1:13" ht="31.5" hidden="1" customHeight="1" x14ac:dyDescent="0.25">
      <c r="A205" s="31" t="s">
        <v>313</v>
      </c>
      <c r="B205" s="42" t="s">
        <v>657</v>
      </c>
      <c r="C205" s="42" t="s">
        <v>305</v>
      </c>
      <c r="D205" s="42" t="s">
        <v>254</v>
      </c>
      <c r="E205" s="42" t="s">
        <v>314</v>
      </c>
      <c r="F205" s="42"/>
      <c r="G205" s="11">
        <f>G206</f>
        <v>0</v>
      </c>
      <c r="H205" s="11">
        <f t="shared" si="79"/>
        <v>0</v>
      </c>
      <c r="I205" s="11">
        <f t="shared" si="79"/>
        <v>0</v>
      </c>
      <c r="J205" s="11">
        <f t="shared" si="79"/>
        <v>0</v>
      </c>
      <c r="K205" s="11">
        <f t="shared" si="79"/>
        <v>0</v>
      </c>
      <c r="L205" s="11">
        <f t="shared" si="79"/>
        <v>0</v>
      </c>
    </row>
    <row r="206" spans="1:13" ht="15.75" hidden="1" customHeight="1" x14ac:dyDescent="0.25">
      <c r="A206" s="31" t="s">
        <v>315</v>
      </c>
      <c r="B206" s="42" t="s">
        <v>657</v>
      </c>
      <c r="C206" s="42" t="s">
        <v>305</v>
      </c>
      <c r="D206" s="42" t="s">
        <v>254</v>
      </c>
      <c r="E206" s="42" t="s">
        <v>316</v>
      </c>
      <c r="F206" s="42"/>
      <c r="G206" s="11"/>
      <c r="H206" s="11"/>
      <c r="I206" s="11"/>
      <c r="J206" s="11"/>
      <c r="K206" s="11"/>
      <c r="L206" s="11"/>
    </row>
    <row r="207" spans="1:13" ht="31.5" hidden="1" customHeight="1" x14ac:dyDescent="0.25">
      <c r="A207" s="31" t="s">
        <v>445</v>
      </c>
      <c r="B207" s="42" t="s">
        <v>657</v>
      </c>
      <c r="C207" s="42" t="s">
        <v>305</v>
      </c>
      <c r="D207" s="42" t="s">
        <v>254</v>
      </c>
      <c r="E207" s="42"/>
      <c r="F207" s="42" t="s">
        <v>696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1:13" ht="36" customHeight="1" x14ac:dyDescent="0.25">
      <c r="A208" s="43" t="s">
        <v>488</v>
      </c>
      <c r="B208" s="8" t="s">
        <v>489</v>
      </c>
      <c r="C208" s="8"/>
      <c r="D208" s="8"/>
      <c r="E208" s="8"/>
      <c r="F208" s="8"/>
      <c r="G208" s="67" t="e">
        <f>G209</f>
        <v>#REF!</v>
      </c>
      <c r="H208" s="67" t="e">
        <f t="shared" ref="H208:L211" si="80">H209</f>
        <v>#REF!</v>
      </c>
      <c r="I208" s="67" t="e">
        <f t="shared" si="80"/>
        <v>#REF!</v>
      </c>
      <c r="J208" s="67" t="e">
        <f t="shared" si="80"/>
        <v>#REF!</v>
      </c>
      <c r="K208" s="67" t="e">
        <f t="shared" si="80"/>
        <v>#REF!</v>
      </c>
      <c r="L208" s="67">
        <f t="shared" si="80"/>
        <v>689</v>
      </c>
    </row>
    <row r="209" spans="1:12" ht="21" customHeight="1" x14ac:dyDescent="0.25">
      <c r="A209" s="31" t="s">
        <v>304</v>
      </c>
      <c r="B209" s="42" t="s">
        <v>489</v>
      </c>
      <c r="C209" s="42" t="s">
        <v>305</v>
      </c>
      <c r="D209" s="42"/>
      <c r="E209" s="42"/>
      <c r="F209" s="42"/>
      <c r="G209" s="11" t="e">
        <f>G210</f>
        <v>#REF!</v>
      </c>
      <c r="H209" s="11" t="e">
        <f t="shared" si="80"/>
        <v>#REF!</v>
      </c>
      <c r="I209" s="11" t="e">
        <f t="shared" si="80"/>
        <v>#REF!</v>
      </c>
      <c r="J209" s="11" t="e">
        <f t="shared" si="80"/>
        <v>#REF!</v>
      </c>
      <c r="K209" s="11" t="e">
        <f t="shared" si="80"/>
        <v>#REF!</v>
      </c>
      <c r="L209" s="11">
        <f t="shared" si="80"/>
        <v>689</v>
      </c>
    </row>
    <row r="210" spans="1:12" ht="22.5" customHeight="1" x14ac:dyDescent="0.25">
      <c r="A210" s="31" t="s">
        <v>306</v>
      </c>
      <c r="B210" s="42" t="s">
        <v>489</v>
      </c>
      <c r="C210" s="42" t="s">
        <v>305</v>
      </c>
      <c r="D210" s="42" t="s">
        <v>256</v>
      </c>
      <c r="E210" s="42"/>
      <c r="F210" s="42"/>
      <c r="G210" s="11" t="e">
        <f>#REF!</f>
        <v>#REF!</v>
      </c>
      <c r="H210" s="11" t="e">
        <f>#REF!</f>
        <v>#REF!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>
        <f>L213</f>
        <v>689</v>
      </c>
    </row>
    <row r="211" spans="1:12" ht="31.5" hidden="1" customHeight="1" x14ac:dyDescent="0.25">
      <c r="A211" s="31" t="s">
        <v>313</v>
      </c>
      <c r="B211" s="21" t="s">
        <v>775</v>
      </c>
      <c r="C211" s="42" t="s">
        <v>305</v>
      </c>
      <c r="D211" s="42" t="s">
        <v>256</v>
      </c>
      <c r="E211" s="42" t="s">
        <v>314</v>
      </c>
      <c r="F211" s="42"/>
      <c r="G211" s="11" t="e">
        <f>G212</f>
        <v>#REF!</v>
      </c>
      <c r="H211" s="11" t="e">
        <f t="shared" si="80"/>
        <v>#REF!</v>
      </c>
      <c r="I211" s="11" t="e">
        <f t="shared" si="80"/>
        <v>#REF!</v>
      </c>
      <c r="J211" s="11" t="e">
        <f t="shared" si="80"/>
        <v>#REF!</v>
      </c>
      <c r="K211" s="11" t="e">
        <f t="shared" si="80"/>
        <v>#REF!</v>
      </c>
      <c r="L211" s="11">
        <f t="shared" si="80"/>
        <v>0</v>
      </c>
    </row>
    <row r="212" spans="1:12" ht="15.75" hidden="1" customHeight="1" x14ac:dyDescent="0.25">
      <c r="A212" s="31" t="s">
        <v>315</v>
      </c>
      <c r="B212" s="21" t="s">
        <v>775</v>
      </c>
      <c r="C212" s="42" t="s">
        <v>305</v>
      </c>
      <c r="D212" s="42" t="s">
        <v>256</v>
      </c>
      <c r="E212" s="42" t="s">
        <v>316</v>
      </c>
      <c r="F212" s="42"/>
      <c r="G212" s="11" t="e">
        <f>'Прил.№4 ведомств.'!#REF!</f>
        <v>#REF!</v>
      </c>
      <c r="H212" s="11" t="e">
        <f>'Прил.№4 ведомств.'!#REF!</f>
        <v>#REF!</v>
      </c>
      <c r="I212" s="11" t="e">
        <f>'Прил.№4 ведомств.'!#REF!</f>
        <v>#REF!</v>
      </c>
      <c r="J212" s="11" t="e">
        <f>'Прил.№4 ведомств.'!#REF!</f>
        <v>#REF!</v>
      </c>
      <c r="K212" s="11" t="e">
        <f>'Прил.№4 ведомств.'!#REF!</f>
        <v>#REF!</v>
      </c>
      <c r="L212" s="11">
        <f>'Прил.№4 ведомств.'!G834</f>
        <v>0</v>
      </c>
    </row>
    <row r="213" spans="1:12" ht="31.5" x14ac:dyDescent="0.25">
      <c r="A213" s="47" t="s">
        <v>842</v>
      </c>
      <c r="B213" s="21" t="s">
        <v>843</v>
      </c>
      <c r="C213" s="21" t="s">
        <v>305</v>
      </c>
      <c r="D213" s="21" t="s">
        <v>256</v>
      </c>
      <c r="E213" s="21"/>
      <c r="F213" s="21"/>
      <c r="G213" s="11" t="e">
        <f>G214</f>
        <v>#REF!</v>
      </c>
      <c r="H213" s="11" t="e">
        <f t="shared" ref="H213:L214" si="81">H214</f>
        <v>#REF!</v>
      </c>
      <c r="I213" s="11" t="e">
        <f t="shared" si="81"/>
        <v>#REF!</v>
      </c>
      <c r="J213" s="11" t="e">
        <f t="shared" si="81"/>
        <v>#REF!</v>
      </c>
      <c r="K213" s="11" t="e">
        <f t="shared" si="81"/>
        <v>#REF!</v>
      </c>
      <c r="L213" s="11">
        <f t="shared" si="81"/>
        <v>689</v>
      </c>
    </row>
    <row r="214" spans="1:12" ht="31.5" x14ac:dyDescent="0.25">
      <c r="A214" s="31" t="s">
        <v>313</v>
      </c>
      <c r="B214" s="21" t="s">
        <v>843</v>
      </c>
      <c r="C214" s="21" t="s">
        <v>305</v>
      </c>
      <c r="D214" s="21" t="s">
        <v>256</v>
      </c>
      <c r="E214" s="21" t="s">
        <v>314</v>
      </c>
      <c r="F214" s="21"/>
      <c r="G214" s="11" t="e">
        <f>G215</f>
        <v>#REF!</v>
      </c>
      <c r="H214" s="11" t="e">
        <f t="shared" si="81"/>
        <v>#REF!</v>
      </c>
      <c r="I214" s="11" t="e">
        <f t="shared" si="81"/>
        <v>#REF!</v>
      </c>
      <c r="J214" s="11" t="e">
        <f t="shared" si="81"/>
        <v>#REF!</v>
      </c>
      <c r="K214" s="11" t="e">
        <f t="shared" si="81"/>
        <v>#REF!</v>
      </c>
      <c r="L214" s="11">
        <f t="shared" si="81"/>
        <v>689</v>
      </c>
    </row>
    <row r="215" spans="1:12" ht="15.75" x14ac:dyDescent="0.25">
      <c r="A215" s="33" t="s">
        <v>315</v>
      </c>
      <c r="B215" s="21" t="s">
        <v>843</v>
      </c>
      <c r="C215" s="21" t="s">
        <v>305</v>
      </c>
      <c r="D215" s="21" t="s">
        <v>256</v>
      </c>
      <c r="E215" s="21" t="s">
        <v>316</v>
      </c>
      <c r="F215" s="21"/>
      <c r="G215" s="11" t="e">
        <f>'Прил.№4 ведомств.'!#REF!</f>
        <v>#REF!</v>
      </c>
      <c r="H215" s="11" t="e">
        <f>'Прил.№4 ведомств.'!#REF!</f>
        <v>#REF!</v>
      </c>
      <c r="I215" s="11" t="e">
        <f>'Прил.№4 ведомств.'!#REF!</f>
        <v>#REF!</v>
      </c>
      <c r="J215" s="11" t="e">
        <f>'Прил.№4 ведомств.'!#REF!</f>
        <v>#REF!</v>
      </c>
      <c r="K215" s="11" t="e">
        <f>'Прил.№4 ведомств.'!#REF!</f>
        <v>#REF!</v>
      </c>
      <c r="L215" s="11">
        <f>'Прил.№4 ведомств.'!G837</f>
        <v>689</v>
      </c>
    </row>
    <row r="216" spans="1:12" ht="31.5" x14ac:dyDescent="0.25">
      <c r="A216" s="31" t="s">
        <v>445</v>
      </c>
      <c r="B216" s="21" t="s">
        <v>489</v>
      </c>
      <c r="C216" s="42" t="s">
        <v>305</v>
      </c>
      <c r="D216" s="42" t="s">
        <v>256</v>
      </c>
      <c r="E216" s="42"/>
      <c r="F216" s="42" t="s">
        <v>696</v>
      </c>
      <c r="G216" s="11" t="e">
        <f t="shared" ref="G216:L216" si="82">G209</f>
        <v>#REF!</v>
      </c>
      <c r="H216" s="11" t="e">
        <f t="shared" si="82"/>
        <v>#REF!</v>
      </c>
      <c r="I216" s="11" t="e">
        <f t="shared" si="82"/>
        <v>#REF!</v>
      </c>
      <c r="J216" s="11" t="e">
        <f t="shared" si="82"/>
        <v>#REF!</v>
      </c>
      <c r="K216" s="11" t="e">
        <f t="shared" si="82"/>
        <v>#REF!</v>
      </c>
      <c r="L216" s="11">
        <f t="shared" si="82"/>
        <v>689</v>
      </c>
    </row>
    <row r="217" spans="1:12" ht="31.5" hidden="1" customHeight="1" x14ac:dyDescent="0.25">
      <c r="A217" s="31" t="s">
        <v>698</v>
      </c>
      <c r="B217" s="42" t="s">
        <v>658</v>
      </c>
      <c r="C217" s="42" t="s">
        <v>305</v>
      </c>
      <c r="D217" s="42" t="s">
        <v>254</v>
      </c>
      <c r="E217" s="42"/>
      <c r="F217" s="42"/>
      <c r="G217" s="11">
        <f t="shared" ref="G217:L217" si="83">G221</f>
        <v>0</v>
      </c>
      <c r="H217" s="11">
        <f t="shared" si="83"/>
        <v>0</v>
      </c>
      <c r="I217" s="11">
        <f t="shared" si="83"/>
        <v>0</v>
      </c>
      <c r="J217" s="11">
        <f t="shared" si="83"/>
        <v>0</v>
      </c>
      <c r="K217" s="11">
        <f t="shared" si="83"/>
        <v>0</v>
      </c>
      <c r="L217" s="11">
        <f t="shared" si="83"/>
        <v>0</v>
      </c>
    </row>
    <row r="218" spans="1:12" ht="31.5" hidden="1" customHeight="1" x14ac:dyDescent="0.25">
      <c r="A218" s="31" t="s">
        <v>313</v>
      </c>
      <c r="B218" s="42" t="s">
        <v>658</v>
      </c>
      <c r="C218" s="42" t="s">
        <v>510</v>
      </c>
      <c r="D218" s="42" t="s">
        <v>699</v>
      </c>
      <c r="E218" s="42" t="s">
        <v>314</v>
      </c>
      <c r="F218" s="42"/>
      <c r="G218" s="11">
        <f>G219</f>
        <v>0</v>
      </c>
      <c r="H218" s="11">
        <f t="shared" ref="H218:L220" si="84">H219</f>
        <v>0</v>
      </c>
      <c r="I218" s="11">
        <f t="shared" si="84"/>
        <v>0</v>
      </c>
      <c r="J218" s="11">
        <f t="shared" si="84"/>
        <v>0</v>
      </c>
      <c r="K218" s="11">
        <f t="shared" si="84"/>
        <v>0</v>
      </c>
      <c r="L218" s="11">
        <f t="shared" si="84"/>
        <v>0</v>
      </c>
    </row>
    <row r="219" spans="1:12" ht="15.75" hidden="1" customHeight="1" x14ac:dyDescent="0.25">
      <c r="A219" s="31" t="s">
        <v>315</v>
      </c>
      <c r="B219" s="42" t="s">
        <v>658</v>
      </c>
      <c r="C219" s="42" t="s">
        <v>510</v>
      </c>
      <c r="D219" s="42" t="s">
        <v>699</v>
      </c>
      <c r="E219" s="42" t="s">
        <v>316</v>
      </c>
      <c r="F219" s="42"/>
      <c r="G219" s="11">
        <f>G220</f>
        <v>0</v>
      </c>
      <c r="H219" s="11">
        <f t="shared" si="84"/>
        <v>0</v>
      </c>
      <c r="I219" s="11">
        <f t="shared" si="84"/>
        <v>0</v>
      </c>
      <c r="J219" s="11">
        <f t="shared" si="84"/>
        <v>0</v>
      </c>
      <c r="K219" s="11">
        <f t="shared" si="84"/>
        <v>0</v>
      </c>
      <c r="L219" s="11">
        <f t="shared" si="84"/>
        <v>0</v>
      </c>
    </row>
    <row r="220" spans="1:12" ht="15.75" hidden="1" customHeight="1" x14ac:dyDescent="0.25">
      <c r="A220" s="31" t="s">
        <v>649</v>
      </c>
      <c r="B220" s="42" t="s">
        <v>658</v>
      </c>
      <c r="C220" s="42" t="s">
        <v>510</v>
      </c>
      <c r="D220" s="42" t="s">
        <v>699</v>
      </c>
      <c r="E220" s="42" t="s">
        <v>650</v>
      </c>
      <c r="F220" s="42"/>
      <c r="G220" s="11">
        <f>G221</f>
        <v>0</v>
      </c>
      <c r="H220" s="11">
        <f t="shared" si="84"/>
        <v>0</v>
      </c>
      <c r="I220" s="11">
        <f t="shared" si="84"/>
        <v>0</v>
      </c>
      <c r="J220" s="11">
        <f t="shared" si="84"/>
        <v>0</v>
      </c>
      <c r="K220" s="11">
        <f t="shared" si="84"/>
        <v>0</v>
      </c>
      <c r="L220" s="11">
        <f t="shared" si="84"/>
        <v>0</v>
      </c>
    </row>
    <row r="221" spans="1:12" ht="31.5" hidden="1" customHeight="1" x14ac:dyDescent="0.25">
      <c r="A221" s="31" t="s">
        <v>445</v>
      </c>
      <c r="B221" s="42" t="s">
        <v>658</v>
      </c>
      <c r="C221" s="42" t="s">
        <v>305</v>
      </c>
      <c r="D221" s="42" t="s">
        <v>254</v>
      </c>
      <c r="E221" s="42"/>
      <c r="F221" s="42" t="s">
        <v>696</v>
      </c>
      <c r="G221" s="11"/>
      <c r="H221" s="11"/>
      <c r="I221" s="11"/>
      <c r="J221" s="11"/>
      <c r="K221" s="11"/>
      <c r="L221" s="11"/>
    </row>
    <row r="222" spans="1:12" ht="31.5" hidden="1" customHeight="1" x14ac:dyDescent="0.25">
      <c r="A222" s="31" t="s">
        <v>700</v>
      </c>
      <c r="B222" s="21" t="s">
        <v>490</v>
      </c>
      <c r="C222" s="42" t="s">
        <v>305</v>
      </c>
      <c r="D222" s="42" t="s">
        <v>254</v>
      </c>
      <c r="E222" s="42"/>
      <c r="F222" s="42"/>
      <c r="G222" s="11">
        <f>G223</f>
        <v>0</v>
      </c>
      <c r="H222" s="11">
        <f t="shared" ref="H222:L223" si="85">H223</f>
        <v>0</v>
      </c>
      <c r="I222" s="11">
        <f t="shared" si="85"/>
        <v>0</v>
      </c>
      <c r="J222" s="11">
        <f t="shared" si="85"/>
        <v>0</v>
      </c>
      <c r="K222" s="11">
        <f t="shared" si="85"/>
        <v>0</v>
      </c>
      <c r="L222" s="11">
        <f t="shared" si="85"/>
        <v>0</v>
      </c>
    </row>
    <row r="223" spans="1:12" ht="31.5" hidden="1" customHeight="1" x14ac:dyDescent="0.25">
      <c r="A223" s="31" t="s">
        <v>321</v>
      </c>
      <c r="B223" s="21" t="s">
        <v>490</v>
      </c>
      <c r="C223" s="42" t="s">
        <v>305</v>
      </c>
      <c r="D223" s="42" t="s">
        <v>254</v>
      </c>
      <c r="E223" s="42" t="s">
        <v>314</v>
      </c>
      <c r="F223" s="42"/>
      <c r="G223" s="11">
        <f>G224</f>
        <v>0</v>
      </c>
      <c r="H223" s="11">
        <f t="shared" si="85"/>
        <v>0</v>
      </c>
      <c r="I223" s="11">
        <f t="shared" si="85"/>
        <v>0</v>
      </c>
      <c r="J223" s="11">
        <f t="shared" si="85"/>
        <v>0</v>
      </c>
      <c r="K223" s="11">
        <f t="shared" si="85"/>
        <v>0</v>
      </c>
      <c r="L223" s="11">
        <f t="shared" si="85"/>
        <v>0</v>
      </c>
    </row>
    <row r="224" spans="1:12" ht="15.75" hidden="1" customHeight="1" x14ac:dyDescent="0.25">
      <c r="A224" s="31" t="s">
        <v>315</v>
      </c>
      <c r="B224" s="21" t="s">
        <v>490</v>
      </c>
      <c r="C224" s="42" t="s">
        <v>305</v>
      </c>
      <c r="D224" s="42" t="s">
        <v>254</v>
      </c>
      <c r="E224" s="42" t="s">
        <v>316</v>
      </c>
      <c r="F224" s="42"/>
      <c r="G224" s="11"/>
      <c r="H224" s="11"/>
      <c r="I224" s="11"/>
      <c r="J224" s="11"/>
      <c r="K224" s="11"/>
      <c r="L224" s="11"/>
    </row>
    <row r="225" spans="1:12" ht="15.75" hidden="1" customHeight="1" x14ac:dyDescent="0.25">
      <c r="A225" s="31" t="s">
        <v>649</v>
      </c>
      <c r="B225" s="21" t="s">
        <v>490</v>
      </c>
      <c r="C225" s="42" t="s">
        <v>305</v>
      </c>
      <c r="D225" s="42" t="s">
        <v>254</v>
      </c>
      <c r="E225" s="42" t="s">
        <v>650</v>
      </c>
      <c r="F225" s="42"/>
      <c r="G225" s="11"/>
      <c r="H225" s="11"/>
      <c r="I225" s="11"/>
      <c r="J225" s="11"/>
      <c r="K225" s="11"/>
      <c r="L225" s="11"/>
    </row>
    <row r="226" spans="1:12" ht="31.5" hidden="1" customHeight="1" x14ac:dyDescent="0.25">
      <c r="A226" s="31" t="s">
        <v>445</v>
      </c>
      <c r="B226" s="21" t="s">
        <v>490</v>
      </c>
      <c r="C226" s="42" t="s">
        <v>305</v>
      </c>
      <c r="D226" s="42" t="s">
        <v>254</v>
      </c>
      <c r="E226" s="42"/>
      <c r="F226" s="42" t="s">
        <v>696</v>
      </c>
      <c r="G226" s="7">
        <f t="shared" ref="G226:L226" si="86">G222</f>
        <v>0</v>
      </c>
      <c r="H226" s="7">
        <f t="shared" si="86"/>
        <v>0</v>
      </c>
      <c r="I226" s="7">
        <f t="shared" si="86"/>
        <v>0</v>
      </c>
      <c r="J226" s="7">
        <f t="shared" si="86"/>
        <v>0</v>
      </c>
      <c r="K226" s="7">
        <f t="shared" si="86"/>
        <v>0</v>
      </c>
      <c r="L226" s="7">
        <f t="shared" si="86"/>
        <v>0</v>
      </c>
    </row>
    <row r="227" spans="1:12" ht="31.5" hidden="1" customHeight="1" x14ac:dyDescent="0.25">
      <c r="A227" s="31" t="s">
        <v>655</v>
      </c>
      <c r="B227" s="42" t="s">
        <v>491</v>
      </c>
      <c r="C227" s="42" t="s">
        <v>305</v>
      </c>
      <c r="D227" s="42" t="s">
        <v>254</v>
      </c>
      <c r="E227" s="42"/>
      <c r="F227" s="42"/>
      <c r="G227" s="11">
        <f>G228</f>
        <v>0</v>
      </c>
      <c r="H227" s="11">
        <f t="shared" ref="H227:L228" si="87">H228</f>
        <v>0</v>
      </c>
      <c r="I227" s="11">
        <f t="shared" si="87"/>
        <v>0</v>
      </c>
      <c r="J227" s="11">
        <f t="shared" si="87"/>
        <v>0</v>
      </c>
      <c r="K227" s="11">
        <f t="shared" si="87"/>
        <v>0</v>
      </c>
      <c r="L227" s="11">
        <f t="shared" si="87"/>
        <v>0</v>
      </c>
    </row>
    <row r="228" spans="1:12" ht="31.5" hidden="1" customHeight="1" x14ac:dyDescent="0.25">
      <c r="A228" s="31" t="s">
        <v>313</v>
      </c>
      <c r="B228" s="42" t="s">
        <v>491</v>
      </c>
      <c r="C228" s="42" t="s">
        <v>305</v>
      </c>
      <c r="D228" s="42" t="s">
        <v>254</v>
      </c>
      <c r="E228" s="42" t="s">
        <v>314</v>
      </c>
      <c r="F228" s="42"/>
      <c r="G228" s="11">
        <f>G229</f>
        <v>0</v>
      </c>
      <c r="H228" s="11">
        <f t="shared" si="87"/>
        <v>0</v>
      </c>
      <c r="I228" s="11">
        <f t="shared" si="87"/>
        <v>0</v>
      </c>
      <c r="J228" s="11">
        <f t="shared" si="87"/>
        <v>0</v>
      </c>
      <c r="K228" s="11">
        <f t="shared" si="87"/>
        <v>0</v>
      </c>
      <c r="L228" s="11">
        <f t="shared" si="87"/>
        <v>0</v>
      </c>
    </row>
    <row r="229" spans="1:12" ht="15.75" hidden="1" customHeight="1" x14ac:dyDescent="0.25">
      <c r="A229" s="31" t="s">
        <v>315</v>
      </c>
      <c r="B229" s="42" t="s">
        <v>491</v>
      </c>
      <c r="C229" s="42" t="s">
        <v>305</v>
      </c>
      <c r="D229" s="42" t="s">
        <v>254</v>
      </c>
      <c r="E229" s="42" t="s">
        <v>316</v>
      </c>
      <c r="F229" s="42" t="s">
        <v>696</v>
      </c>
      <c r="G229" s="11"/>
      <c r="H229" s="11"/>
      <c r="I229" s="11"/>
      <c r="J229" s="11"/>
      <c r="K229" s="11"/>
      <c r="L229" s="11"/>
    </row>
    <row r="230" spans="1:12" ht="15.75" hidden="1" customHeight="1" x14ac:dyDescent="0.25">
      <c r="A230" s="31"/>
      <c r="B230" s="42"/>
      <c r="C230" s="42"/>
      <c r="D230" s="42"/>
      <c r="E230" s="42"/>
      <c r="F230" s="42"/>
      <c r="G230" s="11"/>
      <c r="H230" s="11"/>
      <c r="I230" s="11"/>
      <c r="J230" s="11"/>
      <c r="K230" s="11"/>
      <c r="L230" s="11"/>
    </row>
    <row r="231" spans="1:12" ht="15.75" hidden="1" customHeight="1" x14ac:dyDescent="0.25">
      <c r="A231" s="31"/>
      <c r="B231" s="42"/>
      <c r="C231" s="42"/>
      <c r="D231" s="42"/>
      <c r="E231" s="42"/>
      <c r="F231" s="42"/>
      <c r="G231" s="11"/>
      <c r="H231" s="11"/>
      <c r="I231" s="11"/>
      <c r="J231" s="11"/>
      <c r="K231" s="11"/>
      <c r="L231" s="11"/>
    </row>
    <row r="232" spans="1:12" ht="31.5" x14ac:dyDescent="0.25">
      <c r="A232" s="43" t="s">
        <v>509</v>
      </c>
      <c r="B232" s="8" t="s">
        <v>511</v>
      </c>
      <c r="C232" s="8"/>
      <c r="D232" s="8"/>
      <c r="E232" s="8"/>
      <c r="F232" s="8"/>
      <c r="G232" s="67" t="e">
        <f>G233</f>
        <v>#REF!</v>
      </c>
      <c r="H232" s="67" t="e">
        <f t="shared" ref="H232:L236" si="88">H233</f>
        <v>#REF!</v>
      </c>
      <c r="I232" s="67" t="e">
        <f t="shared" si="88"/>
        <v>#REF!</v>
      </c>
      <c r="J232" s="67" t="e">
        <f t="shared" si="88"/>
        <v>#REF!</v>
      </c>
      <c r="K232" s="67" t="e">
        <f t="shared" si="88"/>
        <v>#REF!</v>
      </c>
      <c r="L232" s="67">
        <f t="shared" si="88"/>
        <v>3584</v>
      </c>
    </row>
    <row r="233" spans="1:12" ht="15.75" x14ac:dyDescent="0.25">
      <c r="A233" s="31" t="s">
        <v>304</v>
      </c>
      <c r="B233" s="42" t="s">
        <v>511</v>
      </c>
      <c r="C233" s="42" t="s">
        <v>305</v>
      </c>
      <c r="D233" s="42"/>
      <c r="E233" s="42"/>
      <c r="F233" s="42"/>
      <c r="G233" s="11" t="e">
        <f>G234</f>
        <v>#REF!</v>
      </c>
      <c r="H233" s="11" t="e">
        <f t="shared" si="88"/>
        <v>#REF!</v>
      </c>
      <c r="I233" s="11" t="e">
        <f t="shared" si="88"/>
        <v>#REF!</v>
      </c>
      <c r="J233" s="11" t="e">
        <f t="shared" si="88"/>
        <v>#REF!</v>
      </c>
      <c r="K233" s="11" t="e">
        <f t="shared" si="88"/>
        <v>#REF!</v>
      </c>
      <c r="L233" s="11">
        <f t="shared" si="88"/>
        <v>3584</v>
      </c>
    </row>
    <row r="234" spans="1:12" ht="15.75" x14ac:dyDescent="0.25">
      <c r="A234" s="31" t="s">
        <v>508</v>
      </c>
      <c r="B234" s="42" t="s">
        <v>511</v>
      </c>
      <c r="C234" s="42" t="s">
        <v>305</v>
      </c>
      <c r="D234" s="42" t="s">
        <v>305</v>
      </c>
      <c r="E234" s="42"/>
      <c r="F234" s="42"/>
      <c r="G234" s="11" t="e">
        <f>G235</f>
        <v>#REF!</v>
      </c>
      <c r="H234" s="11" t="e">
        <f t="shared" si="88"/>
        <v>#REF!</v>
      </c>
      <c r="I234" s="11" t="e">
        <f t="shared" si="88"/>
        <v>#REF!</v>
      </c>
      <c r="J234" s="11" t="e">
        <f t="shared" si="88"/>
        <v>#REF!</v>
      </c>
      <c r="K234" s="11" t="e">
        <f t="shared" si="88"/>
        <v>#REF!</v>
      </c>
      <c r="L234" s="11">
        <f t="shared" si="88"/>
        <v>3584</v>
      </c>
    </row>
    <row r="235" spans="1:12" ht="31.5" x14ac:dyDescent="0.25">
      <c r="A235" s="26" t="s">
        <v>662</v>
      </c>
      <c r="B235" s="21" t="s">
        <v>513</v>
      </c>
      <c r="C235" s="42" t="s">
        <v>305</v>
      </c>
      <c r="D235" s="42" t="s">
        <v>305</v>
      </c>
      <c r="E235" s="42"/>
      <c r="F235" s="42"/>
      <c r="G235" s="11" t="e">
        <f>G236</f>
        <v>#REF!</v>
      </c>
      <c r="H235" s="11" t="e">
        <f t="shared" si="88"/>
        <v>#REF!</v>
      </c>
      <c r="I235" s="11" t="e">
        <f t="shared" si="88"/>
        <v>#REF!</v>
      </c>
      <c r="J235" s="11" t="e">
        <f t="shared" si="88"/>
        <v>#REF!</v>
      </c>
      <c r="K235" s="11" t="e">
        <f t="shared" si="88"/>
        <v>#REF!</v>
      </c>
      <c r="L235" s="11">
        <f t="shared" si="88"/>
        <v>3584</v>
      </c>
    </row>
    <row r="236" spans="1:12" ht="31.5" x14ac:dyDescent="0.25">
      <c r="A236" s="31" t="s">
        <v>313</v>
      </c>
      <c r="B236" s="21" t="s">
        <v>513</v>
      </c>
      <c r="C236" s="42" t="s">
        <v>305</v>
      </c>
      <c r="D236" s="42" t="s">
        <v>305</v>
      </c>
      <c r="E236" s="42" t="s">
        <v>314</v>
      </c>
      <c r="F236" s="42"/>
      <c r="G236" s="11" t="e">
        <f>G237</f>
        <v>#REF!</v>
      </c>
      <c r="H236" s="11" t="e">
        <f t="shared" si="88"/>
        <v>#REF!</v>
      </c>
      <c r="I236" s="11" t="e">
        <f t="shared" si="88"/>
        <v>#REF!</v>
      </c>
      <c r="J236" s="11" t="e">
        <f t="shared" si="88"/>
        <v>#REF!</v>
      </c>
      <c r="K236" s="11" t="e">
        <f t="shared" si="88"/>
        <v>#REF!</v>
      </c>
      <c r="L236" s="11">
        <f t="shared" si="88"/>
        <v>3584</v>
      </c>
    </row>
    <row r="237" spans="1:12" ht="15.75" x14ac:dyDescent="0.25">
      <c r="A237" s="31" t="s">
        <v>315</v>
      </c>
      <c r="B237" s="21" t="s">
        <v>513</v>
      </c>
      <c r="C237" s="42" t="s">
        <v>305</v>
      </c>
      <c r="D237" s="42" t="s">
        <v>305</v>
      </c>
      <c r="E237" s="42" t="s">
        <v>316</v>
      </c>
      <c r="F237" s="42"/>
      <c r="G237" s="11" t="e">
        <f>'Прил.№4 ведомств.'!#REF!</f>
        <v>#REF!</v>
      </c>
      <c r="H237" s="11" t="e">
        <f>'Прил.№4 ведомств.'!#REF!</f>
        <v>#REF!</v>
      </c>
      <c r="I237" s="11" t="e">
        <f>'Прил.№4 ведомств.'!#REF!</f>
        <v>#REF!</v>
      </c>
      <c r="J237" s="11" t="e">
        <f>'Прил.№4 ведомств.'!#REF!</f>
        <v>#REF!</v>
      </c>
      <c r="K237" s="11" t="e">
        <f>'Прил.№4 ведомств.'!#REF!</f>
        <v>#REF!</v>
      </c>
      <c r="L237" s="11">
        <f>'Прил.№4 ведомств.'!G858</f>
        <v>3584</v>
      </c>
    </row>
    <row r="238" spans="1:12" ht="31.5" x14ac:dyDescent="0.25">
      <c r="A238" s="31" t="s">
        <v>445</v>
      </c>
      <c r="B238" s="21" t="s">
        <v>511</v>
      </c>
      <c r="C238" s="42"/>
      <c r="D238" s="42"/>
      <c r="E238" s="42"/>
      <c r="F238" s="42" t="s">
        <v>696</v>
      </c>
      <c r="G238" s="11" t="e">
        <f t="shared" ref="G238:L238" si="89">G232</f>
        <v>#REF!</v>
      </c>
      <c r="H238" s="11" t="e">
        <f t="shared" si="89"/>
        <v>#REF!</v>
      </c>
      <c r="I238" s="11" t="e">
        <f t="shared" si="89"/>
        <v>#REF!</v>
      </c>
      <c r="J238" s="11" t="e">
        <f t="shared" si="89"/>
        <v>#REF!</v>
      </c>
      <c r="K238" s="11" t="e">
        <f t="shared" si="89"/>
        <v>#REF!</v>
      </c>
      <c r="L238" s="11">
        <f t="shared" si="89"/>
        <v>3584</v>
      </c>
    </row>
    <row r="239" spans="1:12" ht="47.25" hidden="1" x14ac:dyDescent="0.25">
      <c r="A239" s="63" t="s">
        <v>949</v>
      </c>
      <c r="B239" s="273" t="s">
        <v>197</v>
      </c>
      <c r="C239" s="8"/>
      <c r="D239" s="273"/>
      <c r="E239" s="273"/>
      <c r="F239" s="287"/>
      <c r="G239" s="67" t="e">
        <f t="shared" ref="G239:L239" si="90">G240+G246</f>
        <v>#REF!</v>
      </c>
      <c r="H239" s="67" t="e">
        <f t="shared" si="90"/>
        <v>#REF!</v>
      </c>
      <c r="I239" s="67" t="e">
        <f t="shared" si="90"/>
        <v>#REF!</v>
      </c>
      <c r="J239" s="67" t="e">
        <f t="shared" si="90"/>
        <v>#REF!</v>
      </c>
      <c r="K239" s="67" t="e">
        <f t="shared" si="90"/>
        <v>#REF!</v>
      </c>
      <c r="L239" s="67">
        <f t="shared" si="90"/>
        <v>0</v>
      </c>
    </row>
    <row r="240" spans="1:12" ht="15.75" hidden="1" customHeight="1" x14ac:dyDescent="0.25">
      <c r="A240" s="47" t="s">
        <v>158</v>
      </c>
      <c r="B240" s="6" t="s">
        <v>197</v>
      </c>
      <c r="C240" s="42" t="s">
        <v>159</v>
      </c>
      <c r="D240" s="6"/>
      <c r="E240" s="6"/>
      <c r="F240" s="6"/>
      <c r="G240" s="11" t="e">
        <f>G241</f>
        <v>#REF!</v>
      </c>
      <c r="H240" s="11" t="e">
        <f t="shared" ref="H240:L243" si="91">H241</f>
        <v>#REF!</v>
      </c>
      <c r="I240" s="11" t="e">
        <f t="shared" si="91"/>
        <v>#REF!</v>
      </c>
      <c r="J240" s="11" t="e">
        <f t="shared" si="91"/>
        <v>#REF!</v>
      </c>
      <c r="K240" s="11" t="e">
        <f t="shared" si="91"/>
        <v>#REF!</v>
      </c>
      <c r="L240" s="11">
        <f t="shared" si="91"/>
        <v>0</v>
      </c>
    </row>
    <row r="241" spans="1:12" ht="15.75" hidden="1" customHeight="1" x14ac:dyDescent="0.25">
      <c r="A241" s="47" t="s">
        <v>180</v>
      </c>
      <c r="B241" s="6" t="s">
        <v>197</v>
      </c>
      <c r="C241" s="42" t="s">
        <v>159</v>
      </c>
      <c r="D241" s="6">
        <v>13</v>
      </c>
      <c r="E241" s="6"/>
      <c r="F241" s="6"/>
      <c r="G241" s="11" t="e">
        <f>G242</f>
        <v>#REF!</v>
      </c>
      <c r="H241" s="11" t="e">
        <f t="shared" si="91"/>
        <v>#REF!</v>
      </c>
      <c r="I241" s="11" t="e">
        <f t="shared" si="91"/>
        <v>#REF!</v>
      </c>
      <c r="J241" s="11" t="e">
        <f t="shared" si="91"/>
        <v>#REF!</v>
      </c>
      <c r="K241" s="11" t="e">
        <f t="shared" si="91"/>
        <v>#REF!</v>
      </c>
      <c r="L241" s="11">
        <f t="shared" si="91"/>
        <v>0</v>
      </c>
    </row>
    <row r="242" spans="1:12" ht="31.5" hidden="1" customHeight="1" x14ac:dyDescent="0.25">
      <c r="A242" s="31" t="s">
        <v>198</v>
      </c>
      <c r="B242" s="6" t="s">
        <v>199</v>
      </c>
      <c r="C242" s="42" t="s">
        <v>159</v>
      </c>
      <c r="D242" s="42" t="s">
        <v>181</v>
      </c>
      <c r="E242" s="42"/>
      <c r="F242" s="42"/>
      <c r="G242" s="11" t="e">
        <f>G243</f>
        <v>#REF!</v>
      </c>
      <c r="H242" s="11" t="e">
        <f t="shared" si="91"/>
        <v>#REF!</v>
      </c>
      <c r="I242" s="11" t="e">
        <f t="shared" si="91"/>
        <v>#REF!</v>
      </c>
      <c r="J242" s="11" t="e">
        <f t="shared" si="91"/>
        <v>#REF!</v>
      </c>
      <c r="K242" s="11" t="e">
        <f t="shared" si="91"/>
        <v>#REF!</v>
      </c>
      <c r="L242" s="11">
        <f t="shared" si="91"/>
        <v>0</v>
      </c>
    </row>
    <row r="243" spans="1:12" ht="31.5" hidden="1" customHeight="1" x14ac:dyDescent="0.25">
      <c r="A243" s="31" t="s">
        <v>172</v>
      </c>
      <c r="B243" s="6" t="s">
        <v>199</v>
      </c>
      <c r="C243" s="42" t="s">
        <v>159</v>
      </c>
      <c r="D243" s="42" t="s">
        <v>181</v>
      </c>
      <c r="E243" s="42" t="s">
        <v>186</v>
      </c>
      <c r="F243" s="42"/>
      <c r="G243" s="11" t="e">
        <f>G244</f>
        <v>#REF!</v>
      </c>
      <c r="H243" s="11" t="e">
        <f t="shared" si="91"/>
        <v>#REF!</v>
      </c>
      <c r="I243" s="11" t="e">
        <f t="shared" si="91"/>
        <v>#REF!</v>
      </c>
      <c r="J243" s="11" t="e">
        <f t="shared" si="91"/>
        <v>#REF!</v>
      </c>
      <c r="K243" s="11" t="e">
        <f t="shared" si="91"/>
        <v>#REF!</v>
      </c>
      <c r="L243" s="11">
        <f t="shared" si="91"/>
        <v>0</v>
      </c>
    </row>
    <row r="244" spans="1:12" ht="47.25" hidden="1" customHeight="1" x14ac:dyDescent="0.25">
      <c r="A244" s="31" t="s">
        <v>225</v>
      </c>
      <c r="B244" s="6" t="s">
        <v>199</v>
      </c>
      <c r="C244" s="42" t="s">
        <v>159</v>
      </c>
      <c r="D244" s="42" t="s">
        <v>181</v>
      </c>
      <c r="E244" s="42" t="s">
        <v>201</v>
      </c>
      <c r="F244" s="42"/>
      <c r="G244" s="11" t="e">
        <f>'Прил.№4 ведомств.'!#REF!</f>
        <v>#REF!</v>
      </c>
      <c r="H244" s="11" t="e">
        <f>'Прил.№4 ведомств.'!#REF!</f>
        <v>#REF!</v>
      </c>
      <c r="I244" s="11" t="e">
        <f>'Прил.№4 ведомств.'!#REF!</f>
        <v>#REF!</v>
      </c>
      <c r="J244" s="11" t="e">
        <f>'Прил.№4 ведомств.'!#REF!</f>
        <v>#REF!</v>
      </c>
      <c r="K244" s="11" t="e">
        <f>'Прил.№4 ведомств.'!#REF!</f>
        <v>#REF!</v>
      </c>
      <c r="L244" s="11">
        <f>'Прил.№4 ведомств.'!G70</f>
        <v>0</v>
      </c>
    </row>
    <row r="245" spans="1:12" ht="15.75" hidden="1" customHeight="1" x14ac:dyDescent="0.25">
      <c r="A245" s="31" t="s">
        <v>189</v>
      </c>
      <c r="B245" s="6" t="s">
        <v>197</v>
      </c>
      <c r="C245" s="42" t="s">
        <v>159</v>
      </c>
      <c r="D245" s="42" t="s">
        <v>181</v>
      </c>
      <c r="E245" s="42"/>
      <c r="F245" s="42" t="s">
        <v>701</v>
      </c>
      <c r="G245" s="11" t="e">
        <f>G239</f>
        <v>#REF!</v>
      </c>
      <c r="H245" s="11" t="e">
        <f>H239</f>
        <v>#REF!</v>
      </c>
      <c r="I245" s="11" t="e">
        <f>I239</f>
        <v>#REF!</v>
      </c>
      <c r="J245" s="11" t="e">
        <f>J239</f>
        <v>#REF!</v>
      </c>
      <c r="K245" s="11" t="e">
        <f>K239</f>
        <v>#REF!</v>
      </c>
      <c r="L245" s="11">
        <f>L240</f>
        <v>0</v>
      </c>
    </row>
    <row r="246" spans="1:12" ht="15.75" hidden="1" x14ac:dyDescent="0.25">
      <c r="A246" s="47" t="s">
        <v>273</v>
      </c>
      <c r="B246" s="6" t="s">
        <v>197</v>
      </c>
      <c r="C246" s="42" t="s">
        <v>191</v>
      </c>
      <c r="D246" s="42"/>
      <c r="E246" s="42"/>
      <c r="F246" s="42"/>
      <c r="G246" s="11">
        <f>G247</f>
        <v>0</v>
      </c>
      <c r="H246" s="11">
        <f t="shared" ref="H246:L249" si="92">H247</f>
        <v>0</v>
      </c>
      <c r="I246" s="11">
        <f t="shared" si="92"/>
        <v>540</v>
      </c>
      <c r="J246" s="11">
        <f t="shared" si="92"/>
        <v>540</v>
      </c>
      <c r="K246" s="11">
        <f t="shared" si="92"/>
        <v>540</v>
      </c>
      <c r="L246" s="11">
        <f t="shared" si="92"/>
        <v>0</v>
      </c>
    </row>
    <row r="247" spans="1:12" ht="15.75" hidden="1" x14ac:dyDescent="0.25">
      <c r="A247" s="47" t="s">
        <v>909</v>
      </c>
      <c r="B247" s="6" t="s">
        <v>197</v>
      </c>
      <c r="C247" s="42" t="s">
        <v>191</v>
      </c>
      <c r="D247" s="42" t="s">
        <v>279</v>
      </c>
      <c r="E247" s="42"/>
      <c r="F247" s="42"/>
      <c r="G247" s="11">
        <f>G248</f>
        <v>0</v>
      </c>
      <c r="H247" s="11">
        <f t="shared" si="92"/>
        <v>0</v>
      </c>
      <c r="I247" s="11">
        <f t="shared" si="92"/>
        <v>540</v>
      </c>
      <c r="J247" s="11">
        <f t="shared" si="92"/>
        <v>540</v>
      </c>
      <c r="K247" s="11">
        <f t="shared" si="92"/>
        <v>540</v>
      </c>
      <c r="L247" s="11">
        <f t="shared" si="92"/>
        <v>0</v>
      </c>
    </row>
    <row r="248" spans="1:12" ht="31.5" hidden="1" x14ac:dyDescent="0.25">
      <c r="A248" s="31" t="s">
        <v>198</v>
      </c>
      <c r="B248" s="6" t="s">
        <v>199</v>
      </c>
      <c r="C248" s="42" t="s">
        <v>191</v>
      </c>
      <c r="D248" s="42" t="s">
        <v>279</v>
      </c>
      <c r="E248" s="42"/>
      <c r="F248" s="42"/>
      <c r="G248" s="11">
        <f>G249</f>
        <v>0</v>
      </c>
      <c r="H248" s="11">
        <f t="shared" si="92"/>
        <v>0</v>
      </c>
      <c r="I248" s="11">
        <f t="shared" si="92"/>
        <v>540</v>
      </c>
      <c r="J248" s="11">
        <f t="shared" si="92"/>
        <v>540</v>
      </c>
      <c r="K248" s="11">
        <f t="shared" si="92"/>
        <v>540</v>
      </c>
      <c r="L248" s="11">
        <f t="shared" si="92"/>
        <v>0</v>
      </c>
    </row>
    <row r="249" spans="1:12" ht="31.5" hidden="1" x14ac:dyDescent="0.25">
      <c r="A249" s="31" t="s">
        <v>172</v>
      </c>
      <c r="B249" s="6" t="s">
        <v>199</v>
      </c>
      <c r="C249" s="42" t="s">
        <v>191</v>
      </c>
      <c r="D249" s="42" t="s">
        <v>279</v>
      </c>
      <c r="E249" s="42" t="s">
        <v>173</v>
      </c>
      <c r="F249" s="42"/>
      <c r="G249" s="11">
        <f>G250</f>
        <v>0</v>
      </c>
      <c r="H249" s="11">
        <f t="shared" si="92"/>
        <v>0</v>
      </c>
      <c r="I249" s="11">
        <f t="shared" si="92"/>
        <v>540</v>
      </c>
      <c r="J249" s="11">
        <f t="shared" si="92"/>
        <v>540</v>
      </c>
      <c r="K249" s="11">
        <f t="shared" si="92"/>
        <v>540</v>
      </c>
      <c r="L249" s="11">
        <f t="shared" si="92"/>
        <v>0</v>
      </c>
    </row>
    <row r="250" spans="1:12" ht="47.25" hidden="1" x14ac:dyDescent="0.25">
      <c r="A250" s="31" t="s">
        <v>225</v>
      </c>
      <c r="B250" s="6" t="s">
        <v>199</v>
      </c>
      <c r="C250" s="42" t="s">
        <v>191</v>
      </c>
      <c r="D250" s="42" t="s">
        <v>279</v>
      </c>
      <c r="E250" s="42" t="s">
        <v>175</v>
      </c>
      <c r="F250" s="42"/>
      <c r="G250" s="11">
        <v>0</v>
      </c>
      <c r="H250" s="11">
        <v>0</v>
      </c>
      <c r="I250" s="11">
        <v>540</v>
      </c>
      <c r="J250" s="11">
        <v>540</v>
      </c>
      <c r="K250" s="11">
        <v>540</v>
      </c>
      <c r="L250" s="11">
        <f>'Прил.№4 ведомств.'!G209</f>
        <v>0</v>
      </c>
    </row>
    <row r="251" spans="1:12" ht="15.75" hidden="1" x14ac:dyDescent="0.25">
      <c r="A251" s="31" t="s">
        <v>189</v>
      </c>
      <c r="B251" s="6" t="s">
        <v>197</v>
      </c>
      <c r="C251" s="42"/>
      <c r="D251" s="42"/>
      <c r="E251" s="42"/>
      <c r="F251" s="42" t="s">
        <v>701</v>
      </c>
      <c r="G251" s="11">
        <f t="shared" ref="G251:L251" si="93">G246</f>
        <v>0</v>
      </c>
      <c r="H251" s="11">
        <f t="shared" si="93"/>
        <v>0</v>
      </c>
      <c r="I251" s="11">
        <f t="shared" si="93"/>
        <v>540</v>
      </c>
      <c r="J251" s="11">
        <f t="shared" si="93"/>
        <v>540</v>
      </c>
      <c r="K251" s="11">
        <f t="shared" si="93"/>
        <v>540</v>
      </c>
      <c r="L251" s="11">
        <f t="shared" si="93"/>
        <v>0</v>
      </c>
    </row>
    <row r="252" spans="1:12" ht="45.75" customHeight="1" x14ac:dyDescent="0.25">
      <c r="A252" s="43" t="s">
        <v>966</v>
      </c>
      <c r="B252" s="273" t="s">
        <v>203</v>
      </c>
      <c r="C252" s="8"/>
      <c r="D252" s="8"/>
      <c r="E252" s="8"/>
      <c r="F252" s="8"/>
      <c r="G252" s="67" t="e">
        <f>G253</f>
        <v>#REF!</v>
      </c>
      <c r="H252" s="67" t="e">
        <f t="shared" ref="H252:L253" si="94">H253</f>
        <v>#REF!</v>
      </c>
      <c r="I252" s="67" t="e">
        <f t="shared" si="94"/>
        <v>#REF!</v>
      </c>
      <c r="J252" s="67" t="e">
        <f t="shared" si="94"/>
        <v>#REF!</v>
      </c>
      <c r="K252" s="67" t="e">
        <f t="shared" si="94"/>
        <v>#REF!</v>
      </c>
      <c r="L252" s="67">
        <f t="shared" si="94"/>
        <v>741</v>
      </c>
    </row>
    <row r="253" spans="1:12" ht="15.75" x14ac:dyDescent="0.25">
      <c r="A253" s="47" t="s">
        <v>158</v>
      </c>
      <c r="B253" s="6" t="s">
        <v>203</v>
      </c>
      <c r="C253" s="42" t="s">
        <v>159</v>
      </c>
      <c r="D253" s="6"/>
      <c r="E253" s="6"/>
      <c r="F253" s="42"/>
      <c r="G253" s="11" t="e">
        <f>G254</f>
        <v>#REF!</v>
      </c>
      <c r="H253" s="11" t="e">
        <f t="shared" si="94"/>
        <v>#REF!</v>
      </c>
      <c r="I253" s="11" t="e">
        <f t="shared" si="94"/>
        <v>#REF!</v>
      </c>
      <c r="J253" s="11" t="e">
        <f t="shared" si="94"/>
        <v>#REF!</v>
      </c>
      <c r="K253" s="11" t="e">
        <f t="shared" si="94"/>
        <v>#REF!</v>
      </c>
      <c r="L253" s="11">
        <f t="shared" si="94"/>
        <v>741</v>
      </c>
    </row>
    <row r="254" spans="1:12" ht="15.75" x14ac:dyDescent="0.25">
      <c r="A254" s="47" t="s">
        <v>180</v>
      </c>
      <c r="B254" s="6" t="s">
        <v>203</v>
      </c>
      <c r="C254" s="42" t="s">
        <v>159</v>
      </c>
      <c r="D254" s="6">
        <v>13</v>
      </c>
      <c r="E254" s="6"/>
      <c r="F254" s="42"/>
      <c r="G254" s="11" t="e">
        <f t="shared" ref="G254:L254" si="95">G255+G258+G264+G267</f>
        <v>#REF!</v>
      </c>
      <c r="H254" s="11" t="e">
        <f t="shared" si="95"/>
        <v>#REF!</v>
      </c>
      <c r="I254" s="11" t="e">
        <f t="shared" si="95"/>
        <v>#REF!</v>
      </c>
      <c r="J254" s="11" t="e">
        <f t="shared" si="95"/>
        <v>#REF!</v>
      </c>
      <c r="K254" s="11" t="e">
        <f t="shared" si="95"/>
        <v>#REF!</v>
      </c>
      <c r="L254" s="11">
        <f t="shared" si="95"/>
        <v>741</v>
      </c>
    </row>
    <row r="255" spans="1:12" ht="31.5" x14ac:dyDescent="0.25">
      <c r="A255" s="31" t="s">
        <v>204</v>
      </c>
      <c r="B255" s="42" t="s">
        <v>205</v>
      </c>
      <c r="C255" s="42" t="s">
        <v>159</v>
      </c>
      <c r="D255" s="42" t="s">
        <v>181</v>
      </c>
      <c r="E255" s="42"/>
      <c r="F255" s="42"/>
      <c r="G255" s="11" t="e">
        <f>G256</f>
        <v>#REF!</v>
      </c>
      <c r="H255" s="11" t="e">
        <f t="shared" ref="H255:L256" si="96">H256</f>
        <v>#REF!</v>
      </c>
      <c r="I255" s="11" t="e">
        <f t="shared" si="96"/>
        <v>#REF!</v>
      </c>
      <c r="J255" s="11" t="e">
        <f t="shared" si="96"/>
        <v>#REF!</v>
      </c>
      <c r="K255" s="11" t="e">
        <f t="shared" si="96"/>
        <v>#REF!</v>
      </c>
      <c r="L255" s="11">
        <f t="shared" si="96"/>
        <v>491</v>
      </c>
    </row>
    <row r="256" spans="1:12" ht="31.5" x14ac:dyDescent="0.25">
      <c r="A256" s="31" t="s">
        <v>172</v>
      </c>
      <c r="B256" s="42" t="s">
        <v>205</v>
      </c>
      <c r="C256" s="42" t="s">
        <v>159</v>
      </c>
      <c r="D256" s="42" t="s">
        <v>181</v>
      </c>
      <c r="E256" s="42" t="s">
        <v>173</v>
      </c>
      <c r="F256" s="42"/>
      <c r="G256" s="11" t="e">
        <f>G257</f>
        <v>#REF!</v>
      </c>
      <c r="H256" s="11" t="e">
        <f t="shared" si="96"/>
        <v>#REF!</v>
      </c>
      <c r="I256" s="11" t="e">
        <f t="shared" si="96"/>
        <v>#REF!</v>
      </c>
      <c r="J256" s="11" t="e">
        <f t="shared" si="96"/>
        <v>#REF!</v>
      </c>
      <c r="K256" s="11" t="e">
        <f t="shared" si="96"/>
        <v>#REF!</v>
      </c>
      <c r="L256" s="11">
        <f t="shared" si="96"/>
        <v>491</v>
      </c>
    </row>
    <row r="257" spans="1:12" ht="31.5" x14ac:dyDescent="0.25">
      <c r="A257" s="31" t="s">
        <v>174</v>
      </c>
      <c r="B257" s="42" t="s">
        <v>205</v>
      </c>
      <c r="C257" s="42" t="s">
        <v>159</v>
      </c>
      <c r="D257" s="42" t="s">
        <v>181</v>
      </c>
      <c r="E257" s="42" t="s">
        <v>175</v>
      </c>
      <c r="F257" s="42"/>
      <c r="G257" s="11" t="e">
        <f>'Прил.№4 ведомств.'!#REF!</f>
        <v>#REF!</v>
      </c>
      <c r="H257" s="11" t="e">
        <f>'Прил.№4 ведомств.'!#REF!</f>
        <v>#REF!</v>
      </c>
      <c r="I257" s="11" t="e">
        <f>'Прил.№4 ведомств.'!#REF!</f>
        <v>#REF!</v>
      </c>
      <c r="J257" s="11" t="e">
        <f>'Прил.№4 ведомств.'!#REF!</f>
        <v>#REF!</v>
      </c>
      <c r="K257" s="11" t="e">
        <f>'Прил.№4 ведомств.'!#REF!</f>
        <v>#REF!</v>
      </c>
      <c r="L257" s="11">
        <f>'Прил.№4 ведомств.'!G74</f>
        <v>491</v>
      </c>
    </row>
    <row r="258" spans="1:12" ht="47.25" x14ac:dyDescent="0.25">
      <c r="A258" s="205" t="s">
        <v>206</v>
      </c>
      <c r="B258" s="42" t="s">
        <v>207</v>
      </c>
      <c r="C258" s="42" t="s">
        <v>159</v>
      </c>
      <c r="D258" s="42" t="s">
        <v>181</v>
      </c>
      <c r="E258" s="42"/>
      <c r="F258" s="42"/>
      <c r="G258" s="11" t="e">
        <f t="shared" ref="G258:L258" si="97">G259+G261</f>
        <v>#REF!</v>
      </c>
      <c r="H258" s="11" t="e">
        <f t="shared" si="97"/>
        <v>#REF!</v>
      </c>
      <c r="I258" s="11" t="e">
        <f t="shared" si="97"/>
        <v>#REF!</v>
      </c>
      <c r="J258" s="11" t="e">
        <f t="shared" si="97"/>
        <v>#REF!</v>
      </c>
      <c r="K258" s="11" t="e">
        <f t="shared" si="97"/>
        <v>#REF!</v>
      </c>
      <c r="L258" s="11">
        <f t="shared" si="97"/>
        <v>249</v>
      </c>
    </row>
    <row r="259" spans="1:12" ht="78.75" x14ac:dyDescent="0.25">
      <c r="A259" s="31" t="s">
        <v>168</v>
      </c>
      <c r="B259" s="42" t="s">
        <v>207</v>
      </c>
      <c r="C259" s="42" t="s">
        <v>159</v>
      </c>
      <c r="D259" s="42" t="s">
        <v>181</v>
      </c>
      <c r="E259" s="42" t="s">
        <v>169</v>
      </c>
      <c r="F259" s="42"/>
      <c r="G259" s="11" t="e">
        <f t="shared" ref="G259:L259" si="98">G260</f>
        <v>#REF!</v>
      </c>
      <c r="H259" s="11" t="e">
        <f t="shared" si="98"/>
        <v>#REF!</v>
      </c>
      <c r="I259" s="11" t="e">
        <f t="shared" si="98"/>
        <v>#REF!</v>
      </c>
      <c r="J259" s="11" t="e">
        <f t="shared" si="98"/>
        <v>#REF!</v>
      </c>
      <c r="K259" s="11" t="e">
        <f t="shared" si="98"/>
        <v>#REF!</v>
      </c>
      <c r="L259" s="11">
        <f t="shared" si="98"/>
        <v>159.69999999999999</v>
      </c>
    </row>
    <row r="260" spans="1:12" ht="31.5" x14ac:dyDescent="0.25">
      <c r="A260" s="31" t="s">
        <v>170</v>
      </c>
      <c r="B260" s="42" t="s">
        <v>207</v>
      </c>
      <c r="C260" s="42" t="s">
        <v>159</v>
      </c>
      <c r="D260" s="42" t="s">
        <v>181</v>
      </c>
      <c r="E260" s="42" t="s">
        <v>171</v>
      </c>
      <c r="F260" s="42"/>
      <c r="G260" s="11" t="e">
        <f>'Прил.№4 ведомств.'!#REF!</f>
        <v>#REF!</v>
      </c>
      <c r="H260" s="11" t="e">
        <f>'Прил.№4 ведомств.'!#REF!</f>
        <v>#REF!</v>
      </c>
      <c r="I260" s="11" t="e">
        <f>'Прил.№4 ведомств.'!#REF!</f>
        <v>#REF!</v>
      </c>
      <c r="J260" s="11" t="e">
        <f>'Прил.№4 ведомств.'!#REF!</f>
        <v>#REF!</v>
      </c>
      <c r="K260" s="11" t="e">
        <f>'Прил.№4 ведомств.'!#REF!</f>
        <v>#REF!</v>
      </c>
      <c r="L260" s="11">
        <f>'Прил.№4 ведомств.'!G77</f>
        <v>159.69999999999999</v>
      </c>
    </row>
    <row r="261" spans="1:12" ht="31.5" x14ac:dyDescent="0.25">
      <c r="A261" s="31" t="s">
        <v>172</v>
      </c>
      <c r="B261" s="42" t="s">
        <v>207</v>
      </c>
      <c r="C261" s="42" t="s">
        <v>159</v>
      </c>
      <c r="D261" s="42" t="s">
        <v>181</v>
      </c>
      <c r="E261" s="42" t="s">
        <v>173</v>
      </c>
      <c r="F261" s="42"/>
      <c r="G261" s="11" t="e">
        <f t="shared" ref="G261:L261" si="99">G262</f>
        <v>#REF!</v>
      </c>
      <c r="H261" s="11" t="e">
        <f t="shared" si="99"/>
        <v>#REF!</v>
      </c>
      <c r="I261" s="11" t="e">
        <f t="shared" si="99"/>
        <v>#REF!</v>
      </c>
      <c r="J261" s="11" t="e">
        <f t="shared" si="99"/>
        <v>#REF!</v>
      </c>
      <c r="K261" s="11" t="e">
        <f t="shared" si="99"/>
        <v>#REF!</v>
      </c>
      <c r="L261" s="11">
        <f t="shared" si="99"/>
        <v>89.300000000000011</v>
      </c>
    </row>
    <row r="262" spans="1:12" ht="31.5" x14ac:dyDescent="0.25">
      <c r="A262" s="31" t="s">
        <v>174</v>
      </c>
      <c r="B262" s="42" t="s">
        <v>207</v>
      </c>
      <c r="C262" s="42" t="s">
        <v>159</v>
      </c>
      <c r="D262" s="42" t="s">
        <v>181</v>
      </c>
      <c r="E262" s="42" t="s">
        <v>175</v>
      </c>
      <c r="F262" s="42"/>
      <c r="G262" s="11" t="e">
        <f>'Прил.№4 ведомств.'!#REF!</f>
        <v>#REF!</v>
      </c>
      <c r="H262" s="11" t="e">
        <f>'Прил.№4 ведомств.'!#REF!</f>
        <v>#REF!</v>
      </c>
      <c r="I262" s="11" t="e">
        <f>'Прил.№4 ведомств.'!#REF!</f>
        <v>#REF!</v>
      </c>
      <c r="J262" s="11" t="e">
        <f>'Прил.№4 ведомств.'!#REF!</f>
        <v>#REF!</v>
      </c>
      <c r="K262" s="11" t="e">
        <f>'Прил.№4 ведомств.'!#REF!</f>
        <v>#REF!</v>
      </c>
      <c r="L262" s="11">
        <f>'Прил.№4 ведомств.'!G79</f>
        <v>89.300000000000011</v>
      </c>
    </row>
    <row r="263" spans="1:12" ht="15.75" x14ac:dyDescent="0.25">
      <c r="A263" s="31" t="s">
        <v>189</v>
      </c>
      <c r="B263" s="42" t="s">
        <v>203</v>
      </c>
      <c r="C263" s="42"/>
      <c r="D263" s="42"/>
      <c r="E263" s="42"/>
      <c r="F263" s="42" t="s">
        <v>701</v>
      </c>
      <c r="G263" s="11"/>
      <c r="H263" s="11"/>
      <c r="I263" s="11"/>
      <c r="J263" s="11"/>
      <c r="K263" s="11"/>
      <c r="L263" s="11">
        <f>L255+L258</f>
        <v>740</v>
      </c>
    </row>
    <row r="264" spans="1:12" ht="47.25" x14ac:dyDescent="0.25">
      <c r="A264" s="33" t="s">
        <v>760</v>
      </c>
      <c r="B264" s="42" t="s">
        <v>761</v>
      </c>
      <c r="C264" s="42" t="s">
        <v>159</v>
      </c>
      <c r="D264" s="42" t="s">
        <v>181</v>
      </c>
      <c r="E264" s="42"/>
      <c r="F264" s="42"/>
      <c r="G264" s="11" t="e">
        <f>G265</f>
        <v>#REF!</v>
      </c>
      <c r="H264" s="11" t="e">
        <f t="shared" ref="H264:L265" si="100">H265</f>
        <v>#REF!</v>
      </c>
      <c r="I264" s="11" t="e">
        <f t="shared" si="100"/>
        <v>#REF!</v>
      </c>
      <c r="J264" s="11" t="e">
        <f t="shared" si="100"/>
        <v>#REF!</v>
      </c>
      <c r="K264" s="11" t="e">
        <f t="shared" si="100"/>
        <v>#REF!</v>
      </c>
      <c r="L264" s="11">
        <f t="shared" si="100"/>
        <v>0.5</v>
      </c>
    </row>
    <row r="265" spans="1:12" ht="31.5" x14ac:dyDescent="0.25">
      <c r="A265" s="26" t="s">
        <v>172</v>
      </c>
      <c r="B265" s="42" t="s">
        <v>761</v>
      </c>
      <c r="C265" s="42" t="s">
        <v>159</v>
      </c>
      <c r="D265" s="42" t="s">
        <v>181</v>
      </c>
      <c r="E265" s="42" t="s">
        <v>173</v>
      </c>
      <c r="F265" s="42"/>
      <c r="G265" s="11" t="e">
        <f>G266</f>
        <v>#REF!</v>
      </c>
      <c r="H265" s="11" t="e">
        <f t="shared" si="100"/>
        <v>#REF!</v>
      </c>
      <c r="I265" s="11" t="e">
        <f t="shared" si="100"/>
        <v>#REF!</v>
      </c>
      <c r="J265" s="11" t="e">
        <f t="shared" si="100"/>
        <v>#REF!</v>
      </c>
      <c r="K265" s="11" t="e">
        <f t="shared" si="100"/>
        <v>#REF!</v>
      </c>
      <c r="L265" s="11">
        <f t="shared" si="100"/>
        <v>0.5</v>
      </c>
    </row>
    <row r="266" spans="1:12" ht="31.5" x14ac:dyDescent="0.25">
      <c r="A266" s="26" t="s">
        <v>174</v>
      </c>
      <c r="B266" s="42" t="s">
        <v>761</v>
      </c>
      <c r="C266" s="42" t="s">
        <v>159</v>
      </c>
      <c r="D266" s="42" t="s">
        <v>181</v>
      </c>
      <c r="E266" s="42" t="s">
        <v>175</v>
      </c>
      <c r="F266" s="42"/>
      <c r="G266" s="11" t="e">
        <f>'Прил.№4 ведомств.'!#REF!</f>
        <v>#REF!</v>
      </c>
      <c r="H266" s="11" t="e">
        <f>'Прил.№4 ведомств.'!#REF!</f>
        <v>#REF!</v>
      </c>
      <c r="I266" s="11" t="e">
        <f>'Прил.№4 ведомств.'!#REF!</f>
        <v>#REF!</v>
      </c>
      <c r="J266" s="11" t="e">
        <f>'Прил.№4 ведомств.'!#REF!</f>
        <v>#REF!</v>
      </c>
      <c r="K266" s="11" t="e">
        <f>'Прил.№4 ведомств.'!#REF!</f>
        <v>#REF!</v>
      </c>
      <c r="L266" s="11">
        <f>'Прил.№4 ведомств.'!G1262</f>
        <v>0.5</v>
      </c>
    </row>
    <row r="267" spans="1:12" ht="47.25" x14ac:dyDescent="0.25">
      <c r="A267" s="35" t="s">
        <v>232</v>
      </c>
      <c r="B267" s="42" t="s">
        <v>747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  <c r="H267" s="11" t="e">
        <f t="shared" ref="H267:L268" si="101">H268</f>
        <v>#REF!</v>
      </c>
      <c r="I267" s="11" t="e">
        <f t="shared" si="101"/>
        <v>#REF!</v>
      </c>
      <c r="J267" s="11" t="e">
        <f t="shared" si="101"/>
        <v>#REF!</v>
      </c>
      <c r="K267" s="11" t="e">
        <f t="shared" si="101"/>
        <v>#REF!</v>
      </c>
      <c r="L267" s="11">
        <f t="shared" si="101"/>
        <v>0.5</v>
      </c>
    </row>
    <row r="268" spans="1:12" ht="31.5" x14ac:dyDescent="0.25">
      <c r="A268" s="26" t="s">
        <v>172</v>
      </c>
      <c r="B268" s="42" t="s">
        <v>747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  <c r="H268" s="11" t="e">
        <f t="shared" si="101"/>
        <v>#REF!</v>
      </c>
      <c r="I268" s="11" t="e">
        <f t="shared" si="101"/>
        <v>#REF!</v>
      </c>
      <c r="J268" s="11" t="e">
        <f t="shared" si="101"/>
        <v>#REF!</v>
      </c>
      <c r="K268" s="11" t="e">
        <f t="shared" si="101"/>
        <v>#REF!</v>
      </c>
      <c r="L268" s="11">
        <f t="shared" si="101"/>
        <v>0.5</v>
      </c>
    </row>
    <row r="269" spans="1:12" ht="31.5" x14ac:dyDescent="0.25">
      <c r="A269" s="26" t="s">
        <v>174</v>
      </c>
      <c r="B269" s="42" t="s">
        <v>747</v>
      </c>
      <c r="C269" s="42" t="s">
        <v>159</v>
      </c>
      <c r="D269" s="42" t="s">
        <v>181</v>
      </c>
      <c r="E269" s="42" t="s">
        <v>175</v>
      </c>
      <c r="F269" s="42"/>
      <c r="G269" s="11" t="e">
        <f>'Прил.№4 ведомств.'!#REF!</f>
        <v>#REF!</v>
      </c>
      <c r="H269" s="11" t="e">
        <f>'Прил.№4 ведомств.'!#REF!</f>
        <v>#REF!</v>
      </c>
      <c r="I269" s="11" t="e">
        <f>'Прил.№4 ведомств.'!#REF!</f>
        <v>#REF!</v>
      </c>
      <c r="J269" s="11" t="e">
        <f>'Прил.№4 ведомств.'!#REF!</f>
        <v>#REF!</v>
      </c>
      <c r="K269" s="11" t="e">
        <f>'Прил.№4 ведомств.'!#REF!</f>
        <v>#REF!</v>
      </c>
      <c r="L269" s="11">
        <f>'Прил.№4 ведомств.'!G82</f>
        <v>0.5</v>
      </c>
    </row>
    <row r="270" spans="1:12" ht="31.5" x14ac:dyDescent="0.25">
      <c r="A270" s="31" t="s">
        <v>616</v>
      </c>
      <c r="B270" s="42" t="s">
        <v>203</v>
      </c>
      <c r="C270" s="42"/>
      <c r="D270" s="42"/>
      <c r="E270" s="42"/>
      <c r="F270" s="42" t="s">
        <v>948</v>
      </c>
      <c r="G270" s="11" t="e">
        <f>G252</f>
        <v>#REF!</v>
      </c>
      <c r="H270" s="11" t="e">
        <f>H252</f>
        <v>#REF!</v>
      </c>
      <c r="I270" s="11" t="e">
        <f>I252</f>
        <v>#REF!</v>
      </c>
      <c r="J270" s="11" t="e">
        <f>J252</f>
        <v>#REF!</v>
      </c>
      <c r="K270" s="11" t="e">
        <f>K252</f>
        <v>#REF!</v>
      </c>
      <c r="L270" s="11">
        <f>L264</f>
        <v>0.5</v>
      </c>
    </row>
    <row r="271" spans="1:12" ht="70.5" customHeight="1" x14ac:dyDescent="0.25">
      <c r="A271" s="43" t="s">
        <v>294</v>
      </c>
      <c r="B271" s="273" t="s">
        <v>295</v>
      </c>
      <c r="C271" s="42"/>
      <c r="D271" s="42"/>
      <c r="E271" s="42"/>
      <c r="F271" s="42"/>
      <c r="G271" s="67" t="e">
        <f>G272</f>
        <v>#REF!</v>
      </c>
      <c r="H271" s="67" t="e">
        <f t="shared" ref="H271:L275" si="102">H272</f>
        <v>#REF!</v>
      </c>
      <c r="I271" s="67" t="e">
        <f t="shared" si="102"/>
        <v>#REF!</v>
      </c>
      <c r="J271" s="67" t="e">
        <f t="shared" si="102"/>
        <v>#REF!</v>
      </c>
      <c r="K271" s="67" t="e">
        <f t="shared" si="102"/>
        <v>#REF!</v>
      </c>
      <c r="L271" s="67">
        <f t="shared" si="102"/>
        <v>10</v>
      </c>
    </row>
    <row r="272" spans="1:12" ht="15.75" x14ac:dyDescent="0.25">
      <c r="A272" s="31" t="s">
        <v>284</v>
      </c>
      <c r="B272" s="6" t="s">
        <v>295</v>
      </c>
      <c r="C272" s="42" t="s">
        <v>285</v>
      </c>
      <c r="D272" s="42"/>
      <c r="E272" s="42"/>
      <c r="F272" s="42"/>
      <c r="G272" s="11" t="e">
        <f>G273</f>
        <v>#REF!</v>
      </c>
      <c r="H272" s="11" t="e">
        <f t="shared" si="102"/>
        <v>#REF!</v>
      </c>
      <c r="I272" s="11" t="e">
        <f t="shared" si="102"/>
        <v>#REF!</v>
      </c>
      <c r="J272" s="11" t="e">
        <f t="shared" si="102"/>
        <v>#REF!</v>
      </c>
      <c r="K272" s="11" t="e">
        <f t="shared" si="102"/>
        <v>#REF!</v>
      </c>
      <c r="L272" s="11">
        <f t="shared" si="102"/>
        <v>10</v>
      </c>
    </row>
    <row r="273" spans="1:12" ht="22.5" customHeight="1" x14ac:dyDescent="0.25">
      <c r="A273" s="31" t="s">
        <v>293</v>
      </c>
      <c r="B273" s="6" t="s">
        <v>295</v>
      </c>
      <c r="C273" s="42" t="s">
        <v>285</v>
      </c>
      <c r="D273" s="42" t="s">
        <v>256</v>
      </c>
      <c r="E273" s="42"/>
      <c r="F273" s="42"/>
      <c r="G273" s="11" t="e">
        <f>G274</f>
        <v>#REF!</v>
      </c>
      <c r="H273" s="11" t="e">
        <f t="shared" si="102"/>
        <v>#REF!</v>
      </c>
      <c r="I273" s="11" t="e">
        <f t="shared" si="102"/>
        <v>#REF!</v>
      </c>
      <c r="J273" s="11" t="e">
        <f t="shared" si="102"/>
        <v>#REF!</v>
      </c>
      <c r="K273" s="11" t="e">
        <f t="shared" si="102"/>
        <v>#REF!</v>
      </c>
      <c r="L273" s="11">
        <f t="shared" si="102"/>
        <v>10</v>
      </c>
    </row>
    <row r="274" spans="1:12" ht="31.5" x14ac:dyDescent="0.25">
      <c r="A274" s="31" t="s">
        <v>198</v>
      </c>
      <c r="B274" s="6" t="s">
        <v>296</v>
      </c>
      <c r="C274" s="42" t="s">
        <v>285</v>
      </c>
      <c r="D274" s="42" t="s">
        <v>256</v>
      </c>
      <c r="E274" s="42"/>
      <c r="F274" s="42"/>
      <c r="G274" s="11" t="e">
        <f>G275</f>
        <v>#REF!</v>
      </c>
      <c r="H274" s="11" t="e">
        <f t="shared" si="102"/>
        <v>#REF!</v>
      </c>
      <c r="I274" s="11" t="e">
        <f t="shared" si="102"/>
        <v>#REF!</v>
      </c>
      <c r="J274" s="11" t="e">
        <f t="shared" si="102"/>
        <v>#REF!</v>
      </c>
      <c r="K274" s="11" t="e">
        <f t="shared" si="102"/>
        <v>#REF!</v>
      </c>
      <c r="L274" s="11">
        <f t="shared" si="102"/>
        <v>10</v>
      </c>
    </row>
    <row r="275" spans="1:12" ht="21.75" customHeight="1" x14ac:dyDescent="0.25">
      <c r="A275" s="31" t="s">
        <v>289</v>
      </c>
      <c r="B275" s="6" t="s">
        <v>296</v>
      </c>
      <c r="C275" s="42" t="s">
        <v>285</v>
      </c>
      <c r="D275" s="42" t="s">
        <v>256</v>
      </c>
      <c r="E275" s="42" t="s">
        <v>290</v>
      </c>
      <c r="F275" s="42"/>
      <c r="G275" s="11" t="e">
        <f>G276</f>
        <v>#REF!</v>
      </c>
      <c r="H275" s="11" t="e">
        <f t="shared" si="102"/>
        <v>#REF!</v>
      </c>
      <c r="I275" s="11" t="e">
        <f t="shared" si="102"/>
        <v>#REF!</v>
      </c>
      <c r="J275" s="11" t="e">
        <f t="shared" si="102"/>
        <v>#REF!</v>
      </c>
      <c r="K275" s="11" t="e">
        <f t="shared" si="102"/>
        <v>#REF!</v>
      </c>
      <c r="L275" s="11">
        <f t="shared" si="102"/>
        <v>10</v>
      </c>
    </row>
    <row r="276" spans="1:12" ht="43.5" customHeight="1" x14ac:dyDescent="0.25">
      <c r="A276" s="31" t="s">
        <v>291</v>
      </c>
      <c r="B276" s="6" t="s">
        <v>296</v>
      </c>
      <c r="C276" s="42" t="s">
        <v>285</v>
      </c>
      <c r="D276" s="42" t="s">
        <v>256</v>
      </c>
      <c r="E276" s="42" t="s">
        <v>292</v>
      </c>
      <c r="F276" s="42"/>
      <c r="G276" s="11" t="e">
        <f>'Прил.№4 ведомств.'!#REF!</f>
        <v>#REF!</v>
      </c>
      <c r="H276" s="11" t="e">
        <f>'Прил.№4 ведомств.'!#REF!</f>
        <v>#REF!</v>
      </c>
      <c r="I276" s="11" t="e">
        <f>'Прил.№4 ведомств.'!#REF!</f>
        <v>#REF!</v>
      </c>
      <c r="J276" s="11" t="e">
        <f>'Прил.№4 ведомств.'!#REF!</f>
        <v>#REF!</v>
      </c>
      <c r="K276" s="11" t="e">
        <f>'Прил.№4 ведомств.'!#REF!</f>
        <v>#REF!</v>
      </c>
      <c r="L276" s="11">
        <f>'Прил.№4 ведомств.'!G231</f>
        <v>10</v>
      </c>
    </row>
    <row r="277" spans="1:12" ht="15.75" x14ac:dyDescent="0.25">
      <c r="A277" s="47" t="s">
        <v>189</v>
      </c>
      <c r="B277" s="6" t="s">
        <v>295</v>
      </c>
      <c r="C277" s="42"/>
      <c r="D277" s="42"/>
      <c r="E277" s="42"/>
      <c r="F277" s="42" t="s">
        <v>701</v>
      </c>
      <c r="G277" s="11" t="e">
        <f t="shared" ref="G277:L277" si="103">G271</f>
        <v>#REF!</v>
      </c>
      <c r="H277" s="11" t="e">
        <f t="shared" si="103"/>
        <v>#REF!</v>
      </c>
      <c r="I277" s="11" t="e">
        <f t="shared" si="103"/>
        <v>#REF!</v>
      </c>
      <c r="J277" s="11" t="e">
        <f t="shared" si="103"/>
        <v>#REF!</v>
      </c>
      <c r="K277" s="11" t="e">
        <f t="shared" si="103"/>
        <v>#REF!</v>
      </c>
      <c r="L277" s="11">
        <f t="shared" si="103"/>
        <v>10</v>
      </c>
    </row>
    <row r="278" spans="1:12" ht="57.75" customHeight="1" x14ac:dyDescent="0.25">
      <c r="A278" s="43" t="s">
        <v>523</v>
      </c>
      <c r="B278" s="3" t="s">
        <v>524</v>
      </c>
      <c r="C278" s="79"/>
      <c r="D278" s="79"/>
      <c r="E278" s="79"/>
      <c r="F278" s="79"/>
      <c r="G278" s="4" t="e">
        <f t="shared" ref="G278:L278" si="104">G280+G307+G341</f>
        <v>#REF!</v>
      </c>
      <c r="H278" s="4" t="e">
        <f t="shared" si="104"/>
        <v>#REF!</v>
      </c>
      <c r="I278" s="4" t="e">
        <f t="shared" si="104"/>
        <v>#REF!</v>
      </c>
      <c r="J278" s="4" t="e">
        <f t="shared" si="104"/>
        <v>#REF!</v>
      </c>
      <c r="K278" s="4" t="e">
        <f t="shared" si="104"/>
        <v>#REF!</v>
      </c>
      <c r="L278" s="4">
        <f t="shared" si="104"/>
        <v>47744.6</v>
      </c>
    </row>
    <row r="279" spans="1:12" ht="63" hidden="1" customHeight="1" x14ac:dyDescent="0.25">
      <c r="A279" s="43" t="s">
        <v>702</v>
      </c>
      <c r="B279" s="3" t="s">
        <v>526</v>
      </c>
      <c r="C279" s="80"/>
      <c r="D279" s="80"/>
      <c r="E279" s="80"/>
      <c r="F279" s="80"/>
      <c r="G279" s="67" t="e">
        <f>G280</f>
        <v>#REF!</v>
      </c>
      <c r="H279" s="67" t="e">
        <f t="shared" ref="H279:L280" si="105">H280</f>
        <v>#REF!</v>
      </c>
      <c r="I279" s="67" t="e">
        <f t="shared" si="105"/>
        <v>#REF!</v>
      </c>
      <c r="J279" s="67" t="e">
        <f t="shared" si="105"/>
        <v>#REF!</v>
      </c>
      <c r="K279" s="67" t="e">
        <f t="shared" si="105"/>
        <v>#REF!</v>
      </c>
      <c r="L279" s="67">
        <f t="shared" si="105"/>
        <v>0</v>
      </c>
    </row>
    <row r="280" spans="1:12" ht="15.75" hidden="1" customHeight="1" x14ac:dyDescent="0.25">
      <c r="A280" s="31" t="s">
        <v>304</v>
      </c>
      <c r="B280" s="42" t="s">
        <v>526</v>
      </c>
      <c r="C280" s="42" t="s">
        <v>305</v>
      </c>
      <c r="D280" s="79"/>
      <c r="E280" s="79"/>
      <c r="F280" s="79"/>
      <c r="G280" s="11" t="e">
        <f>G281</f>
        <v>#REF!</v>
      </c>
      <c r="H280" s="11" t="e">
        <f t="shared" si="105"/>
        <v>#REF!</v>
      </c>
      <c r="I280" s="11" t="e">
        <f t="shared" si="105"/>
        <v>#REF!</v>
      </c>
      <c r="J280" s="11" t="e">
        <f t="shared" si="105"/>
        <v>#REF!</v>
      </c>
      <c r="K280" s="11" t="e">
        <f t="shared" si="105"/>
        <v>#REF!</v>
      </c>
      <c r="L280" s="11">
        <f t="shared" si="105"/>
        <v>0</v>
      </c>
    </row>
    <row r="281" spans="1:12" ht="15.75" hidden="1" customHeight="1" x14ac:dyDescent="0.25">
      <c r="A281" s="31" t="s">
        <v>306</v>
      </c>
      <c r="B281" s="42" t="s">
        <v>526</v>
      </c>
      <c r="C281" s="42" t="s">
        <v>305</v>
      </c>
      <c r="D281" s="42" t="s">
        <v>256</v>
      </c>
      <c r="E281" s="79"/>
      <c r="F281" s="79"/>
      <c r="G281" s="11" t="e">
        <f t="shared" ref="G281:L281" si="106">G282+G297+G300+G303</f>
        <v>#REF!</v>
      </c>
      <c r="H281" s="11" t="e">
        <f t="shared" si="106"/>
        <v>#REF!</v>
      </c>
      <c r="I281" s="11" t="e">
        <f t="shared" si="106"/>
        <v>#REF!</v>
      </c>
      <c r="J281" s="11" t="e">
        <f t="shared" si="106"/>
        <v>#REF!</v>
      </c>
      <c r="K281" s="11" t="e">
        <f t="shared" si="106"/>
        <v>#REF!</v>
      </c>
      <c r="L281" s="11">
        <f t="shared" si="106"/>
        <v>0</v>
      </c>
    </row>
    <row r="282" spans="1:12" ht="47.25" hidden="1" customHeight="1" x14ac:dyDescent="0.25">
      <c r="A282" s="31" t="s">
        <v>311</v>
      </c>
      <c r="B282" s="42" t="s">
        <v>527</v>
      </c>
      <c r="C282" s="42" t="s">
        <v>305</v>
      </c>
      <c r="D282" s="42" t="s">
        <v>256</v>
      </c>
      <c r="E282" s="79"/>
      <c r="F282" s="79"/>
      <c r="G282" s="11" t="e">
        <f>G283</f>
        <v>#REF!</v>
      </c>
      <c r="H282" s="11" t="e">
        <f t="shared" ref="H282:L283" si="107">H283</f>
        <v>#REF!</v>
      </c>
      <c r="I282" s="11" t="e">
        <f t="shared" si="107"/>
        <v>#REF!</v>
      </c>
      <c r="J282" s="11" t="e">
        <f t="shared" si="107"/>
        <v>#REF!</v>
      </c>
      <c r="K282" s="11" t="e">
        <f t="shared" si="107"/>
        <v>#REF!</v>
      </c>
      <c r="L282" s="11">
        <f t="shared" si="107"/>
        <v>0</v>
      </c>
    </row>
    <row r="283" spans="1:12" ht="31.5" hidden="1" customHeight="1" x14ac:dyDescent="0.25">
      <c r="A283" s="31" t="s">
        <v>313</v>
      </c>
      <c r="B283" s="42" t="s">
        <v>527</v>
      </c>
      <c r="C283" s="42" t="s">
        <v>305</v>
      </c>
      <c r="D283" s="42" t="s">
        <v>256</v>
      </c>
      <c r="E283" s="42" t="s">
        <v>314</v>
      </c>
      <c r="F283" s="79"/>
      <c r="G283" s="11" t="e">
        <f>G284</f>
        <v>#REF!</v>
      </c>
      <c r="H283" s="11" t="e">
        <f t="shared" si="107"/>
        <v>#REF!</v>
      </c>
      <c r="I283" s="11" t="e">
        <f t="shared" si="107"/>
        <v>#REF!</v>
      </c>
      <c r="J283" s="11" t="e">
        <f t="shared" si="107"/>
        <v>#REF!</v>
      </c>
      <c r="K283" s="11" t="e">
        <f t="shared" si="107"/>
        <v>#REF!</v>
      </c>
      <c r="L283" s="11">
        <f t="shared" si="107"/>
        <v>0</v>
      </c>
    </row>
    <row r="284" spans="1:12" ht="15.75" hidden="1" customHeight="1" x14ac:dyDescent="0.25">
      <c r="A284" s="31" t="s">
        <v>315</v>
      </c>
      <c r="B284" s="42" t="s">
        <v>527</v>
      </c>
      <c r="C284" s="42" t="s">
        <v>305</v>
      </c>
      <c r="D284" s="42" t="s">
        <v>256</v>
      </c>
      <c r="E284" s="42" t="s">
        <v>316</v>
      </c>
      <c r="F284" s="79"/>
      <c r="G284" s="11" t="e">
        <f>'Прил.№4 ведомств.'!#REF!</f>
        <v>#REF!</v>
      </c>
      <c r="H284" s="11" t="e">
        <f>'Прил.№4 ведомств.'!#REF!</f>
        <v>#REF!</v>
      </c>
      <c r="I284" s="11" t="e">
        <f>'Прил.№4 ведомств.'!#REF!</f>
        <v>#REF!</v>
      </c>
      <c r="J284" s="11" t="e">
        <f>'Прил.№4 ведомств.'!#REF!</f>
        <v>#REF!</v>
      </c>
      <c r="K284" s="11" t="e">
        <f>'Прил.№4 ведомств.'!#REF!</f>
        <v>#REF!</v>
      </c>
      <c r="L284" s="11">
        <f>'Прил.№4 ведомств.'!G906</f>
        <v>0</v>
      </c>
    </row>
    <row r="285" spans="1:12" ht="78.75" hidden="1" customHeight="1" x14ac:dyDescent="0.25">
      <c r="A285" s="31" t="s">
        <v>646</v>
      </c>
      <c r="B285" s="42" t="s">
        <v>703</v>
      </c>
      <c r="C285" s="42" t="s">
        <v>305</v>
      </c>
      <c r="D285" s="42" t="s">
        <v>256</v>
      </c>
      <c r="E285" s="42"/>
      <c r="F285" s="79"/>
      <c r="G285" s="11">
        <f>G286</f>
        <v>0</v>
      </c>
      <c r="H285" s="11">
        <f t="shared" ref="H285:L287" si="108">H286</f>
        <v>0</v>
      </c>
      <c r="I285" s="11">
        <f t="shared" si="108"/>
        <v>0</v>
      </c>
      <c r="J285" s="11">
        <f t="shared" si="108"/>
        <v>0</v>
      </c>
      <c r="K285" s="11">
        <f t="shared" si="108"/>
        <v>0</v>
      </c>
      <c r="L285" s="11">
        <f t="shared" si="108"/>
        <v>0</v>
      </c>
    </row>
    <row r="286" spans="1:12" ht="31.5" hidden="1" customHeight="1" x14ac:dyDescent="0.25">
      <c r="A286" s="31" t="s">
        <v>313</v>
      </c>
      <c r="B286" s="42" t="s">
        <v>703</v>
      </c>
      <c r="C286" s="42" t="s">
        <v>305</v>
      </c>
      <c r="D286" s="42" t="s">
        <v>256</v>
      </c>
      <c r="E286" s="42" t="s">
        <v>314</v>
      </c>
      <c r="F286" s="79"/>
      <c r="G286" s="11">
        <f>G287</f>
        <v>0</v>
      </c>
      <c r="H286" s="11">
        <f t="shared" si="108"/>
        <v>0</v>
      </c>
      <c r="I286" s="11">
        <f t="shared" si="108"/>
        <v>0</v>
      </c>
      <c r="J286" s="11">
        <f t="shared" si="108"/>
        <v>0</v>
      </c>
      <c r="K286" s="11">
        <f t="shared" si="108"/>
        <v>0</v>
      </c>
      <c r="L286" s="11">
        <f t="shared" si="108"/>
        <v>0</v>
      </c>
    </row>
    <row r="287" spans="1:12" ht="15.75" hidden="1" customHeight="1" x14ac:dyDescent="0.25">
      <c r="A287" s="31" t="s">
        <v>315</v>
      </c>
      <c r="B287" s="42" t="s">
        <v>703</v>
      </c>
      <c r="C287" s="42" t="s">
        <v>305</v>
      </c>
      <c r="D287" s="42" t="s">
        <v>256</v>
      </c>
      <c r="E287" s="42" t="s">
        <v>316</v>
      </c>
      <c r="F287" s="79"/>
      <c r="G287" s="11">
        <f>G288</f>
        <v>0</v>
      </c>
      <c r="H287" s="11">
        <f t="shared" si="108"/>
        <v>0</v>
      </c>
      <c r="I287" s="11">
        <f t="shared" si="108"/>
        <v>0</v>
      </c>
      <c r="J287" s="11">
        <f t="shared" si="108"/>
        <v>0</v>
      </c>
      <c r="K287" s="11">
        <f t="shared" si="108"/>
        <v>0</v>
      </c>
      <c r="L287" s="11">
        <f t="shared" si="108"/>
        <v>0</v>
      </c>
    </row>
    <row r="288" spans="1:12" ht="31.5" hidden="1" customHeight="1" x14ac:dyDescent="0.25">
      <c r="A288" s="48" t="s">
        <v>522</v>
      </c>
      <c r="B288" s="42" t="s">
        <v>703</v>
      </c>
      <c r="C288" s="42" t="s">
        <v>305</v>
      </c>
      <c r="D288" s="42" t="s">
        <v>256</v>
      </c>
      <c r="E288" s="42"/>
      <c r="F288" s="2">
        <v>907</v>
      </c>
      <c r="G288" s="11">
        <f t="shared" ref="G288:L288" si="109">1500-1500</f>
        <v>0</v>
      </c>
      <c r="H288" s="11">
        <f t="shared" si="109"/>
        <v>0</v>
      </c>
      <c r="I288" s="11">
        <f t="shared" si="109"/>
        <v>0</v>
      </c>
      <c r="J288" s="11">
        <f t="shared" si="109"/>
        <v>0</v>
      </c>
      <c r="K288" s="11">
        <f t="shared" si="109"/>
        <v>0</v>
      </c>
      <c r="L288" s="11">
        <f t="shared" si="109"/>
        <v>0</v>
      </c>
    </row>
    <row r="289" spans="1:12" ht="31.5" hidden="1" customHeight="1" x14ac:dyDescent="0.25">
      <c r="A289" s="31" t="s">
        <v>319</v>
      </c>
      <c r="B289" s="42" t="s">
        <v>704</v>
      </c>
      <c r="C289" s="42" t="s">
        <v>305</v>
      </c>
      <c r="D289" s="42" t="s">
        <v>256</v>
      </c>
      <c r="E289" s="42"/>
      <c r="F289" s="79"/>
      <c r="G289" s="11">
        <f>G290</f>
        <v>0</v>
      </c>
      <c r="H289" s="11">
        <f t="shared" ref="H289:L290" si="110">H290</f>
        <v>0</v>
      </c>
      <c r="I289" s="11">
        <f t="shared" si="110"/>
        <v>0</v>
      </c>
      <c r="J289" s="11">
        <f t="shared" si="110"/>
        <v>0</v>
      </c>
      <c r="K289" s="11">
        <f t="shared" si="110"/>
        <v>0</v>
      </c>
      <c r="L289" s="11">
        <f t="shared" si="110"/>
        <v>0</v>
      </c>
    </row>
    <row r="290" spans="1:12" ht="31.5" hidden="1" customHeight="1" x14ac:dyDescent="0.25">
      <c r="A290" s="31" t="s">
        <v>313</v>
      </c>
      <c r="B290" s="42" t="s">
        <v>704</v>
      </c>
      <c r="C290" s="42" t="s">
        <v>305</v>
      </c>
      <c r="D290" s="42" t="s">
        <v>256</v>
      </c>
      <c r="E290" s="42" t="s">
        <v>314</v>
      </c>
      <c r="F290" s="79"/>
      <c r="G290" s="11">
        <f>G291</f>
        <v>0</v>
      </c>
      <c r="H290" s="11">
        <f t="shared" si="110"/>
        <v>0</v>
      </c>
      <c r="I290" s="11">
        <f t="shared" si="110"/>
        <v>0</v>
      </c>
      <c r="J290" s="11">
        <f t="shared" si="110"/>
        <v>0</v>
      </c>
      <c r="K290" s="11">
        <f t="shared" si="110"/>
        <v>0</v>
      </c>
      <c r="L290" s="11">
        <f t="shared" si="110"/>
        <v>0</v>
      </c>
    </row>
    <row r="291" spans="1:12" ht="15.75" hidden="1" customHeight="1" x14ac:dyDescent="0.25">
      <c r="A291" s="31" t="s">
        <v>315</v>
      </c>
      <c r="B291" s="42" t="s">
        <v>704</v>
      </c>
      <c r="C291" s="42" t="s">
        <v>305</v>
      </c>
      <c r="D291" s="42" t="s">
        <v>256</v>
      </c>
      <c r="E291" s="42" t="s">
        <v>316</v>
      </c>
      <c r="F291" s="79"/>
      <c r="G291" s="11"/>
      <c r="H291" s="11"/>
      <c r="I291" s="11"/>
      <c r="J291" s="11"/>
      <c r="K291" s="11"/>
      <c r="L291" s="11"/>
    </row>
    <row r="292" spans="1:12" ht="31.5" hidden="1" customHeight="1" x14ac:dyDescent="0.25">
      <c r="A292" s="48" t="s">
        <v>522</v>
      </c>
      <c r="B292" s="42" t="s">
        <v>704</v>
      </c>
      <c r="C292" s="42" t="s">
        <v>305</v>
      </c>
      <c r="D292" s="42" t="s">
        <v>256</v>
      </c>
      <c r="E292" s="42"/>
      <c r="F292" s="2">
        <v>907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</row>
    <row r="293" spans="1:12" ht="31.5" hidden="1" customHeight="1" x14ac:dyDescent="0.25">
      <c r="A293" s="31" t="s">
        <v>321</v>
      </c>
      <c r="B293" s="42" t="s">
        <v>705</v>
      </c>
      <c r="C293" s="42" t="s">
        <v>305</v>
      </c>
      <c r="D293" s="42" t="s">
        <v>256</v>
      </c>
      <c r="E293" s="42"/>
      <c r="F293" s="79"/>
      <c r="G293" s="11">
        <f>G294</f>
        <v>0</v>
      </c>
      <c r="H293" s="11">
        <f t="shared" ref="H293:L294" si="111">H294</f>
        <v>0</v>
      </c>
      <c r="I293" s="11">
        <f t="shared" si="111"/>
        <v>0</v>
      </c>
      <c r="J293" s="11">
        <f t="shared" si="111"/>
        <v>0</v>
      </c>
      <c r="K293" s="11">
        <f t="shared" si="111"/>
        <v>0</v>
      </c>
      <c r="L293" s="11">
        <f t="shared" si="111"/>
        <v>0</v>
      </c>
    </row>
    <row r="294" spans="1:12" ht="31.5" hidden="1" customHeight="1" x14ac:dyDescent="0.25">
      <c r="A294" s="31" t="s">
        <v>313</v>
      </c>
      <c r="B294" s="42" t="s">
        <v>705</v>
      </c>
      <c r="C294" s="42" t="s">
        <v>305</v>
      </c>
      <c r="D294" s="42" t="s">
        <v>256</v>
      </c>
      <c r="E294" s="42" t="s">
        <v>314</v>
      </c>
      <c r="F294" s="79"/>
      <c r="G294" s="11">
        <f>G295</f>
        <v>0</v>
      </c>
      <c r="H294" s="11">
        <f t="shared" si="111"/>
        <v>0</v>
      </c>
      <c r="I294" s="11">
        <f t="shared" si="111"/>
        <v>0</v>
      </c>
      <c r="J294" s="11">
        <f t="shared" si="111"/>
        <v>0</v>
      </c>
      <c r="K294" s="11">
        <f t="shared" si="111"/>
        <v>0</v>
      </c>
      <c r="L294" s="11">
        <f t="shared" si="111"/>
        <v>0</v>
      </c>
    </row>
    <row r="295" spans="1:12" ht="15.75" hidden="1" customHeight="1" x14ac:dyDescent="0.25">
      <c r="A295" s="31" t="s">
        <v>315</v>
      </c>
      <c r="B295" s="42" t="s">
        <v>705</v>
      </c>
      <c r="C295" s="42" t="s">
        <v>305</v>
      </c>
      <c r="D295" s="42" t="s">
        <v>256</v>
      </c>
      <c r="E295" s="42" t="s">
        <v>316</v>
      </c>
      <c r="F295" s="79"/>
      <c r="G295" s="11"/>
      <c r="H295" s="11"/>
      <c r="I295" s="11"/>
      <c r="J295" s="11"/>
      <c r="K295" s="11"/>
      <c r="L295" s="11"/>
    </row>
    <row r="296" spans="1:12" ht="31.5" hidden="1" customHeight="1" x14ac:dyDescent="0.25">
      <c r="A296" s="48" t="s">
        <v>522</v>
      </c>
      <c r="B296" s="42" t="s">
        <v>705</v>
      </c>
      <c r="C296" s="42" t="s">
        <v>305</v>
      </c>
      <c r="D296" s="42" t="s">
        <v>256</v>
      </c>
      <c r="E296" s="42"/>
      <c r="F296" s="2">
        <v>907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</row>
    <row r="297" spans="1:12" ht="31.5" hidden="1" customHeight="1" x14ac:dyDescent="0.25">
      <c r="A297" s="31" t="s">
        <v>323</v>
      </c>
      <c r="B297" s="42" t="s">
        <v>530</v>
      </c>
      <c r="C297" s="42" t="s">
        <v>305</v>
      </c>
      <c r="D297" s="42" t="s">
        <v>256</v>
      </c>
      <c r="E297" s="42"/>
      <c r="F297" s="79"/>
      <c r="G297" s="11" t="e">
        <f>G298</f>
        <v>#REF!</v>
      </c>
      <c r="H297" s="11" t="e">
        <f t="shared" ref="H297:L298" si="112">H298</f>
        <v>#REF!</v>
      </c>
      <c r="I297" s="11" t="e">
        <f t="shared" si="112"/>
        <v>#REF!</v>
      </c>
      <c r="J297" s="11" t="e">
        <f t="shared" si="112"/>
        <v>#REF!</v>
      </c>
      <c r="K297" s="11" t="e">
        <f t="shared" si="112"/>
        <v>#REF!</v>
      </c>
      <c r="L297" s="11">
        <f t="shared" si="112"/>
        <v>0</v>
      </c>
    </row>
    <row r="298" spans="1:12" ht="31.5" hidden="1" customHeight="1" x14ac:dyDescent="0.25">
      <c r="A298" s="31" t="s">
        <v>313</v>
      </c>
      <c r="B298" s="42" t="s">
        <v>530</v>
      </c>
      <c r="C298" s="42" t="s">
        <v>305</v>
      </c>
      <c r="D298" s="42" t="s">
        <v>256</v>
      </c>
      <c r="E298" s="42" t="s">
        <v>314</v>
      </c>
      <c r="F298" s="79"/>
      <c r="G298" s="11" t="e">
        <f>G299</f>
        <v>#REF!</v>
      </c>
      <c r="H298" s="11" t="e">
        <f t="shared" si="112"/>
        <v>#REF!</v>
      </c>
      <c r="I298" s="11" t="e">
        <f t="shared" si="112"/>
        <v>#REF!</v>
      </c>
      <c r="J298" s="11" t="e">
        <f t="shared" si="112"/>
        <v>#REF!</v>
      </c>
      <c r="K298" s="11" t="e">
        <f t="shared" si="112"/>
        <v>#REF!</v>
      </c>
      <c r="L298" s="11">
        <f t="shared" si="112"/>
        <v>0</v>
      </c>
    </row>
    <row r="299" spans="1:12" ht="15.75" hidden="1" customHeight="1" x14ac:dyDescent="0.25">
      <c r="A299" s="31" t="s">
        <v>315</v>
      </c>
      <c r="B299" s="42" t="s">
        <v>530</v>
      </c>
      <c r="C299" s="42" t="s">
        <v>305</v>
      </c>
      <c r="D299" s="42" t="s">
        <v>256</v>
      </c>
      <c r="E299" s="42" t="s">
        <v>316</v>
      </c>
      <c r="F299" s="79"/>
      <c r="G299" s="11" t="e">
        <f>'Прил.№4 ведомств.'!#REF!</f>
        <v>#REF!</v>
      </c>
      <c r="H299" s="11" t="e">
        <f>'Прил.№4 ведомств.'!#REF!</f>
        <v>#REF!</v>
      </c>
      <c r="I299" s="11" t="e">
        <f>'Прил.№4 ведомств.'!#REF!</f>
        <v>#REF!</v>
      </c>
      <c r="J299" s="11" t="e">
        <f>'Прил.№4 ведомств.'!#REF!</f>
        <v>#REF!</v>
      </c>
      <c r="K299" s="11" t="e">
        <f>'Прил.№4 ведомств.'!#REF!</f>
        <v>#REF!</v>
      </c>
      <c r="L299" s="11">
        <f>'Прил.№4 ведомств.'!G915</f>
        <v>0</v>
      </c>
    </row>
    <row r="300" spans="1:12" ht="31.5" hidden="1" customHeight="1" x14ac:dyDescent="0.25">
      <c r="A300" s="26" t="s">
        <v>325</v>
      </c>
      <c r="B300" s="21" t="s">
        <v>531</v>
      </c>
      <c r="C300" s="42" t="s">
        <v>305</v>
      </c>
      <c r="D300" s="42" t="s">
        <v>256</v>
      </c>
      <c r="E300" s="42"/>
      <c r="F300" s="79"/>
      <c r="G300" s="11" t="e">
        <f>G301</f>
        <v>#REF!</v>
      </c>
      <c r="H300" s="11" t="e">
        <f t="shared" ref="H300:L301" si="113">H301</f>
        <v>#REF!</v>
      </c>
      <c r="I300" s="11" t="e">
        <f t="shared" si="113"/>
        <v>#REF!</v>
      </c>
      <c r="J300" s="11" t="e">
        <f t="shared" si="113"/>
        <v>#REF!</v>
      </c>
      <c r="K300" s="11" t="e">
        <f t="shared" si="113"/>
        <v>#REF!</v>
      </c>
      <c r="L300" s="11">
        <f t="shared" si="113"/>
        <v>0</v>
      </c>
    </row>
    <row r="301" spans="1:12" ht="31.5" hidden="1" customHeight="1" x14ac:dyDescent="0.25">
      <c r="A301" s="26" t="s">
        <v>313</v>
      </c>
      <c r="B301" s="21" t="s">
        <v>531</v>
      </c>
      <c r="C301" s="42" t="s">
        <v>305</v>
      </c>
      <c r="D301" s="42" t="s">
        <v>256</v>
      </c>
      <c r="E301" s="42" t="s">
        <v>314</v>
      </c>
      <c r="F301" s="79"/>
      <c r="G301" s="11" t="e">
        <f>G302</f>
        <v>#REF!</v>
      </c>
      <c r="H301" s="11" t="e">
        <f t="shared" si="113"/>
        <v>#REF!</v>
      </c>
      <c r="I301" s="11" t="e">
        <f t="shared" si="113"/>
        <v>#REF!</v>
      </c>
      <c r="J301" s="11" t="e">
        <f t="shared" si="113"/>
        <v>#REF!</v>
      </c>
      <c r="K301" s="11" t="e">
        <f t="shared" si="113"/>
        <v>#REF!</v>
      </c>
      <c r="L301" s="11">
        <f t="shared" si="113"/>
        <v>0</v>
      </c>
    </row>
    <row r="302" spans="1:12" ht="15.75" hidden="1" customHeight="1" x14ac:dyDescent="0.25">
      <c r="A302" s="26" t="s">
        <v>315</v>
      </c>
      <c r="B302" s="21" t="s">
        <v>531</v>
      </c>
      <c r="C302" s="42" t="s">
        <v>305</v>
      </c>
      <c r="D302" s="42" t="s">
        <v>256</v>
      </c>
      <c r="E302" s="42" t="s">
        <v>316</v>
      </c>
      <c r="F302" s="79"/>
      <c r="G302" s="11" t="e">
        <f>'Прил.№4 ведомств.'!#REF!</f>
        <v>#REF!</v>
      </c>
      <c r="H302" s="11" t="e">
        <f>'Прил.№4 ведомств.'!#REF!</f>
        <v>#REF!</v>
      </c>
      <c r="I302" s="11" t="e">
        <f>'Прил.№4 ведомств.'!#REF!</f>
        <v>#REF!</v>
      </c>
      <c r="J302" s="11" t="e">
        <f>'Прил.№4 ведомств.'!#REF!</f>
        <v>#REF!</v>
      </c>
      <c r="K302" s="11" t="e">
        <f>'Прил.№4 ведомств.'!#REF!</f>
        <v>#REF!</v>
      </c>
      <c r="L302" s="11">
        <f>'Прил.№4 ведомств.'!G918</f>
        <v>0</v>
      </c>
    </row>
    <row r="303" spans="1:12" ht="31.5" hidden="1" customHeight="1" x14ac:dyDescent="0.25">
      <c r="A303" s="47" t="s">
        <v>842</v>
      </c>
      <c r="B303" s="21" t="s">
        <v>849</v>
      </c>
      <c r="C303" s="42" t="s">
        <v>305</v>
      </c>
      <c r="D303" s="42" t="s">
        <v>256</v>
      </c>
      <c r="E303" s="42"/>
      <c r="F303" s="79"/>
      <c r="G303" s="11" t="e">
        <f>G304</f>
        <v>#REF!</v>
      </c>
      <c r="H303" s="11" t="e">
        <f t="shared" ref="H303:L304" si="114">H304</f>
        <v>#REF!</v>
      </c>
      <c r="I303" s="11" t="e">
        <f t="shared" si="114"/>
        <v>#REF!</v>
      </c>
      <c r="J303" s="11" t="e">
        <f t="shared" si="114"/>
        <v>#REF!</v>
      </c>
      <c r="K303" s="11" t="e">
        <f t="shared" si="114"/>
        <v>#REF!</v>
      </c>
      <c r="L303" s="11">
        <f t="shared" si="114"/>
        <v>0</v>
      </c>
    </row>
    <row r="304" spans="1:12" ht="31.5" hidden="1" customHeight="1" x14ac:dyDescent="0.25">
      <c r="A304" s="33" t="s">
        <v>313</v>
      </c>
      <c r="B304" s="21" t="s">
        <v>849</v>
      </c>
      <c r="C304" s="42" t="s">
        <v>305</v>
      </c>
      <c r="D304" s="42" t="s">
        <v>256</v>
      </c>
      <c r="E304" s="42" t="s">
        <v>314</v>
      </c>
      <c r="F304" s="79"/>
      <c r="G304" s="11" t="e">
        <f>G305</f>
        <v>#REF!</v>
      </c>
      <c r="H304" s="11" t="e">
        <f t="shared" si="114"/>
        <v>#REF!</v>
      </c>
      <c r="I304" s="11" t="e">
        <f t="shared" si="114"/>
        <v>#REF!</v>
      </c>
      <c r="J304" s="11" t="e">
        <f t="shared" si="114"/>
        <v>#REF!</v>
      </c>
      <c r="K304" s="11" t="e">
        <f t="shared" si="114"/>
        <v>#REF!</v>
      </c>
      <c r="L304" s="11">
        <f t="shared" si="114"/>
        <v>0</v>
      </c>
    </row>
    <row r="305" spans="1:12" ht="15.75" hidden="1" customHeight="1" x14ac:dyDescent="0.25">
      <c r="A305" s="33" t="s">
        <v>315</v>
      </c>
      <c r="B305" s="21" t="s">
        <v>849</v>
      </c>
      <c r="C305" s="42" t="s">
        <v>305</v>
      </c>
      <c r="D305" s="42" t="s">
        <v>256</v>
      </c>
      <c r="E305" s="42" t="s">
        <v>316</v>
      </c>
      <c r="F305" s="79"/>
      <c r="G305" s="11" t="e">
        <f>'Прил.№4 ведомств.'!#REF!</f>
        <v>#REF!</v>
      </c>
      <c r="H305" s="11" t="e">
        <f>'Прил.№4 ведомств.'!#REF!</f>
        <v>#REF!</v>
      </c>
      <c r="I305" s="11" t="e">
        <f>'Прил.№4 ведомств.'!#REF!</f>
        <v>#REF!</v>
      </c>
      <c r="J305" s="11" t="e">
        <f>'Прил.№4 ведомств.'!#REF!</f>
        <v>#REF!</v>
      </c>
      <c r="K305" s="11" t="e">
        <f>'Прил.№4 ведомств.'!#REF!</f>
        <v>#REF!</v>
      </c>
      <c r="L305" s="11">
        <f>'Прил.№4 ведомств.'!G921</f>
        <v>0</v>
      </c>
    </row>
    <row r="306" spans="1:12" ht="39.75" hidden="1" customHeight="1" x14ac:dyDescent="0.25">
      <c r="A306" s="81" t="s">
        <v>522</v>
      </c>
      <c r="B306" s="42" t="s">
        <v>526</v>
      </c>
      <c r="C306" s="42"/>
      <c r="D306" s="42"/>
      <c r="E306" s="42"/>
      <c r="F306" s="2">
        <v>907</v>
      </c>
      <c r="G306" s="11" t="e">
        <f t="shared" ref="G306:L306" si="115">G279</f>
        <v>#REF!</v>
      </c>
      <c r="H306" s="11" t="e">
        <f t="shared" si="115"/>
        <v>#REF!</v>
      </c>
      <c r="I306" s="11" t="e">
        <f t="shared" si="115"/>
        <v>#REF!</v>
      </c>
      <c r="J306" s="11" t="e">
        <f t="shared" si="115"/>
        <v>#REF!</v>
      </c>
      <c r="K306" s="11" t="e">
        <f t="shared" si="115"/>
        <v>#REF!</v>
      </c>
      <c r="L306" s="11">
        <f t="shared" si="115"/>
        <v>0</v>
      </c>
    </row>
    <row r="307" spans="1:12" ht="47.25" x14ac:dyDescent="0.25">
      <c r="A307" s="63" t="s">
        <v>535</v>
      </c>
      <c r="B307" s="8" t="s">
        <v>536</v>
      </c>
      <c r="C307" s="8"/>
      <c r="D307" s="8"/>
      <c r="E307" s="8"/>
      <c r="F307" s="3"/>
      <c r="G307" s="67" t="e">
        <f>G308</f>
        <v>#REF!</v>
      </c>
      <c r="H307" s="67" t="e">
        <f t="shared" ref="H307:L308" si="116">H308</f>
        <v>#REF!</v>
      </c>
      <c r="I307" s="67" t="e">
        <f t="shared" si="116"/>
        <v>#REF!</v>
      </c>
      <c r="J307" s="67" t="e">
        <f t="shared" si="116"/>
        <v>#REF!</v>
      </c>
      <c r="K307" s="67" t="e">
        <f t="shared" si="116"/>
        <v>#REF!</v>
      </c>
      <c r="L307" s="67">
        <f t="shared" si="116"/>
        <v>45247.4</v>
      </c>
    </row>
    <row r="308" spans="1:12" ht="15.75" x14ac:dyDescent="0.25">
      <c r="A308" s="31" t="s">
        <v>532</v>
      </c>
      <c r="B308" s="42" t="s">
        <v>536</v>
      </c>
      <c r="C308" s="2">
        <v>11</v>
      </c>
      <c r="D308" s="79"/>
      <c r="E308" s="79"/>
      <c r="F308" s="79"/>
      <c r="G308" s="11" t="e">
        <f>G309</f>
        <v>#REF!</v>
      </c>
      <c r="H308" s="11" t="e">
        <f t="shared" si="116"/>
        <v>#REF!</v>
      </c>
      <c r="I308" s="11" t="e">
        <f t="shared" si="116"/>
        <v>#REF!</v>
      </c>
      <c r="J308" s="11" t="e">
        <f t="shared" si="116"/>
        <v>#REF!</v>
      </c>
      <c r="K308" s="11" t="e">
        <f t="shared" si="116"/>
        <v>#REF!</v>
      </c>
      <c r="L308" s="11">
        <f t="shared" si="116"/>
        <v>45247.4</v>
      </c>
    </row>
    <row r="309" spans="1:12" ht="20.25" customHeight="1" x14ac:dyDescent="0.25">
      <c r="A309" s="31" t="s">
        <v>534</v>
      </c>
      <c r="B309" s="42" t="s">
        <v>536</v>
      </c>
      <c r="C309" s="42" t="s">
        <v>533</v>
      </c>
      <c r="D309" s="42" t="s">
        <v>159</v>
      </c>
      <c r="E309" s="82"/>
      <c r="F309" s="6"/>
      <c r="G309" s="11" t="e">
        <f t="shared" ref="G309:K309" si="117">G310+G321+G325+G328+G334+G337</f>
        <v>#REF!</v>
      </c>
      <c r="H309" s="11" t="e">
        <f t="shared" si="117"/>
        <v>#REF!</v>
      </c>
      <c r="I309" s="11" t="e">
        <f t="shared" si="117"/>
        <v>#REF!</v>
      </c>
      <c r="J309" s="11" t="e">
        <f t="shared" si="117"/>
        <v>#REF!</v>
      </c>
      <c r="K309" s="11" t="e">
        <f t="shared" si="117"/>
        <v>#REF!</v>
      </c>
      <c r="L309" s="11">
        <f>L310+L321+L325+L328+L334+L337+L333</f>
        <v>45247.4</v>
      </c>
    </row>
    <row r="310" spans="1:12" ht="31.5" x14ac:dyDescent="0.25">
      <c r="A310" s="31" t="s">
        <v>537</v>
      </c>
      <c r="B310" s="42" t="s">
        <v>538</v>
      </c>
      <c r="C310" s="42" t="s">
        <v>533</v>
      </c>
      <c r="D310" s="42" t="s">
        <v>159</v>
      </c>
      <c r="E310" s="82"/>
      <c r="F310" s="6"/>
      <c r="G310" s="11" t="e">
        <f>G312</f>
        <v>#REF!</v>
      </c>
      <c r="H310" s="11" t="e">
        <f>H312</f>
        <v>#REF!</v>
      </c>
      <c r="I310" s="11" t="e">
        <f>I312</f>
        <v>#REF!</v>
      </c>
      <c r="J310" s="11" t="e">
        <f>J312</f>
        <v>#REF!</v>
      </c>
      <c r="K310" s="11" t="e">
        <f>K312</f>
        <v>#REF!</v>
      </c>
      <c r="L310" s="11">
        <f>L311+L314+L317</f>
        <v>43691.7</v>
      </c>
    </row>
    <row r="311" spans="1:12" ht="47.25" x14ac:dyDescent="0.25">
      <c r="A311" s="26" t="s">
        <v>1018</v>
      </c>
      <c r="B311" s="42" t="s">
        <v>1012</v>
      </c>
      <c r="C311" s="42" t="s">
        <v>533</v>
      </c>
      <c r="D311" s="42" t="s">
        <v>159</v>
      </c>
      <c r="E311" s="82"/>
      <c r="F311" s="6"/>
      <c r="G311" s="11"/>
      <c r="H311" s="11"/>
      <c r="I311" s="11"/>
      <c r="J311" s="11"/>
      <c r="K311" s="11"/>
      <c r="L311" s="11">
        <f>L312</f>
        <v>12403.5</v>
      </c>
    </row>
    <row r="312" spans="1:12" ht="31.5" x14ac:dyDescent="0.25">
      <c r="A312" s="31" t="s">
        <v>313</v>
      </c>
      <c r="B312" s="42" t="s">
        <v>1012</v>
      </c>
      <c r="C312" s="42" t="s">
        <v>533</v>
      </c>
      <c r="D312" s="42" t="s">
        <v>159</v>
      </c>
      <c r="E312" s="42" t="s">
        <v>314</v>
      </c>
      <c r="F312" s="6"/>
      <c r="G312" s="11" t="e">
        <f>G313</f>
        <v>#REF!</v>
      </c>
      <c r="H312" s="11" t="e">
        <f>H313</f>
        <v>#REF!</v>
      </c>
      <c r="I312" s="11" t="e">
        <f>I313</f>
        <v>#REF!</v>
      </c>
      <c r="J312" s="11" t="e">
        <f>J313</f>
        <v>#REF!</v>
      </c>
      <c r="K312" s="11" t="e">
        <f>K313</f>
        <v>#REF!</v>
      </c>
      <c r="L312" s="11">
        <f>L313</f>
        <v>12403.5</v>
      </c>
    </row>
    <row r="313" spans="1:12" ht="15.75" x14ac:dyDescent="0.25">
      <c r="A313" s="31" t="s">
        <v>315</v>
      </c>
      <c r="B313" s="42" t="s">
        <v>1012</v>
      </c>
      <c r="C313" s="42" t="s">
        <v>533</v>
      </c>
      <c r="D313" s="42" t="s">
        <v>159</v>
      </c>
      <c r="E313" s="42" t="s">
        <v>316</v>
      </c>
      <c r="F313" s="6"/>
      <c r="G313" s="11" t="e">
        <f>'Прил.№4 ведомств.'!#REF!</f>
        <v>#REF!</v>
      </c>
      <c r="H313" s="11" t="e">
        <f>'Прил.№4 ведомств.'!#REF!</f>
        <v>#REF!</v>
      </c>
      <c r="I313" s="11" t="e">
        <f>'Прил.№4 ведомств.'!#REF!</f>
        <v>#REF!</v>
      </c>
      <c r="J313" s="11" t="e">
        <f>'Прил.№4 ведомств.'!#REF!</f>
        <v>#REF!</v>
      </c>
      <c r="K313" s="11" t="e">
        <f>'Прил.№4 ведомств.'!#REF!</f>
        <v>#REF!</v>
      </c>
      <c r="L313" s="11">
        <f>'Прил.№4 ведомств.'!G944</f>
        <v>12403.5</v>
      </c>
    </row>
    <row r="314" spans="1:12" ht="31.5" x14ac:dyDescent="0.25">
      <c r="A314" s="26" t="s">
        <v>1016</v>
      </c>
      <c r="B314" s="42" t="s">
        <v>1013</v>
      </c>
      <c r="C314" s="42" t="s">
        <v>533</v>
      </c>
      <c r="D314" s="42" t="s">
        <v>159</v>
      </c>
      <c r="E314" s="42"/>
      <c r="F314" s="6"/>
      <c r="G314" s="11"/>
      <c r="H314" s="11"/>
      <c r="I314" s="11"/>
      <c r="J314" s="11"/>
      <c r="K314" s="11"/>
      <c r="L314" s="11">
        <f>L315</f>
        <v>13040.1</v>
      </c>
    </row>
    <row r="315" spans="1:12" ht="31.5" x14ac:dyDescent="0.25">
      <c r="A315" s="26" t="s">
        <v>313</v>
      </c>
      <c r="B315" s="42" t="s">
        <v>1013</v>
      </c>
      <c r="C315" s="42" t="s">
        <v>533</v>
      </c>
      <c r="D315" s="42" t="s">
        <v>159</v>
      </c>
      <c r="E315" s="42" t="s">
        <v>314</v>
      </c>
      <c r="F315" s="6"/>
      <c r="G315" s="11"/>
      <c r="H315" s="11"/>
      <c r="I315" s="11"/>
      <c r="J315" s="11"/>
      <c r="K315" s="11"/>
      <c r="L315" s="11">
        <f>L316</f>
        <v>13040.1</v>
      </c>
    </row>
    <row r="316" spans="1:12" ht="15.75" x14ac:dyDescent="0.25">
      <c r="A316" s="26" t="s">
        <v>315</v>
      </c>
      <c r="B316" s="42" t="s">
        <v>1013</v>
      </c>
      <c r="C316" s="42" t="s">
        <v>533</v>
      </c>
      <c r="D316" s="42" t="s">
        <v>159</v>
      </c>
      <c r="E316" s="42" t="s">
        <v>316</v>
      </c>
      <c r="F316" s="6"/>
      <c r="G316" s="11"/>
      <c r="H316" s="11"/>
      <c r="I316" s="11"/>
      <c r="J316" s="11"/>
      <c r="K316" s="11"/>
      <c r="L316" s="11">
        <f>'Прил.№4 ведомств.'!G947</f>
        <v>13040.1</v>
      </c>
    </row>
    <row r="317" spans="1:12" ht="47.25" x14ac:dyDescent="0.25">
      <c r="A317" s="26" t="s">
        <v>1015</v>
      </c>
      <c r="B317" s="42" t="s">
        <v>1014</v>
      </c>
      <c r="C317" s="42" t="s">
        <v>533</v>
      </c>
      <c r="D317" s="42" t="s">
        <v>159</v>
      </c>
      <c r="E317" s="42"/>
      <c r="F317" s="6"/>
      <c r="G317" s="11"/>
      <c r="H317" s="11"/>
      <c r="I317" s="11"/>
      <c r="J317" s="11"/>
      <c r="K317" s="11"/>
      <c r="L317" s="11">
        <f>L318</f>
        <v>18248.099999999999</v>
      </c>
    </row>
    <row r="318" spans="1:12" ht="31.5" x14ac:dyDescent="0.25">
      <c r="A318" s="26" t="s">
        <v>313</v>
      </c>
      <c r="B318" s="42" t="s">
        <v>1014</v>
      </c>
      <c r="C318" s="42" t="s">
        <v>533</v>
      </c>
      <c r="D318" s="42" t="s">
        <v>159</v>
      </c>
      <c r="E318" s="42" t="s">
        <v>314</v>
      </c>
      <c r="F318" s="6"/>
      <c r="G318" s="11"/>
      <c r="H318" s="11"/>
      <c r="I318" s="11"/>
      <c r="J318" s="11"/>
      <c r="K318" s="11"/>
      <c r="L318" s="11">
        <f>L319</f>
        <v>18248.099999999999</v>
      </c>
    </row>
    <row r="319" spans="1:12" ht="15.75" x14ac:dyDescent="0.25">
      <c r="A319" s="26" t="s">
        <v>315</v>
      </c>
      <c r="B319" s="42" t="s">
        <v>1014</v>
      </c>
      <c r="C319" s="42" t="s">
        <v>533</v>
      </c>
      <c r="D319" s="42" t="s">
        <v>159</v>
      </c>
      <c r="E319" s="42" t="s">
        <v>316</v>
      </c>
      <c r="F319" s="6"/>
      <c r="G319" s="11"/>
      <c r="H319" s="11"/>
      <c r="I319" s="11"/>
      <c r="J319" s="11"/>
      <c r="K319" s="11"/>
      <c r="L319" s="11">
        <f>'Прил.№4 ведомств.'!G950</f>
        <v>18248.099999999999</v>
      </c>
    </row>
    <row r="320" spans="1:12" ht="31.5" customHeight="1" x14ac:dyDescent="0.25">
      <c r="A320" s="48" t="s">
        <v>522</v>
      </c>
      <c r="B320" s="42" t="s">
        <v>536</v>
      </c>
      <c r="C320" s="42" t="s">
        <v>533</v>
      </c>
      <c r="D320" s="42" t="s">
        <v>159</v>
      </c>
      <c r="E320" s="42"/>
      <c r="F320" s="6">
        <v>907</v>
      </c>
      <c r="G320" s="11" t="e">
        <f t="shared" ref="G320:L320" si="118">G307</f>
        <v>#REF!</v>
      </c>
      <c r="H320" s="11" t="e">
        <f t="shared" si="118"/>
        <v>#REF!</v>
      </c>
      <c r="I320" s="11" t="e">
        <f t="shared" si="118"/>
        <v>#REF!</v>
      </c>
      <c r="J320" s="11" t="e">
        <f t="shared" si="118"/>
        <v>#REF!</v>
      </c>
      <c r="K320" s="11" t="e">
        <f t="shared" si="118"/>
        <v>#REF!</v>
      </c>
      <c r="L320" s="11">
        <f t="shared" si="118"/>
        <v>45247.4</v>
      </c>
    </row>
    <row r="321" spans="1:13" ht="47.25" hidden="1" customHeight="1" x14ac:dyDescent="0.25">
      <c r="A321" s="31" t="s">
        <v>646</v>
      </c>
      <c r="B321" s="42" t="s">
        <v>706</v>
      </c>
      <c r="C321" s="42" t="s">
        <v>533</v>
      </c>
      <c r="D321" s="42" t="s">
        <v>159</v>
      </c>
      <c r="E321" s="42"/>
      <c r="F321" s="6"/>
      <c r="G321" s="11">
        <f>G322</f>
        <v>0</v>
      </c>
      <c r="H321" s="11">
        <f t="shared" ref="H321:L323" si="119">H322</f>
        <v>0</v>
      </c>
      <c r="I321" s="11">
        <f t="shared" si="119"/>
        <v>0</v>
      </c>
      <c r="J321" s="11">
        <f t="shared" si="119"/>
        <v>0</v>
      </c>
      <c r="K321" s="11">
        <f t="shared" si="119"/>
        <v>0</v>
      </c>
      <c r="L321" s="11">
        <f t="shared" si="119"/>
        <v>0</v>
      </c>
    </row>
    <row r="322" spans="1:13" ht="31.5" hidden="1" customHeight="1" x14ac:dyDescent="0.25">
      <c r="A322" s="31" t="s">
        <v>313</v>
      </c>
      <c r="B322" s="42" t="s">
        <v>706</v>
      </c>
      <c r="C322" s="42" t="s">
        <v>533</v>
      </c>
      <c r="D322" s="42" t="s">
        <v>159</v>
      </c>
      <c r="E322" s="42" t="s">
        <v>314</v>
      </c>
      <c r="F322" s="6"/>
      <c r="G322" s="11">
        <f>G323</f>
        <v>0</v>
      </c>
      <c r="H322" s="11">
        <f t="shared" si="119"/>
        <v>0</v>
      </c>
      <c r="I322" s="11">
        <f t="shared" si="119"/>
        <v>0</v>
      </c>
      <c r="J322" s="11">
        <f t="shared" si="119"/>
        <v>0</v>
      </c>
      <c r="K322" s="11">
        <f t="shared" si="119"/>
        <v>0</v>
      </c>
      <c r="L322" s="11">
        <f t="shared" si="119"/>
        <v>0</v>
      </c>
    </row>
    <row r="323" spans="1:13" ht="15.75" hidden="1" customHeight="1" x14ac:dyDescent="0.25">
      <c r="A323" s="31" t="s">
        <v>315</v>
      </c>
      <c r="B323" s="42" t="s">
        <v>706</v>
      </c>
      <c r="C323" s="42" t="s">
        <v>533</v>
      </c>
      <c r="D323" s="42" t="s">
        <v>159</v>
      </c>
      <c r="E323" s="42" t="s">
        <v>316</v>
      </c>
      <c r="F323" s="6"/>
      <c r="G323" s="11">
        <f>G324</f>
        <v>0</v>
      </c>
      <c r="H323" s="11">
        <f t="shared" si="119"/>
        <v>0</v>
      </c>
      <c r="I323" s="11">
        <f t="shared" si="119"/>
        <v>0</v>
      </c>
      <c r="J323" s="11">
        <f t="shared" si="119"/>
        <v>0</v>
      </c>
      <c r="K323" s="11">
        <f t="shared" si="119"/>
        <v>0</v>
      </c>
      <c r="L323" s="11">
        <f t="shared" si="119"/>
        <v>0</v>
      </c>
    </row>
    <row r="324" spans="1:13" ht="31.5" hidden="1" customHeight="1" x14ac:dyDescent="0.25">
      <c r="A324" s="81" t="s">
        <v>522</v>
      </c>
      <c r="B324" s="42" t="s">
        <v>706</v>
      </c>
      <c r="C324" s="42" t="s">
        <v>533</v>
      </c>
      <c r="D324" s="42" t="s">
        <v>159</v>
      </c>
      <c r="E324" s="42"/>
      <c r="F324" s="6">
        <v>907</v>
      </c>
      <c r="G324" s="11">
        <f t="shared" ref="G324:L324" si="120">1500-1500</f>
        <v>0</v>
      </c>
      <c r="H324" s="11">
        <f t="shared" si="120"/>
        <v>0</v>
      </c>
      <c r="I324" s="11">
        <f t="shared" si="120"/>
        <v>0</v>
      </c>
      <c r="J324" s="11">
        <f t="shared" si="120"/>
        <v>0</v>
      </c>
      <c r="K324" s="11">
        <f t="shared" si="120"/>
        <v>0</v>
      </c>
      <c r="L324" s="11">
        <f t="shared" si="120"/>
        <v>0</v>
      </c>
    </row>
    <row r="325" spans="1:13" ht="31.5" customHeight="1" x14ac:dyDescent="0.25">
      <c r="A325" s="31" t="s">
        <v>319</v>
      </c>
      <c r="B325" s="42" t="s">
        <v>539</v>
      </c>
      <c r="C325" s="42" t="s">
        <v>533</v>
      </c>
      <c r="D325" s="42" t="s">
        <v>159</v>
      </c>
      <c r="E325" s="42"/>
      <c r="F325" s="6"/>
      <c r="G325" s="11" t="e">
        <f>G326</f>
        <v>#REF!</v>
      </c>
      <c r="H325" s="11" t="e">
        <f t="shared" ref="H325:L326" si="121">H326</f>
        <v>#REF!</v>
      </c>
      <c r="I325" s="11" t="e">
        <f t="shared" si="121"/>
        <v>#REF!</v>
      </c>
      <c r="J325" s="11" t="e">
        <f t="shared" si="121"/>
        <v>#REF!</v>
      </c>
      <c r="K325" s="11" t="e">
        <f t="shared" si="121"/>
        <v>#REF!</v>
      </c>
      <c r="L325" s="11">
        <f t="shared" si="121"/>
        <v>87.3</v>
      </c>
    </row>
    <row r="326" spans="1:13" ht="31.5" customHeight="1" x14ac:dyDescent="0.25">
      <c r="A326" s="31" t="s">
        <v>313</v>
      </c>
      <c r="B326" s="42" t="s">
        <v>539</v>
      </c>
      <c r="C326" s="42" t="s">
        <v>533</v>
      </c>
      <c r="D326" s="42" t="s">
        <v>159</v>
      </c>
      <c r="E326" s="42" t="s">
        <v>314</v>
      </c>
      <c r="F326" s="6"/>
      <c r="G326" s="11" t="e">
        <f>G327</f>
        <v>#REF!</v>
      </c>
      <c r="H326" s="11" t="e">
        <f t="shared" si="121"/>
        <v>#REF!</v>
      </c>
      <c r="I326" s="11" t="e">
        <f t="shared" si="121"/>
        <v>#REF!</v>
      </c>
      <c r="J326" s="11" t="e">
        <f t="shared" si="121"/>
        <v>#REF!</v>
      </c>
      <c r="K326" s="11" t="e">
        <f t="shared" si="121"/>
        <v>#REF!</v>
      </c>
      <c r="L326" s="11">
        <f t="shared" si="121"/>
        <v>87.3</v>
      </c>
    </row>
    <row r="327" spans="1:13" ht="15.75" customHeight="1" x14ac:dyDescent="0.25">
      <c r="A327" s="31" t="s">
        <v>315</v>
      </c>
      <c r="B327" s="42" t="s">
        <v>539</v>
      </c>
      <c r="C327" s="42" t="s">
        <v>533</v>
      </c>
      <c r="D327" s="42" t="s">
        <v>159</v>
      </c>
      <c r="E327" s="42" t="s">
        <v>316</v>
      </c>
      <c r="F327" s="6"/>
      <c r="G327" s="11" t="e">
        <f>'Прил.№4 ведомств.'!#REF!</f>
        <v>#REF!</v>
      </c>
      <c r="H327" s="11" t="e">
        <f>'Прил.№4 ведомств.'!#REF!</f>
        <v>#REF!</v>
      </c>
      <c r="I327" s="11" t="e">
        <f>'Прил.№4 ведомств.'!#REF!</f>
        <v>#REF!</v>
      </c>
      <c r="J327" s="11" t="e">
        <f>'Прил.№4 ведомств.'!#REF!</f>
        <v>#REF!</v>
      </c>
      <c r="K327" s="11" t="e">
        <f>'Прил.№4 ведомств.'!#REF!</f>
        <v>#REF!</v>
      </c>
      <c r="L327" s="339">
        <f>'Прил.№4 ведомств.'!G953</f>
        <v>87.3</v>
      </c>
      <c r="M327" s="333" t="s">
        <v>1092</v>
      </c>
    </row>
    <row r="328" spans="1:13" ht="31.5" customHeight="1" x14ac:dyDescent="0.25">
      <c r="A328" s="31" t="s">
        <v>321</v>
      </c>
      <c r="B328" s="42" t="s">
        <v>540</v>
      </c>
      <c r="C328" s="42" t="s">
        <v>533</v>
      </c>
      <c r="D328" s="42" t="s">
        <v>159</v>
      </c>
      <c r="E328" s="42"/>
      <c r="F328" s="6"/>
      <c r="G328" s="11" t="e">
        <f>G329</f>
        <v>#REF!</v>
      </c>
      <c r="H328" s="11" t="e">
        <f t="shared" ref="H328:L329" si="122">H329</f>
        <v>#REF!</v>
      </c>
      <c r="I328" s="11" t="e">
        <f t="shared" si="122"/>
        <v>#REF!</v>
      </c>
      <c r="J328" s="11" t="e">
        <f t="shared" si="122"/>
        <v>#REF!</v>
      </c>
      <c r="K328" s="11" t="e">
        <f t="shared" si="122"/>
        <v>#REF!</v>
      </c>
      <c r="L328" s="11">
        <f t="shared" si="122"/>
        <v>185.4</v>
      </c>
    </row>
    <row r="329" spans="1:13" ht="31.5" customHeight="1" x14ac:dyDescent="0.25">
      <c r="A329" s="31" t="s">
        <v>313</v>
      </c>
      <c r="B329" s="42" t="s">
        <v>540</v>
      </c>
      <c r="C329" s="42" t="s">
        <v>533</v>
      </c>
      <c r="D329" s="42" t="s">
        <v>159</v>
      </c>
      <c r="E329" s="42" t="s">
        <v>314</v>
      </c>
      <c r="F329" s="6"/>
      <c r="G329" s="11" t="e">
        <f>G330</f>
        <v>#REF!</v>
      </c>
      <c r="H329" s="11" t="e">
        <f t="shared" si="122"/>
        <v>#REF!</v>
      </c>
      <c r="I329" s="11" t="e">
        <f t="shared" si="122"/>
        <v>#REF!</v>
      </c>
      <c r="J329" s="11" t="e">
        <f t="shared" si="122"/>
        <v>#REF!</v>
      </c>
      <c r="K329" s="11" t="e">
        <f t="shared" si="122"/>
        <v>#REF!</v>
      </c>
      <c r="L329" s="11">
        <f t="shared" si="122"/>
        <v>185.4</v>
      </c>
    </row>
    <row r="330" spans="1:13" ht="15.75" customHeight="1" x14ac:dyDescent="0.25">
      <c r="A330" s="31" t="s">
        <v>315</v>
      </c>
      <c r="B330" s="42" t="s">
        <v>540</v>
      </c>
      <c r="C330" s="42" t="s">
        <v>533</v>
      </c>
      <c r="D330" s="42" t="s">
        <v>159</v>
      </c>
      <c r="E330" s="42" t="s">
        <v>316</v>
      </c>
      <c r="F330" s="6"/>
      <c r="G330" s="11" t="e">
        <f>'Прил.№4 ведомств.'!#REF!</f>
        <v>#REF!</v>
      </c>
      <c r="H330" s="11" t="e">
        <f>'Прил.№4 ведомств.'!#REF!</f>
        <v>#REF!</v>
      </c>
      <c r="I330" s="11" t="e">
        <f>'Прил.№4 ведомств.'!#REF!</f>
        <v>#REF!</v>
      </c>
      <c r="J330" s="11" t="e">
        <f>'Прил.№4 ведомств.'!#REF!</f>
        <v>#REF!</v>
      </c>
      <c r="K330" s="11" t="e">
        <f>'Прил.№4 ведомств.'!#REF!</f>
        <v>#REF!</v>
      </c>
      <c r="L330" s="339">
        <f>'Прил.№4 ведомств.'!G956</f>
        <v>185.4</v>
      </c>
      <c r="M330" s="333" t="s">
        <v>1091</v>
      </c>
    </row>
    <row r="331" spans="1:13" s="332" customFormat="1" ht="15.75" customHeight="1" x14ac:dyDescent="0.25">
      <c r="A331" s="26" t="s">
        <v>1078</v>
      </c>
      <c r="B331" s="42" t="s">
        <v>1079</v>
      </c>
      <c r="C331" s="42" t="s">
        <v>533</v>
      </c>
      <c r="D331" s="42" t="s">
        <v>159</v>
      </c>
      <c r="E331" s="42"/>
      <c r="F331" s="6"/>
      <c r="G331" s="11"/>
      <c r="H331" s="11"/>
      <c r="I331" s="11"/>
      <c r="J331" s="11"/>
      <c r="K331" s="11"/>
      <c r="L331" s="11">
        <f>L332</f>
        <v>36</v>
      </c>
      <c r="M331" s="333"/>
    </row>
    <row r="332" spans="1:13" s="332" customFormat="1" ht="31.5" x14ac:dyDescent="0.25">
      <c r="A332" s="26" t="s">
        <v>313</v>
      </c>
      <c r="B332" s="42" t="s">
        <v>1079</v>
      </c>
      <c r="C332" s="42" t="s">
        <v>533</v>
      </c>
      <c r="D332" s="42" t="s">
        <v>159</v>
      </c>
      <c r="E332" s="42" t="s">
        <v>314</v>
      </c>
      <c r="F332" s="6"/>
      <c r="G332" s="11"/>
      <c r="H332" s="11"/>
      <c r="I332" s="11"/>
      <c r="J332" s="11"/>
      <c r="K332" s="11"/>
      <c r="L332" s="11">
        <f>L333</f>
        <v>36</v>
      </c>
      <c r="M332" s="333"/>
    </row>
    <row r="333" spans="1:13" s="332" customFormat="1" ht="15.75" customHeight="1" x14ac:dyDescent="0.25">
      <c r="A333" s="26" t="s">
        <v>315</v>
      </c>
      <c r="B333" s="42" t="s">
        <v>1079</v>
      </c>
      <c r="C333" s="42" t="s">
        <v>533</v>
      </c>
      <c r="D333" s="42" t="s">
        <v>159</v>
      </c>
      <c r="E333" s="42" t="s">
        <v>316</v>
      </c>
      <c r="F333" s="6"/>
      <c r="G333" s="11"/>
      <c r="H333" s="11"/>
      <c r="I333" s="11"/>
      <c r="J333" s="11"/>
      <c r="K333" s="11"/>
      <c r="L333" s="11">
        <f>'Прил.№4 ведомств.'!G959</f>
        <v>36</v>
      </c>
      <c r="M333" s="333"/>
    </row>
    <row r="334" spans="1:13" ht="31.5" customHeight="1" x14ac:dyDescent="0.25">
      <c r="A334" s="31" t="s">
        <v>325</v>
      </c>
      <c r="B334" s="42" t="s">
        <v>541</v>
      </c>
      <c r="C334" s="42" t="s">
        <v>533</v>
      </c>
      <c r="D334" s="42" t="s">
        <v>159</v>
      </c>
      <c r="E334" s="42"/>
      <c r="F334" s="6"/>
      <c r="G334" s="11" t="e">
        <f>G335</f>
        <v>#REF!</v>
      </c>
      <c r="H334" s="11" t="e">
        <f t="shared" ref="H334:L335" si="123">H335</f>
        <v>#REF!</v>
      </c>
      <c r="I334" s="11" t="e">
        <f t="shared" si="123"/>
        <v>#REF!</v>
      </c>
      <c r="J334" s="11" t="e">
        <f t="shared" si="123"/>
        <v>#REF!</v>
      </c>
      <c r="K334" s="11" t="e">
        <f t="shared" si="123"/>
        <v>#REF!</v>
      </c>
      <c r="L334" s="11">
        <f t="shared" si="123"/>
        <v>53.7</v>
      </c>
    </row>
    <row r="335" spans="1:13" ht="31.5" customHeight="1" x14ac:dyDescent="0.25">
      <c r="A335" s="31" t="s">
        <v>313</v>
      </c>
      <c r="B335" s="42" t="s">
        <v>541</v>
      </c>
      <c r="C335" s="42" t="s">
        <v>533</v>
      </c>
      <c r="D335" s="42" t="s">
        <v>159</v>
      </c>
      <c r="E335" s="42" t="s">
        <v>314</v>
      </c>
      <c r="F335" s="6"/>
      <c r="G335" s="11" t="e">
        <f>G336</f>
        <v>#REF!</v>
      </c>
      <c r="H335" s="11" t="e">
        <f t="shared" si="123"/>
        <v>#REF!</v>
      </c>
      <c r="I335" s="11" t="e">
        <f t="shared" si="123"/>
        <v>#REF!</v>
      </c>
      <c r="J335" s="11" t="e">
        <f t="shared" si="123"/>
        <v>#REF!</v>
      </c>
      <c r="K335" s="11" t="e">
        <f t="shared" si="123"/>
        <v>#REF!</v>
      </c>
      <c r="L335" s="11">
        <f t="shared" si="123"/>
        <v>53.7</v>
      </c>
    </row>
    <row r="336" spans="1:13" ht="15.75" customHeight="1" x14ac:dyDescent="0.25">
      <c r="A336" s="31" t="s">
        <v>315</v>
      </c>
      <c r="B336" s="42" t="s">
        <v>541</v>
      </c>
      <c r="C336" s="42" t="s">
        <v>533</v>
      </c>
      <c r="D336" s="42" t="s">
        <v>159</v>
      </c>
      <c r="E336" s="42" t="s">
        <v>316</v>
      </c>
      <c r="F336" s="6"/>
      <c r="G336" s="11" t="e">
        <f>'Прил.№4 ведомств.'!#REF!</f>
        <v>#REF!</v>
      </c>
      <c r="H336" s="11" t="e">
        <f>'Прил.№4 ведомств.'!#REF!</f>
        <v>#REF!</v>
      </c>
      <c r="I336" s="11" t="e">
        <f>'Прил.№4 ведомств.'!#REF!</f>
        <v>#REF!</v>
      </c>
      <c r="J336" s="11" t="e">
        <f>'Прил.№4 ведомств.'!#REF!</f>
        <v>#REF!</v>
      </c>
      <c r="K336" s="11" t="e">
        <f>'Прил.№4 ведомств.'!#REF!</f>
        <v>#REF!</v>
      </c>
      <c r="L336" s="339">
        <f>'Прил.№4 ведомств.'!G962</f>
        <v>53.7</v>
      </c>
      <c r="M336" s="333" t="s">
        <v>1097</v>
      </c>
    </row>
    <row r="337" spans="1:13" ht="31.5" x14ac:dyDescent="0.25">
      <c r="A337" s="47" t="s">
        <v>842</v>
      </c>
      <c r="B337" s="42" t="s">
        <v>850</v>
      </c>
      <c r="C337" s="42" t="s">
        <v>533</v>
      </c>
      <c r="D337" s="42" t="s">
        <v>159</v>
      </c>
      <c r="E337" s="42"/>
      <c r="F337" s="6"/>
      <c r="G337" s="11" t="e">
        <f>G338</f>
        <v>#REF!</v>
      </c>
      <c r="H337" s="11" t="e">
        <f t="shared" ref="H337:L338" si="124">H338</f>
        <v>#REF!</v>
      </c>
      <c r="I337" s="11" t="e">
        <f t="shared" si="124"/>
        <v>#REF!</v>
      </c>
      <c r="J337" s="11" t="e">
        <f t="shared" si="124"/>
        <v>#REF!</v>
      </c>
      <c r="K337" s="11" t="e">
        <f t="shared" si="124"/>
        <v>#REF!</v>
      </c>
      <c r="L337" s="11">
        <f t="shared" si="124"/>
        <v>1193.3</v>
      </c>
    </row>
    <row r="338" spans="1:13" ht="31.5" x14ac:dyDescent="0.25">
      <c r="A338" s="33" t="s">
        <v>313</v>
      </c>
      <c r="B338" s="42" t="s">
        <v>850</v>
      </c>
      <c r="C338" s="42" t="s">
        <v>533</v>
      </c>
      <c r="D338" s="42" t="s">
        <v>159</v>
      </c>
      <c r="E338" s="42" t="s">
        <v>314</v>
      </c>
      <c r="F338" s="6"/>
      <c r="G338" s="11" t="e">
        <f>G339</f>
        <v>#REF!</v>
      </c>
      <c r="H338" s="11" t="e">
        <f t="shared" si="124"/>
        <v>#REF!</v>
      </c>
      <c r="I338" s="11" t="e">
        <f t="shared" si="124"/>
        <v>#REF!</v>
      </c>
      <c r="J338" s="11" t="e">
        <f t="shared" si="124"/>
        <v>#REF!</v>
      </c>
      <c r="K338" s="11" t="e">
        <f t="shared" si="124"/>
        <v>#REF!</v>
      </c>
      <c r="L338" s="11">
        <f t="shared" si="124"/>
        <v>1193.3</v>
      </c>
    </row>
    <row r="339" spans="1:13" ht="15.75" x14ac:dyDescent="0.25">
      <c r="A339" s="33" t="s">
        <v>315</v>
      </c>
      <c r="B339" s="42" t="s">
        <v>850</v>
      </c>
      <c r="C339" s="42" t="s">
        <v>533</v>
      </c>
      <c r="D339" s="42" t="s">
        <v>159</v>
      </c>
      <c r="E339" s="42" t="s">
        <v>316</v>
      </c>
      <c r="F339" s="6"/>
      <c r="G339" s="11" t="e">
        <f>'Прил.№4 ведомств.'!#REF!</f>
        <v>#REF!</v>
      </c>
      <c r="H339" s="11" t="e">
        <f>'Прил.№4 ведомств.'!#REF!</f>
        <v>#REF!</v>
      </c>
      <c r="I339" s="11" t="e">
        <f>'Прил.№4 ведомств.'!#REF!</f>
        <v>#REF!</v>
      </c>
      <c r="J339" s="11" t="e">
        <f>'Прил.№4 ведомств.'!#REF!</f>
        <v>#REF!</v>
      </c>
      <c r="K339" s="11" t="e">
        <f>'Прил.№4 ведомств.'!#REF!</f>
        <v>#REF!</v>
      </c>
      <c r="L339" s="11">
        <f>'Прил.№4 ведомств.'!G965</f>
        <v>1193.3</v>
      </c>
    </row>
    <row r="340" spans="1:13" ht="31.5" x14ac:dyDescent="0.25">
      <c r="A340" s="81" t="s">
        <v>522</v>
      </c>
      <c r="B340" s="42" t="s">
        <v>536</v>
      </c>
      <c r="C340" s="42"/>
      <c r="D340" s="42"/>
      <c r="E340" s="42"/>
      <c r="F340" s="6">
        <v>907</v>
      </c>
      <c r="G340" s="11" t="e">
        <f t="shared" ref="G340:L340" si="125">G307</f>
        <v>#REF!</v>
      </c>
      <c r="H340" s="11" t="e">
        <f t="shared" si="125"/>
        <v>#REF!</v>
      </c>
      <c r="I340" s="11" t="e">
        <f t="shared" si="125"/>
        <v>#REF!</v>
      </c>
      <c r="J340" s="11" t="e">
        <f t="shared" si="125"/>
        <v>#REF!</v>
      </c>
      <c r="K340" s="11" t="e">
        <f t="shared" si="125"/>
        <v>#REF!</v>
      </c>
      <c r="L340" s="11">
        <f t="shared" si="125"/>
        <v>45247.4</v>
      </c>
    </row>
    <row r="341" spans="1:13" ht="47.25" x14ac:dyDescent="0.25">
      <c r="A341" s="63" t="s">
        <v>543</v>
      </c>
      <c r="B341" s="8" t="s">
        <v>544</v>
      </c>
      <c r="C341" s="8"/>
      <c r="D341" s="8"/>
      <c r="E341" s="8"/>
      <c r="F341" s="287"/>
      <c r="G341" s="4" t="e">
        <f>G342</f>
        <v>#REF!</v>
      </c>
      <c r="H341" s="4" t="e">
        <f t="shared" ref="H341:L343" si="126">H342</f>
        <v>#REF!</v>
      </c>
      <c r="I341" s="4" t="e">
        <f t="shared" si="126"/>
        <v>#REF!</v>
      </c>
      <c r="J341" s="4" t="e">
        <f t="shared" si="126"/>
        <v>#REF!</v>
      </c>
      <c r="K341" s="4" t="e">
        <f t="shared" si="126"/>
        <v>#REF!</v>
      </c>
      <c r="L341" s="4">
        <f t="shared" si="126"/>
        <v>2497.1999999999998</v>
      </c>
    </row>
    <row r="342" spans="1:13" ht="15.75" x14ac:dyDescent="0.25">
      <c r="A342" s="31" t="s">
        <v>532</v>
      </c>
      <c r="B342" s="42" t="s">
        <v>544</v>
      </c>
      <c r="C342" s="2">
        <v>11</v>
      </c>
      <c r="D342" s="42"/>
      <c r="E342" s="42"/>
      <c r="F342" s="6"/>
      <c r="G342" s="7" t="e">
        <f>G343</f>
        <v>#REF!</v>
      </c>
      <c r="H342" s="7" t="e">
        <f t="shared" si="126"/>
        <v>#REF!</v>
      </c>
      <c r="I342" s="7" t="e">
        <f t="shared" si="126"/>
        <v>#REF!</v>
      </c>
      <c r="J342" s="7" t="e">
        <f t="shared" si="126"/>
        <v>#REF!</v>
      </c>
      <c r="K342" s="7" t="e">
        <f t="shared" si="126"/>
        <v>#REF!</v>
      </c>
      <c r="L342" s="7">
        <f t="shared" si="126"/>
        <v>2497.1999999999998</v>
      </c>
    </row>
    <row r="343" spans="1:13" ht="31.5" x14ac:dyDescent="0.25">
      <c r="A343" s="26" t="s">
        <v>542</v>
      </c>
      <c r="B343" s="42" t="s">
        <v>544</v>
      </c>
      <c r="C343" s="42" t="s">
        <v>533</v>
      </c>
      <c r="D343" s="42" t="s">
        <v>275</v>
      </c>
      <c r="E343" s="42"/>
      <c r="F343" s="6"/>
      <c r="G343" s="7" t="e">
        <f>G344</f>
        <v>#REF!</v>
      </c>
      <c r="H343" s="7" t="e">
        <f t="shared" si="126"/>
        <v>#REF!</v>
      </c>
      <c r="I343" s="7" t="e">
        <f t="shared" si="126"/>
        <v>#REF!</v>
      </c>
      <c r="J343" s="7" t="e">
        <f t="shared" si="126"/>
        <v>#REF!</v>
      </c>
      <c r="K343" s="7" t="e">
        <f t="shared" si="126"/>
        <v>#REF!</v>
      </c>
      <c r="L343" s="7">
        <f t="shared" si="126"/>
        <v>2497.1999999999998</v>
      </c>
    </row>
    <row r="344" spans="1:13" ht="31.5" x14ac:dyDescent="0.25">
      <c r="A344" s="31" t="s">
        <v>198</v>
      </c>
      <c r="B344" s="42" t="s">
        <v>545</v>
      </c>
      <c r="C344" s="42" t="s">
        <v>533</v>
      </c>
      <c r="D344" s="42" t="s">
        <v>275</v>
      </c>
      <c r="E344" s="42"/>
      <c r="F344" s="6"/>
      <c r="G344" s="7" t="e">
        <f t="shared" ref="G344:L344" si="127">G347+G345</f>
        <v>#REF!</v>
      </c>
      <c r="H344" s="7" t="e">
        <f t="shared" si="127"/>
        <v>#REF!</v>
      </c>
      <c r="I344" s="7" t="e">
        <f t="shared" si="127"/>
        <v>#REF!</v>
      </c>
      <c r="J344" s="7" t="e">
        <f t="shared" si="127"/>
        <v>#REF!</v>
      </c>
      <c r="K344" s="7" t="e">
        <f t="shared" si="127"/>
        <v>#REF!</v>
      </c>
      <c r="L344" s="7">
        <f t="shared" si="127"/>
        <v>2497.1999999999998</v>
      </c>
    </row>
    <row r="345" spans="1:13" ht="78.75" x14ac:dyDescent="0.25">
      <c r="A345" s="26" t="s">
        <v>168</v>
      </c>
      <c r="B345" s="42" t="s">
        <v>545</v>
      </c>
      <c r="C345" s="42" t="s">
        <v>533</v>
      </c>
      <c r="D345" s="42" t="s">
        <v>275</v>
      </c>
      <c r="E345" s="42" t="s">
        <v>169</v>
      </c>
      <c r="F345" s="6"/>
      <c r="G345" s="7" t="e">
        <f t="shared" ref="G345:L345" si="128">G346</f>
        <v>#REF!</v>
      </c>
      <c r="H345" s="7" t="e">
        <f t="shared" si="128"/>
        <v>#REF!</v>
      </c>
      <c r="I345" s="7" t="e">
        <f t="shared" si="128"/>
        <v>#REF!</v>
      </c>
      <c r="J345" s="7" t="e">
        <f t="shared" si="128"/>
        <v>#REF!</v>
      </c>
      <c r="K345" s="7" t="e">
        <f t="shared" si="128"/>
        <v>#REF!</v>
      </c>
      <c r="L345" s="7">
        <f t="shared" si="128"/>
        <v>1611</v>
      </c>
    </row>
    <row r="346" spans="1:13" ht="38.25" customHeight="1" x14ac:dyDescent="0.25">
      <c r="A346" s="26" t="s">
        <v>170</v>
      </c>
      <c r="B346" s="42" t="s">
        <v>545</v>
      </c>
      <c r="C346" s="42" t="s">
        <v>533</v>
      </c>
      <c r="D346" s="42" t="s">
        <v>275</v>
      </c>
      <c r="E346" s="42" t="s">
        <v>250</v>
      </c>
      <c r="F346" s="6"/>
      <c r="G346" s="7" t="e">
        <f>'Прил.№4 ведомств.'!#REF!</f>
        <v>#REF!</v>
      </c>
      <c r="H346" s="7" t="e">
        <f>'Прил.№4 ведомств.'!#REF!</f>
        <v>#REF!</v>
      </c>
      <c r="I346" s="7" t="e">
        <f>'Прил.№4 ведомств.'!#REF!</f>
        <v>#REF!</v>
      </c>
      <c r="J346" s="7" t="e">
        <f>'Прил.№4 ведомств.'!#REF!</f>
        <v>#REF!</v>
      </c>
      <c r="K346" s="7" t="e">
        <f>'Прил.№4 ведомств.'!#REF!</f>
        <v>#REF!</v>
      </c>
      <c r="L346" s="7">
        <f>'Прил.№4 ведомств.'!G995</f>
        <v>1611</v>
      </c>
    </row>
    <row r="347" spans="1:13" ht="31.5" x14ac:dyDescent="0.25">
      <c r="A347" s="31" t="s">
        <v>172</v>
      </c>
      <c r="B347" s="42" t="s">
        <v>545</v>
      </c>
      <c r="C347" s="42" t="s">
        <v>533</v>
      </c>
      <c r="D347" s="42" t="s">
        <v>275</v>
      </c>
      <c r="E347" s="42" t="s">
        <v>173</v>
      </c>
      <c r="F347" s="6"/>
      <c r="G347" s="7" t="e">
        <f t="shared" ref="G347:L347" si="129">G348</f>
        <v>#REF!</v>
      </c>
      <c r="H347" s="7" t="e">
        <f t="shared" si="129"/>
        <v>#REF!</v>
      </c>
      <c r="I347" s="7" t="e">
        <f t="shared" si="129"/>
        <v>#REF!</v>
      </c>
      <c r="J347" s="7" t="e">
        <f t="shared" si="129"/>
        <v>#REF!</v>
      </c>
      <c r="K347" s="7" t="e">
        <f t="shared" si="129"/>
        <v>#REF!</v>
      </c>
      <c r="L347" s="7">
        <f t="shared" si="129"/>
        <v>886.2</v>
      </c>
    </row>
    <row r="348" spans="1:13" ht="31.5" x14ac:dyDescent="0.25">
      <c r="A348" s="31" t="s">
        <v>174</v>
      </c>
      <c r="B348" s="42" t="s">
        <v>545</v>
      </c>
      <c r="C348" s="42" t="s">
        <v>533</v>
      </c>
      <c r="D348" s="42" t="s">
        <v>275</v>
      </c>
      <c r="E348" s="42" t="s">
        <v>175</v>
      </c>
      <c r="F348" s="6"/>
      <c r="G348" s="7" t="e">
        <f>'Прил.№4 ведомств.'!#REF!</f>
        <v>#REF!</v>
      </c>
      <c r="H348" s="7" t="e">
        <f>'Прил.№4 ведомств.'!#REF!</f>
        <v>#REF!</v>
      </c>
      <c r="I348" s="7" t="e">
        <f>'Прил.№4 ведомств.'!#REF!</f>
        <v>#REF!</v>
      </c>
      <c r="J348" s="7" t="e">
        <f>'Прил.№4 ведомств.'!#REF!</f>
        <v>#REF!</v>
      </c>
      <c r="K348" s="7" t="e">
        <f>'Прил.№4 ведомств.'!#REF!</f>
        <v>#REF!</v>
      </c>
      <c r="L348" s="7">
        <f>'Прил.№4 ведомств.'!G997</f>
        <v>886.2</v>
      </c>
    </row>
    <row r="349" spans="1:13" ht="31.5" x14ac:dyDescent="0.25">
      <c r="A349" s="81" t="s">
        <v>522</v>
      </c>
      <c r="B349" s="42" t="s">
        <v>544</v>
      </c>
      <c r="C349" s="42"/>
      <c r="D349" s="42"/>
      <c r="E349" s="42"/>
      <c r="F349" s="6">
        <v>907</v>
      </c>
      <c r="G349" s="11" t="e">
        <f t="shared" ref="G349:L349" si="130">G341</f>
        <v>#REF!</v>
      </c>
      <c r="H349" s="11" t="e">
        <f t="shared" si="130"/>
        <v>#REF!</v>
      </c>
      <c r="I349" s="11" t="e">
        <f t="shared" si="130"/>
        <v>#REF!</v>
      </c>
      <c r="J349" s="11" t="e">
        <f t="shared" si="130"/>
        <v>#REF!</v>
      </c>
      <c r="K349" s="11" t="e">
        <f t="shared" si="130"/>
        <v>#REF!</v>
      </c>
      <c r="L349" s="11">
        <f t="shared" si="130"/>
        <v>2497.1999999999998</v>
      </c>
    </row>
    <row r="350" spans="1:13" ht="31.5" x14ac:dyDescent="0.25">
      <c r="A350" s="43" t="s">
        <v>307</v>
      </c>
      <c r="B350" s="8" t="s">
        <v>308</v>
      </c>
      <c r="C350" s="83"/>
      <c r="D350" s="83"/>
      <c r="E350" s="83"/>
      <c r="F350" s="3"/>
      <c r="G350" s="67" t="e">
        <f t="shared" ref="G350:L350" si="131">G442+G351+G388</f>
        <v>#REF!</v>
      </c>
      <c r="H350" s="67" t="e">
        <f t="shared" si="131"/>
        <v>#REF!</v>
      </c>
      <c r="I350" s="67" t="e">
        <f t="shared" si="131"/>
        <v>#REF!</v>
      </c>
      <c r="J350" s="67" t="e">
        <f t="shared" si="131"/>
        <v>#REF!</v>
      </c>
      <c r="K350" s="67" t="e">
        <f t="shared" si="131"/>
        <v>#REF!</v>
      </c>
      <c r="L350" s="67">
        <f t="shared" si="131"/>
        <v>60847.3</v>
      </c>
      <c r="M350" s="334"/>
    </row>
    <row r="351" spans="1:13" ht="60.75" customHeight="1" x14ac:dyDescent="0.25">
      <c r="A351" s="43" t="s">
        <v>342</v>
      </c>
      <c r="B351" s="8" t="s">
        <v>343</v>
      </c>
      <c r="C351" s="8"/>
      <c r="D351" s="8"/>
      <c r="E351" s="83"/>
      <c r="F351" s="3"/>
      <c r="G351" s="67" t="e">
        <f>G352</f>
        <v>#REF!</v>
      </c>
      <c r="H351" s="67" t="e">
        <f t="shared" ref="H351:L352" si="132">H352</f>
        <v>#REF!</v>
      </c>
      <c r="I351" s="67" t="e">
        <f t="shared" si="132"/>
        <v>#REF!</v>
      </c>
      <c r="J351" s="67" t="e">
        <f t="shared" si="132"/>
        <v>#REF!</v>
      </c>
      <c r="K351" s="67" t="e">
        <f t="shared" si="132"/>
        <v>#REF!</v>
      </c>
      <c r="L351" s="67">
        <f t="shared" si="132"/>
        <v>25674.600000000002</v>
      </c>
    </row>
    <row r="352" spans="1:13" ht="15.75" x14ac:dyDescent="0.25">
      <c r="A352" s="84" t="s">
        <v>339</v>
      </c>
      <c r="B352" s="42" t="s">
        <v>343</v>
      </c>
      <c r="C352" s="42" t="s">
        <v>340</v>
      </c>
      <c r="D352" s="84"/>
      <c r="E352" s="84"/>
      <c r="F352" s="2"/>
      <c r="G352" s="11" t="e">
        <f>G353</f>
        <v>#REF!</v>
      </c>
      <c r="H352" s="11" t="e">
        <f t="shared" si="132"/>
        <v>#REF!</v>
      </c>
      <c r="I352" s="11" t="e">
        <f t="shared" si="132"/>
        <v>#REF!</v>
      </c>
      <c r="J352" s="11" t="e">
        <f t="shared" si="132"/>
        <v>#REF!</v>
      </c>
      <c r="K352" s="11" t="e">
        <f t="shared" si="132"/>
        <v>#REF!</v>
      </c>
      <c r="L352" s="11">
        <f t="shared" si="132"/>
        <v>25674.600000000002</v>
      </c>
    </row>
    <row r="353" spans="1:12" ht="15.75" x14ac:dyDescent="0.25">
      <c r="A353" s="84" t="s">
        <v>341</v>
      </c>
      <c r="B353" s="42" t="s">
        <v>343</v>
      </c>
      <c r="C353" s="42" t="s">
        <v>340</v>
      </c>
      <c r="D353" s="42" t="s">
        <v>159</v>
      </c>
      <c r="E353" s="84"/>
      <c r="F353" s="2"/>
      <c r="G353" s="11" t="e">
        <f>G354+G360+G363+G357+G366+G369+G372</f>
        <v>#REF!</v>
      </c>
      <c r="H353" s="11" t="e">
        <f>H354+H360+H363+H357+H366+H369+H372</f>
        <v>#REF!</v>
      </c>
      <c r="I353" s="11" t="e">
        <f>I354+I360+I363+I357+I366+I369+I372</f>
        <v>#REF!</v>
      </c>
      <c r="J353" s="11" t="e">
        <f>J354+J360+J363+J357+J366+J369+J372</f>
        <v>#REF!</v>
      </c>
      <c r="K353" s="11" t="e">
        <f>K354+K360+K363+K357+K366+K369+K372</f>
        <v>#REF!</v>
      </c>
      <c r="L353" s="11">
        <f>L354+L360+L363+L357+L366+L369+L372+L380+L375</f>
        <v>25674.600000000002</v>
      </c>
    </row>
    <row r="354" spans="1:12" ht="31.5" hidden="1" customHeight="1" x14ac:dyDescent="0.25">
      <c r="A354" s="31" t="s">
        <v>344</v>
      </c>
      <c r="B354" s="42" t="s">
        <v>345</v>
      </c>
      <c r="C354" s="42" t="s">
        <v>340</v>
      </c>
      <c r="D354" s="42" t="s">
        <v>159</v>
      </c>
      <c r="E354" s="84"/>
      <c r="F354" s="2"/>
      <c r="G354" s="11" t="e">
        <f>G355</f>
        <v>#REF!</v>
      </c>
      <c r="H354" s="11" t="e">
        <f t="shared" ref="H354:L355" si="133">H355</f>
        <v>#REF!</v>
      </c>
      <c r="I354" s="11" t="e">
        <f t="shared" si="133"/>
        <v>#REF!</v>
      </c>
      <c r="J354" s="11" t="e">
        <f t="shared" si="133"/>
        <v>#REF!</v>
      </c>
      <c r="K354" s="11" t="e">
        <f t="shared" si="133"/>
        <v>#REF!</v>
      </c>
      <c r="L354" s="11">
        <f t="shared" si="133"/>
        <v>0</v>
      </c>
    </row>
    <row r="355" spans="1:12" ht="31.5" hidden="1" customHeight="1" x14ac:dyDescent="0.25">
      <c r="A355" s="31" t="s">
        <v>313</v>
      </c>
      <c r="B355" s="42" t="s">
        <v>345</v>
      </c>
      <c r="C355" s="42" t="s">
        <v>340</v>
      </c>
      <c r="D355" s="42" t="s">
        <v>159</v>
      </c>
      <c r="E355" s="42" t="s">
        <v>314</v>
      </c>
      <c r="F355" s="2"/>
      <c r="G355" s="11" t="e">
        <f>G356</f>
        <v>#REF!</v>
      </c>
      <c r="H355" s="11" t="e">
        <f t="shared" si="133"/>
        <v>#REF!</v>
      </c>
      <c r="I355" s="11" t="e">
        <f t="shared" si="133"/>
        <v>#REF!</v>
      </c>
      <c r="J355" s="11" t="e">
        <f t="shared" si="133"/>
        <v>#REF!</v>
      </c>
      <c r="K355" s="11" t="e">
        <f t="shared" si="133"/>
        <v>#REF!</v>
      </c>
      <c r="L355" s="11">
        <f t="shared" si="133"/>
        <v>0</v>
      </c>
    </row>
    <row r="356" spans="1:12" ht="15.75" hidden="1" customHeight="1" x14ac:dyDescent="0.25">
      <c r="A356" s="31" t="s">
        <v>315</v>
      </c>
      <c r="B356" s="42" t="s">
        <v>345</v>
      </c>
      <c r="C356" s="42" t="s">
        <v>340</v>
      </c>
      <c r="D356" s="42" t="s">
        <v>159</v>
      </c>
      <c r="E356" s="42" t="s">
        <v>316</v>
      </c>
      <c r="F356" s="2"/>
      <c r="G356" s="11" t="e">
        <f>'Прил.№4 ведомств.'!#REF!</f>
        <v>#REF!</v>
      </c>
      <c r="H356" s="11" t="e">
        <f>'Прил.№4 ведомств.'!#REF!</f>
        <v>#REF!</v>
      </c>
      <c r="I356" s="11" t="e">
        <f>'Прил.№4 ведомств.'!#REF!</f>
        <v>#REF!</v>
      </c>
      <c r="J356" s="11" t="e">
        <f>'Прил.№4 ведомств.'!#REF!</f>
        <v>#REF!</v>
      </c>
      <c r="K356" s="11" t="e">
        <f>'Прил.№4 ведомств.'!#REF!</f>
        <v>#REF!</v>
      </c>
      <c r="L356" s="11">
        <f>'Прил.№4 ведомств.'!G383</f>
        <v>0</v>
      </c>
    </row>
    <row r="357" spans="1:12" ht="47.25" hidden="1" customHeight="1" x14ac:dyDescent="0.25">
      <c r="A357" s="31" t="s">
        <v>317</v>
      </c>
      <c r="B357" s="42" t="s">
        <v>346</v>
      </c>
      <c r="C357" s="42" t="s">
        <v>340</v>
      </c>
      <c r="D357" s="42" t="s">
        <v>159</v>
      </c>
      <c r="E357" s="42"/>
      <c r="F357" s="2"/>
      <c r="G357" s="11" t="e">
        <f>G358</f>
        <v>#REF!</v>
      </c>
      <c r="H357" s="11" t="e">
        <f t="shared" ref="H357:L358" si="134">H358</f>
        <v>#REF!</v>
      </c>
      <c r="I357" s="11" t="e">
        <f t="shared" si="134"/>
        <v>#REF!</v>
      </c>
      <c r="J357" s="11" t="e">
        <f t="shared" si="134"/>
        <v>#REF!</v>
      </c>
      <c r="K357" s="11" t="e">
        <f t="shared" si="134"/>
        <v>#REF!</v>
      </c>
      <c r="L357" s="11">
        <f t="shared" si="134"/>
        <v>0</v>
      </c>
    </row>
    <row r="358" spans="1:12" ht="31.5" hidden="1" customHeight="1" x14ac:dyDescent="0.25">
      <c r="A358" s="31" t="s">
        <v>313</v>
      </c>
      <c r="B358" s="42" t="s">
        <v>346</v>
      </c>
      <c r="C358" s="42" t="s">
        <v>340</v>
      </c>
      <c r="D358" s="42" t="s">
        <v>159</v>
      </c>
      <c r="E358" s="42" t="s">
        <v>314</v>
      </c>
      <c r="F358" s="2"/>
      <c r="G358" s="11" t="e">
        <f>G359</f>
        <v>#REF!</v>
      </c>
      <c r="H358" s="11" t="e">
        <f t="shared" si="134"/>
        <v>#REF!</v>
      </c>
      <c r="I358" s="11" t="e">
        <f t="shared" si="134"/>
        <v>#REF!</v>
      </c>
      <c r="J358" s="11" t="e">
        <f t="shared" si="134"/>
        <v>#REF!</v>
      </c>
      <c r="K358" s="11" t="e">
        <f t="shared" si="134"/>
        <v>#REF!</v>
      </c>
      <c r="L358" s="11">
        <f t="shared" si="134"/>
        <v>0</v>
      </c>
    </row>
    <row r="359" spans="1:12" ht="15.75" hidden="1" customHeight="1" x14ac:dyDescent="0.25">
      <c r="A359" s="31" t="s">
        <v>315</v>
      </c>
      <c r="B359" s="42" t="s">
        <v>346</v>
      </c>
      <c r="C359" s="42" t="s">
        <v>340</v>
      </c>
      <c r="D359" s="42" t="s">
        <v>159</v>
      </c>
      <c r="E359" s="42" t="s">
        <v>316</v>
      </c>
      <c r="F359" s="2"/>
      <c r="G359" s="11" t="e">
        <f>'Прил.№4 ведомств.'!#REF!</f>
        <v>#REF!</v>
      </c>
      <c r="H359" s="11" t="e">
        <f>'Прил.№4 ведомств.'!#REF!</f>
        <v>#REF!</v>
      </c>
      <c r="I359" s="11" t="e">
        <f>'Прил.№4 ведомств.'!#REF!</f>
        <v>#REF!</v>
      </c>
      <c r="J359" s="11" t="e">
        <f>'Прил.№4 ведомств.'!#REF!</f>
        <v>#REF!</v>
      </c>
      <c r="K359" s="11" t="e">
        <f>'Прил.№4 ведомств.'!#REF!</f>
        <v>#REF!</v>
      </c>
      <c r="L359" s="11">
        <f>'Прил.№4 ведомств.'!G386</f>
        <v>0</v>
      </c>
    </row>
    <row r="360" spans="1:12" ht="31.5" hidden="1" customHeight="1" x14ac:dyDescent="0.25">
      <c r="A360" s="31" t="s">
        <v>666</v>
      </c>
      <c r="B360" s="42" t="s">
        <v>347</v>
      </c>
      <c r="C360" s="42" t="s">
        <v>340</v>
      </c>
      <c r="D360" s="42" t="s">
        <v>159</v>
      </c>
      <c r="E360" s="42"/>
      <c r="F360" s="2"/>
      <c r="G360" s="11" t="e">
        <f>G361</f>
        <v>#REF!</v>
      </c>
      <c r="H360" s="11" t="e">
        <f t="shared" ref="H360:L361" si="135">H361</f>
        <v>#REF!</v>
      </c>
      <c r="I360" s="11" t="e">
        <f t="shared" si="135"/>
        <v>#REF!</v>
      </c>
      <c r="J360" s="11" t="e">
        <f t="shared" si="135"/>
        <v>#REF!</v>
      </c>
      <c r="K360" s="11" t="e">
        <f t="shared" si="135"/>
        <v>#REF!</v>
      </c>
      <c r="L360" s="11">
        <f t="shared" si="135"/>
        <v>0</v>
      </c>
    </row>
    <row r="361" spans="1:12" ht="71.25" hidden="1" customHeight="1" x14ac:dyDescent="0.25">
      <c r="A361" s="31" t="s">
        <v>313</v>
      </c>
      <c r="B361" s="42" t="s">
        <v>347</v>
      </c>
      <c r="C361" s="42" t="s">
        <v>340</v>
      </c>
      <c r="D361" s="42" t="s">
        <v>159</v>
      </c>
      <c r="E361" s="42" t="s">
        <v>314</v>
      </c>
      <c r="F361" s="2"/>
      <c r="G361" s="11" t="e">
        <f>G362</f>
        <v>#REF!</v>
      </c>
      <c r="H361" s="11" t="e">
        <f t="shared" si="135"/>
        <v>#REF!</v>
      </c>
      <c r="I361" s="11" t="e">
        <f t="shared" si="135"/>
        <v>#REF!</v>
      </c>
      <c r="J361" s="11" t="e">
        <f t="shared" si="135"/>
        <v>#REF!</v>
      </c>
      <c r="K361" s="11" t="e">
        <f t="shared" si="135"/>
        <v>#REF!</v>
      </c>
      <c r="L361" s="11">
        <f t="shared" si="135"/>
        <v>0</v>
      </c>
    </row>
    <row r="362" spans="1:12" ht="15.75" hidden="1" customHeight="1" x14ac:dyDescent="0.25">
      <c r="A362" s="31" t="s">
        <v>315</v>
      </c>
      <c r="B362" s="42" t="s">
        <v>347</v>
      </c>
      <c r="C362" s="42" t="s">
        <v>340</v>
      </c>
      <c r="D362" s="42" t="s">
        <v>159</v>
      </c>
      <c r="E362" s="42" t="s">
        <v>316</v>
      </c>
      <c r="F362" s="2"/>
      <c r="G362" s="11" t="e">
        <f>'Прил.№4 ведомств.'!#REF!</f>
        <v>#REF!</v>
      </c>
      <c r="H362" s="11" t="e">
        <f>'Прил.№4 ведомств.'!#REF!</f>
        <v>#REF!</v>
      </c>
      <c r="I362" s="11" t="e">
        <f>'Прил.№4 ведомств.'!#REF!</f>
        <v>#REF!</v>
      </c>
      <c r="J362" s="11" t="e">
        <f>'Прил.№4 ведомств.'!#REF!</f>
        <v>#REF!</v>
      </c>
      <c r="K362" s="11" t="e">
        <f>'Прил.№4 ведомств.'!#REF!</f>
        <v>#REF!</v>
      </c>
      <c r="L362" s="11">
        <f>'Прил.№4 ведомств.'!G389</f>
        <v>0</v>
      </c>
    </row>
    <row r="363" spans="1:12" ht="15.75" hidden="1" customHeight="1" x14ac:dyDescent="0.25">
      <c r="A363" s="31" t="s">
        <v>348</v>
      </c>
      <c r="B363" s="42" t="s">
        <v>349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  <c r="H363" s="11" t="e">
        <f t="shared" ref="H363:L364" si="136">H364</f>
        <v>#REF!</v>
      </c>
      <c r="I363" s="11" t="e">
        <f t="shared" si="136"/>
        <v>#REF!</v>
      </c>
      <c r="J363" s="11" t="e">
        <f t="shared" si="136"/>
        <v>#REF!</v>
      </c>
      <c r="K363" s="11" t="e">
        <f t="shared" si="136"/>
        <v>#REF!</v>
      </c>
      <c r="L363" s="11">
        <f t="shared" si="136"/>
        <v>0</v>
      </c>
    </row>
    <row r="364" spans="1:12" ht="31.5" hidden="1" customHeight="1" x14ac:dyDescent="0.25">
      <c r="A364" s="31" t="s">
        <v>313</v>
      </c>
      <c r="B364" s="42" t="s">
        <v>349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  <c r="H364" s="11" t="e">
        <f t="shared" si="136"/>
        <v>#REF!</v>
      </c>
      <c r="I364" s="11" t="e">
        <f t="shared" si="136"/>
        <v>#REF!</v>
      </c>
      <c r="J364" s="11" t="e">
        <f t="shared" si="136"/>
        <v>#REF!</v>
      </c>
      <c r="K364" s="11" t="e">
        <f t="shared" si="136"/>
        <v>#REF!</v>
      </c>
      <c r="L364" s="11">
        <f t="shared" si="136"/>
        <v>0</v>
      </c>
    </row>
    <row r="365" spans="1:12" ht="15.75" hidden="1" customHeight="1" x14ac:dyDescent="0.25">
      <c r="A365" s="31" t="s">
        <v>315</v>
      </c>
      <c r="B365" s="42" t="s">
        <v>349</v>
      </c>
      <c r="C365" s="42" t="s">
        <v>340</v>
      </c>
      <c r="D365" s="42" t="s">
        <v>159</v>
      </c>
      <c r="E365" s="42" t="s">
        <v>316</v>
      </c>
      <c r="F365" s="2"/>
      <c r="G365" s="11" t="e">
        <f>'Прил.№4 ведомств.'!#REF!</f>
        <v>#REF!</v>
      </c>
      <c r="H365" s="11" t="e">
        <f>'Прил.№4 ведомств.'!#REF!</f>
        <v>#REF!</v>
      </c>
      <c r="I365" s="11" t="e">
        <f>'Прил.№4 ведомств.'!#REF!</f>
        <v>#REF!</v>
      </c>
      <c r="J365" s="11" t="e">
        <f>'Прил.№4 ведомств.'!#REF!</f>
        <v>#REF!</v>
      </c>
      <c r="K365" s="11" t="e">
        <f>'Прил.№4 ведомств.'!#REF!</f>
        <v>#REF!</v>
      </c>
      <c r="L365" s="11">
        <f>'Прил.№4 ведомств.'!G392</f>
        <v>0</v>
      </c>
    </row>
    <row r="366" spans="1:12" ht="31.5" hidden="1" customHeight="1" x14ac:dyDescent="0.25">
      <c r="A366" s="31" t="s">
        <v>325</v>
      </c>
      <c r="B366" s="42" t="s">
        <v>326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  <c r="H366" s="11" t="e">
        <f t="shared" ref="H366:L367" si="137">H367</f>
        <v>#REF!</v>
      </c>
      <c r="I366" s="11" t="e">
        <f t="shared" si="137"/>
        <v>#REF!</v>
      </c>
      <c r="J366" s="11" t="e">
        <f t="shared" si="137"/>
        <v>#REF!</v>
      </c>
      <c r="K366" s="11" t="e">
        <f t="shared" si="137"/>
        <v>#REF!</v>
      </c>
      <c r="L366" s="11">
        <f t="shared" si="137"/>
        <v>0</v>
      </c>
    </row>
    <row r="367" spans="1:12" ht="31.5" hidden="1" customHeight="1" x14ac:dyDescent="0.25">
      <c r="A367" s="31" t="s">
        <v>313</v>
      </c>
      <c r="B367" s="42" t="s">
        <v>326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  <c r="H367" s="11" t="e">
        <f t="shared" si="137"/>
        <v>#REF!</v>
      </c>
      <c r="I367" s="11" t="e">
        <f t="shared" si="137"/>
        <v>#REF!</v>
      </c>
      <c r="J367" s="11" t="e">
        <f t="shared" si="137"/>
        <v>#REF!</v>
      </c>
      <c r="K367" s="11" t="e">
        <f t="shared" si="137"/>
        <v>#REF!</v>
      </c>
      <c r="L367" s="11">
        <f t="shared" si="137"/>
        <v>0</v>
      </c>
    </row>
    <row r="368" spans="1:12" ht="15.75" hidden="1" customHeight="1" x14ac:dyDescent="0.25">
      <c r="A368" s="31" t="s">
        <v>315</v>
      </c>
      <c r="B368" s="42" t="s">
        <v>326</v>
      </c>
      <c r="C368" s="42" t="s">
        <v>340</v>
      </c>
      <c r="D368" s="42" t="s">
        <v>159</v>
      </c>
      <c r="E368" s="42" t="s">
        <v>316</v>
      </c>
      <c r="F368" s="2"/>
      <c r="G368" s="11" t="e">
        <f>'Прил.№4 ведомств.'!#REF!</f>
        <v>#REF!</v>
      </c>
      <c r="H368" s="11" t="e">
        <f>'Прил.№4 ведомств.'!#REF!</f>
        <v>#REF!</v>
      </c>
      <c r="I368" s="11" t="e">
        <f>'Прил.№4 ведомств.'!#REF!</f>
        <v>#REF!</v>
      </c>
      <c r="J368" s="11" t="e">
        <f>'Прил.№4 ведомств.'!#REF!</f>
        <v>#REF!</v>
      </c>
      <c r="K368" s="11" t="e">
        <f>'Прил.№4 ведомств.'!#REF!</f>
        <v>#REF!</v>
      </c>
      <c r="L368" s="11">
        <f>'Прил.№4 ведомств.'!G395</f>
        <v>0</v>
      </c>
    </row>
    <row r="369" spans="1:12" ht="31.5" hidden="1" customHeight="1" x14ac:dyDescent="0.25">
      <c r="A369" s="37" t="s">
        <v>328</v>
      </c>
      <c r="B369" s="21" t="s">
        <v>350</v>
      </c>
      <c r="C369" s="42" t="s">
        <v>340</v>
      </c>
      <c r="D369" s="42" t="s">
        <v>159</v>
      </c>
      <c r="E369" s="42"/>
      <c r="F369" s="2"/>
      <c r="G369" s="11" t="e">
        <f>G370</f>
        <v>#REF!</v>
      </c>
      <c r="H369" s="11" t="e">
        <f t="shared" ref="H369:L370" si="138">H370</f>
        <v>#REF!</v>
      </c>
      <c r="I369" s="11" t="e">
        <f t="shared" si="138"/>
        <v>#REF!</v>
      </c>
      <c r="J369" s="11" t="e">
        <f t="shared" si="138"/>
        <v>#REF!</v>
      </c>
      <c r="K369" s="11" t="e">
        <f t="shared" si="138"/>
        <v>#REF!</v>
      </c>
      <c r="L369" s="11">
        <f t="shared" si="138"/>
        <v>0</v>
      </c>
    </row>
    <row r="370" spans="1:12" ht="31.5" hidden="1" customHeight="1" x14ac:dyDescent="0.25">
      <c r="A370" s="26" t="s">
        <v>313</v>
      </c>
      <c r="B370" s="21" t="s">
        <v>350</v>
      </c>
      <c r="C370" s="42" t="s">
        <v>340</v>
      </c>
      <c r="D370" s="42" t="s">
        <v>159</v>
      </c>
      <c r="E370" s="42" t="s">
        <v>314</v>
      </c>
      <c r="F370" s="2"/>
      <c r="G370" s="11" t="e">
        <f>G371</f>
        <v>#REF!</v>
      </c>
      <c r="H370" s="11" t="e">
        <f t="shared" si="138"/>
        <v>#REF!</v>
      </c>
      <c r="I370" s="11" t="e">
        <f t="shared" si="138"/>
        <v>#REF!</v>
      </c>
      <c r="J370" s="11" t="e">
        <f t="shared" si="138"/>
        <v>#REF!</v>
      </c>
      <c r="K370" s="11" t="e">
        <f t="shared" si="138"/>
        <v>#REF!</v>
      </c>
      <c r="L370" s="11">
        <f t="shared" si="138"/>
        <v>0</v>
      </c>
    </row>
    <row r="371" spans="1:12" ht="15.75" hidden="1" customHeight="1" x14ac:dyDescent="0.25">
      <c r="A371" s="26" t="s">
        <v>315</v>
      </c>
      <c r="B371" s="21" t="s">
        <v>350</v>
      </c>
      <c r="C371" s="42" t="s">
        <v>340</v>
      </c>
      <c r="D371" s="42" t="s">
        <v>159</v>
      </c>
      <c r="E371" s="42" t="s">
        <v>316</v>
      </c>
      <c r="F371" s="2"/>
      <c r="G371" s="11" t="e">
        <f>'Прил.№4 ведомств.'!#REF!</f>
        <v>#REF!</v>
      </c>
      <c r="H371" s="11" t="e">
        <f>'Прил.№4 ведомств.'!#REF!</f>
        <v>#REF!</v>
      </c>
      <c r="I371" s="11" t="e">
        <f>'Прил.№4 ведомств.'!#REF!</f>
        <v>#REF!</v>
      </c>
      <c r="J371" s="11" t="e">
        <f>'Прил.№4 ведомств.'!#REF!</f>
        <v>#REF!</v>
      </c>
      <c r="K371" s="11" t="e">
        <f>'Прил.№4 ведомств.'!#REF!</f>
        <v>#REF!</v>
      </c>
      <c r="L371" s="11">
        <f>'Прил.№4 ведомств.'!G398</f>
        <v>0</v>
      </c>
    </row>
    <row r="372" spans="1:12" ht="31.5" hidden="1" customHeight="1" x14ac:dyDescent="0.25">
      <c r="A372" s="69" t="s">
        <v>842</v>
      </c>
      <c r="B372" s="21" t="s">
        <v>847</v>
      </c>
      <c r="C372" s="42" t="s">
        <v>340</v>
      </c>
      <c r="D372" s="42" t="s">
        <v>159</v>
      </c>
      <c r="E372" s="42"/>
      <c r="F372" s="2"/>
      <c r="G372" s="11" t="e">
        <f>G373</f>
        <v>#REF!</v>
      </c>
      <c r="H372" s="11" t="e">
        <f t="shared" ref="H372:L373" si="139">H373</f>
        <v>#REF!</v>
      </c>
      <c r="I372" s="11" t="e">
        <f t="shared" si="139"/>
        <v>#REF!</v>
      </c>
      <c r="J372" s="11" t="e">
        <f t="shared" si="139"/>
        <v>#REF!</v>
      </c>
      <c r="K372" s="11" t="e">
        <f t="shared" si="139"/>
        <v>#REF!</v>
      </c>
      <c r="L372" s="11">
        <f t="shared" si="139"/>
        <v>0</v>
      </c>
    </row>
    <row r="373" spans="1:12" ht="31.5" hidden="1" customHeight="1" x14ac:dyDescent="0.25">
      <c r="A373" s="31" t="s">
        <v>313</v>
      </c>
      <c r="B373" s="21" t="s">
        <v>847</v>
      </c>
      <c r="C373" s="42" t="s">
        <v>340</v>
      </c>
      <c r="D373" s="42" t="s">
        <v>159</v>
      </c>
      <c r="E373" s="42" t="s">
        <v>314</v>
      </c>
      <c r="F373" s="2"/>
      <c r="G373" s="11" t="e">
        <f>G374</f>
        <v>#REF!</v>
      </c>
      <c r="H373" s="11" t="e">
        <f t="shared" si="139"/>
        <v>#REF!</v>
      </c>
      <c r="I373" s="11" t="e">
        <f t="shared" si="139"/>
        <v>#REF!</v>
      </c>
      <c r="J373" s="11" t="e">
        <f t="shared" si="139"/>
        <v>#REF!</v>
      </c>
      <c r="K373" s="11" t="e">
        <f t="shared" si="139"/>
        <v>#REF!</v>
      </c>
      <c r="L373" s="11">
        <f t="shared" si="139"/>
        <v>0</v>
      </c>
    </row>
    <row r="374" spans="1:12" ht="15.75" hidden="1" customHeight="1" x14ac:dyDescent="0.25">
      <c r="A374" s="255" t="s">
        <v>315</v>
      </c>
      <c r="B374" s="21" t="s">
        <v>847</v>
      </c>
      <c r="C374" s="42" t="s">
        <v>340</v>
      </c>
      <c r="D374" s="42" t="s">
        <v>159</v>
      </c>
      <c r="E374" s="42" t="s">
        <v>316</v>
      </c>
      <c r="F374" s="2"/>
      <c r="G374" s="11" t="e">
        <f>'Прил.№4 ведомств.'!#REF!</f>
        <v>#REF!</v>
      </c>
      <c r="H374" s="11" t="e">
        <f>'Прил.№4 ведомств.'!#REF!</f>
        <v>#REF!</v>
      </c>
      <c r="I374" s="11" t="e">
        <f>'Прил.№4 ведомств.'!#REF!</f>
        <v>#REF!</v>
      </c>
      <c r="J374" s="11" t="e">
        <f>'Прил.№4 ведомств.'!#REF!</f>
        <v>#REF!</v>
      </c>
      <c r="K374" s="11" t="e">
        <f>'Прил.№4 ведомств.'!#REF!</f>
        <v>#REF!</v>
      </c>
      <c r="L374" s="11">
        <f>'Прил.№4 ведомств.'!G401</f>
        <v>0</v>
      </c>
    </row>
    <row r="375" spans="1:12" ht="31.5" x14ac:dyDescent="0.25">
      <c r="A375" s="33" t="s">
        <v>1043</v>
      </c>
      <c r="B375" s="21" t="s">
        <v>1044</v>
      </c>
      <c r="C375" s="42" t="s">
        <v>340</v>
      </c>
      <c r="D375" s="42" t="s">
        <v>159</v>
      </c>
      <c r="E375" s="42"/>
      <c r="F375" s="2"/>
      <c r="G375" s="11"/>
      <c r="H375" s="11"/>
      <c r="I375" s="11"/>
      <c r="J375" s="11"/>
      <c r="K375" s="11"/>
      <c r="L375" s="11">
        <f>L376+L378</f>
        <v>2000</v>
      </c>
    </row>
    <row r="376" spans="1:12" ht="78.75" x14ac:dyDescent="0.25">
      <c r="A376" s="315" t="s">
        <v>168</v>
      </c>
      <c r="B376" s="21" t="s">
        <v>1044</v>
      </c>
      <c r="C376" s="42" t="s">
        <v>340</v>
      </c>
      <c r="D376" s="42" t="s">
        <v>159</v>
      </c>
      <c r="E376" s="42" t="s">
        <v>169</v>
      </c>
      <c r="F376" s="2"/>
      <c r="G376" s="11"/>
      <c r="H376" s="11"/>
      <c r="I376" s="11"/>
      <c r="J376" s="11"/>
      <c r="K376" s="11"/>
      <c r="L376" s="11">
        <f>L377</f>
        <v>1125</v>
      </c>
    </row>
    <row r="377" spans="1:12" ht="15.75" x14ac:dyDescent="0.25">
      <c r="A377" s="26" t="s">
        <v>249</v>
      </c>
      <c r="B377" s="21" t="s">
        <v>1044</v>
      </c>
      <c r="C377" s="42" t="s">
        <v>340</v>
      </c>
      <c r="D377" s="42" t="s">
        <v>159</v>
      </c>
      <c r="E377" s="42" t="s">
        <v>250</v>
      </c>
      <c r="F377" s="2"/>
      <c r="G377" s="11"/>
      <c r="H377" s="11"/>
      <c r="I377" s="11"/>
      <c r="J377" s="11"/>
      <c r="K377" s="11"/>
      <c r="L377" s="11">
        <f>'Прил.№4 ведомств.'!G378</f>
        <v>1125</v>
      </c>
    </row>
    <row r="378" spans="1:12" ht="31.5" x14ac:dyDescent="0.25">
      <c r="A378" s="26" t="s">
        <v>172</v>
      </c>
      <c r="B378" s="21" t="s">
        <v>1044</v>
      </c>
      <c r="C378" s="42" t="s">
        <v>340</v>
      </c>
      <c r="D378" s="42" t="s">
        <v>159</v>
      </c>
      <c r="E378" s="42" t="s">
        <v>173</v>
      </c>
      <c r="F378" s="2"/>
      <c r="G378" s="11"/>
      <c r="H378" s="11"/>
      <c r="I378" s="11"/>
      <c r="J378" s="11"/>
      <c r="K378" s="11"/>
      <c r="L378" s="11">
        <f>L379</f>
        <v>874.99999999999989</v>
      </c>
    </row>
    <row r="379" spans="1:12" ht="31.5" x14ac:dyDescent="0.25">
      <c r="A379" s="26" t="s">
        <v>174</v>
      </c>
      <c r="B379" s="21" t="s">
        <v>1044</v>
      </c>
      <c r="C379" s="42" t="s">
        <v>340</v>
      </c>
      <c r="D379" s="42" t="s">
        <v>159</v>
      </c>
      <c r="E379" s="42" t="s">
        <v>175</v>
      </c>
      <c r="F379" s="2"/>
      <c r="G379" s="11"/>
      <c r="H379" s="11"/>
      <c r="I379" s="11"/>
      <c r="J379" s="11"/>
      <c r="K379" s="11"/>
      <c r="L379" s="11">
        <f>'Прил.№4 ведомств.'!G380</f>
        <v>874.99999999999989</v>
      </c>
    </row>
    <row r="380" spans="1:12" ht="15.75" x14ac:dyDescent="0.25">
      <c r="A380" s="26" t="s">
        <v>992</v>
      </c>
      <c r="B380" s="21" t="s">
        <v>352</v>
      </c>
      <c r="C380" s="42" t="s">
        <v>340</v>
      </c>
      <c r="D380" s="42" t="s">
        <v>159</v>
      </c>
      <c r="E380" s="42"/>
      <c r="F380" s="2"/>
      <c r="G380" s="11"/>
      <c r="H380" s="11"/>
      <c r="I380" s="11"/>
      <c r="J380" s="11"/>
      <c r="K380" s="11"/>
      <c r="L380" s="11">
        <f>L381+L383+L385</f>
        <v>23674.600000000002</v>
      </c>
    </row>
    <row r="381" spans="1:12" ht="78.75" x14ac:dyDescent="0.25">
      <c r="A381" s="26" t="s">
        <v>168</v>
      </c>
      <c r="B381" s="21" t="s">
        <v>352</v>
      </c>
      <c r="C381" s="42" t="s">
        <v>340</v>
      </c>
      <c r="D381" s="42" t="s">
        <v>159</v>
      </c>
      <c r="E381" s="42" t="s">
        <v>169</v>
      </c>
      <c r="F381" s="2"/>
      <c r="G381" s="11"/>
      <c r="H381" s="11"/>
      <c r="I381" s="11"/>
      <c r="J381" s="11"/>
      <c r="K381" s="11"/>
      <c r="L381" s="11">
        <f>L382</f>
        <v>18095.400000000001</v>
      </c>
    </row>
    <row r="382" spans="1:12" ht="15.75" x14ac:dyDescent="0.25">
      <c r="A382" s="26" t="s">
        <v>249</v>
      </c>
      <c r="B382" s="21" t="s">
        <v>352</v>
      </c>
      <c r="C382" s="42" t="s">
        <v>340</v>
      </c>
      <c r="D382" s="42" t="s">
        <v>159</v>
      </c>
      <c r="E382" s="42" t="s">
        <v>250</v>
      </c>
      <c r="F382" s="2"/>
      <c r="G382" s="11"/>
      <c r="H382" s="11"/>
      <c r="I382" s="11"/>
      <c r="J382" s="11"/>
      <c r="K382" s="11"/>
      <c r="L382" s="11">
        <f>'Прил.№4 ведомств.'!G411</f>
        <v>18095.400000000001</v>
      </c>
    </row>
    <row r="383" spans="1:12" ht="31.5" x14ac:dyDescent="0.25">
      <c r="A383" s="26" t="s">
        <v>172</v>
      </c>
      <c r="B383" s="21" t="s">
        <v>352</v>
      </c>
      <c r="C383" s="42" t="s">
        <v>340</v>
      </c>
      <c r="D383" s="42" t="s">
        <v>159</v>
      </c>
      <c r="E383" s="42" t="s">
        <v>173</v>
      </c>
      <c r="F383" s="2"/>
      <c r="G383" s="11"/>
      <c r="H383" s="11"/>
      <c r="I383" s="11"/>
      <c r="J383" s="11"/>
      <c r="K383" s="11"/>
      <c r="L383" s="11">
        <f>L384</f>
        <v>5481.2</v>
      </c>
    </row>
    <row r="384" spans="1:12" ht="31.5" x14ac:dyDescent="0.25">
      <c r="A384" s="26" t="s">
        <v>174</v>
      </c>
      <c r="B384" s="21" t="s">
        <v>352</v>
      </c>
      <c r="C384" s="42" t="s">
        <v>340</v>
      </c>
      <c r="D384" s="42" t="s">
        <v>159</v>
      </c>
      <c r="E384" s="42" t="s">
        <v>175</v>
      </c>
      <c r="F384" s="2"/>
      <c r="G384" s="11"/>
      <c r="H384" s="11"/>
      <c r="I384" s="11"/>
      <c r="J384" s="11"/>
      <c r="K384" s="11"/>
      <c r="L384" s="11">
        <f>'Прил.№4 ведомств.'!G413</f>
        <v>5481.2</v>
      </c>
    </row>
    <row r="385" spans="1:12" ht="15.75" customHeight="1" x14ac:dyDescent="0.25">
      <c r="A385" s="26" t="s">
        <v>176</v>
      </c>
      <c r="B385" s="21" t="s">
        <v>352</v>
      </c>
      <c r="C385" s="42" t="s">
        <v>340</v>
      </c>
      <c r="D385" s="42" t="s">
        <v>159</v>
      </c>
      <c r="E385" s="42" t="s">
        <v>186</v>
      </c>
      <c r="F385" s="2"/>
      <c r="G385" s="11"/>
      <c r="H385" s="11"/>
      <c r="I385" s="11"/>
      <c r="J385" s="11"/>
      <c r="K385" s="11"/>
      <c r="L385" s="11">
        <f>L386</f>
        <v>98</v>
      </c>
    </row>
    <row r="386" spans="1:12" ht="15.75" customHeight="1" x14ac:dyDescent="0.25">
      <c r="A386" s="26" t="s">
        <v>178</v>
      </c>
      <c r="B386" s="21" t="s">
        <v>352</v>
      </c>
      <c r="C386" s="42" t="s">
        <v>340</v>
      </c>
      <c r="D386" s="42" t="s">
        <v>159</v>
      </c>
      <c r="E386" s="42" t="s">
        <v>179</v>
      </c>
      <c r="F386" s="2"/>
      <c r="G386" s="11"/>
      <c r="H386" s="11"/>
      <c r="I386" s="11"/>
      <c r="J386" s="11"/>
      <c r="K386" s="11"/>
      <c r="L386" s="11">
        <f>'Прил.№4 ведомств.'!G415</f>
        <v>98</v>
      </c>
    </row>
    <row r="387" spans="1:12" ht="47.25" x14ac:dyDescent="0.25">
      <c r="A387" s="47" t="s">
        <v>302</v>
      </c>
      <c r="B387" s="42" t="s">
        <v>343</v>
      </c>
      <c r="C387" s="42"/>
      <c r="D387" s="42"/>
      <c r="E387" s="42"/>
      <c r="F387" s="2">
        <v>903</v>
      </c>
      <c r="G387" s="11" t="e">
        <f t="shared" ref="G387:L387" si="140">G351</f>
        <v>#REF!</v>
      </c>
      <c r="H387" s="11" t="e">
        <f t="shared" si="140"/>
        <v>#REF!</v>
      </c>
      <c r="I387" s="11" t="e">
        <f t="shared" si="140"/>
        <v>#REF!</v>
      </c>
      <c r="J387" s="11" t="e">
        <f t="shared" si="140"/>
        <v>#REF!</v>
      </c>
      <c r="K387" s="11" t="e">
        <f t="shared" si="140"/>
        <v>#REF!</v>
      </c>
      <c r="L387" s="11">
        <f t="shared" si="140"/>
        <v>25674.600000000002</v>
      </c>
    </row>
    <row r="388" spans="1:12" ht="31.5" x14ac:dyDescent="0.25">
      <c r="A388" s="43" t="s">
        <v>353</v>
      </c>
      <c r="B388" s="8" t="s">
        <v>354</v>
      </c>
      <c r="C388" s="8"/>
      <c r="D388" s="8"/>
      <c r="E388" s="8"/>
      <c r="F388" s="86"/>
      <c r="G388" s="67" t="e">
        <f>G389</f>
        <v>#REF!</v>
      </c>
      <c r="H388" s="67" t="e">
        <f t="shared" ref="H388:L389" si="141">H389</f>
        <v>#REF!</v>
      </c>
      <c r="I388" s="67" t="e">
        <f t="shared" si="141"/>
        <v>#REF!</v>
      </c>
      <c r="J388" s="67" t="e">
        <f t="shared" si="141"/>
        <v>#REF!</v>
      </c>
      <c r="K388" s="67" t="e">
        <f t="shared" si="141"/>
        <v>#REF!</v>
      </c>
      <c r="L388" s="67">
        <f>L389</f>
        <v>19518.699999999997</v>
      </c>
    </row>
    <row r="389" spans="1:12" ht="15.75" x14ac:dyDescent="0.25">
      <c r="A389" s="84" t="s">
        <v>339</v>
      </c>
      <c r="B389" s="42" t="s">
        <v>354</v>
      </c>
      <c r="C389" s="42" t="s">
        <v>340</v>
      </c>
      <c r="D389" s="42"/>
      <c r="E389" s="8"/>
      <c r="F389" s="86"/>
      <c r="G389" s="11" t="e">
        <f>G390</f>
        <v>#REF!</v>
      </c>
      <c r="H389" s="11" t="e">
        <f t="shared" si="141"/>
        <v>#REF!</v>
      </c>
      <c r="I389" s="11" t="e">
        <f t="shared" si="141"/>
        <v>#REF!</v>
      </c>
      <c r="J389" s="11" t="e">
        <f t="shared" si="141"/>
        <v>#REF!</v>
      </c>
      <c r="K389" s="11" t="e">
        <f t="shared" si="141"/>
        <v>#REF!</v>
      </c>
      <c r="L389" s="11">
        <f t="shared" si="141"/>
        <v>19518.699999999997</v>
      </c>
    </row>
    <row r="390" spans="1:12" ht="15.75" x14ac:dyDescent="0.25">
      <c r="A390" s="84" t="s">
        <v>341</v>
      </c>
      <c r="B390" s="42" t="s">
        <v>354</v>
      </c>
      <c r="C390" s="42" t="s">
        <v>340</v>
      </c>
      <c r="D390" s="42" t="s">
        <v>159</v>
      </c>
      <c r="E390" s="8"/>
      <c r="F390" s="86"/>
      <c r="G390" s="11" t="e">
        <f>G397+G416+G421+G400+G424+G427</f>
        <v>#REF!</v>
      </c>
      <c r="H390" s="11" t="e">
        <f>H397+H416+H421+H400+H424+H427</f>
        <v>#REF!</v>
      </c>
      <c r="I390" s="11" t="e">
        <f>I397+I416+I421+I400+I424+I427</f>
        <v>#REF!</v>
      </c>
      <c r="J390" s="11" t="e">
        <f>J397+J416+J421+J400+J424+J427</f>
        <v>#REF!</v>
      </c>
      <c r="K390" s="11" t="e">
        <f>K397+K416+K421+K400+K424+K427</f>
        <v>#REF!</v>
      </c>
      <c r="L390" s="11">
        <f>L397+L416+L421+L400+L424+L427+L430+L391+L394</f>
        <v>19518.699999999997</v>
      </c>
    </row>
    <row r="391" spans="1:12" ht="15.75" x14ac:dyDescent="0.25">
      <c r="A391" s="26" t="s">
        <v>370</v>
      </c>
      <c r="B391" s="21" t="s">
        <v>357</v>
      </c>
      <c r="C391" s="42" t="s">
        <v>340</v>
      </c>
      <c r="D391" s="42" t="s">
        <v>159</v>
      </c>
      <c r="E391" s="8"/>
      <c r="F391" s="86"/>
      <c r="G391" s="11"/>
      <c r="H391" s="11"/>
      <c r="I391" s="11"/>
      <c r="J391" s="11"/>
      <c r="K391" s="11"/>
      <c r="L391" s="11">
        <f>L392</f>
        <v>3.5</v>
      </c>
    </row>
    <row r="392" spans="1:12" ht="31.5" x14ac:dyDescent="0.25">
      <c r="A392" s="26" t="s">
        <v>172</v>
      </c>
      <c r="B392" s="21" t="s">
        <v>357</v>
      </c>
      <c r="C392" s="42" t="s">
        <v>340</v>
      </c>
      <c r="D392" s="42" t="s">
        <v>159</v>
      </c>
      <c r="E392" s="42" t="s">
        <v>173</v>
      </c>
      <c r="F392" s="86"/>
      <c r="G392" s="11"/>
      <c r="H392" s="11"/>
      <c r="I392" s="11"/>
      <c r="J392" s="11"/>
      <c r="K392" s="11"/>
      <c r="L392" s="11">
        <f>L393</f>
        <v>3.5</v>
      </c>
    </row>
    <row r="393" spans="1:12" ht="31.5" x14ac:dyDescent="0.25">
      <c r="A393" s="26" t="s">
        <v>174</v>
      </c>
      <c r="B393" s="21" t="s">
        <v>357</v>
      </c>
      <c r="C393" s="42" t="s">
        <v>340</v>
      </c>
      <c r="D393" s="42" t="s">
        <v>159</v>
      </c>
      <c r="E393" s="42" t="s">
        <v>175</v>
      </c>
      <c r="F393" s="86"/>
      <c r="G393" s="11"/>
      <c r="H393" s="11"/>
      <c r="I393" s="11"/>
      <c r="J393" s="11"/>
      <c r="K393" s="11"/>
      <c r="L393" s="11">
        <f>'Прил.№4 ведомств.'!G419</f>
        <v>3.5</v>
      </c>
    </row>
    <row r="394" spans="1:12" ht="31.5" x14ac:dyDescent="0.25">
      <c r="A394" s="26" t="s">
        <v>1058</v>
      </c>
      <c r="B394" s="21" t="s">
        <v>1059</v>
      </c>
      <c r="C394" s="42" t="s">
        <v>340</v>
      </c>
      <c r="D394" s="42" t="s">
        <v>159</v>
      </c>
      <c r="E394" s="8"/>
      <c r="F394" s="86"/>
      <c r="G394" s="11"/>
      <c r="H394" s="11"/>
      <c r="I394" s="11"/>
      <c r="J394" s="11"/>
      <c r="K394" s="11"/>
      <c r="L394" s="11">
        <f>L395</f>
        <v>227.5</v>
      </c>
    </row>
    <row r="395" spans="1:12" ht="31.5" x14ac:dyDescent="0.25">
      <c r="A395" s="26" t="s">
        <v>172</v>
      </c>
      <c r="B395" s="21" t="s">
        <v>1059</v>
      </c>
      <c r="C395" s="42" t="s">
        <v>340</v>
      </c>
      <c r="D395" s="42" t="s">
        <v>159</v>
      </c>
      <c r="E395" s="42" t="s">
        <v>173</v>
      </c>
      <c r="F395" s="86"/>
      <c r="G395" s="11"/>
      <c r="H395" s="11"/>
      <c r="I395" s="11"/>
      <c r="J395" s="11"/>
      <c r="K395" s="11"/>
      <c r="L395" s="11">
        <f>L396</f>
        <v>227.5</v>
      </c>
    </row>
    <row r="396" spans="1:12" ht="31.5" x14ac:dyDescent="0.25">
      <c r="A396" s="26" t="s">
        <v>174</v>
      </c>
      <c r="B396" s="21" t="s">
        <v>1059</v>
      </c>
      <c r="C396" s="42" t="s">
        <v>340</v>
      </c>
      <c r="D396" s="42" t="s">
        <v>159</v>
      </c>
      <c r="E396" s="42" t="s">
        <v>175</v>
      </c>
      <c r="F396" s="86"/>
      <c r="G396" s="11"/>
      <c r="H396" s="11"/>
      <c r="I396" s="11"/>
      <c r="J396" s="11"/>
      <c r="K396" s="11"/>
      <c r="L396" s="11">
        <f>'Прил.№4 ведомств.'!G422</f>
        <v>227.5</v>
      </c>
    </row>
    <row r="397" spans="1:12" ht="31.5" hidden="1" customHeight="1" x14ac:dyDescent="0.25">
      <c r="A397" s="31" t="s">
        <v>344</v>
      </c>
      <c r="B397" s="42" t="s">
        <v>355</v>
      </c>
      <c r="C397" s="42" t="s">
        <v>340</v>
      </c>
      <c r="D397" s="42" t="s">
        <v>159</v>
      </c>
      <c r="E397" s="42"/>
      <c r="F397" s="85"/>
      <c r="G397" s="11" t="e">
        <f>G398</f>
        <v>#REF!</v>
      </c>
      <c r="H397" s="11" t="e">
        <f t="shared" ref="H397:L398" si="142">H398</f>
        <v>#REF!</v>
      </c>
      <c r="I397" s="11" t="e">
        <f t="shared" si="142"/>
        <v>#REF!</v>
      </c>
      <c r="J397" s="11" t="e">
        <f t="shared" si="142"/>
        <v>#REF!</v>
      </c>
      <c r="K397" s="11" t="e">
        <f t="shared" si="142"/>
        <v>#REF!</v>
      </c>
      <c r="L397" s="11">
        <f t="shared" si="142"/>
        <v>0</v>
      </c>
    </row>
    <row r="398" spans="1:12" ht="31.5" hidden="1" customHeight="1" x14ac:dyDescent="0.25">
      <c r="A398" s="31" t="s">
        <v>313</v>
      </c>
      <c r="B398" s="42" t="s">
        <v>355</v>
      </c>
      <c r="C398" s="42" t="s">
        <v>340</v>
      </c>
      <c r="D398" s="42" t="s">
        <v>159</v>
      </c>
      <c r="E398" s="42" t="s">
        <v>314</v>
      </c>
      <c r="F398" s="85"/>
      <c r="G398" s="11" t="e">
        <f>G399</f>
        <v>#REF!</v>
      </c>
      <c r="H398" s="11" t="e">
        <f t="shared" si="142"/>
        <v>#REF!</v>
      </c>
      <c r="I398" s="11" t="e">
        <f t="shared" si="142"/>
        <v>#REF!</v>
      </c>
      <c r="J398" s="11" t="e">
        <f t="shared" si="142"/>
        <v>#REF!</v>
      </c>
      <c r="K398" s="11" t="e">
        <f t="shared" si="142"/>
        <v>#REF!</v>
      </c>
      <c r="L398" s="11">
        <f t="shared" si="142"/>
        <v>0</v>
      </c>
    </row>
    <row r="399" spans="1:12" ht="15.75" hidden="1" customHeight="1" x14ac:dyDescent="0.25">
      <c r="A399" s="31" t="s">
        <v>315</v>
      </c>
      <c r="B399" s="42" t="s">
        <v>355</v>
      </c>
      <c r="C399" s="42" t="s">
        <v>340</v>
      </c>
      <c r="D399" s="42" t="s">
        <v>159</v>
      </c>
      <c r="E399" s="42" t="s">
        <v>316</v>
      </c>
      <c r="F399" s="85"/>
      <c r="G399" s="7" t="e">
        <f>'Прил.№4 ведомств.'!#REF!</f>
        <v>#REF!</v>
      </c>
      <c r="H399" s="7" t="e">
        <f>'Прил.№4 ведомств.'!#REF!</f>
        <v>#REF!</v>
      </c>
      <c r="I399" s="7" t="e">
        <f>'Прил.№4 ведомств.'!#REF!</f>
        <v>#REF!</v>
      </c>
      <c r="J399" s="7" t="e">
        <f>'Прил.№4 ведомств.'!#REF!</f>
        <v>#REF!</v>
      </c>
      <c r="K399" s="7" t="e">
        <f>'Прил.№4 ведомств.'!#REF!</f>
        <v>#REF!</v>
      </c>
      <c r="L399" s="7">
        <f>'Прил.№4 ведомств.'!G425</f>
        <v>0</v>
      </c>
    </row>
    <row r="400" spans="1:12" ht="47.25" hidden="1" customHeight="1" x14ac:dyDescent="0.25">
      <c r="A400" s="31" t="s">
        <v>317</v>
      </c>
      <c r="B400" s="42" t="s">
        <v>358</v>
      </c>
      <c r="C400" s="42" t="s">
        <v>340</v>
      </c>
      <c r="D400" s="42" t="s">
        <v>159</v>
      </c>
      <c r="E400" s="42"/>
      <c r="F400" s="85"/>
      <c r="G400" s="11">
        <f>G401</f>
        <v>0</v>
      </c>
      <c r="H400" s="11">
        <f t="shared" ref="H400:L401" si="143">H401</f>
        <v>0</v>
      </c>
      <c r="I400" s="11">
        <f t="shared" si="143"/>
        <v>0</v>
      </c>
      <c r="J400" s="11">
        <f t="shared" si="143"/>
        <v>0</v>
      </c>
      <c r="K400" s="11">
        <f t="shared" si="143"/>
        <v>0</v>
      </c>
      <c r="L400" s="11">
        <f t="shared" si="143"/>
        <v>0</v>
      </c>
    </row>
    <row r="401" spans="1:12" ht="31.5" hidden="1" customHeight="1" x14ac:dyDescent="0.25">
      <c r="A401" s="31" t="s">
        <v>313</v>
      </c>
      <c r="B401" s="42" t="s">
        <v>358</v>
      </c>
      <c r="C401" s="42" t="s">
        <v>340</v>
      </c>
      <c r="D401" s="42" t="s">
        <v>159</v>
      </c>
      <c r="E401" s="42" t="s">
        <v>314</v>
      </c>
      <c r="F401" s="85"/>
      <c r="G401" s="11">
        <f>G402</f>
        <v>0</v>
      </c>
      <c r="H401" s="11">
        <f t="shared" si="143"/>
        <v>0</v>
      </c>
      <c r="I401" s="11">
        <f t="shared" si="143"/>
        <v>0</v>
      </c>
      <c r="J401" s="11">
        <f t="shared" si="143"/>
        <v>0</v>
      </c>
      <c r="K401" s="11">
        <f t="shared" si="143"/>
        <v>0</v>
      </c>
      <c r="L401" s="11">
        <f t="shared" si="143"/>
        <v>0</v>
      </c>
    </row>
    <row r="402" spans="1:12" ht="15.75" hidden="1" customHeight="1" x14ac:dyDescent="0.25">
      <c r="A402" s="31" t="s">
        <v>315</v>
      </c>
      <c r="B402" s="42" t="s">
        <v>358</v>
      </c>
      <c r="C402" s="42" t="s">
        <v>340</v>
      </c>
      <c r="D402" s="42" t="s">
        <v>159</v>
      </c>
      <c r="E402" s="42" t="s">
        <v>316</v>
      </c>
      <c r="F402" s="85"/>
      <c r="G402" s="11"/>
      <c r="H402" s="11"/>
      <c r="I402" s="11"/>
      <c r="J402" s="11"/>
      <c r="K402" s="11"/>
      <c r="L402" s="11"/>
    </row>
    <row r="403" spans="1:12" ht="47.25" hidden="1" customHeight="1" x14ac:dyDescent="0.25">
      <c r="A403" s="47" t="s">
        <v>302</v>
      </c>
      <c r="B403" s="42" t="s">
        <v>712</v>
      </c>
      <c r="C403" s="42" t="s">
        <v>340</v>
      </c>
      <c r="D403" s="42" t="s">
        <v>159</v>
      </c>
      <c r="E403" s="42"/>
      <c r="F403" s="2">
        <v>903</v>
      </c>
      <c r="G403" s="11">
        <f t="shared" ref="G403:L403" si="144">G400</f>
        <v>0</v>
      </c>
      <c r="H403" s="11">
        <f t="shared" si="144"/>
        <v>0</v>
      </c>
      <c r="I403" s="11">
        <f t="shared" si="144"/>
        <v>0</v>
      </c>
      <c r="J403" s="11">
        <f t="shared" si="144"/>
        <v>0</v>
      </c>
      <c r="K403" s="11">
        <f t="shared" si="144"/>
        <v>0</v>
      </c>
      <c r="L403" s="11">
        <f t="shared" si="144"/>
        <v>0</v>
      </c>
    </row>
    <row r="404" spans="1:12" ht="31.5" hidden="1" customHeight="1" x14ac:dyDescent="0.25">
      <c r="A404" s="26" t="s">
        <v>319</v>
      </c>
      <c r="B404" s="42" t="s">
        <v>359</v>
      </c>
      <c r="C404" s="42" t="s">
        <v>340</v>
      </c>
      <c r="D404" s="42" t="s">
        <v>159</v>
      </c>
      <c r="E404" s="42"/>
      <c r="F404" s="85"/>
      <c r="G404" s="11">
        <f>G405</f>
        <v>0</v>
      </c>
      <c r="H404" s="11">
        <f t="shared" ref="H404:L405" si="145">H405</f>
        <v>0</v>
      </c>
      <c r="I404" s="11">
        <f t="shared" si="145"/>
        <v>0</v>
      </c>
      <c r="J404" s="11">
        <f t="shared" si="145"/>
        <v>0</v>
      </c>
      <c r="K404" s="11">
        <f t="shared" si="145"/>
        <v>0</v>
      </c>
      <c r="L404" s="11">
        <f t="shared" si="145"/>
        <v>0</v>
      </c>
    </row>
    <row r="405" spans="1:12" ht="31.5" hidden="1" customHeight="1" x14ac:dyDescent="0.25">
      <c r="A405" s="31" t="s">
        <v>313</v>
      </c>
      <c r="B405" s="42" t="s">
        <v>359</v>
      </c>
      <c r="C405" s="42" t="s">
        <v>340</v>
      </c>
      <c r="D405" s="42" t="s">
        <v>159</v>
      </c>
      <c r="E405" s="42" t="s">
        <v>314</v>
      </c>
      <c r="F405" s="85"/>
      <c r="G405" s="11">
        <f>G406</f>
        <v>0</v>
      </c>
      <c r="H405" s="11">
        <f t="shared" si="145"/>
        <v>0</v>
      </c>
      <c r="I405" s="11">
        <f t="shared" si="145"/>
        <v>0</v>
      </c>
      <c r="J405" s="11">
        <f t="shared" si="145"/>
        <v>0</v>
      </c>
      <c r="K405" s="11">
        <f t="shared" si="145"/>
        <v>0</v>
      </c>
      <c r="L405" s="11">
        <f t="shared" si="145"/>
        <v>0</v>
      </c>
    </row>
    <row r="406" spans="1:12" ht="35.25" hidden="1" customHeight="1" x14ac:dyDescent="0.25">
      <c r="A406" s="31" t="s">
        <v>315</v>
      </c>
      <c r="B406" s="42" t="s">
        <v>359</v>
      </c>
      <c r="C406" s="42" t="s">
        <v>340</v>
      </c>
      <c r="D406" s="42" t="s">
        <v>159</v>
      </c>
      <c r="E406" s="42" t="s">
        <v>316</v>
      </c>
      <c r="F406" s="85"/>
      <c r="G406" s="11"/>
      <c r="H406" s="11"/>
      <c r="I406" s="11"/>
      <c r="J406" s="11"/>
      <c r="K406" s="11"/>
      <c r="L406" s="11"/>
    </row>
    <row r="407" spans="1:12" ht="47.25" hidden="1" customHeight="1" x14ac:dyDescent="0.25">
      <c r="A407" s="47" t="s">
        <v>302</v>
      </c>
      <c r="B407" s="42" t="s">
        <v>359</v>
      </c>
      <c r="C407" s="42" t="s">
        <v>340</v>
      </c>
      <c r="D407" s="42" t="s">
        <v>159</v>
      </c>
      <c r="E407" s="42"/>
      <c r="F407" s="2">
        <v>903</v>
      </c>
      <c r="G407" s="11">
        <f t="shared" ref="G407:L407" si="146">G404</f>
        <v>0</v>
      </c>
      <c r="H407" s="11">
        <f t="shared" si="146"/>
        <v>0</v>
      </c>
      <c r="I407" s="11">
        <f t="shared" si="146"/>
        <v>0</v>
      </c>
      <c r="J407" s="11">
        <f t="shared" si="146"/>
        <v>0</v>
      </c>
      <c r="K407" s="11">
        <f t="shared" si="146"/>
        <v>0</v>
      </c>
      <c r="L407" s="11">
        <f t="shared" si="146"/>
        <v>0</v>
      </c>
    </row>
    <row r="408" spans="1:12" ht="15.75" hidden="1" customHeight="1" x14ac:dyDescent="0.25">
      <c r="A408" s="31" t="s">
        <v>713</v>
      </c>
      <c r="B408" s="42" t="s">
        <v>360</v>
      </c>
      <c r="C408" s="42" t="s">
        <v>340</v>
      </c>
      <c r="D408" s="42" t="s">
        <v>159</v>
      </c>
      <c r="E408" s="42"/>
      <c r="F408" s="85"/>
      <c r="G408" s="11">
        <f>G409</f>
        <v>0</v>
      </c>
      <c r="H408" s="11">
        <f t="shared" ref="H408:L409" si="147">H409</f>
        <v>0</v>
      </c>
      <c r="I408" s="11">
        <f t="shared" si="147"/>
        <v>0</v>
      </c>
      <c r="J408" s="11">
        <f t="shared" si="147"/>
        <v>0</v>
      </c>
      <c r="K408" s="11">
        <f t="shared" si="147"/>
        <v>0</v>
      </c>
      <c r="L408" s="11">
        <f t="shared" si="147"/>
        <v>0</v>
      </c>
    </row>
    <row r="409" spans="1:12" ht="31.5" hidden="1" customHeight="1" x14ac:dyDescent="0.25">
      <c r="A409" s="31" t="s">
        <v>313</v>
      </c>
      <c r="B409" s="42" t="s">
        <v>360</v>
      </c>
      <c r="C409" s="42" t="s">
        <v>340</v>
      </c>
      <c r="D409" s="42" t="s">
        <v>159</v>
      </c>
      <c r="E409" s="42" t="s">
        <v>314</v>
      </c>
      <c r="F409" s="85"/>
      <c r="G409" s="11">
        <f>G410</f>
        <v>0</v>
      </c>
      <c r="H409" s="11">
        <f t="shared" si="147"/>
        <v>0</v>
      </c>
      <c r="I409" s="11">
        <f t="shared" si="147"/>
        <v>0</v>
      </c>
      <c r="J409" s="11">
        <f t="shared" si="147"/>
        <v>0</v>
      </c>
      <c r="K409" s="11">
        <f t="shared" si="147"/>
        <v>0</v>
      </c>
      <c r="L409" s="11">
        <f t="shared" si="147"/>
        <v>0</v>
      </c>
    </row>
    <row r="410" spans="1:12" ht="15.75" hidden="1" customHeight="1" x14ac:dyDescent="0.25">
      <c r="A410" s="31" t="s">
        <v>315</v>
      </c>
      <c r="B410" s="42" t="s">
        <v>360</v>
      </c>
      <c r="C410" s="42" t="s">
        <v>340</v>
      </c>
      <c r="D410" s="42" t="s">
        <v>159</v>
      </c>
      <c r="E410" s="42" t="s">
        <v>316</v>
      </c>
      <c r="F410" s="85"/>
      <c r="G410" s="11"/>
      <c r="H410" s="11"/>
      <c r="I410" s="11"/>
      <c r="J410" s="11"/>
      <c r="K410" s="11"/>
      <c r="L410" s="11"/>
    </row>
    <row r="411" spans="1:12" ht="47.25" hidden="1" customHeight="1" x14ac:dyDescent="0.25">
      <c r="A411" s="47" t="s">
        <v>302</v>
      </c>
      <c r="B411" s="42" t="s">
        <v>360</v>
      </c>
      <c r="C411" s="42" t="s">
        <v>340</v>
      </c>
      <c r="D411" s="42" t="s">
        <v>159</v>
      </c>
      <c r="E411" s="42"/>
      <c r="F411" s="2">
        <v>903</v>
      </c>
      <c r="G411" s="11">
        <f t="shared" ref="G411:L411" si="148">G408</f>
        <v>0</v>
      </c>
      <c r="H411" s="11">
        <f t="shared" si="148"/>
        <v>0</v>
      </c>
      <c r="I411" s="11">
        <f t="shared" si="148"/>
        <v>0</v>
      </c>
      <c r="J411" s="11">
        <f t="shared" si="148"/>
        <v>0</v>
      </c>
      <c r="K411" s="11">
        <f t="shared" si="148"/>
        <v>0</v>
      </c>
      <c r="L411" s="11">
        <f t="shared" si="148"/>
        <v>0</v>
      </c>
    </row>
    <row r="412" spans="1:12" ht="31.5" hidden="1" customHeight="1" x14ac:dyDescent="0.25">
      <c r="A412" s="31" t="s">
        <v>325</v>
      </c>
      <c r="B412" s="42" t="s">
        <v>667</v>
      </c>
      <c r="C412" s="42" t="s">
        <v>340</v>
      </c>
      <c r="D412" s="42" t="s">
        <v>159</v>
      </c>
      <c r="E412" s="42"/>
      <c r="F412" s="85"/>
      <c r="G412" s="11">
        <f>G413</f>
        <v>0</v>
      </c>
      <c r="H412" s="11">
        <f t="shared" ref="H412:L413" si="149">H413</f>
        <v>0</v>
      </c>
      <c r="I412" s="11">
        <f t="shared" si="149"/>
        <v>0</v>
      </c>
      <c r="J412" s="11">
        <f t="shared" si="149"/>
        <v>0</v>
      </c>
      <c r="K412" s="11">
        <f t="shared" si="149"/>
        <v>0</v>
      </c>
      <c r="L412" s="11">
        <f t="shared" si="149"/>
        <v>0</v>
      </c>
    </row>
    <row r="413" spans="1:12" ht="31.5" hidden="1" customHeight="1" x14ac:dyDescent="0.25">
      <c r="A413" s="31" t="s">
        <v>313</v>
      </c>
      <c r="B413" s="42" t="s">
        <v>667</v>
      </c>
      <c r="C413" s="42" t="s">
        <v>340</v>
      </c>
      <c r="D413" s="42" t="s">
        <v>159</v>
      </c>
      <c r="E413" s="42" t="s">
        <v>314</v>
      </c>
      <c r="F413" s="85"/>
      <c r="G413" s="11">
        <f>G414</f>
        <v>0</v>
      </c>
      <c r="H413" s="11">
        <f t="shared" si="149"/>
        <v>0</v>
      </c>
      <c r="I413" s="11">
        <f t="shared" si="149"/>
        <v>0</v>
      </c>
      <c r="J413" s="11">
        <f t="shared" si="149"/>
        <v>0</v>
      </c>
      <c r="K413" s="11">
        <f t="shared" si="149"/>
        <v>0</v>
      </c>
      <c r="L413" s="11">
        <f t="shared" si="149"/>
        <v>0</v>
      </c>
    </row>
    <row r="414" spans="1:12" ht="15.75" hidden="1" customHeight="1" x14ac:dyDescent="0.25">
      <c r="A414" s="31" t="s">
        <v>315</v>
      </c>
      <c r="B414" s="42" t="s">
        <v>667</v>
      </c>
      <c r="C414" s="42" t="s">
        <v>340</v>
      </c>
      <c r="D414" s="42" t="s">
        <v>159</v>
      </c>
      <c r="E414" s="42" t="s">
        <v>316</v>
      </c>
      <c r="F414" s="85"/>
      <c r="G414" s="11"/>
      <c r="H414" s="11"/>
      <c r="I414" s="11"/>
      <c r="J414" s="11"/>
      <c r="K414" s="11"/>
      <c r="L414" s="11"/>
    </row>
    <row r="415" spans="1:12" ht="47.25" hidden="1" customHeight="1" x14ac:dyDescent="0.25">
      <c r="A415" s="47" t="s">
        <v>302</v>
      </c>
      <c r="B415" s="42" t="s">
        <v>667</v>
      </c>
      <c r="C415" s="42" t="s">
        <v>340</v>
      </c>
      <c r="D415" s="42" t="s">
        <v>159</v>
      </c>
      <c r="E415" s="42"/>
      <c r="F415" s="2">
        <v>903</v>
      </c>
      <c r="G415" s="11">
        <f t="shared" ref="G415:L415" si="150">G412</f>
        <v>0</v>
      </c>
      <c r="H415" s="11">
        <f t="shared" si="150"/>
        <v>0</v>
      </c>
      <c r="I415" s="11">
        <f t="shared" si="150"/>
        <v>0</v>
      </c>
      <c r="J415" s="11">
        <f t="shared" si="150"/>
        <v>0</v>
      </c>
      <c r="K415" s="11">
        <f t="shared" si="150"/>
        <v>0</v>
      </c>
      <c r="L415" s="11">
        <f t="shared" si="150"/>
        <v>0</v>
      </c>
    </row>
    <row r="416" spans="1:12" ht="15.75" hidden="1" customHeight="1" x14ac:dyDescent="0.25">
      <c r="A416" s="87" t="s">
        <v>714</v>
      </c>
      <c r="B416" s="42" t="s">
        <v>357</v>
      </c>
      <c r="C416" s="42" t="s">
        <v>340</v>
      </c>
      <c r="D416" s="42" t="s">
        <v>159</v>
      </c>
      <c r="E416" s="42"/>
      <c r="F416" s="2"/>
      <c r="G416" s="11" t="e">
        <f t="shared" ref="G416:L416" si="151">G417+G419</f>
        <v>#REF!</v>
      </c>
      <c r="H416" s="11" t="e">
        <f t="shared" si="151"/>
        <v>#REF!</v>
      </c>
      <c r="I416" s="11" t="e">
        <f t="shared" si="151"/>
        <v>#REF!</v>
      </c>
      <c r="J416" s="11" t="e">
        <f t="shared" si="151"/>
        <v>#REF!</v>
      </c>
      <c r="K416" s="11" t="e">
        <f t="shared" si="151"/>
        <v>#REF!</v>
      </c>
      <c r="L416" s="11">
        <f t="shared" si="151"/>
        <v>0</v>
      </c>
    </row>
    <row r="417" spans="1:12" ht="31.5" hidden="1" customHeight="1" x14ac:dyDescent="0.25">
      <c r="A417" s="31" t="s">
        <v>172</v>
      </c>
      <c r="B417" s="42" t="s">
        <v>357</v>
      </c>
      <c r="C417" s="42" t="s">
        <v>340</v>
      </c>
      <c r="D417" s="42" t="s">
        <v>159</v>
      </c>
      <c r="E417" s="42" t="s">
        <v>173</v>
      </c>
      <c r="F417" s="2"/>
      <c r="G417" s="11">
        <f t="shared" ref="G417:L417" si="152">G418</f>
        <v>0</v>
      </c>
      <c r="H417" s="11">
        <f t="shared" si="152"/>
        <v>0</v>
      </c>
      <c r="I417" s="11">
        <f t="shared" si="152"/>
        <v>0</v>
      </c>
      <c r="J417" s="11">
        <f t="shared" si="152"/>
        <v>0</v>
      </c>
      <c r="K417" s="11">
        <f t="shared" si="152"/>
        <v>0</v>
      </c>
      <c r="L417" s="11">
        <f t="shared" si="152"/>
        <v>0</v>
      </c>
    </row>
    <row r="418" spans="1:12" ht="31.5" hidden="1" customHeight="1" x14ac:dyDescent="0.25">
      <c r="A418" s="31" t="s">
        <v>174</v>
      </c>
      <c r="B418" s="42" t="s">
        <v>357</v>
      </c>
      <c r="C418" s="42" t="s">
        <v>340</v>
      </c>
      <c r="D418" s="42" t="s">
        <v>159</v>
      </c>
      <c r="E418" s="42" t="s">
        <v>175</v>
      </c>
      <c r="F418" s="2"/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</row>
    <row r="419" spans="1:12" ht="62.25" hidden="1" customHeight="1" x14ac:dyDescent="0.25">
      <c r="A419" s="31" t="s">
        <v>313</v>
      </c>
      <c r="B419" s="42" t="s">
        <v>357</v>
      </c>
      <c r="C419" s="42" t="s">
        <v>340</v>
      </c>
      <c r="D419" s="42" t="s">
        <v>159</v>
      </c>
      <c r="E419" s="42" t="s">
        <v>314</v>
      </c>
      <c r="F419" s="2"/>
      <c r="G419" s="11" t="e">
        <f t="shared" ref="G419:L419" si="153">G420</f>
        <v>#REF!</v>
      </c>
      <c r="H419" s="11" t="e">
        <f t="shared" si="153"/>
        <v>#REF!</v>
      </c>
      <c r="I419" s="11" t="e">
        <f t="shared" si="153"/>
        <v>#REF!</v>
      </c>
      <c r="J419" s="11" t="e">
        <f t="shared" si="153"/>
        <v>#REF!</v>
      </c>
      <c r="K419" s="11" t="e">
        <f t="shared" si="153"/>
        <v>#REF!</v>
      </c>
      <c r="L419" s="11">
        <f t="shared" si="153"/>
        <v>0</v>
      </c>
    </row>
    <row r="420" spans="1:12" ht="15.75" hidden="1" customHeight="1" x14ac:dyDescent="0.25">
      <c r="A420" s="31" t="s">
        <v>315</v>
      </c>
      <c r="B420" s="42" t="s">
        <v>357</v>
      </c>
      <c r="C420" s="42" t="s">
        <v>340</v>
      </c>
      <c r="D420" s="42" t="s">
        <v>159</v>
      </c>
      <c r="E420" s="42" t="s">
        <v>316</v>
      </c>
      <c r="F420" s="2"/>
      <c r="G420" s="11" t="e">
        <f>'Прил.№4 ведомств.'!#REF!</f>
        <v>#REF!</v>
      </c>
      <c r="H420" s="11" t="e">
        <f>'Прил.№4 ведомств.'!#REF!</f>
        <v>#REF!</v>
      </c>
      <c r="I420" s="11" t="e">
        <f>'Прил.№4 ведомств.'!#REF!</f>
        <v>#REF!</v>
      </c>
      <c r="J420" s="11" t="e">
        <f>'Прил.№4 ведомств.'!#REF!</f>
        <v>#REF!</v>
      </c>
      <c r="K420" s="11" t="e">
        <f>'Прил.№4 ведомств.'!#REF!</f>
        <v>#REF!</v>
      </c>
      <c r="L420" s="11">
        <f>'Прил.№4 ведомств.'!G430</f>
        <v>0</v>
      </c>
    </row>
    <row r="421" spans="1:12" ht="15.75" hidden="1" customHeight="1" x14ac:dyDescent="0.25">
      <c r="A421" s="26" t="s">
        <v>748</v>
      </c>
      <c r="B421" s="21" t="s">
        <v>749</v>
      </c>
      <c r="C421" s="42" t="s">
        <v>340</v>
      </c>
      <c r="D421" s="42" t="s">
        <v>159</v>
      </c>
      <c r="E421" s="42"/>
      <c r="F421" s="2"/>
      <c r="G421" s="11" t="e">
        <f>G422</f>
        <v>#REF!</v>
      </c>
      <c r="H421" s="11" t="e">
        <f t="shared" ref="H421:L422" si="154">H422</f>
        <v>#REF!</v>
      </c>
      <c r="I421" s="11" t="e">
        <f t="shared" si="154"/>
        <v>#REF!</v>
      </c>
      <c r="J421" s="11" t="e">
        <f t="shared" si="154"/>
        <v>#REF!</v>
      </c>
      <c r="K421" s="11" t="e">
        <f t="shared" si="154"/>
        <v>#REF!</v>
      </c>
      <c r="L421" s="11">
        <f t="shared" si="154"/>
        <v>0</v>
      </c>
    </row>
    <row r="422" spans="1:12" ht="31.5" hidden="1" customHeight="1" x14ac:dyDescent="0.25">
      <c r="A422" s="26" t="s">
        <v>313</v>
      </c>
      <c r="B422" s="21" t="s">
        <v>749</v>
      </c>
      <c r="C422" s="42" t="s">
        <v>340</v>
      </c>
      <c r="D422" s="42" t="s">
        <v>159</v>
      </c>
      <c r="E422" s="42" t="s">
        <v>314</v>
      </c>
      <c r="F422" s="2"/>
      <c r="G422" s="11" t="e">
        <f>G423</f>
        <v>#REF!</v>
      </c>
      <c r="H422" s="11" t="e">
        <f t="shared" si="154"/>
        <v>#REF!</v>
      </c>
      <c r="I422" s="11" t="e">
        <f t="shared" si="154"/>
        <v>#REF!</v>
      </c>
      <c r="J422" s="11" t="e">
        <f t="shared" si="154"/>
        <v>#REF!</v>
      </c>
      <c r="K422" s="11" t="e">
        <f t="shared" si="154"/>
        <v>#REF!</v>
      </c>
      <c r="L422" s="11">
        <f t="shared" si="154"/>
        <v>0</v>
      </c>
    </row>
    <row r="423" spans="1:12" ht="15.75" hidden="1" customHeight="1" x14ac:dyDescent="0.25">
      <c r="A423" s="26" t="s">
        <v>315</v>
      </c>
      <c r="B423" s="21" t="s">
        <v>749</v>
      </c>
      <c r="C423" s="42" t="s">
        <v>340</v>
      </c>
      <c r="D423" s="42" t="s">
        <v>159</v>
      </c>
      <c r="E423" s="42" t="s">
        <v>316</v>
      </c>
      <c r="F423" s="2"/>
      <c r="G423" s="11" t="e">
        <f>'Прил.№4 ведомств.'!#REF!</f>
        <v>#REF!</v>
      </c>
      <c r="H423" s="11" t="e">
        <f>'Прил.№4 ведомств.'!#REF!</f>
        <v>#REF!</v>
      </c>
      <c r="I423" s="11" t="e">
        <f>'Прил.№4 ведомств.'!#REF!</f>
        <v>#REF!</v>
      </c>
      <c r="J423" s="11" t="e">
        <f>'Прил.№4 ведомств.'!#REF!</f>
        <v>#REF!</v>
      </c>
      <c r="K423" s="11" t="e">
        <f>'Прил.№4 ведомств.'!#REF!</f>
        <v>#REF!</v>
      </c>
      <c r="L423" s="11">
        <f>'Прил.№4 ведомств.'!G433</f>
        <v>0</v>
      </c>
    </row>
    <row r="424" spans="1:12" ht="31.5" hidden="1" customHeight="1" x14ac:dyDescent="0.25">
      <c r="A424" s="37" t="s">
        <v>362</v>
      </c>
      <c r="B424" s="21" t="s">
        <v>363</v>
      </c>
      <c r="C424" s="42" t="s">
        <v>340</v>
      </c>
      <c r="D424" s="42" t="s">
        <v>159</v>
      </c>
      <c r="E424" s="42"/>
      <c r="F424" s="2"/>
      <c r="G424" s="11" t="e">
        <f>G425</f>
        <v>#REF!</v>
      </c>
      <c r="H424" s="11" t="e">
        <f t="shared" ref="H424:L425" si="155">H425</f>
        <v>#REF!</v>
      </c>
      <c r="I424" s="11" t="e">
        <f t="shared" si="155"/>
        <v>#REF!</v>
      </c>
      <c r="J424" s="11" t="e">
        <f t="shared" si="155"/>
        <v>#REF!</v>
      </c>
      <c r="K424" s="11" t="e">
        <f t="shared" si="155"/>
        <v>#REF!</v>
      </c>
      <c r="L424" s="11">
        <f t="shared" si="155"/>
        <v>0</v>
      </c>
    </row>
    <row r="425" spans="1:12" ht="31.5" hidden="1" customHeight="1" x14ac:dyDescent="0.25">
      <c r="A425" s="26" t="s">
        <v>313</v>
      </c>
      <c r="B425" s="21" t="s">
        <v>363</v>
      </c>
      <c r="C425" s="42" t="s">
        <v>340</v>
      </c>
      <c r="D425" s="42" t="s">
        <v>159</v>
      </c>
      <c r="E425" s="42" t="s">
        <v>314</v>
      </c>
      <c r="F425" s="2"/>
      <c r="G425" s="11" t="e">
        <f>G426</f>
        <v>#REF!</v>
      </c>
      <c r="H425" s="11" t="e">
        <f t="shared" si="155"/>
        <v>#REF!</v>
      </c>
      <c r="I425" s="11" t="e">
        <f t="shared" si="155"/>
        <v>#REF!</v>
      </c>
      <c r="J425" s="11" t="e">
        <f t="shared" si="155"/>
        <v>#REF!</v>
      </c>
      <c r="K425" s="11" t="e">
        <f t="shared" si="155"/>
        <v>#REF!</v>
      </c>
      <c r="L425" s="11">
        <f t="shared" si="155"/>
        <v>0</v>
      </c>
    </row>
    <row r="426" spans="1:12" ht="15.75" hidden="1" customHeight="1" x14ac:dyDescent="0.25">
      <c r="A426" s="26" t="s">
        <v>315</v>
      </c>
      <c r="B426" s="21" t="s">
        <v>363</v>
      </c>
      <c r="C426" s="42" t="s">
        <v>340</v>
      </c>
      <c r="D426" s="42" t="s">
        <v>159</v>
      </c>
      <c r="E426" s="42" t="s">
        <v>316</v>
      </c>
      <c r="F426" s="2"/>
      <c r="G426" s="11" t="e">
        <f>'Прил.№4 ведомств.'!#REF!</f>
        <v>#REF!</v>
      </c>
      <c r="H426" s="11" t="e">
        <f>'Прил.№4 ведомств.'!#REF!</f>
        <v>#REF!</v>
      </c>
      <c r="I426" s="11" t="e">
        <f>'Прил.№4 ведомств.'!#REF!</f>
        <v>#REF!</v>
      </c>
      <c r="J426" s="11" t="e">
        <f>'Прил.№4 ведомств.'!#REF!</f>
        <v>#REF!</v>
      </c>
      <c r="K426" s="11" t="e">
        <f>'Прил.№4 ведомств.'!#REF!</f>
        <v>#REF!</v>
      </c>
      <c r="L426" s="11">
        <f>'Прил.№4 ведомств.'!G448</f>
        <v>0</v>
      </c>
    </row>
    <row r="427" spans="1:12" ht="31.5" hidden="1" customHeight="1" x14ac:dyDescent="0.25">
      <c r="A427" s="69" t="s">
        <v>842</v>
      </c>
      <c r="B427" s="21" t="s">
        <v>855</v>
      </c>
      <c r="C427" s="42" t="s">
        <v>340</v>
      </c>
      <c r="D427" s="42" t="s">
        <v>159</v>
      </c>
      <c r="E427" s="42"/>
      <c r="F427" s="2"/>
      <c r="G427" s="11" t="e">
        <f>G428</f>
        <v>#REF!</v>
      </c>
      <c r="H427" s="11" t="e">
        <f t="shared" ref="H427:L428" si="156">H428</f>
        <v>#REF!</v>
      </c>
      <c r="I427" s="11" t="e">
        <f t="shared" si="156"/>
        <v>#REF!</v>
      </c>
      <c r="J427" s="11" t="e">
        <f t="shared" si="156"/>
        <v>#REF!</v>
      </c>
      <c r="K427" s="11" t="e">
        <f t="shared" si="156"/>
        <v>#REF!</v>
      </c>
      <c r="L427" s="11">
        <f t="shared" si="156"/>
        <v>0</v>
      </c>
    </row>
    <row r="428" spans="1:12" ht="31.5" hidden="1" customHeight="1" x14ac:dyDescent="0.25">
      <c r="A428" s="31" t="s">
        <v>313</v>
      </c>
      <c r="B428" s="21" t="s">
        <v>855</v>
      </c>
      <c r="C428" s="42" t="s">
        <v>340</v>
      </c>
      <c r="D428" s="42" t="s">
        <v>159</v>
      </c>
      <c r="E428" s="42" t="s">
        <v>314</v>
      </c>
      <c r="F428" s="2"/>
      <c r="G428" s="11" t="e">
        <f>G429</f>
        <v>#REF!</v>
      </c>
      <c r="H428" s="11" t="e">
        <f t="shared" si="156"/>
        <v>#REF!</v>
      </c>
      <c r="I428" s="11" t="e">
        <f t="shared" si="156"/>
        <v>#REF!</v>
      </c>
      <c r="J428" s="11" t="e">
        <f t="shared" si="156"/>
        <v>#REF!</v>
      </c>
      <c r="K428" s="11" t="e">
        <f t="shared" si="156"/>
        <v>#REF!</v>
      </c>
      <c r="L428" s="11">
        <f t="shared" si="156"/>
        <v>0</v>
      </c>
    </row>
    <row r="429" spans="1:12" ht="15.75" hidden="1" customHeight="1" x14ac:dyDescent="0.25">
      <c r="A429" s="255" t="s">
        <v>315</v>
      </c>
      <c r="B429" s="21" t="s">
        <v>855</v>
      </c>
      <c r="C429" s="42" t="s">
        <v>340</v>
      </c>
      <c r="D429" s="42" t="s">
        <v>159</v>
      </c>
      <c r="E429" s="42" t="s">
        <v>316</v>
      </c>
      <c r="F429" s="2"/>
      <c r="G429" s="11" t="e">
        <f>'Прил.№4 ведомств.'!#REF!</f>
        <v>#REF!</v>
      </c>
      <c r="H429" s="11" t="e">
        <f>'Прил.№4 ведомств.'!#REF!</f>
        <v>#REF!</v>
      </c>
      <c r="I429" s="11" t="e">
        <f>'Прил.№4 ведомств.'!#REF!</f>
        <v>#REF!</v>
      </c>
      <c r="J429" s="11" t="e">
        <f>'Прил.№4 ведомств.'!#REF!</f>
        <v>#REF!</v>
      </c>
      <c r="K429" s="11" t="e">
        <f>'Прил.№4 ведомств.'!#REF!</f>
        <v>#REF!</v>
      </c>
      <c r="L429" s="11">
        <f>'Прил.№4 ведомств.'!G451</f>
        <v>0</v>
      </c>
    </row>
    <row r="430" spans="1:12" ht="15.75" x14ac:dyDescent="0.25">
      <c r="A430" s="26" t="s">
        <v>992</v>
      </c>
      <c r="B430" s="21" t="s">
        <v>994</v>
      </c>
      <c r="C430" s="42" t="s">
        <v>340</v>
      </c>
      <c r="D430" s="42" t="s">
        <v>159</v>
      </c>
      <c r="E430" s="42"/>
      <c r="F430" s="2"/>
      <c r="G430" s="11"/>
      <c r="H430" s="11"/>
      <c r="I430" s="11"/>
      <c r="J430" s="11"/>
      <c r="K430" s="11"/>
      <c r="L430" s="11">
        <f>L431+L433+L435</f>
        <v>19287.699999999997</v>
      </c>
    </row>
    <row r="431" spans="1:12" ht="78.75" x14ac:dyDescent="0.25">
      <c r="A431" s="26" t="s">
        <v>168</v>
      </c>
      <c r="B431" s="21" t="s">
        <v>994</v>
      </c>
      <c r="C431" s="42" t="s">
        <v>340</v>
      </c>
      <c r="D431" s="42" t="s">
        <v>159</v>
      </c>
      <c r="E431" s="42" t="s">
        <v>169</v>
      </c>
      <c r="F431" s="2"/>
      <c r="G431" s="11"/>
      <c r="H431" s="11"/>
      <c r="I431" s="11"/>
      <c r="J431" s="11"/>
      <c r="K431" s="11"/>
      <c r="L431" s="11">
        <f>L432</f>
        <v>15494.199999999999</v>
      </c>
    </row>
    <row r="432" spans="1:12" ht="15.75" x14ac:dyDescent="0.25">
      <c r="A432" s="26" t="s">
        <v>249</v>
      </c>
      <c r="B432" s="21" t="s">
        <v>994</v>
      </c>
      <c r="C432" s="42" t="s">
        <v>340</v>
      </c>
      <c r="D432" s="42" t="s">
        <v>159</v>
      </c>
      <c r="E432" s="42" t="s">
        <v>250</v>
      </c>
      <c r="F432" s="2"/>
      <c r="G432" s="11"/>
      <c r="H432" s="11"/>
      <c r="I432" s="11"/>
      <c r="J432" s="11"/>
      <c r="K432" s="11"/>
      <c r="L432" s="11">
        <f>'Прил.№4 ведомств.'!G458</f>
        <v>15494.199999999999</v>
      </c>
    </row>
    <row r="433" spans="1:12" ht="31.5" x14ac:dyDescent="0.25">
      <c r="A433" s="26" t="s">
        <v>172</v>
      </c>
      <c r="B433" s="21" t="s">
        <v>994</v>
      </c>
      <c r="C433" s="42" t="s">
        <v>340</v>
      </c>
      <c r="D433" s="42" t="s">
        <v>159</v>
      </c>
      <c r="E433" s="42" t="s">
        <v>173</v>
      </c>
      <c r="F433" s="2"/>
      <c r="G433" s="11"/>
      <c r="H433" s="11"/>
      <c r="I433" s="11"/>
      <c r="J433" s="11"/>
      <c r="K433" s="11"/>
      <c r="L433" s="11">
        <f>L434</f>
        <v>3763.5</v>
      </c>
    </row>
    <row r="434" spans="1:12" ht="31.5" x14ac:dyDescent="0.25">
      <c r="A434" s="26" t="s">
        <v>174</v>
      </c>
      <c r="B434" s="21" t="s">
        <v>994</v>
      </c>
      <c r="C434" s="42" t="s">
        <v>340</v>
      </c>
      <c r="D434" s="42" t="s">
        <v>159</v>
      </c>
      <c r="E434" s="42" t="s">
        <v>175</v>
      </c>
      <c r="F434" s="2"/>
      <c r="G434" s="11"/>
      <c r="H434" s="11"/>
      <c r="I434" s="11"/>
      <c r="J434" s="11"/>
      <c r="K434" s="11"/>
      <c r="L434" s="11">
        <f>'Прил.№4 ведомств.'!G460</f>
        <v>3763.5</v>
      </c>
    </row>
    <row r="435" spans="1:12" ht="15.75" customHeight="1" x14ac:dyDescent="0.25">
      <c r="A435" s="26" t="s">
        <v>176</v>
      </c>
      <c r="B435" s="21" t="s">
        <v>994</v>
      </c>
      <c r="C435" s="42" t="s">
        <v>340</v>
      </c>
      <c r="D435" s="42" t="s">
        <v>159</v>
      </c>
      <c r="E435" s="42" t="s">
        <v>186</v>
      </c>
      <c r="F435" s="2"/>
      <c r="G435" s="11"/>
      <c r="H435" s="11"/>
      <c r="I435" s="11"/>
      <c r="J435" s="11"/>
      <c r="K435" s="11"/>
      <c r="L435" s="11">
        <f>L436</f>
        <v>30</v>
      </c>
    </row>
    <row r="436" spans="1:12" ht="15.75" customHeight="1" x14ac:dyDescent="0.25">
      <c r="A436" s="26" t="s">
        <v>178</v>
      </c>
      <c r="B436" s="21" t="s">
        <v>994</v>
      </c>
      <c r="C436" s="42" t="s">
        <v>340</v>
      </c>
      <c r="D436" s="42" t="s">
        <v>159</v>
      </c>
      <c r="E436" s="42" t="s">
        <v>179</v>
      </c>
      <c r="F436" s="2"/>
      <c r="G436" s="11"/>
      <c r="H436" s="11"/>
      <c r="I436" s="11"/>
      <c r="J436" s="11"/>
      <c r="K436" s="11"/>
      <c r="L436" s="11">
        <f>'Прил.№4 ведомств.'!G462</f>
        <v>30</v>
      </c>
    </row>
    <row r="437" spans="1:12" ht="47.25" x14ac:dyDescent="0.25">
      <c r="A437" s="47" t="s">
        <v>302</v>
      </c>
      <c r="B437" s="42" t="s">
        <v>354</v>
      </c>
      <c r="C437" s="42"/>
      <c r="D437" s="42"/>
      <c r="E437" s="42"/>
      <c r="F437" s="2">
        <v>903</v>
      </c>
      <c r="G437" s="11" t="e">
        <f t="shared" ref="G437:L437" si="157">G388</f>
        <v>#REF!</v>
      </c>
      <c r="H437" s="11" t="e">
        <f t="shared" si="157"/>
        <v>#REF!</v>
      </c>
      <c r="I437" s="11" t="e">
        <f t="shared" si="157"/>
        <v>#REF!</v>
      </c>
      <c r="J437" s="11" t="e">
        <f t="shared" si="157"/>
        <v>#REF!</v>
      </c>
      <c r="K437" s="11" t="e">
        <f t="shared" si="157"/>
        <v>#REF!</v>
      </c>
      <c r="L437" s="11">
        <f t="shared" si="157"/>
        <v>19518.699999999997</v>
      </c>
    </row>
    <row r="438" spans="1:12" ht="31.5" hidden="1" customHeight="1" x14ac:dyDescent="0.25">
      <c r="A438" s="69" t="s">
        <v>362</v>
      </c>
      <c r="B438" s="42" t="s">
        <v>363</v>
      </c>
      <c r="C438" s="42" t="s">
        <v>340</v>
      </c>
      <c r="D438" s="42" t="s">
        <v>159</v>
      </c>
      <c r="E438" s="42"/>
      <c r="F438" s="2"/>
      <c r="G438" s="11">
        <f t="shared" ref="G438:L438" si="158">G439</f>
        <v>0</v>
      </c>
      <c r="H438" s="11">
        <f t="shared" si="158"/>
        <v>0</v>
      </c>
      <c r="I438" s="11">
        <f t="shared" si="158"/>
        <v>0</v>
      </c>
      <c r="J438" s="11">
        <f t="shared" si="158"/>
        <v>0</v>
      </c>
      <c r="K438" s="11">
        <f t="shared" si="158"/>
        <v>0</v>
      </c>
      <c r="L438" s="11">
        <f t="shared" si="158"/>
        <v>0</v>
      </c>
    </row>
    <row r="439" spans="1:12" ht="31.5" hidden="1" customHeight="1" x14ac:dyDescent="0.25">
      <c r="A439" s="31" t="s">
        <v>313</v>
      </c>
      <c r="B439" s="42" t="s">
        <v>363</v>
      </c>
      <c r="C439" s="42" t="s">
        <v>340</v>
      </c>
      <c r="D439" s="42" t="s">
        <v>159</v>
      </c>
      <c r="E439" s="42" t="s">
        <v>314</v>
      </c>
      <c r="F439" s="2"/>
      <c r="G439" s="11"/>
      <c r="H439" s="11"/>
      <c r="I439" s="11"/>
      <c r="J439" s="11"/>
      <c r="K439" s="11"/>
      <c r="L439" s="11"/>
    </row>
    <row r="440" spans="1:12" ht="15.75" hidden="1" customHeight="1" x14ac:dyDescent="0.25">
      <c r="A440" s="31" t="s">
        <v>315</v>
      </c>
      <c r="B440" s="42" t="s">
        <v>363</v>
      </c>
      <c r="C440" s="42" t="s">
        <v>340</v>
      </c>
      <c r="D440" s="42" t="s">
        <v>159</v>
      </c>
      <c r="E440" s="42" t="s">
        <v>316</v>
      </c>
      <c r="F440" s="2"/>
      <c r="G440" s="11"/>
      <c r="H440" s="11"/>
      <c r="I440" s="11"/>
      <c r="J440" s="11"/>
      <c r="K440" s="11"/>
      <c r="L440" s="11"/>
    </row>
    <row r="441" spans="1:12" ht="47.25" hidden="1" customHeight="1" x14ac:dyDescent="0.25">
      <c r="A441" s="47" t="s">
        <v>302</v>
      </c>
      <c r="B441" s="42" t="s">
        <v>363</v>
      </c>
      <c r="C441" s="42" t="s">
        <v>340</v>
      </c>
      <c r="D441" s="42" t="s">
        <v>159</v>
      </c>
      <c r="E441" s="42"/>
      <c r="F441" s="2">
        <v>903</v>
      </c>
      <c r="G441" s="11">
        <f t="shared" ref="G441:L441" si="159">G440</f>
        <v>0</v>
      </c>
      <c r="H441" s="11">
        <f t="shared" si="159"/>
        <v>0</v>
      </c>
      <c r="I441" s="11">
        <f t="shared" si="159"/>
        <v>0</v>
      </c>
      <c r="J441" s="11">
        <f t="shared" si="159"/>
        <v>0</v>
      </c>
      <c r="K441" s="11">
        <f t="shared" si="159"/>
        <v>0</v>
      </c>
      <c r="L441" s="11">
        <f t="shared" si="159"/>
        <v>0</v>
      </c>
    </row>
    <row r="442" spans="1:12" ht="47.25" x14ac:dyDescent="0.25">
      <c r="A442" s="43" t="s">
        <v>309</v>
      </c>
      <c r="B442" s="8" t="s">
        <v>310</v>
      </c>
      <c r="C442" s="83"/>
      <c r="D442" s="83"/>
      <c r="E442" s="83"/>
      <c r="F442" s="3"/>
      <c r="G442" s="67" t="e">
        <f>G443</f>
        <v>#REF!</v>
      </c>
      <c r="H442" s="67" t="e">
        <f t="shared" ref="H442:L443" si="160">H443</f>
        <v>#REF!</v>
      </c>
      <c r="I442" s="67" t="e">
        <f t="shared" si="160"/>
        <v>#REF!</v>
      </c>
      <c r="J442" s="67" t="e">
        <f t="shared" si="160"/>
        <v>#REF!</v>
      </c>
      <c r="K442" s="67" t="e">
        <f t="shared" si="160"/>
        <v>#REF!</v>
      </c>
      <c r="L442" s="67">
        <f t="shared" si="160"/>
        <v>15654</v>
      </c>
    </row>
    <row r="443" spans="1:12" ht="15.75" x14ac:dyDescent="0.25">
      <c r="A443" s="31" t="s">
        <v>304</v>
      </c>
      <c r="B443" s="42" t="s">
        <v>310</v>
      </c>
      <c r="C443" s="42" t="s">
        <v>305</v>
      </c>
      <c r="D443" s="83"/>
      <c r="E443" s="83"/>
      <c r="F443" s="3"/>
      <c r="G443" s="11" t="e">
        <f>G444</f>
        <v>#REF!</v>
      </c>
      <c r="H443" s="11" t="e">
        <f t="shared" si="160"/>
        <v>#REF!</v>
      </c>
      <c r="I443" s="11" t="e">
        <f t="shared" si="160"/>
        <v>#REF!</v>
      </c>
      <c r="J443" s="11" t="e">
        <f t="shared" si="160"/>
        <v>#REF!</v>
      </c>
      <c r="K443" s="11" t="e">
        <f t="shared" si="160"/>
        <v>#REF!</v>
      </c>
      <c r="L443" s="11">
        <f t="shared" si="160"/>
        <v>15654</v>
      </c>
    </row>
    <row r="444" spans="1:12" ht="15.75" x14ac:dyDescent="0.25">
      <c r="A444" s="31" t="s">
        <v>306</v>
      </c>
      <c r="B444" s="42" t="s">
        <v>310</v>
      </c>
      <c r="C444" s="42" t="s">
        <v>305</v>
      </c>
      <c r="D444" s="42" t="s">
        <v>256</v>
      </c>
      <c r="E444" s="83"/>
      <c r="F444" s="3"/>
      <c r="G444" s="11" t="e">
        <f>G445+G460+G463+G466+G469</f>
        <v>#REF!</v>
      </c>
      <c r="H444" s="11" t="e">
        <f>H445+H460+H463+H466+H469</f>
        <v>#REF!</v>
      </c>
      <c r="I444" s="11" t="e">
        <f>I445+I460+I463+I466+I469</f>
        <v>#REF!</v>
      </c>
      <c r="J444" s="11" t="e">
        <f>J445+J460+J463+J466+J469</f>
        <v>#REF!</v>
      </c>
      <c r="K444" s="11" t="e">
        <f>K445+K460+K463+K466+K469</f>
        <v>#REF!</v>
      </c>
      <c r="L444" s="11">
        <f>L445+L460+L463+L466+L469+L452+L472+L480+L475</f>
        <v>15654</v>
      </c>
    </row>
    <row r="445" spans="1:12" ht="47.25" hidden="1" customHeight="1" x14ac:dyDescent="0.25">
      <c r="A445" s="31" t="s">
        <v>311</v>
      </c>
      <c r="B445" s="42" t="s">
        <v>312</v>
      </c>
      <c r="C445" s="42" t="s">
        <v>305</v>
      </c>
      <c r="D445" s="42" t="s">
        <v>256</v>
      </c>
      <c r="E445" s="83"/>
      <c r="F445" s="3"/>
      <c r="G445" s="11" t="e">
        <f>G446</f>
        <v>#REF!</v>
      </c>
      <c r="H445" s="11" t="e">
        <f t="shared" ref="H445:L446" si="161">H446</f>
        <v>#REF!</v>
      </c>
      <c r="I445" s="11" t="e">
        <f t="shared" si="161"/>
        <v>#REF!</v>
      </c>
      <c r="J445" s="11" t="e">
        <f t="shared" si="161"/>
        <v>#REF!</v>
      </c>
      <c r="K445" s="11" t="e">
        <f t="shared" si="161"/>
        <v>#REF!</v>
      </c>
      <c r="L445" s="11">
        <f t="shared" si="161"/>
        <v>0</v>
      </c>
    </row>
    <row r="446" spans="1:12" ht="31.5" hidden="1" customHeight="1" x14ac:dyDescent="0.25">
      <c r="A446" s="31" t="s">
        <v>313</v>
      </c>
      <c r="B446" s="42" t="s">
        <v>312</v>
      </c>
      <c r="C446" s="42" t="s">
        <v>305</v>
      </c>
      <c r="D446" s="42" t="s">
        <v>256</v>
      </c>
      <c r="E446" s="42" t="s">
        <v>314</v>
      </c>
      <c r="F446" s="3"/>
      <c r="G446" s="11" t="e">
        <f>G447</f>
        <v>#REF!</v>
      </c>
      <c r="H446" s="11" t="e">
        <f t="shared" si="161"/>
        <v>#REF!</v>
      </c>
      <c r="I446" s="11" t="e">
        <f t="shared" si="161"/>
        <v>#REF!</v>
      </c>
      <c r="J446" s="11" t="e">
        <f t="shared" si="161"/>
        <v>#REF!</v>
      </c>
      <c r="K446" s="11" t="e">
        <f t="shared" si="161"/>
        <v>#REF!</v>
      </c>
      <c r="L446" s="11">
        <f t="shared" si="161"/>
        <v>0</v>
      </c>
    </row>
    <row r="447" spans="1:12" ht="15.75" hidden="1" customHeight="1" x14ac:dyDescent="0.25">
      <c r="A447" s="31" t="s">
        <v>315</v>
      </c>
      <c r="B447" s="42" t="s">
        <v>312</v>
      </c>
      <c r="C447" s="42" t="s">
        <v>305</v>
      </c>
      <c r="D447" s="42" t="s">
        <v>256</v>
      </c>
      <c r="E447" s="42" t="s">
        <v>316</v>
      </c>
      <c r="F447" s="3"/>
      <c r="G447" s="7" t="e">
        <f>'Прил.№4 ведомств.'!#REF!</f>
        <v>#REF!</v>
      </c>
      <c r="H447" s="7" t="e">
        <f>'Прил.№4 ведомств.'!#REF!</f>
        <v>#REF!</v>
      </c>
      <c r="I447" s="7" t="e">
        <f>'Прил.№4 ведомств.'!#REF!</f>
        <v>#REF!</v>
      </c>
      <c r="J447" s="7" t="e">
        <f>'Прил.№4 ведомств.'!#REF!</f>
        <v>#REF!</v>
      </c>
      <c r="K447" s="7" t="e">
        <f>'Прил.№4 ведомств.'!#REF!</f>
        <v>#REF!</v>
      </c>
      <c r="L447" s="7">
        <f>'Прил.№4 ведомств.'!G304</f>
        <v>0</v>
      </c>
    </row>
    <row r="448" spans="1:12" ht="47.25" hidden="1" customHeight="1" x14ac:dyDescent="0.25">
      <c r="A448" s="31" t="s">
        <v>317</v>
      </c>
      <c r="B448" s="42" t="s">
        <v>709</v>
      </c>
      <c r="C448" s="42" t="s">
        <v>305</v>
      </c>
      <c r="D448" s="42" t="s">
        <v>256</v>
      </c>
      <c r="E448" s="42"/>
      <c r="F448" s="3"/>
      <c r="G448" s="11">
        <f>G449</f>
        <v>0</v>
      </c>
      <c r="H448" s="11">
        <f t="shared" ref="H448:L449" si="162">H449</f>
        <v>0</v>
      </c>
      <c r="I448" s="11">
        <f t="shared" si="162"/>
        <v>0</v>
      </c>
      <c r="J448" s="11">
        <f t="shared" si="162"/>
        <v>0</v>
      </c>
      <c r="K448" s="11">
        <f t="shared" si="162"/>
        <v>0</v>
      </c>
      <c r="L448" s="11">
        <f t="shared" si="162"/>
        <v>0</v>
      </c>
    </row>
    <row r="449" spans="1:12" ht="31.5" hidden="1" customHeight="1" x14ac:dyDescent="0.25">
      <c r="A449" s="31" t="s">
        <v>313</v>
      </c>
      <c r="B449" s="42" t="s">
        <v>709</v>
      </c>
      <c r="C449" s="42" t="s">
        <v>305</v>
      </c>
      <c r="D449" s="42" t="s">
        <v>256</v>
      </c>
      <c r="E449" s="42" t="s">
        <v>314</v>
      </c>
      <c r="F449" s="3"/>
      <c r="G449" s="11">
        <f>G450</f>
        <v>0</v>
      </c>
      <c r="H449" s="11">
        <f t="shared" si="162"/>
        <v>0</v>
      </c>
      <c r="I449" s="11">
        <f t="shared" si="162"/>
        <v>0</v>
      </c>
      <c r="J449" s="11">
        <f t="shared" si="162"/>
        <v>0</v>
      </c>
      <c r="K449" s="11">
        <f t="shared" si="162"/>
        <v>0</v>
      </c>
      <c r="L449" s="11">
        <f t="shared" si="162"/>
        <v>0</v>
      </c>
    </row>
    <row r="450" spans="1:12" ht="15.75" hidden="1" customHeight="1" x14ac:dyDescent="0.25">
      <c r="A450" s="31" t="s">
        <v>315</v>
      </c>
      <c r="B450" s="42" t="s">
        <v>709</v>
      </c>
      <c r="C450" s="42" t="s">
        <v>305</v>
      </c>
      <c r="D450" s="42" t="s">
        <v>256</v>
      </c>
      <c r="E450" s="42" t="s">
        <v>316</v>
      </c>
      <c r="F450" s="3"/>
      <c r="G450" s="11"/>
      <c r="H450" s="11"/>
      <c r="I450" s="11"/>
      <c r="J450" s="11"/>
      <c r="K450" s="11"/>
      <c r="L450" s="11"/>
    </row>
    <row r="451" spans="1:12" ht="47.25" hidden="1" customHeight="1" x14ac:dyDescent="0.25">
      <c r="A451" s="47" t="s">
        <v>302</v>
      </c>
      <c r="B451" s="42" t="s">
        <v>709</v>
      </c>
      <c r="C451" s="42" t="s">
        <v>305</v>
      </c>
      <c r="D451" s="42" t="s">
        <v>256</v>
      </c>
      <c r="E451" s="42"/>
      <c r="F451" s="2">
        <v>903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</row>
    <row r="452" spans="1:12" ht="31.5" hidden="1" customHeight="1" x14ac:dyDescent="0.25">
      <c r="A452" s="31" t="s">
        <v>319</v>
      </c>
      <c r="B452" s="42" t="s">
        <v>320</v>
      </c>
      <c r="C452" s="42" t="s">
        <v>305</v>
      </c>
      <c r="D452" s="42" t="s">
        <v>256</v>
      </c>
      <c r="E452" s="42"/>
      <c r="F452" s="3"/>
      <c r="G452" s="11">
        <f>G453</f>
        <v>0</v>
      </c>
      <c r="H452" s="11">
        <f t="shared" ref="H452:L453" si="163">H453</f>
        <v>0</v>
      </c>
      <c r="I452" s="11">
        <f t="shared" si="163"/>
        <v>0</v>
      </c>
      <c r="J452" s="11">
        <f t="shared" si="163"/>
        <v>0</v>
      </c>
      <c r="K452" s="11">
        <f t="shared" si="163"/>
        <v>0</v>
      </c>
      <c r="L452" s="11">
        <f t="shared" si="163"/>
        <v>0</v>
      </c>
    </row>
    <row r="453" spans="1:12" ht="31.5" hidden="1" customHeight="1" x14ac:dyDescent="0.25">
      <c r="A453" s="31" t="s">
        <v>313</v>
      </c>
      <c r="B453" s="42" t="s">
        <v>320</v>
      </c>
      <c r="C453" s="42" t="s">
        <v>305</v>
      </c>
      <c r="D453" s="42" t="s">
        <v>256</v>
      </c>
      <c r="E453" s="42" t="s">
        <v>314</v>
      </c>
      <c r="F453" s="3"/>
      <c r="G453" s="11">
        <f>G454</f>
        <v>0</v>
      </c>
      <c r="H453" s="11">
        <f t="shared" si="163"/>
        <v>0</v>
      </c>
      <c r="I453" s="11">
        <f t="shared" si="163"/>
        <v>0</v>
      </c>
      <c r="J453" s="11">
        <f t="shared" si="163"/>
        <v>0</v>
      </c>
      <c r="K453" s="11">
        <f t="shared" si="163"/>
        <v>0</v>
      </c>
      <c r="L453" s="11">
        <f t="shared" si="163"/>
        <v>0</v>
      </c>
    </row>
    <row r="454" spans="1:12" ht="15.75" hidden="1" customHeight="1" x14ac:dyDescent="0.25">
      <c r="A454" s="31" t="s">
        <v>315</v>
      </c>
      <c r="B454" s="42" t="s">
        <v>320</v>
      </c>
      <c r="C454" s="42" t="s">
        <v>305</v>
      </c>
      <c r="D454" s="42" t="s">
        <v>256</v>
      </c>
      <c r="E454" s="42" t="s">
        <v>316</v>
      </c>
      <c r="F454" s="3"/>
      <c r="G454" s="11"/>
      <c r="H454" s="11"/>
      <c r="I454" s="11"/>
      <c r="J454" s="11"/>
      <c r="K454" s="11"/>
      <c r="L454" s="11">
        <f>'Прил.№4 ведомств.'!G310</f>
        <v>0</v>
      </c>
    </row>
    <row r="455" spans="1:12" ht="47.25" hidden="1" customHeight="1" x14ac:dyDescent="0.25">
      <c r="A455" s="47" t="s">
        <v>302</v>
      </c>
      <c r="B455" s="42" t="s">
        <v>710</v>
      </c>
      <c r="C455" s="42" t="s">
        <v>305</v>
      </c>
      <c r="D455" s="42" t="s">
        <v>256</v>
      </c>
      <c r="E455" s="42"/>
      <c r="F455" s="2">
        <v>903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</row>
    <row r="456" spans="1:12" ht="31.5" hidden="1" customHeight="1" x14ac:dyDescent="0.25">
      <c r="A456" s="31" t="s">
        <v>321</v>
      </c>
      <c r="B456" s="42" t="s">
        <v>711</v>
      </c>
      <c r="C456" s="42" t="s">
        <v>305</v>
      </c>
      <c r="D456" s="42" t="s">
        <v>256</v>
      </c>
      <c r="E456" s="42"/>
      <c r="F456" s="3"/>
      <c r="G456" s="11">
        <f>G457</f>
        <v>0</v>
      </c>
      <c r="H456" s="11">
        <f t="shared" ref="H456:L457" si="164">H457</f>
        <v>0</v>
      </c>
      <c r="I456" s="11">
        <f t="shared" si="164"/>
        <v>0</v>
      </c>
      <c r="J456" s="11">
        <f t="shared" si="164"/>
        <v>0</v>
      </c>
      <c r="K456" s="11">
        <f t="shared" si="164"/>
        <v>0</v>
      </c>
      <c r="L456" s="11">
        <f t="shared" si="164"/>
        <v>0</v>
      </c>
    </row>
    <row r="457" spans="1:12" ht="31.5" hidden="1" customHeight="1" x14ac:dyDescent="0.25">
      <c r="A457" s="31" t="s">
        <v>313</v>
      </c>
      <c r="B457" s="42" t="s">
        <v>711</v>
      </c>
      <c r="C457" s="42" t="s">
        <v>305</v>
      </c>
      <c r="D457" s="42" t="s">
        <v>256</v>
      </c>
      <c r="E457" s="42" t="s">
        <v>314</v>
      </c>
      <c r="F457" s="3"/>
      <c r="G457" s="11">
        <f>G458</f>
        <v>0</v>
      </c>
      <c r="H457" s="11">
        <f t="shared" si="164"/>
        <v>0</v>
      </c>
      <c r="I457" s="11">
        <f t="shared" si="164"/>
        <v>0</v>
      </c>
      <c r="J457" s="11">
        <f t="shared" si="164"/>
        <v>0</v>
      </c>
      <c r="K457" s="11">
        <f t="shared" si="164"/>
        <v>0</v>
      </c>
      <c r="L457" s="11">
        <f t="shared" si="164"/>
        <v>0</v>
      </c>
    </row>
    <row r="458" spans="1:12" ht="15.75" hidden="1" customHeight="1" x14ac:dyDescent="0.25">
      <c r="A458" s="31" t="s">
        <v>315</v>
      </c>
      <c r="B458" s="42" t="s">
        <v>711</v>
      </c>
      <c r="C458" s="42" t="s">
        <v>305</v>
      </c>
      <c r="D458" s="42" t="s">
        <v>256</v>
      </c>
      <c r="E458" s="42" t="s">
        <v>316</v>
      </c>
      <c r="F458" s="3"/>
      <c r="G458" s="11"/>
      <c r="H458" s="11"/>
      <c r="I458" s="11"/>
      <c r="J458" s="11"/>
      <c r="K458" s="11"/>
      <c r="L458" s="11"/>
    </row>
    <row r="459" spans="1:12" ht="47.25" hidden="1" customHeight="1" x14ac:dyDescent="0.25">
      <c r="A459" s="47" t="s">
        <v>302</v>
      </c>
      <c r="B459" s="42" t="s">
        <v>711</v>
      </c>
      <c r="C459" s="42" t="s">
        <v>305</v>
      </c>
      <c r="D459" s="42" t="s">
        <v>256</v>
      </c>
      <c r="E459" s="42"/>
      <c r="F459" s="2">
        <v>903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</row>
    <row r="460" spans="1:12" ht="31.5" hidden="1" customHeight="1" x14ac:dyDescent="0.25">
      <c r="A460" s="31" t="s">
        <v>323</v>
      </c>
      <c r="B460" s="42" t="s">
        <v>324</v>
      </c>
      <c r="C460" s="42" t="s">
        <v>305</v>
      </c>
      <c r="D460" s="42" t="s">
        <v>256</v>
      </c>
      <c r="E460" s="42"/>
      <c r="F460" s="3"/>
      <c r="G460" s="11" t="e">
        <f>G461</f>
        <v>#REF!</v>
      </c>
      <c r="H460" s="11" t="e">
        <f t="shared" ref="H460:L461" si="165">H461</f>
        <v>#REF!</v>
      </c>
      <c r="I460" s="11" t="e">
        <f t="shared" si="165"/>
        <v>#REF!</v>
      </c>
      <c r="J460" s="11" t="e">
        <f t="shared" si="165"/>
        <v>#REF!</v>
      </c>
      <c r="K460" s="11" t="e">
        <f t="shared" si="165"/>
        <v>#REF!</v>
      </c>
      <c r="L460" s="11">
        <f t="shared" si="165"/>
        <v>0</v>
      </c>
    </row>
    <row r="461" spans="1:12" ht="31.5" hidden="1" customHeight="1" x14ac:dyDescent="0.25">
      <c r="A461" s="31" t="s">
        <v>313</v>
      </c>
      <c r="B461" s="42" t="s">
        <v>324</v>
      </c>
      <c r="C461" s="42" t="s">
        <v>305</v>
      </c>
      <c r="D461" s="42" t="s">
        <v>256</v>
      </c>
      <c r="E461" s="42" t="s">
        <v>314</v>
      </c>
      <c r="F461" s="3"/>
      <c r="G461" s="11" t="e">
        <f>G462</f>
        <v>#REF!</v>
      </c>
      <c r="H461" s="11" t="e">
        <f t="shared" si="165"/>
        <v>#REF!</v>
      </c>
      <c r="I461" s="11" t="e">
        <f t="shared" si="165"/>
        <v>#REF!</v>
      </c>
      <c r="J461" s="11" t="e">
        <f t="shared" si="165"/>
        <v>#REF!</v>
      </c>
      <c r="K461" s="11" t="e">
        <f t="shared" si="165"/>
        <v>#REF!</v>
      </c>
      <c r="L461" s="11">
        <f t="shared" si="165"/>
        <v>0</v>
      </c>
    </row>
    <row r="462" spans="1:12" ht="15.75" hidden="1" customHeight="1" x14ac:dyDescent="0.25">
      <c r="A462" s="31" t="s">
        <v>315</v>
      </c>
      <c r="B462" s="42" t="s">
        <v>324</v>
      </c>
      <c r="C462" s="42" t="s">
        <v>305</v>
      </c>
      <c r="D462" s="42" t="s">
        <v>256</v>
      </c>
      <c r="E462" s="42" t="s">
        <v>316</v>
      </c>
      <c r="F462" s="3"/>
      <c r="G462" s="7" t="e">
        <f>'Прил.№4 ведомств.'!#REF!</f>
        <v>#REF!</v>
      </c>
      <c r="H462" s="7" t="e">
        <f>'Прил.№4 ведомств.'!#REF!</f>
        <v>#REF!</v>
      </c>
      <c r="I462" s="7" t="e">
        <f>'Прил.№4 ведомств.'!#REF!</f>
        <v>#REF!</v>
      </c>
      <c r="J462" s="7" t="e">
        <f>'Прил.№4 ведомств.'!#REF!</f>
        <v>#REF!</v>
      </c>
      <c r="K462" s="7" t="e">
        <f>'Прил.№4 ведомств.'!#REF!</f>
        <v>#REF!</v>
      </c>
      <c r="L462" s="7">
        <f>'Прил.№4 ведомств.'!G316</f>
        <v>0</v>
      </c>
    </row>
    <row r="463" spans="1:12" ht="31.5" hidden="1" customHeight="1" x14ac:dyDescent="0.25">
      <c r="A463" s="26" t="s">
        <v>325</v>
      </c>
      <c r="B463" s="42" t="s">
        <v>327</v>
      </c>
      <c r="C463" s="42" t="s">
        <v>305</v>
      </c>
      <c r="D463" s="42" t="s">
        <v>256</v>
      </c>
      <c r="E463" s="42"/>
      <c r="F463" s="3"/>
      <c r="G463" s="11" t="e">
        <f>G464</f>
        <v>#REF!</v>
      </c>
      <c r="H463" s="11" t="e">
        <f t="shared" ref="H463:L464" si="166">H464</f>
        <v>#REF!</v>
      </c>
      <c r="I463" s="11" t="e">
        <f t="shared" si="166"/>
        <v>#REF!</v>
      </c>
      <c r="J463" s="11" t="e">
        <f t="shared" si="166"/>
        <v>#REF!</v>
      </c>
      <c r="K463" s="11" t="e">
        <f t="shared" si="166"/>
        <v>#REF!</v>
      </c>
      <c r="L463" s="11">
        <f t="shared" si="166"/>
        <v>0</v>
      </c>
    </row>
    <row r="464" spans="1:12" ht="31.5" hidden="1" customHeight="1" x14ac:dyDescent="0.25">
      <c r="A464" s="26" t="s">
        <v>313</v>
      </c>
      <c r="B464" s="42" t="s">
        <v>327</v>
      </c>
      <c r="C464" s="42" t="s">
        <v>305</v>
      </c>
      <c r="D464" s="42" t="s">
        <v>256</v>
      </c>
      <c r="E464" s="42" t="s">
        <v>314</v>
      </c>
      <c r="F464" s="3"/>
      <c r="G464" s="11" t="e">
        <f>G465</f>
        <v>#REF!</v>
      </c>
      <c r="H464" s="11" t="e">
        <f t="shared" si="166"/>
        <v>#REF!</v>
      </c>
      <c r="I464" s="11" t="e">
        <f t="shared" si="166"/>
        <v>#REF!</v>
      </c>
      <c r="J464" s="11" t="e">
        <f t="shared" si="166"/>
        <v>#REF!</v>
      </c>
      <c r="K464" s="11" t="e">
        <f t="shared" si="166"/>
        <v>#REF!</v>
      </c>
      <c r="L464" s="11">
        <f t="shared" si="166"/>
        <v>0</v>
      </c>
    </row>
    <row r="465" spans="1:12" ht="15.75" hidden="1" customHeight="1" x14ac:dyDescent="0.25">
      <c r="A465" s="26" t="s">
        <v>315</v>
      </c>
      <c r="B465" s="42" t="s">
        <v>327</v>
      </c>
      <c r="C465" s="42" t="s">
        <v>305</v>
      </c>
      <c r="D465" s="42" t="s">
        <v>256</v>
      </c>
      <c r="E465" s="42" t="s">
        <v>316</v>
      </c>
      <c r="F465" s="3"/>
      <c r="G465" s="11" t="e">
        <f>'Прил.№4 ведомств.'!#REF!</f>
        <v>#REF!</v>
      </c>
      <c r="H465" s="11" t="e">
        <f>'Прил.№4 ведомств.'!#REF!</f>
        <v>#REF!</v>
      </c>
      <c r="I465" s="11" t="e">
        <f>'Прил.№4 ведомств.'!#REF!</f>
        <v>#REF!</v>
      </c>
      <c r="J465" s="11" t="e">
        <f>'Прил.№4 ведомств.'!#REF!</f>
        <v>#REF!</v>
      </c>
      <c r="K465" s="11" t="e">
        <f>'Прил.№4 ведомств.'!#REF!</f>
        <v>#REF!</v>
      </c>
      <c r="L465" s="11">
        <f>'Прил.№4 ведомств.'!G319</f>
        <v>0</v>
      </c>
    </row>
    <row r="466" spans="1:12" ht="31.5" hidden="1" customHeight="1" x14ac:dyDescent="0.25">
      <c r="A466" s="69" t="s">
        <v>328</v>
      </c>
      <c r="B466" s="21" t="s">
        <v>329</v>
      </c>
      <c r="C466" s="42" t="s">
        <v>305</v>
      </c>
      <c r="D466" s="42" t="s">
        <v>256</v>
      </c>
      <c r="E466" s="42"/>
      <c r="F466" s="3"/>
      <c r="G466" s="11" t="e">
        <f>G467</f>
        <v>#REF!</v>
      </c>
      <c r="H466" s="11" t="e">
        <f t="shared" ref="H466:L467" si="167">H467</f>
        <v>#REF!</v>
      </c>
      <c r="I466" s="11" t="e">
        <f t="shared" si="167"/>
        <v>#REF!</v>
      </c>
      <c r="J466" s="11" t="e">
        <f t="shared" si="167"/>
        <v>#REF!</v>
      </c>
      <c r="K466" s="11" t="e">
        <f t="shared" si="167"/>
        <v>#REF!</v>
      </c>
      <c r="L466" s="11">
        <f t="shared" si="167"/>
        <v>0</v>
      </c>
    </row>
    <row r="467" spans="1:12" ht="31.5" hidden="1" customHeight="1" x14ac:dyDescent="0.25">
      <c r="A467" s="31" t="s">
        <v>313</v>
      </c>
      <c r="B467" s="21" t="s">
        <v>329</v>
      </c>
      <c r="C467" s="42" t="s">
        <v>305</v>
      </c>
      <c r="D467" s="42" t="s">
        <v>256</v>
      </c>
      <c r="E467" s="42" t="s">
        <v>314</v>
      </c>
      <c r="F467" s="3"/>
      <c r="G467" s="11" t="e">
        <f>G468</f>
        <v>#REF!</v>
      </c>
      <c r="H467" s="11" t="e">
        <f t="shared" si="167"/>
        <v>#REF!</v>
      </c>
      <c r="I467" s="11" t="e">
        <f t="shared" si="167"/>
        <v>#REF!</v>
      </c>
      <c r="J467" s="11" t="e">
        <f t="shared" si="167"/>
        <v>#REF!</v>
      </c>
      <c r="K467" s="11" t="e">
        <f t="shared" si="167"/>
        <v>#REF!</v>
      </c>
      <c r="L467" s="11">
        <f t="shared" si="167"/>
        <v>0</v>
      </c>
    </row>
    <row r="468" spans="1:12" ht="15.75" hidden="1" customHeight="1" x14ac:dyDescent="0.25">
      <c r="A468" s="255" t="s">
        <v>315</v>
      </c>
      <c r="B468" s="21" t="s">
        <v>329</v>
      </c>
      <c r="C468" s="42" t="s">
        <v>305</v>
      </c>
      <c r="D468" s="42" t="s">
        <v>256</v>
      </c>
      <c r="E468" s="42" t="s">
        <v>316</v>
      </c>
      <c r="F468" s="3"/>
      <c r="G468" s="11" t="e">
        <f>'Прил.№4 ведомств.'!#REF!</f>
        <v>#REF!</v>
      </c>
      <c r="H468" s="11" t="e">
        <f>'Прил.№4 ведомств.'!#REF!</f>
        <v>#REF!</v>
      </c>
      <c r="I468" s="11" t="e">
        <f>'Прил.№4 ведомств.'!#REF!</f>
        <v>#REF!</v>
      </c>
      <c r="J468" s="11" t="e">
        <f>'Прил.№4 ведомств.'!#REF!</f>
        <v>#REF!</v>
      </c>
      <c r="K468" s="11" t="e">
        <f>'Прил.№4 ведомств.'!#REF!</f>
        <v>#REF!</v>
      </c>
      <c r="L468" s="11">
        <f>'Прил.№4 ведомств.'!G322</f>
        <v>0</v>
      </c>
    </row>
    <row r="469" spans="1:12" ht="31.5" hidden="1" customHeight="1" x14ac:dyDescent="0.25">
      <c r="A469" s="69" t="s">
        <v>842</v>
      </c>
      <c r="B469" s="21" t="s">
        <v>848</v>
      </c>
      <c r="C469" s="42" t="s">
        <v>305</v>
      </c>
      <c r="D469" s="42" t="s">
        <v>256</v>
      </c>
      <c r="E469" s="42"/>
      <c r="F469" s="3"/>
      <c r="G469" s="11" t="e">
        <f>G470</f>
        <v>#REF!</v>
      </c>
      <c r="H469" s="11" t="e">
        <f t="shared" ref="H469:L470" si="168">H470</f>
        <v>#REF!</v>
      </c>
      <c r="I469" s="11" t="e">
        <f t="shared" si="168"/>
        <v>#REF!</v>
      </c>
      <c r="J469" s="11" t="e">
        <f t="shared" si="168"/>
        <v>#REF!</v>
      </c>
      <c r="K469" s="11" t="e">
        <f t="shared" si="168"/>
        <v>#REF!</v>
      </c>
      <c r="L469" s="11">
        <f t="shared" si="168"/>
        <v>0</v>
      </c>
    </row>
    <row r="470" spans="1:12" ht="31.5" hidden="1" customHeight="1" x14ac:dyDescent="0.25">
      <c r="A470" s="31" t="s">
        <v>313</v>
      </c>
      <c r="B470" s="21" t="s">
        <v>848</v>
      </c>
      <c r="C470" s="42" t="s">
        <v>305</v>
      </c>
      <c r="D470" s="42" t="s">
        <v>256</v>
      </c>
      <c r="E470" s="42" t="s">
        <v>314</v>
      </c>
      <c r="F470" s="3"/>
      <c r="G470" s="11" t="e">
        <f>G471</f>
        <v>#REF!</v>
      </c>
      <c r="H470" s="11" t="e">
        <f t="shared" si="168"/>
        <v>#REF!</v>
      </c>
      <c r="I470" s="11" t="e">
        <f t="shared" si="168"/>
        <v>#REF!</v>
      </c>
      <c r="J470" s="11" t="e">
        <f t="shared" si="168"/>
        <v>#REF!</v>
      </c>
      <c r="K470" s="11" t="e">
        <f t="shared" si="168"/>
        <v>#REF!</v>
      </c>
      <c r="L470" s="11">
        <f t="shared" si="168"/>
        <v>0</v>
      </c>
    </row>
    <row r="471" spans="1:12" ht="15.75" hidden="1" customHeight="1" x14ac:dyDescent="0.25">
      <c r="A471" s="255" t="s">
        <v>315</v>
      </c>
      <c r="B471" s="21" t="s">
        <v>848</v>
      </c>
      <c r="C471" s="42" t="s">
        <v>305</v>
      </c>
      <c r="D471" s="42" t="s">
        <v>256</v>
      </c>
      <c r="E471" s="42" t="s">
        <v>316</v>
      </c>
      <c r="F471" s="3"/>
      <c r="G471" s="11" t="e">
        <f>'Прил.№4 ведомств.'!#REF!</f>
        <v>#REF!</v>
      </c>
      <c r="H471" s="11" t="e">
        <f>'Прил.№4 ведомств.'!#REF!</f>
        <v>#REF!</v>
      </c>
      <c r="I471" s="11" t="e">
        <f>'Прил.№4 ведомств.'!#REF!</f>
        <v>#REF!</v>
      </c>
      <c r="J471" s="11" t="e">
        <f>'Прил.№4 ведомств.'!#REF!</f>
        <v>#REF!</v>
      </c>
      <c r="K471" s="11" t="e">
        <f>'Прил.№4 ведомств.'!#REF!</f>
        <v>#REF!</v>
      </c>
      <c r="L471" s="11">
        <f>'Прил.№4 ведомств.'!G325</f>
        <v>0</v>
      </c>
    </row>
    <row r="472" spans="1:12" ht="19.5" customHeight="1" x14ac:dyDescent="0.25">
      <c r="A472" s="302" t="s">
        <v>990</v>
      </c>
      <c r="B472" s="21" t="s">
        <v>991</v>
      </c>
      <c r="C472" s="42" t="s">
        <v>305</v>
      </c>
      <c r="D472" s="42" t="s">
        <v>256</v>
      </c>
      <c r="E472" s="42"/>
      <c r="F472" s="3"/>
      <c r="G472" s="11"/>
      <c r="H472" s="11"/>
      <c r="I472" s="11"/>
      <c r="J472" s="11"/>
      <c r="K472" s="11"/>
      <c r="L472" s="11">
        <f>L473</f>
        <v>45</v>
      </c>
    </row>
    <row r="473" spans="1:12" ht="15.75" x14ac:dyDescent="0.25">
      <c r="A473" s="26" t="s">
        <v>289</v>
      </c>
      <c r="B473" s="21" t="s">
        <v>991</v>
      </c>
      <c r="C473" s="42" t="s">
        <v>305</v>
      </c>
      <c r="D473" s="42" t="s">
        <v>256</v>
      </c>
      <c r="E473" s="42" t="s">
        <v>290</v>
      </c>
      <c r="F473" s="3"/>
      <c r="G473" s="11"/>
      <c r="H473" s="11"/>
      <c r="I473" s="11"/>
      <c r="J473" s="11"/>
      <c r="K473" s="11"/>
      <c r="L473" s="11">
        <f>L474</f>
        <v>45</v>
      </c>
    </row>
    <row r="474" spans="1:12" ht="15.75" x14ac:dyDescent="0.25">
      <c r="A474" s="26" t="s">
        <v>1057</v>
      </c>
      <c r="B474" s="21" t="s">
        <v>991</v>
      </c>
      <c r="C474" s="42" t="s">
        <v>305</v>
      </c>
      <c r="D474" s="42" t="s">
        <v>256</v>
      </c>
      <c r="E474" s="42" t="s">
        <v>1056</v>
      </c>
      <c r="F474" s="3"/>
      <c r="G474" s="11"/>
      <c r="H474" s="11"/>
      <c r="I474" s="11"/>
      <c r="J474" s="11"/>
      <c r="K474" s="11"/>
      <c r="L474" s="11">
        <f>'Прил.№4 ведомств.'!G301</f>
        <v>45</v>
      </c>
    </row>
    <row r="475" spans="1:12" ht="31.5" x14ac:dyDescent="0.25">
      <c r="A475" s="33" t="s">
        <v>1043</v>
      </c>
      <c r="B475" s="21" t="s">
        <v>1042</v>
      </c>
      <c r="C475" s="42" t="s">
        <v>305</v>
      </c>
      <c r="D475" s="42" t="s">
        <v>256</v>
      </c>
      <c r="E475" s="42"/>
      <c r="F475" s="294"/>
      <c r="G475" s="11"/>
      <c r="H475" s="11"/>
      <c r="I475" s="11"/>
      <c r="J475" s="11"/>
      <c r="K475" s="11"/>
      <c r="L475" s="11">
        <f>L478+L476</f>
        <v>300</v>
      </c>
    </row>
    <row r="476" spans="1:12" ht="78.75" x14ac:dyDescent="0.25">
      <c r="A476" s="26" t="s">
        <v>168</v>
      </c>
      <c r="B476" s="21" t="s">
        <v>1042</v>
      </c>
      <c r="C476" s="42" t="s">
        <v>305</v>
      </c>
      <c r="D476" s="42" t="s">
        <v>256</v>
      </c>
      <c r="E476" s="42" t="s">
        <v>169</v>
      </c>
      <c r="F476" s="294"/>
      <c r="G476" s="11"/>
      <c r="H476" s="11"/>
      <c r="I476" s="11"/>
      <c r="J476" s="11"/>
      <c r="K476" s="11"/>
      <c r="L476" s="11">
        <f>L477</f>
        <v>300</v>
      </c>
    </row>
    <row r="477" spans="1:12" ht="15.75" x14ac:dyDescent="0.25">
      <c r="A477" s="48" t="s">
        <v>383</v>
      </c>
      <c r="B477" s="21" t="s">
        <v>1042</v>
      </c>
      <c r="C477" s="42" t="s">
        <v>305</v>
      </c>
      <c r="D477" s="42" t="s">
        <v>256</v>
      </c>
      <c r="E477" s="42" t="s">
        <v>250</v>
      </c>
      <c r="F477" s="294"/>
      <c r="G477" s="11"/>
      <c r="H477" s="11"/>
      <c r="I477" s="11"/>
      <c r="J477" s="11"/>
      <c r="K477" s="11"/>
      <c r="L477" s="11">
        <f>'Прил.№4 ведомств.'!G328</f>
        <v>300</v>
      </c>
    </row>
    <row r="478" spans="1:12" ht="31.5" hidden="1" x14ac:dyDescent="0.25">
      <c r="A478" s="26" t="s">
        <v>172</v>
      </c>
      <c r="B478" s="21" t="s">
        <v>1042</v>
      </c>
      <c r="C478" s="42" t="s">
        <v>305</v>
      </c>
      <c r="D478" s="42" t="s">
        <v>256</v>
      </c>
      <c r="E478" s="42" t="s">
        <v>173</v>
      </c>
      <c r="F478" s="3"/>
      <c r="G478" s="11"/>
      <c r="H478" s="11"/>
      <c r="I478" s="11"/>
      <c r="J478" s="11"/>
      <c r="K478" s="11"/>
      <c r="L478" s="11">
        <f>L479</f>
        <v>0</v>
      </c>
    </row>
    <row r="479" spans="1:12" ht="31.5" hidden="1" x14ac:dyDescent="0.25">
      <c r="A479" s="26" t="s">
        <v>174</v>
      </c>
      <c r="B479" s="21" t="s">
        <v>1042</v>
      </c>
      <c r="C479" s="42" t="s">
        <v>305</v>
      </c>
      <c r="D479" s="42" t="s">
        <v>256</v>
      </c>
      <c r="E479" s="42" t="s">
        <v>175</v>
      </c>
      <c r="F479" s="3"/>
      <c r="G479" s="11"/>
      <c r="H479" s="11"/>
      <c r="I479" s="11"/>
      <c r="J479" s="11"/>
      <c r="K479" s="11"/>
      <c r="L479" s="11">
        <f>'Прил.№4 ведомств.'!G330</f>
        <v>0</v>
      </c>
    </row>
    <row r="480" spans="1:12" ht="15.75" x14ac:dyDescent="0.25">
      <c r="A480" s="26" t="s">
        <v>992</v>
      </c>
      <c r="B480" s="21" t="s">
        <v>993</v>
      </c>
      <c r="C480" s="42" t="s">
        <v>305</v>
      </c>
      <c r="D480" s="42" t="s">
        <v>256</v>
      </c>
      <c r="E480" s="42"/>
      <c r="F480" s="3"/>
      <c r="G480" s="11"/>
      <c r="H480" s="11"/>
      <c r="I480" s="11"/>
      <c r="J480" s="11"/>
      <c r="K480" s="11"/>
      <c r="L480" s="11">
        <f>L481+L483+L485</f>
        <v>15309</v>
      </c>
    </row>
    <row r="481" spans="1:13" ht="78.75" x14ac:dyDescent="0.25">
      <c r="A481" s="26" t="s">
        <v>168</v>
      </c>
      <c r="B481" s="21" t="s">
        <v>993</v>
      </c>
      <c r="C481" s="42" t="s">
        <v>305</v>
      </c>
      <c r="D481" s="42" t="s">
        <v>256</v>
      </c>
      <c r="E481" s="42" t="s">
        <v>169</v>
      </c>
      <c r="F481" s="3"/>
      <c r="G481" s="11"/>
      <c r="H481" s="11"/>
      <c r="I481" s="11"/>
      <c r="J481" s="11"/>
      <c r="K481" s="11"/>
      <c r="L481" s="11">
        <f>L482</f>
        <v>13271.6</v>
      </c>
    </row>
    <row r="482" spans="1:13" ht="15.75" x14ac:dyDescent="0.25">
      <c r="A482" s="48" t="s">
        <v>383</v>
      </c>
      <c r="B482" s="21" t="s">
        <v>993</v>
      </c>
      <c r="C482" s="42" t="s">
        <v>305</v>
      </c>
      <c r="D482" s="42" t="s">
        <v>256</v>
      </c>
      <c r="E482" s="42" t="s">
        <v>250</v>
      </c>
      <c r="F482" s="3"/>
      <c r="G482" s="11"/>
      <c r="H482" s="11"/>
      <c r="I482" s="11"/>
      <c r="J482" s="11"/>
      <c r="K482" s="11"/>
      <c r="L482" s="11">
        <f>'Прил.№4 ведомств.'!G333</f>
        <v>13271.6</v>
      </c>
    </row>
    <row r="483" spans="1:13" ht="31.5" x14ac:dyDescent="0.25">
      <c r="A483" s="26" t="s">
        <v>172</v>
      </c>
      <c r="B483" s="21" t="s">
        <v>993</v>
      </c>
      <c r="C483" s="42" t="s">
        <v>305</v>
      </c>
      <c r="D483" s="42" t="s">
        <v>256</v>
      </c>
      <c r="E483" s="42" t="s">
        <v>173</v>
      </c>
      <c r="F483" s="3"/>
      <c r="G483" s="11"/>
      <c r="H483" s="11"/>
      <c r="I483" s="11"/>
      <c r="J483" s="11"/>
      <c r="K483" s="11"/>
      <c r="L483" s="11">
        <f>L484</f>
        <v>1965.3</v>
      </c>
    </row>
    <row r="484" spans="1:13" ht="31.5" x14ac:dyDescent="0.25">
      <c r="A484" s="26" t="s">
        <v>174</v>
      </c>
      <c r="B484" s="21" t="s">
        <v>993</v>
      </c>
      <c r="C484" s="42" t="s">
        <v>305</v>
      </c>
      <c r="D484" s="42" t="s">
        <v>256</v>
      </c>
      <c r="E484" s="42" t="s">
        <v>175</v>
      </c>
      <c r="F484" s="3"/>
      <c r="G484" s="11"/>
      <c r="H484" s="11"/>
      <c r="I484" s="11"/>
      <c r="J484" s="11"/>
      <c r="K484" s="11"/>
      <c r="L484" s="11">
        <f>'Прил.№4 ведомств.'!G335</f>
        <v>1965.3</v>
      </c>
    </row>
    <row r="485" spans="1:13" ht="15.75" customHeight="1" x14ac:dyDescent="0.25">
      <c r="A485" s="26" t="s">
        <v>176</v>
      </c>
      <c r="B485" s="21" t="s">
        <v>993</v>
      </c>
      <c r="C485" s="42" t="s">
        <v>305</v>
      </c>
      <c r="D485" s="42" t="s">
        <v>256</v>
      </c>
      <c r="E485" s="42" t="s">
        <v>186</v>
      </c>
      <c r="F485" s="3"/>
      <c r="G485" s="11"/>
      <c r="H485" s="11"/>
      <c r="I485" s="11"/>
      <c r="J485" s="11"/>
      <c r="K485" s="11"/>
      <c r="L485" s="11">
        <f>L486</f>
        <v>72.099999999999994</v>
      </c>
    </row>
    <row r="486" spans="1:13" ht="15.75" customHeight="1" x14ac:dyDescent="0.25">
      <c r="A486" s="26" t="s">
        <v>779</v>
      </c>
      <c r="B486" s="21" t="s">
        <v>993</v>
      </c>
      <c r="C486" s="42" t="s">
        <v>305</v>
      </c>
      <c r="D486" s="42" t="s">
        <v>256</v>
      </c>
      <c r="E486" s="42" t="s">
        <v>179</v>
      </c>
      <c r="F486" s="3"/>
      <c r="G486" s="11"/>
      <c r="H486" s="11"/>
      <c r="I486" s="11"/>
      <c r="J486" s="11"/>
      <c r="K486" s="11"/>
      <c r="L486" s="11">
        <f>'Прил.№4 ведомств.'!G337</f>
        <v>72.099999999999994</v>
      </c>
    </row>
    <row r="487" spans="1:13" ht="47.25" x14ac:dyDescent="0.25">
      <c r="A487" s="47" t="s">
        <v>302</v>
      </c>
      <c r="B487" s="42" t="s">
        <v>310</v>
      </c>
      <c r="C487" s="42"/>
      <c r="D487" s="42"/>
      <c r="E487" s="42"/>
      <c r="F487" s="2">
        <v>903</v>
      </c>
      <c r="G487" s="11" t="e">
        <f t="shared" ref="G487:L487" si="169">G442</f>
        <v>#REF!</v>
      </c>
      <c r="H487" s="11" t="e">
        <f t="shared" si="169"/>
        <v>#REF!</v>
      </c>
      <c r="I487" s="11" t="e">
        <f t="shared" si="169"/>
        <v>#REF!</v>
      </c>
      <c r="J487" s="11" t="e">
        <f t="shared" si="169"/>
        <v>#REF!</v>
      </c>
      <c r="K487" s="11" t="e">
        <f t="shared" si="169"/>
        <v>#REF!</v>
      </c>
      <c r="L487" s="11">
        <f t="shared" si="169"/>
        <v>15654</v>
      </c>
    </row>
    <row r="488" spans="1:13" s="1" customFormat="1" ht="59.25" customHeight="1" x14ac:dyDescent="0.25">
      <c r="A488" s="43" t="s">
        <v>968</v>
      </c>
      <c r="B488" s="8" t="s">
        <v>365</v>
      </c>
      <c r="C488" s="83"/>
      <c r="D488" s="83"/>
      <c r="E488" s="83"/>
      <c r="F488" s="83"/>
      <c r="G488" s="67" t="e">
        <f>G499</f>
        <v>#REF!</v>
      </c>
      <c r="H488" s="67" t="e">
        <f>H499</f>
        <v>#REF!</v>
      </c>
      <c r="I488" s="67" t="e">
        <f>I499</f>
        <v>#REF!</v>
      </c>
      <c r="J488" s="67" t="e">
        <f>J499</f>
        <v>#REF!</v>
      </c>
      <c r="K488" s="67" t="e">
        <f>K499</f>
        <v>#REF!</v>
      </c>
      <c r="L488" s="67">
        <f>L489+L494</f>
        <v>847</v>
      </c>
      <c r="M488" s="333"/>
    </row>
    <row r="489" spans="1:13" s="1" customFormat="1" ht="15.75" x14ac:dyDescent="0.25">
      <c r="A489" s="26" t="s">
        <v>304</v>
      </c>
      <c r="B489" s="42" t="s">
        <v>365</v>
      </c>
      <c r="C489" s="42" t="s">
        <v>305</v>
      </c>
      <c r="D489" s="83"/>
      <c r="E489" s="83"/>
      <c r="F489" s="83"/>
      <c r="G489" s="67"/>
      <c r="H489" s="67"/>
      <c r="I489" s="67"/>
      <c r="J489" s="67"/>
      <c r="K489" s="67"/>
      <c r="L489" s="11">
        <f>L490</f>
        <v>697</v>
      </c>
      <c r="M489" s="333"/>
    </row>
    <row r="490" spans="1:13" s="1" customFormat="1" ht="15.75" x14ac:dyDescent="0.25">
      <c r="A490" s="26" t="s">
        <v>446</v>
      </c>
      <c r="B490" s="42" t="s">
        <v>365</v>
      </c>
      <c r="C490" s="42" t="s">
        <v>305</v>
      </c>
      <c r="D490" s="42" t="s">
        <v>159</v>
      </c>
      <c r="E490" s="83"/>
      <c r="F490" s="83"/>
      <c r="G490" s="67"/>
      <c r="H490" s="67"/>
      <c r="I490" s="67"/>
      <c r="J490" s="67"/>
      <c r="K490" s="67"/>
      <c r="L490" s="11">
        <f>L491</f>
        <v>697</v>
      </c>
      <c r="M490" s="333"/>
    </row>
    <row r="491" spans="1:13" s="1" customFormat="1" ht="47.25" x14ac:dyDescent="0.25">
      <c r="A491" s="33" t="s">
        <v>366</v>
      </c>
      <c r="B491" s="21" t="s">
        <v>367</v>
      </c>
      <c r="C491" s="42" t="s">
        <v>305</v>
      </c>
      <c r="D491" s="42" t="s">
        <v>159</v>
      </c>
      <c r="E491" s="83"/>
      <c r="F491" s="83"/>
      <c r="G491" s="67"/>
      <c r="H491" s="67"/>
      <c r="I491" s="67"/>
      <c r="J491" s="67"/>
      <c r="K491" s="67"/>
      <c r="L491" s="11">
        <f>L492</f>
        <v>697</v>
      </c>
      <c r="M491" s="333"/>
    </row>
    <row r="492" spans="1:13" s="1" customFormat="1" ht="31.5" x14ac:dyDescent="0.25">
      <c r="A492" s="33" t="s">
        <v>313</v>
      </c>
      <c r="B492" s="21" t="s">
        <v>367</v>
      </c>
      <c r="C492" s="42" t="s">
        <v>305</v>
      </c>
      <c r="D492" s="42" t="s">
        <v>159</v>
      </c>
      <c r="E492" s="42" t="s">
        <v>314</v>
      </c>
      <c r="F492" s="83"/>
      <c r="G492" s="67"/>
      <c r="H492" s="67"/>
      <c r="I492" s="67"/>
      <c r="J492" s="67"/>
      <c r="K492" s="67"/>
      <c r="L492" s="11">
        <f>L493</f>
        <v>697</v>
      </c>
      <c r="M492" s="333"/>
    </row>
    <row r="493" spans="1:13" s="1" customFormat="1" ht="15.75" x14ac:dyDescent="0.25">
      <c r="A493" s="33" t="s">
        <v>315</v>
      </c>
      <c r="B493" s="21" t="s">
        <v>367</v>
      </c>
      <c r="C493" s="42" t="s">
        <v>305</v>
      </c>
      <c r="D493" s="42" t="s">
        <v>159</v>
      </c>
      <c r="E493" s="42" t="s">
        <v>316</v>
      </c>
      <c r="F493" s="83"/>
      <c r="G493" s="67"/>
      <c r="H493" s="67"/>
      <c r="I493" s="67"/>
      <c r="J493" s="67"/>
      <c r="K493" s="67"/>
      <c r="L493" s="11">
        <f>'Прил.№4 ведомств.'!G717</f>
        <v>697</v>
      </c>
      <c r="M493" s="333"/>
    </row>
    <row r="494" spans="1:13" s="1" customFormat="1" ht="15.75" x14ac:dyDescent="0.25">
      <c r="A494" s="31" t="s">
        <v>467</v>
      </c>
      <c r="B494" s="42" t="s">
        <v>365</v>
      </c>
      <c r="C494" s="42" t="s">
        <v>305</v>
      </c>
      <c r="D494" s="42" t="s">
        <v>254</v>
      </c>
      <c r="E494" s="42"/>
      <c r="F494" s="83"/>
      <c r="G494" s="67"/>
      <c r="H494" s="67"/>
      <c r="I494" s="67"/>
      <c r="J494" s="67"/>
      <c r="K494" s="67"/>
      <c r="L494" s="11">
        <f>L495</f>
        <v>150</v>
      </c>
      <c r="M494" s="333"/>
    </row>
    <row r="495" spans="1:13" s="1" customFormat="1" ht="47.25" x14ac:dyDescent="0.25">
      <c r="A495" s="33" t="s">
        <v>366</v>
      </c>
      <c r="B495" s="21" t="s">
        <v>367</v>
      </c>
      <c r="C495" s="42" t="s">
        <v>305</v>
      </c>
      <c r="D495" s="42" t="s">
        <v>254</v>
      </c>
      <c r="E495" s="42"/>
      <c r="F495" s="83"/>
      <c r="G495" s="67"/>
      <c r="H495" s="67"/>
      <c r="I495" s="67"/>
      <c r="J495" s="67"/>
      <c r="K495" s="67"/>
      <c r="L495" s="11">
        <f>L496</f>
        <v>150</v>
      </c>
      <c r="M495" s="333"/>
    </row>
    <row r="496" spans="1:13" s="1" customFormat="1" ht="31.5" x14ac:dyDescent="0.25">
      <c r="A496" s="33" t="s">
        <v>313</v>
      </c>
      <c r="B496" s="21" t="s">
        <v>367</v>
      </c>
      <c r="C496" s="42" t="s">
        <v>305</v>
      </c>
      <c r="D496" s="42" t="s">
        <v>254</v>
      </c>
      <c r="E496" s="42" t="s">
        <v>314</v>
      </c>
      <c r="F496" s="83"/>
      <c r="G496" s="67"/>
      <c r="H496" s="67"/>
      <c r="I496" s="67"/>
      <c r="J496" s="67"/>
      <c r="K496" s="67"/>
      <c r="L496" s="11">
        <f>L497</f>
        <v>150</v>
      </c>
      <c r="M496" s="333"/>
    </row>
    <row r="497" spans="1:13" s="1" customFormat="1" ht="15.75" x14ac:dyDescent="0.25">
      <c r="A497" s="33" t="s">
        <v>315</v>
      </c>
      <c r="B497" s="21" t="s">
        <v>367</v>
      </c>
      <c r="C497" s="42" t="s">
        <v>305</v>
      </c>
      <c r="D497" s="42" t="s">
        <v>254</v>
      </c>
      <c r="E497" s="42" t="s">
        <v>316</v>
      </c>
      <c r="F497" s="83"/>
      <c r="G497" s="67"/>
      <c r="H497" s="67"/>
      <c r="I497" s="67"/>
      <c r="J497" s="67"/>
      <c r="K497" s="67"/>
      <c r="L497" s="11">
        <f>'Прил.№4 ведомств.'!G788</f>
        <v>150</v>
      </c>
      <c r="M497" s="333"/>
    </row>
    <row r="498" spans="1:13" s="1" customFormat="1" ht="31.5" x14ac:dyDescent="0.25">
      <c r="A498" s="33" t="s">
        <v>445</v>
      </c>
      <c r="B498" s="21" t="s">
        <v>365</v>
      </c>
      <c r="C498" s="42"/>
      <c r="D498" s="42"/>
      <c r="E498" s="42"/>
      <c r="F498" s="2">
        <v>906</v>
      </c>
      <c r="G498" s="67"/>
      <c r="H498" s="67"/>
      <c r="I498" s="67"/>
      <c r="J498" s="67"/>
      <c r="K498" s="67"/>
      <c r="L498" s="11">
        <f>L488</f>
        <v>847</v>
      </c>
      <c r="M498" s="333"/>
    </row>
    <row r="499" spans="1:13" s="1" customFormat="1" ht="15.75" hidden="1" customHeight="1" x14ac:dyDescent="0.25">
      <c r="A499" s="84" t="s">
        <v>532</v>
      </c>
      <c r="B499" s="42" t="s">
        <v>365</v>
      </c>
      <c r="C499" s="42" t="s">
        <v>533</v>
      </c>
      <c r="D499" s="84"/>
      <c r="E499" s="84"/>
      <c r="F499" s="84"/>
      <c r="G499" s="11" t="e">
        <f t="shared" ref="G499:L499" si="170">G500</f>
        <v>#REF!</v>
      </c>
      <c r="H499" s="11" t="e">
        <f t="shared" si="170"/>
        <v>#REF!</v>
      </c>
      <c r="I499" s="11" t="e">
        <f t="shared" si="170"/>
        <v>#REF!</v>
      </c>
      <c r="J499" s="11" t="e">
        <f t="shared" si="170"/>
        <v>#REF!</v>
      </c>
      <c r="K499" s="11" t="e">
        <f t="shared" si="170"/>
        <v>#REF!</v>
      </c>
      <c r="L499" s="11">
        <f t="shared" si="170"/>
        <v>0</v>
      </c>
      <c r="M499" s="333"/>
    </row>
    <row r="500" spans="1:13" s="1" customFormat="1" ht="15.75" hidden="1" customHeight="1" x14ac:dyDescent="0.25">
      <c r="A500" s="84" t="s">
        <v>534</v>
      </c>
      <c r="B500" s="42" t="s">
        <v>365</v>
      </c>
      <c r="C500" s="42" t="s">
        <v>533</v>
      </c>
      <c r="D500" s="42" t="s">
        <v>159</v>
      </c>
      <c r="E500" s="84"/>
      <c r="F500" s="84"/>
      <c r="G500" s="11" t="e">
        <f>G501</f>
        <v>#REF!</v>
      </c>
      <c r="H500" s="11" t="e">
        <f t="shared" ref="H500:K501" si="171">H501</f>
        <v>#REF!</v>
      </c>
      <c r="I500" s="11" t="e">
        <f t="shared" si="171"/>
        <v>#REF!</v>
      </c>
      <c r="J500" s="11" t="e">
        <f t="shared" si="171"/>
        <v>#REF!</v>
      </c>
      <c r="K500" s="11" t="e">
        <f t="shared" si="171"/>
        <v>#REF!</v>
      </c>
      <c r="L500" s="11">
        <f>L501</f>
        <v>0</v>
      </c>
      <c r="M500" s="333"/>
    </row>
    <row r="501" spans="1:13" s="1" customFormat="1" ht="47.25" hidden="1" customHeight="1" x14ac:dyDescent="0.25">
      <c r="A501" s="33" t="s">
        <v>366</v>
      </c>
      <c r="B501" s="42" t="s">
        <v>367</v>
      </c>
      <c r="C501" s="42" t="s">
        <v>533</v>
      </c>
      <c r="D501" s="42" t="s">
        <v>159</v>
      </c>
      <c r="E501" s="84"/>
      <c r="F501" s="84"/>
      <c r="G501" s="11" t="e">
        <f>G502</f>
        <v>#REF!</v>
      </c>
      <c r="H501" s="11" t="e">
        <f t="shared" si="171"/>
        <v>#REF!</v>
      </c>
      <c r="I501" s="11" t="e">
        <f t="shared" si="171"/>
        <v>#REF!</v>
      </c>
      <c r="J501" s="11" t="e">
        <f t="shared" si="171"/>
        <v>#REF!</v>
      </c>
      <c r="K501" s="11" t="e">
        <f t="shared" si="171"/>
        <v>#REF!</v>
      </c>
      <c r="L501" s="11">
        <f>L502</f>
        <v>0</v>
      </c>
      <c r="M501" s="333"/>
    </row>
    <row r="502" spans="1:13" s="1" customFormat="1" ht="31.5" hidden="1" customHeight="1" x14ac:dyDescent="0.25">
      <c r="A502" s="26" t="s">
        <v>313</v>
      </c>
      <c r="B502" s="42" t="s">
        <v>367</v>
      </c>
      <c r="C502" s="42" t="s">
        <v>533</v>
      </c>
      <c r="D502" s="42" t="s">
        <v>159</v>
      </c>
      <c r="E502" s="42" t="s">
        <v>314</v>
      </c>
      <c r="F502" s="84"/>
      <c r="G502" s="11" t="e">
        <f>G503</f>
        <v>#REF!</v>
      </c>
      <c r="H502" s="11" t="e">
        <f>H503</f>
        <v>#REF!</v>
      </c>
      <c r="I502" s="11" t="e">
        <f>I503</f>
        <v>#REF!</v>
      </c>
      <c r="J502" s="11" t="e">
        <f>J503</f>
        <v>#REF!</v>
      </c>
      <c r="K502" s="11" t="e">
        <f>K503</f>
        <v>#REF!</v>
      </c>
      <c r="L502" s="11">
        <f>L503</f>
        <v>0</v>
      </c>
      <c r="M502" s="333"/>
    </row>
    <row r="503" spans="1:13" s="1" customFormat="1" ht="15.75" hidden="1" customHeight="1" x14ac:dyDescent="0.25">
      <c r="A503" s="26" t="s">
        <v>315</v>
      </c>
      <c r="B503" s="42" t="s">
        <v>367</v>
      </c>
      <c r="C503" s="42" t="s">
        <v>533</v>
      </c>
      <c r="D503" s="42" t="s">
        <v>159</v>
      </c>
      <c r="E503" s="42" t="s">
        <v>316</v>
      </c>
      <c r="F503" s="84"/>
      <c r="G503" s="11" t="e">
        <f>'Прил.№4 ведомств.'!#REF!</f>
        <v>#REF!</v>
      </c>
      <c r="H503" s="11" t="e">
        <f>'Прил.№4 ведомств.'!#REF!</f>
        <v>#REF!</v>
      </c>
      <c r="I503" s="11" t="e">
        <f>'Прил.№4 ведомств.'!#REF!</f>
        <v>#REF!</v>
      </c>
      <c r="J503" s="11" t="e">
        <f>'Прил.№4 ведомств.'!#REF!</f>
        <v>#REF!</v>
      </c>
      <c r="K503" s="11" t="e">
        <f>'Прил.№4 ведомств.'!#REF!</f>
        <v>#REF!</v>
      </c>
      <c r="L503" s="11"/>
      <c r="M503" s="333"/>
    </row>
    <row r="504" spans="1:13" s="1" customFormat="1" ht="31.5" hidden="1" customHeight="1" x14ac:dyDescent="0.25">
      <c r="A504" s="47" t="s">
        <v>522</v>
      </c>
      <c r="B504" s="42" t="s">
        <v>365</v>
      </c>
      <c r="C504" s="42"/>
      <c r="D504" s="42"/>
      <c r="E504" s="84"/>
      <c r="F504" s="2">
        <v>907</v>
      </c>
      <c r="G504" s="11" t="e">
        <f>G488</f>
        <v>#REF!</v>
      </c>
      <c r="H504" s="11" t="e">
        <f>H488</f>
        <v>#REF!</v>
      </c>
      <c r="I504" s="11" t="e">
        <f>I488</f>
        <v>#REF!</v>
      </c>
      <c r="J504" s="11" t="e">
        <f>J488</f>
        <v>#REF!</v>
      </c>
      <c r="K504" s="11" t="e">
        <f>K488</f>
        <v>#REF!</v>
      </c>
      <c r="L504" s="11">
        <f>L500</f>
        <v>0</v>
      </c>
      <c r="M504" s="333"/>
    </row>
    <row r="505" spans="1:13" ht="47.25" x14ac:dyDescent="0.25">
      <c r="A505" s="43" t="s">
        <v>584</v>
      </c>
      <c r="B505" s="8" t="s">
        <v>585</v>
      </c>
      <c r="C505" s="2"/>
      <c r="D505" s="2"/>
      <c r="E505" s="2"/>
      <c r="F505" s="2"/>
      <c r="G505" s="67" t="e">
        <f t="shared" ref="G505:L505" si="172">G506+G524</f>
        <v>#REF!</v>
      </c>
      <c r="H505" s="67" t="e">
        <f t="shared" si="172"/>
        <v>#REF!</v>
      </c>
      <c r="I505" s="67" t="e">
        <f t="shared" si="172"/>
        <v>#REF!</v>
      </c>
      <c r="J505" s="67" t="e">
        <f t="shared" si="172"/>
        <v>#REF!</v>
      </c>
      <c r="K505" s="67" t="e">
        <f t="shared" si="172"/>
        <v>#REF!</v>
      </c>
      <c r="L505" s="67">
        <f t="shared" si="172"/>
        <v>3201.3699999999994</v>
      </c>
    </row>
    <row r="506" spans="1:13" ht="47.25" x14ac:dyDescent="0.25">
      <c r="A506" s="43" t="s">
        <v>586</v>
      </c>
      <c r="B506" s="8" t="s">
        <v>587</v>
      </c>
      <c r="C506" s="8"/>
      <c r="D506" s="8"/>
      <c r="E506" s="3"/>
      <c r="F506" s="3"/>
      <c r="G506" s="67" t="e">
        <f>G507</f>
        <v>#REF!</v>
      </c>
      <c r="H506" s="67" t="e">
        <f t="shared" ref="H506:L507" si="173">H507</f>
        <v>#REF!</v>
      </c>
      <c r="I506" s="67" t="e">
        <f t="shared" si="173"/>
        <v>#REF!</v>
      </c>
      <c r="J506" s="67" t="e">
        <f t="shared" si="173"/>
        <v>#REF!</v>
      </c>
      <c r="K506" s="67" t="e">
        <f t="shared" si="173"/>
        <v>#REF!</v>
      </c>
      <c r="L506" s="67">
        <f t="shared" si="173"/>
        <v>2478.8699999999994</v>
      </c>
    </row>
    <row r="507" spans="1:13" ht="15.75" x14ac:dyDescent="0.25">
      <c r="A507" s="84" t="s">
        <v>432</v>
      </c>
      <c r="B507" s="42" t="s">
        <v>587</v>
      </c>
      <c r="C507" s="42" t="s">
        <v>275</v>
      </c>
      <c r="D507" s="42"/>
      <c r="E507" s="2"/>
      <c r="F507" s="2"/>
      <c r="G507" s="11" t="e">
        <f>G508</f>
        <v>#REF!</v>
      </c>
      <c r="H507" s="11" t="e">
        <f t="shared" si="173"/>
        <v>#REF!</v>
      </c>
      <c r="I507" s="11" t="e">
        <f t="shared" si="173"/>
        <v>#REF!</v>
      </c>
      <c r="J507" s="11" t="e">
        <f t="shared" si="173"/>
        <v>#REF!</v>
      </c>
      <c r="K507" s="11" t="e">
        <f t="shared" si="173"/>
        <v>#REF!</v>
      </c>
      <c r="L507" s="11">
        <f t="shared" si="173"/>
        <v>2478.8699999999994</v>
      </c>
    </row>
    <row r="508" spans="1:13" ht="15.75" x14ac:dyDescent="0.25">
      <c r="A508" s="84" t="s">
        <v>583</v>
      </c>
      <c r="B508" s="42" t="s">
        <v>587</v>
      </c>
      <c r="C508" s="42" t="s">
        <v>275</v>
      </c>
      <c r="D508" s="42" t="s">
        <v>256</v>
      </c>
      <c r="E508" s="2"/>
      <c r="F508" s="2"/>
      <c r="G508" s="11" t="e">
        <f>G509+G512+G517</f>
        <v>#REF!</v>
      </c>
      <c r="H508" s="11" t="e">
        <f>H509+H512+H517</f>
        <v>#REF!</v>
      </c>
      <c r="I508" s="11" t="e">
        <f>I509+I512+I517</f>
        <v>#REF!</v>
      </c>
      <c r="J508" s="11" t="e">
        <f>J509+J512+J517</f>
        <v>#REF!</v>
      </c>
      <c r="K508" s="11" t="e">
        <f>K509+K512+K517</f>
        <v>#REF!</v>
      </c>
      <c r="L508" s="11">
        <f>L509+L512+L517+L520</f>
        <v>2478.8699999999994</v>
      </c>
    </row>
    <row r="509" spans="1:13" ht="15.75" hidden="1" customHeight="1" x14ac:dyDescent="0.25">
      <c r="A509" s="26" t="s">
        <v>588</v>
      </c>
      <c r="B509" s="21" t="s">
        <v>589</v>
      </c>
      <c r="C509" s="42" t="s">
        <v>275</v>
      </c>
      <c r="D509" s="42" t="s">
        <v>256</v>
      </c>
      <c r="E509" s="2"/>
      <c r="F509" s="2"/>
      <c r="G509" s="11" t="e">
        <f>G510</f>
        <v>#REF!</v>
      </c>
      <c r="H509" s="11" t="e">
        <f t="shared" ref="H509:L510" si="174">H510</f>
        <v>#REF!</v>
      </c>
      <c r="I509" s="11" t="e">
        <f t="shared" si="174"/>
        <v>#REF!</v>
      </c>
      <c r="J509" s="11" t="e">
        <f t="shared" si="174"/>
        <v>#REF!</v>
      </c>
      <c r="K509" s="11" t="e">
        <f t="shared" si="174"/>
        <v>#REF!</v>
      </c>
      <c r="L509" s="11">
        <f t="shared" si="174"/>
        <v>100</v>
      </c>
    </row>
    <row r="510" spans="1:13" ht="51" hidden="1" customHeight="1" x14ac:dyDescent="0.25">
      <c r="A510" s="26" t="s">
        <v>172</v>
      </c>
      <c r="B510" s="21" t="s">
        <v>589</v>
      </c>
      <c r="C510" s="42" t="s">
        <v>275</v>
      </c>
      <c r="D510" s="42" t="s">
        <v>256</v>
      </c>
      <c r="E510" s="2">
        <v>200</v>
      </c>
      <c r="F510" s="2"/>
      <c r="G510" s="11" t="e">
        <f>G511</f>
        <v>#REF!</v>
      </c>
      <c r="H510" s="11" t="e">
        <f t="shared" si="174"/>
        <v>#REF!</v>
      </c>
      <c r="I510" s="11" t="e">
        <f t="shared" si="174"/>
        <v>#REF!</v>
      </c>
      <c r="J510" s="11" t="e">
        <f t="shared" si="174"/>
        <v>#REF!</v>
      </c>
      <c r="K510" s="11" t="e">
        <f t="shared" si="174"/>
        <v>#REF!</v>
      </c>
      <c r="L510" s="11">
        <f t="shared" si="174"/>
        <v>100</v>
      </c>
    </row>
    <row r="511" spans="1:13" ht="31.5" hidden="1" customHeight="1" x14ac:dyDescent="0.25">
      <c r="A511" s="26" t="s">
        <v>174</v>
      </c>
      <c r="B511" s="21" t="s">
        <v>589</v>
      </c>
      <c r="C511" s="42" t="s">
        <v>275</v>
      </c>
      <c r="D511" s="42" t="s">
        <v>256</v>
      </c>
      <c r="E511" s="2">
        <v>240</v>
      </c>
      <c r="F511" s="2"/>
      <c r="G511" s="11" t="e">
        <f>'Прил.№4 ведомств.'!#REF!</f>
        <v>#REF!</v>
      </c>
      <c r="H511" s="11" t="e">
        <f>'Прил.№4 ведомств.'!#REF!</f>
        <v>#REF!</v>
      </c>
      <c r="I511" s="11" t="e">
        <f>'Прил.№4 ведомств.'!#REF!</f>
        <v>#REF!</v>
      </c>
      <c r="J511" s="11" t="e">
        <f>'Прил.№4 ведомств.'!#REF!</f>
        <v>#REF!</v>
      </c>
      <c r="K511" s="11" t="e">
        <f>'Прил.№4 ведомств.'!#REF!</f>
        <v>#REF!</v>
      </c>
      <c r="L511" s="11">
        <f>'Прил.№4 ведомств.'!G1140</f>
        <v>100</v>
      </c>
    </row>
    <row r="512" spans="1:13" ht="31.5" customHeight="1" x14ac:dyDescent="0.25">
      <c r="A512" s="26" t="s">
        <v>590</v>
      </c>
      <c r="B512" s="21" t="s">
        <v>591</v>
      </c>
      <c r="C512" s="42" t="s">
        <v>275</v>
      </c>
      <c r="D512" s="42" t="s">
        <v>256</v>
      </c>
      <c r="E512" s="2"/>
      <c r="F512" s="2"/>
      <c r="G512" s="11" t="e">
        <f>G513</f>
        <v>#REF!</v>
      </c>
      <c r="H512" s="11" t="e">
        <f t="shared" ref="H512:L513" si="175">H513</f>
        <v>#REF!</v>
      </c>
      <c r="I512" s="11" t="e">
        <f t="shared" si="175"/>
        <v>#REF!</v>
      </c>
      <c r="J512" s="11" t="e">
        <f t="shared" si="175"/>
        <v>#REF!</v>
      </c>
      <c r="K512" s="11" t="e">
        <f t="shared" si="175"/>
        <v>#REF!</v>
      </c>
      <c r="L512" s="11">
        <f>L513+L515</f>
        <v>602</v>
      </c>
    </row>
    <row r="513" spans="1:12" ht="31.5" x14ac:dyDescent="0.25">
      <c r="A513" s="26" t="s">
        <v>172</v>
      </c>
      <c r="B513" s="21" t="s">
        <v>591</v>
      </c>
      <c r="C513" s="42" t="s">
        <v>275</v>
      </c>
      <c r="D513" s="42" t="s">
        <v>256</v>
      </c>
      <c r="E513" s="2">
        <v>200</v>
      </c>
      <c r="F513" s="2"/>
      <c r="G513" s="11" t="e">
        <f>G514</f>
        <v>#REF!</v>
      </c>
      <c r="H513" s="11" t="e">
        <f t="shared" si="175"/>
        <v>#REF!</v>
      </c>
      <c r="I513" s="11" t="e">
        <f t="shared" si="175"/>
        <v>#REF!</v>
      </c>
      <c r="J513" s="11" t="e">
        <f t="shared" si="175"/>
        <v>#REF!</v>
      </c>
      <c r="K513" s="11" t="e">
        <f t="shared" si="175"/>
        <v>#REF!</v>
      </c>
      <c r="L513" s="11">
        <f t="shared" si="175"/>
        <v>602</v>
      </c>
    </row>
    <row r="514" spans="1:12" ht="31.5" x14ac:dyDescent="0.25">
      <c r="A514" s="26" t="s">
        <v>174</v>
      </c>
      <c r="B514" s="21" t="s">
        <v>591</v>
      </c>
      <c r="C514" s="42" t="s">
        <v>275</v>
      </c>
      <c r="D514" s="42" t="s">
        <v>256</v>
      </c>
      <c r="E514" s="2">
        <v>240</v>
      </c>
      <c r="F514" s="2"/>
      <c r="G514" s="11" t="e">
        <f>'Прил.№4 ведомств.'!#REF!</f>
        <v>#REF!</v>
      </c>
      <c r="H514" s="11" t="e">
        <f>'Прил.№4 ведомств.'!#REF!</f>
        <v>#REF!</v>
      </c>
      <c r="I514" s="11" t="e">
        <f>'Прил.№4 ведомств.'!#REF!</f>
        <v>#REF!</v>
      </c>
      <c r="J514" s="11" t="e">
        <f>'Прил.№4 ведомств.'!#REF!</f>
        <v>#REF!</v>
      </c>
      <c r="K514" s="11" t="e">
        <f>'Прил.№4 ведомств.'!#REF!</f>
        <v>#REF!</v>
      </c>
      <c r="L514" s="11">
        <f>'Прил.№4 ведомств.'!G1143</f>
        <v>602</v>
      </c>
    </row>
    <row r="515" spans="1:12" ht="15.75" x14ac:dyDescent="0.25">
      <c r="A515" s="26" t="s">
        <v>176</v>
      </c>
      <c r="B515" s="21" t="s">
        <v>591</v>
      </c>
      <c r="C515" s="42" t="s">
        <v>275</v>
      </c>
      <c r="D515" s="42" t="s">
        <v>256</v>
      </c>
      <c r="E515" s="2">
        <v>800</v>
      </c>
      <c r="F515" s="2"/>
      <c r="G515" s="11"/>
      <c r="H515" s="11"/>
      <c r="I515" s="11"/>
      <c r="J515" s="11"/>
      <c r="K515" s="11"/>
      <c r="L515" s="11">
        <f>L516</f>
        <v>0</v>
      </c>
    </row>
    <row r="516" spans="1:12" ht="15.75" x14ac:dyDescent="0.25">
      <c r="A516" s="26" t="s">
        <v>610</v>
      </c>
      <c r="B516" s="21" t="s">
        <v>591</v>
      </c>
      <c r="C516" s="42" t="s">
        <v>275</v>
      </c>
      <c r="D516" s="42" t="s">
        <v>256</v>
      </c>
      <c r="E516" s="2">
        <v>850</v>
      </c>
      <c r="F516" s="2"/>
      <c r="G516" s="11"/>
      <c r="H516" s="11"/>
      <c r="I516" s="11"/>
      <c r="J516" s="11"/>
      <c r="K516" s="11"/>
      <c r="L516" s="11">
        <f>'Прил.№4 ведомств.'!G1145</f>
        <v>0</v>
      </c>
    </row>
    <row r="517" spans="1:12" ht="15.75" x14ac:dyDescent="0.25">
      <c r="A517" s="26" t="s">
        <v>592</v>
      </c>
      <c r="B517" s="21" t="s">
        <v>593</v>
      </c>
      <c r="C517" s="42" t="s">
        <v>275</v>
      </c>
      <c r="D517" s="42" t="s">
        <v>256</v>
      </c>
      <c r="E517" s="2"/>
      <c r="F517" s="2"/>
      <c r="G517" s="11" t="e">
        <f>G518</f>
        <v>#REF!</v>
      </c>
      <c r="H517" s="11" t="e">
        <f t="shared" ref="H517:L518" si="176">H518</f>
        <v>#REF!</v>
      </c>
      <c r="I517" s="11" t="e">
        <f t="shared" si="176"/>
        <v>#REF!</v>
      </c>
      <c r="J517" s="11" t="e">
        <f t="shared" si="176"/>
        <v>#REF!</v>
      </c>
      <c r="K517" s="11" t="e">
        <f t="shared" si="176"/>
        <v>#REF!</v>
      </c>
      <c r="L517" s="11">
        <f t="shared" si="176"/>
        <v>1776.8699999999994</v>
      </c>
    </row>
    <row r="518" spans="1:12" ht="31.5" x14ac:dyDescent="0.25">
      <c r="A518" s="26" t="s">
        <v>172</v>
      </c>
      <c r="B518" s="21" t="s">
        <v>593</v>
      </c>
      <c r="C518" s="42" t="s">
        <v>275</v>
      </c>
      <c r="D518" s="42" t="s">
        <v>256</v>
      </c>
      <c r="E518" s="2">
        <v>200</v>
      </c>
      <c r="F518" s="2"/>
      <c r="G518" s="11" t="e">
        <f>G519</f>
        <v>#REF!</v>
      </c>
      <c r="H518" s="11" t="e">
        <f t="shared" si="176"/>
        <v>#REF!</v>
      </c>
      <c r="I518" s="11" t="e">
        <f t="shared" si="176"/>
        <v>#REF!</v>
      </c>
      <c r="J518" s="11" t="e">
        <f t="shared" si="176"/>
        <v>#REF!</v>
      </c>
      <c r="K518" s="11" t="e">
        <f t="shared" si="176"/>
        <v>#REF!</v>
      </c>
      <c r="L518" s="11">
        <f t="shared" si="176"/>
        <v>1776.8699999999994</v>
      </c>
    </row>
    <row r="519" spans="1:12" ht="31.5" x14ac:dyDescent="0.25">
      <c r="A519" s="26" t="s">
        <v>174</v>
      </c>
      <c r="B519" s="21" t="s">
        <v>593</v>
      </c>
      <c r="C519" s="42" t="s">
        <v>275</v>
      </c>
      <c r="D519" s="42" t="s">
        <v>256</v>
      </c>
      <c r="E519" s="2">
        <v>240</v>
      </c>
      <c r="F519" s="2"/>
      <c r="G519" s="11" t="e">
        <f>'Прил.№4 ведомств.'!#REF!</f>
        <v>#REF!</v>
      </c>
      <c r="H519" s="11" t="e">
        <f>'Прил.№4 ведомств.'!#REF!</f>
        <v>#REF!</v>
      </c>
      <c r="I519" s="11" t="e">
        <f>'Прил.№4 ведомств.'!#REF!</f>
        <v>#REF!</v>
      </c>
      <c r="J519" s="11" t="e">
        <f>'Прил.№4 ведомств.'!#REF!</f>
        <v>#REF!</v>
      </c>
      <c r="K519" s="11" t="e">
        <f>'Прил.№4 ведомств.'!#REF!</f>
        <v>#REF!</v>
      </c>
      <c r="L519" s="11">
        <f>'Прил.№4 ведомств.'!G1148</f>
        <v>1776.8699999999994</v>
      </c>
    </row>
    <row r="520" spans="1:12" ht="31.5" hidden="1" customHeight="1" x14ac:dyDescent="0.25">
      <c r="A520" s="26" t="s">
        <v>603</v>
      </c>
      <c r="B520" s="21" t="s">
        <v>943</v>
      </c>
      <c r="C520" s="42" t="s">
        <v>908</v>
      </c>
      <c r="D520" s="42" t="s">
        <v>256</v>
      </c>
      <c r="E520" s="2"/>
      <c r="F520" s="2"/>
      <c r="G520" s="11"/>
      <c r="H520" s="11"/>
      <c r="I520" s="11"/>
      <c r="J520" s="11"/>
      <c r="K520" s="11"/>
      <c r="L520" s="11">
        <f>L521</f>
        <v>0</v>
      </c>
    </row>
    <row r="521" spans="1:12" ht="31.5" hidden="1" customHeight="1" x14ac:dyDescent="0.25">
      <c r="A521" s="26" t="s">
        <v>172</v>
      </c>
      <c r="B521" s="21" t="s">
        <v>943</v>
      </c>
      <c r="C521" s="42" t="s">
        <v>908</v>
      </c>
      <c r="D521" s="42" t="s">
        <v>256</v>
      </c>
      <c r="E521" s="2">
        <v>200</v>
      </c>
      <c r="F521" s="2"/>
      <c r="G521" s="11"/>
      <c r="H521" s="11"/>
      <c r="I521" s="11"/>
      <c r="J521" s="11"/>
      <c r="K521" s="11"/>
      <c r="L521" s="11">
        <f>L522</f>
        <v>0</v>
      </c>
    </row>
    <row r="522" spans="1:12" ht="31.5" hidden="1" customHeight="1" x14ac:dyDescent="0.25">
      <c r="A522" s="26" t="s">
        <v>174</v>
      </c>
      <c r="B522" s="21" t="s">
        <v>943</v>
      </c>
      <c r="C522" s="42" t="s">
        <v>908</v>
      </c>
      <c r="D522" s="42" t="s">
        <v>256</v>
      </c>
      <c r="E522" s="2">
        <v>240</v>
      </c>
      <c r="F522" s="2"/>
      <c r="G522" s="11"/>
      <c r="H522" s="11"/>
      <c r="I522" s="11"/>
      <c r="J522" s="11"/>
      <c r="K522" s="11"/>
      <c r="L522" s="11">
        <f>'Прил.№4 ведомств.'!G1151</f>
        <v>0</v>
      </c>
    </row>
    <row r="523" spans="1:12" ht="31.5" x14ac:dyDescent="0.25">
      <c r="A523" s="47" t="s">
        <v>683</v>
      </c>
      <c r="B523" s="42" t="s">
        <v>587</v>
      </c>
      <c r="C523" s="42"/>
      <c r="D523" s="42"/>
      <c r="E523" s="2"/>
      <c r="F523" s="2">
        <v>908</v>
      </c>
      <c r="G523" s="11" t="e">
        <f t="shared" ref="G523:L523" si="177">G506</f>
        <v>#REF!</v>
      </c>
      <c r="H523" s="11" t="e">
        <f t="shared" si="177"/>
        <v>#REF!</v>
      </c>
      <c r="I523" s="11" t="e">
        <f t="shared" si="177"/>
        <v>#REF!</v>
      </c>
      <c r="J523" s="11" t="e">
        <f t="shared" si="177"/>
        <v>#REF!</v>
      </c>
      <c r="K523" s="11" t="e">
        <f t="shared" si="177"/>
        <v>#REF!</v>
      </c>
      <c r="L523" s="11">
        <f t="shared" si="177"/>
        <v>2478.8699999999994</v>
      </c>
    </row>
    <row r="524" spans="1:12" ht="47.25" x14ac:dyDescent="0.25">
      <c r="A524" s="24" t="s">
        <v>594</v>
      </c>
      <c r="B524" s="8" t="s">
        <v>595</v>
      </c>
      <c r="C524" s="8"/>
      <c r="D524" s="8"/>
      <c r="E524" s="3"/>
      <c r="F524" s="3"/>
      <c r="G524" s="67" t="e">
        <f>G525</f>
        <v>#REF!</v>
      </c>
      <c r="H524" s="67" t="e">
        <f t="shared" ref="H524:L525" si="178">H525</f>
        <v>#REF!</v>
      </c>
      <c r="I524" s="67" t="e">
        <f t="shared" si="178"/>
        <v>#REF!</v>
      </c>
      <c r="J524" s="67" t="e">
        <f t="shared" si="178"/>
        <v>#REF!</v>
      </c>
      <c r="K524" s="67" t="e">
        <f t="shared" si="178"/>
        <v>#REF!</v>
      </c>
      <c r="L524" s="67">
        <f t="shared" si="178"/>
        <v>722.5</v>
      </c>
    </row>
    <row r="525" spans="1:12" ht="15.75" x14ac:dyDescent="0.25">
      <c r="A525" s="84" t="s">
        <v>432</v>
      </c>
      <c r="B525" s="42" t="s">
        <v>595</v>
      </c>
      <c r="C525" s="42" t="s">
        <v>275</v>
      </c>
      <c r="D525" s="42"/>
      <c r="E525" s="2"/>
      <c r="F525" s="2"/>
      <c r="G525" s="11" t="e">
        <f>G526</f>
        <v>#REF!</v>
      </c>
      <c r="H525" s="11" t="e">
        <f t="shared" si="178"/>
        <v>#REF!</v>
      </c>
      <c r="I525" s="11" t="e">
        <f t="shared" si="178"/>
        <v>#REF!</v>
      </c>
      <c r="J525" s="11" t="e">
        <f t="shared" si="178"/>
        <v>#REF!</v>
      </c>
      <c r="K525" s="11" t="e">
        <f t="shared" si="178"/>
        <v>#REF!</v>
      </c>
      <c r="L525" s="11">
        <f t="shared" si="178"/>
        <v>722.5</v>
      </c>
    </row>
    <row r="526" spans="1:12" ht="15.75" x14ac:dyDescent="0.25">
      <c r="A526" s="84" t="s">
        <v>583</v>
      </c>
      <c r="B526" s="42" t="s">
        <v>595</v>
      </c>
      <c r="C526" s="42" t="s">
        <v>275</v>
      </c>
      <c r="D526" s="42" t="s">
        <v>256</v>
      </c>
      <c r="E526" s="2"/>
      <c r="F526" s="2"/>
      <c r="G526" s="11" t="e">
        <f t="shared" ref="G526:K526" si="179">G527+G532+G535+G540</f>
        <v>#REF!</v>
      </c>
      <c r="H526" s="11" t="e">
        <f t="shared" si="179"/>
        <v>#REF!</v>
      </c>
      <c r="I526" s="11" t="e">
        <f t="shared" si="179"/>
        <v>#REF!</v>
      </c>
      <c r="J526" s="11" t="e">
        <f t="shared" si="179"/>
        <v>#REF!</v>
      </c>
      <c r="K526" s="11" t="e">
        <f t="shared" si="179"/>
        <v>#REF!</v>
      </c>
      <c r="L526" s="11">
        <f>L527+L532+L535+L540</f>
        <v>722.5</v>
      </c>
    </row>
    <row r="527" spans="1:12" ht="15.75" x14ac:dyDescent="0.25">
      <c r="A527" s="26" t="s">
        <v>592</v>
      </c>
      <c r="B527" s="21" t="s">
        <v>596</v>
      </c>
      <c r="C527" s="42" t="s">
        <v>275</v>
      </c>
      <c r="D527" s="42" t="s">
        <v>256</v>
      </c>
      <c r="E527" s="2"/>
      <c r="F527" s="2"/>
      <c r="G527" s="11" t="e">
        <f t="shared" ref="G527:L527" si="180">G528+G530</f>
        <v>#REF!</v>
      </c>
      <c r="H527" s="11" t="e">
        <f t="shared" si="180"/>
        <v>#REF!</v>
      </c>
      <c r="I527" s="11" t="e">
        <f t="shared" si="180"/>
        <v>#REF!</v>
      </c>
      <c r="J527" s="11" t="e">
        <f t="shared" si="180"/>
        <v>#REF!</v>
      </c>
      <c r="K527" s="11" t="e">
        <f t="shared" si="180"/>
        <v>#REF!</v>
      </c>
      <c r="L527" s="11">
        <f t="shared" si="180"/>
        <v>11</v>
      </c>
    </row>
    <row r="528" spans="1:12" ht="78.75" hidden="1" customHeight="1" x14ac:dyDescent="0.25">
      <c r="A528" s="26" t="s">
        <v>168</v>
      </c>
      <c r="B528" s="21" t="s">
        <v>596</v>
      </c>
      <c r="C528" s="42" t="s">
        <v>275</v>
      </c>
      <c r="D528" s="42" t="s">
        <v>256</v>
      </c>
      <c r="E528" s="2">
        <v>100</v>
      </c>
      <c r="F528" s="2"/>
      <c r="G528" s="11" t="e">
        <f t="shared" ref="G528:L528" si="181">G529</f>
        <v>#REF!</v>
      </c>
      <c r="H528" s="11" t="e">
        <f t="shared" si="181"/>
        <v>#REF!</v>
      </c>
      <c r="I528" s="11" t="e">
        <f t="shared" si="181"/>
        <v>#REF!</v>
      </c>
      <c r="J528" s="11" t="e">
        <f t="shared" si="181"/>
        <v>#REF!</v>
      </c>
      <c r="K528" s="11" t="e">
        <f t="shared" si="181"/>
        <v>#REF!</v>
      </c>
      <c r="L528" s="11">
        <f t="shared" si="181"/>
        <v>0</v>
      </c>
    </row>
    <row r="529" spans="1:13" ht="15.75" hidden="1" customHeight="1" x14ac:dyDescent="0.25">
      <c r="A529" s="48" t="s">
        <v>383</v>
      </c>
      <c r="B529" s="21" t="s">
        <v>596</v>
      </c>
      <c r="C529" s="42" t="s">
        <v>275</v>
      </c>
      <c r="D529" s="42" t="s">
        <v>256</v>
      </c>
      <c r="E529" s="2">
        <v>110</v>
      </c>
      <c r="F529" s="2"/>
      <c r="G529" s="11" t="e">
        <f>'Прил.№4 ведомств.'!#REF!</f>
        <v>#REF!</v>
      </c>
      <c r="H529" s="11" t="e">
        <f>'Прил.№4 ведомств.'!#REF!</f>
        <v>#REF!</v>
      </c>
      <c r="I529" s="11" t="e">
        <f>'Прил.№4 ведомств.'!#REF!</f>
        <v>#REF!</v>
      </c>
      <c r="J529" s="11" t="e">
        <f>'Прил.№4 ведомств.'!#REF!</f>
        <v>#REF!</v>
      </c>
      <c r="K529" s="11" t="e">
        <f>'Прил.№4 ведомств.'!#REF!</f>
        <v>#REF!</v>
      </c>
      <c r="L529" s="11">
        <f>'Прил.№4 ведомств.'!G1155</f>
        <v>0</v>
      </c>
    </row>
    <row r="530" spans="1:13" ht="31.5" x14ac:dyDescent="0.25">
      <c r="A530" s="26" t="s">
        <v>172</v>
      </c>
      <c r="B530" s="21" t="s">
        <v>596</v>
      </c>
      <c r="C530" s="42" t="s">
        <v>275</v>
      </c>
      <c r="D530" s="42" t="s">
        <v>256</v>
      </c>
      <c r="E530" s="2">
        <v>200</v>
      </c>
      <c r="F530" s="2"/>
      <c r="G530" s="11" t="e">
        <f t="shared" ref="G530:L530" si="182">G531</f>
        <v>#REF!</v>
      </c>
      <c r="H530" s="11" t="e">
        <f t="shared" si="182"/>
        <v>#REF!</v>
      </c>
      <c r="I530" s="11" t="e">
        <f t="shared" si="182"/>
        <v>#REF!</v>
      </c>
      <c r="J530" s="11" t="e">
        <f t="shared" si="182"/>
        <v>#REF!</v>
      </c>
      <c r="K530" s="11" t="e">
        <f t="shared" si="182"/>
        <v>#REF!</v>
      </c>
      <c r="L530" s="11">
        <f t="shared" si="182"/>
        <v>11</v>
      </c>
    </row>
    <row r="531" spans="1:13" ht="31.5" x14ac:dyDescent="0.25">
      <c r="A531" s="26" t="s">
        <v>174</v>
      </c>
      <c r="B531" s="21" t="s">
        <v>596</v>
      </c>
      <c r="C531" s="42" t="s">
        <v>275</v>
      </c>
      <c r="D531" s="42" t="s">
        <v>256</v>
      </c>
      <c r="E531" s="2">
        <v>240</v>
      </c>
      <c r="F531" s="2"/>
      <c r="G531" s="11" t="e">
        <f>'Прил.№4 ведомств.'!#REF!</f>
        <v>#REF!</v>
      </c>
      <c r="H531" s="11" t="e">
        <f>'Прил.№4 ведомств.'!#REF!</f>
        <v>#REF!</v>
      </c>
      <c r="I531" s="11" t="e">
        <f>'Прил.№4 ведомств.'!#REF!</f>
        <v>#REF!</v>
      </c>
      <c r="J531" s="11" t="e">
        <f>'Прил.№4 ведомств.'!#REF!</f>
        <v>#REF!</v>
      </c>
      <c r="K531" s="11" t="e">
        <f>'Прил.№4 ведомств.'!#REF!</f>
        <v>#REF!</v>
      </c>
      <c r="L531" s="339">
        <f>'Прил.№4 ведомств.'!G1157</f>
        <v>11</v>
      </c>
      <c r="M531" s="333" t="s">
        <v>1098</v>
      </c>
    </row>
    <row r="532" spans="1:13" ht="15.75" x14ac:dyDescent="0.25">
      <c r="A532" s="26" t="s">
        <v>597</v>
      </c>
      <c r="B532" s="21" t="s">
        <v>598</v>
      </c>
      <c r="C532" s="42" t="s">
        <v>275</v>
      </c>
      <c r="D532" s="42" t="s">
        <v>256</v>
      </c>
      <c r="E532" s="2"/>
      <c r="F532" s="2"/>
      <c r="G532" s="11" t="e">
        <f>G533</f>
        <v>#REF!</v>
      </c>
      <c r="H532" s="11" t="e">
        <f t="shared" ref="H532:L533" si="183">H533</f>
        <v>#REF!</v>
      </c>
      <c r="I532" s="11" t="e">
        <f t="shared" si="183"/>
        <v>#REF!</v>
      </c>
      <c r="J532" s="11" t="e">
        <f t="shared" si="183"/>
        <v>#REF!</v>
      </c>
      <c r="K532" s="11" t="e">
        <f t="shared" si="183"/>
        <v>#REF!</v>
      </c>
      <c r="L532" s="11">
        <f t="shared" si="183"/>
        <v>4</v>
      </c>
    </row>
    <row r="533" spans="1:13" ht="31.5" x14ac:dyDescent="0.25">
      <c r="A533" s="26" t="s">
        <v>172</v>
      </c>
      <c r="B533" s="21" t="s">
        <v>598</v>
      </c>
      <c r="C533" s="42" t="s">
        <v>275</v>
      </c>
      <c r="D533" s="42" t="s">
        <v>256</v>
      </c>
      <c r="E533" s="2">
        <v>200</v>
      </c>
      <c r="F533" s="2"/>
      <c r="G533" s="11" t="e">
        <f>G534</f>
        <v>#REF!</v>
      </c>
      <c r="H533" s="11" t="e">
        <f t="shared" si="183"/>
        <v>#REF!</v>
      </c>
      <c r="I533" s="11" t="e">
        <f t="shared" si="183"/>
        <v>#REF!</v>
      </c>
      <c r="J533" s="11" t="e">
        <f t="shared" si="183"/>
        <v>#REF!</v>
      </c>
      <c r="K533" s="11" t="e">
        <f t="shared" si="183"/>
        <v>#REF!</v>
      </c>
      <c r="L533" s="11">
        <f t="shared" si="183"/>
        <v>4</v>
      </c>
    </row>
    <row r="534" spans="1:13" ht="31.5" x14ac:dyDescent="0.25">
      <c r="A534" s="26" t="s">
        <v>174</v>
      </c>
      <c r="B534" s="21" t="s">
        <v>598</v>
      </c>
      <c r="C534" s="42" t="s">
        <v>275</v>
      </c>
      <c r="D534" s="42" t="s">
        <v>256</v>
      </c>
      <c r="E534" s="2">
        <v>240</v>
      </c>
      <c r="F534" s="2"/>
      <c r="G534" s="11" t="e">
        <f>'Прил.№4 ведомств.'!#REF!</f>
        <v>#REF!</v>
      </c>
      <c r="H534" s="11" t="e">
        <f>'Прил.№4 ведомств.'!#REF!</f>
        <v>#REF!</v>
      </c>
      <c r="I534" s="11" t="e">
        <f>'Прил.№4 ведомств.'!#REF!</f>
        <v>#REF!</v>
      </c>
      <c r="J534" s="11" t="e">
        <f>'Прил.№4 ведомств.'!#REF!</f>
        <v>#REF!</v>
      </c>
      <c r="K534" s="11" t="e">
        <f>'Прил.№4 ведомств.'!#REF!</f>
        <v>#REF!</v>
      </c>
      <c r="L534" s="339">
        <f>'Прил.№4 ведомств.'!G1160</f>
        <v>4</v>
      </c>
      <c r="M534" s="333" t="s">
        <v>1099</v>
      </c>
    </row>
    <row r="535" spans="1:13" ht="47.25" x14ac:dyDescent="0.25">
      <c r="A535" s="47" t="s">
        <v>599</v>
      </c>
      <c r="B535" s="21" t="s">
        <v>600</v>
      </c>
      <c r="C535" s="42" t="s">
        <v>275</v>
      </c>
      <c r="D535" s="42" t="s">
        <v>256</v>
      </c>
      <c r="E535" s="2"/>
      <c r="F535" s="2"/>
      <c r="G535" s="11" t="e">
        <f>G536</f>
        <v>#REF!</v>
      </c>
      <c r="H535" s="11" t="e">
        <f t="shared" ref="H535:L536" si="184">H536</f>
        <v>#REF!</v>
      </c>
      <c r="I535" s="11" t="e">
        <f t="shared" si="184"/>
        <v>#REF!</v>
      </c>
      <c r="J535" s="11" t="e">
        <f t="shared" si="184"/>
        <v>#REF!</v>
      </c>
      <c r="K535" s="11" t="e">
        <f t="shared" si="184"/>
        <v>#REF!</v>
      </c>
      <c r="L535" s="11">
        <f>L536+L538</f>
        <v>707.5</v>
      </c>
    </row>
    <row r="536" spans="1:13" ht="31.5" x14ac:dyDescent="0.25">
      <c r="A536" s="26" t="s">
        <v>172</v>
      </c>
      <c r="B536" s="21" t="s">
        <v>600</v>
      </c>
      <c r="C536" s="42" t="s">
        <v>275</v>
      </c>
      <c r="D536" s="42" t="s">
        <v>256</v>
      </c>
      <c r="E536" s="2">
        <v>200</v>
      </c>
      <c r="F536" s="2"/>
      <c r="G536" s="11" t="e">
        <f>G537</f>
        <v>#REF!</v>
      </c>
      <c r="H536" s="11" t="e">
        <f t="shared" si="184"/>
        <v>#REF!</v>
      </c>
      <c r="I536" s="11" t="e">
        <f t="shared" si="184"/>
        <v>#REF!</v>
      </c>
      <c r="J536" s="11" t="e">
        <f t="shared" si="184"/>
        <v>#REF!</v>
      </c>
      <c r="K536" s="11" t="e">
        <f t="shared" si="184"/>
        <v>#REF!</v>
      </c>
      <c r="L536" s="11">
        <f t="shared" si="184"/>
        <v>632.5</v>
      </c>
    </row>
    <row r="537" spans="1:13" ht="31.5" x14ac:dyDescent="0.25">
      <c r="A537" s="26" t="s">
        <v>174</v>
      </c>
      <c r="B537" s="21" t="s">
        <v>600</v>
      </c>
      <c r="C537" s="42" t="s">
        <v>275</v>
      </c>
      <c r="D537" s="42" t="s">
        <v>256</v>
      </c>
      <c r="E537" s="2">
        <v>240</v>
      </c>
      <c r="F537" s="2"/>
      <c r="G537" s="11" t="e">
        <f>'Прил.№4 ведомств.'!#REF!</f>
        <v>#REF!</v>
      </c>
      <c r="H537" s="11" t="e">
        <f>'Прил.№4 ведомств.'!#REF!</f>
        <v>#REF!</v>
      </c>
      <c r="I537" s="11" t="e">
        <f>'Прил.№4 ведомств.'!#REF!</f>
        <v>#REF!</v>
      </c>
      <c r="J537" s="11" t="e">
        <f>'Прил.№4 ведомств.'!#REF!</f>
        <v>#REF!</v>
      </c>
      <c r="K537" s="11" t="e">
        <f>'Прил.№4 ведомств.'!#REF!</f>
        <v>#REF!</v>
      </c>
      <c r="L537" s="11">
        <f>'Прил.№4 ведомств.'!G1163</f>
        <v>632.5</v>
      </c>
    </row>
    <row r="538" spans="1:13" s="332" customFormat="1" ht="15.75" x14ac:dyDescent="0.25">
      <c r="A538" s="31" t="s">
        <v>176</v>
      </c>
      <c r="B538" s="21" t="s">
        <v>600</v>
      </c>
      <c r="C538" s="42" t="s">
        <v>275</v>
      </c>
      <c r="D538" s="42" t="s">
        <v>256</v>
      </c>
      <c r="E538" s="2">
        <v>800</v>
      </c>
      <c r="F538" s="2"/>
      <c r="G538" s="11"/>
      <c r="H538" s="11"/>
      <c r="I538" s="11"/>
      <c r="J538" s="11"/>
      <c r="K538" s="11"/>
      <c r="L538" s="11">
        <f>L539</f>
        <v>75</v>
      </c>
      <c r="M538" s="333"/>
    </row>
    <row r="539" spans="1:13" s="332" customFormat="1" ht="15.75" x14ac:dyDescent="0.25">
      <c r="A539" s="26" t="s">
        <v>779</v>
      </c>
      <c r="B539" s="21" t="s">
        <v>600</v>
      </c>
      <c r="C539" s="42" t="s">
        <v>275</v>
      </c>
      <c r="D539" s="42" t="s">
        <v>256</v>
      </c>
      <c r="E539" s="2">
        <v>850</v>
      </c>
      <c r="F539" s="2"/>
      <c r="G539" s="11"/>
      <c r="H539" s="11"/>
      <c r="I539" s="11"/>
      <c r="J539" s="11"/>
      <c r="K539" s="11"/>
      <c r="L539" s="339">
        <f>'Прил.№4 ведомств.'!G1165</f>
        <v>75</v>
      </c>
      <c r="M539" s="333" t="s">
        <v>1095</v>
      </c>
    </row>
    <row r="540" spans="1:13" ht="15.75" hidden="1" customHeight="1" x14ac:dyDescent="0.25">
      <c r="A540" s="47" t="s">
        <v>601</v>
      </c>
      <c r="B540" s="21" t="s">
        <v>602</v>
      </c>
      <c r="C540" s="42" t="s">
        <v>275</v>
      </c>
      <c r="D540" s="42" t="s">
        <v>256</v>
      </c>
      <c r="E540" s="2"/>
      <c r="F540" s="2"/>
      <c r="G540" s="11" t="e">
        <f>G541</f>
        <v>#REF!</v>
      </c>
      <c r="H540" s="11" t="e">
        <f t="shared" ref="H540:L541" si="185">H541</f>
        <v>#REF!</v>
      </c>
      <c r="I540" s="11" t="e">
        <f t="shared" si="185"/>
        <v>#REF!</v>
      </c>
      <c r="J540" s="11" t="e">
        <f t="shared" si="185"/>
        <v>#REF!</v>
      </c>
      <c r="K540" s="11" t="e">
        <f t="shared" si="185"/>
        <v>#REF!</v>
      </c>
      <c r="L540" s="11">
        <f t="shared" si="185"/>
        <v>0</v>
      </c>
    </row>
    <row r="541" spans="1:13" ht="31.5" hidden="1" customHeight="1" x14ac:dyDescent="0.25">
      <c r="A541" s="26" t="s">
        <v>172</v>
      </c>
      <c r="B541" s="21" t="s">
        <v>602</v>
      </c>
      <c r="C541" s="42" t="s">
        <v>275</v>
      </c>
      <c r="D541" s="42" t="s">
        <v>256</v>
      </c>
      <c r="E541" s="2">
        <v>200</v>
      </c>
      <c r="F541" s="2"/>
      <c r="G541" s="11" t="e">
        <f>G542</f>
        <v>#REF!</v>
      </c>
      <c r="H541" s="11" t="e">
        <f t="shared" si="185"/>
        <v>#REF!</v>
      </c>
      <c r="I541" s="11" t="e">
        <f t="shared" si="185"/>
        <v>#REF!</v>
      </c>
      <c r="J541" s="11" t="e">
        <f t="shared" si="185"/>
        <v>#REF!</v>
      </c>
      <c r="K541" s="11" t="e">
        <f t="shared" si="185"/>
        <v>#REF!</v>
      </c>
      <c r="L541" s="11">
        <f t="shared" si="185"/>
        <v>0</v>
      </c>
    </row>
    <row r="542" spans="1:13" ht="31.5" hidden="1" customHeight="1" x14ac:dyDescent="0.25">
      <c r="A542" s="26" t="s">
        <v>174</v>
      </c>
      <c r="B542" s="21" t="s">
        <v>602</v>
      </c>
      <c r="C542" s="42" t="s">
        <v>275</v>
      </c>
      <c r="D542" s="42" t="s">
        <v>256</v>
      </c>
      <c r="E542" s="2">
        <v>240</v>
      </c>
      <c r="F542" s="2"/>
      <c r="G542" s="11" t="e">
        <f>'Прил.№4 ведомств.'!#REF!</f>
        <v>#REF!</v>
      </c>
      <c r="H542" s="11" t="e">
        <f>'Прил.№4 ведомств.'!#REF!</f>
        <v>#REF!</v>
      </c>
      <c r="I542" s="11" t="e">
        <f>'Прил.№4 ведомств.'!#REF!</f>
        <v>#REF!</v>
      </c>
      <c r="J542" s="11" t="e">
        <f>'Прил.№4 ведомств.'!#REF!</f>
        <v>#REF!</v>
      </c>
      <c r="K542" s="11" t="e">
        <f>'Прил.№4 ведомств.'!#REF!</f>
        <v>#REF!</v>
      </c>
      <c r="L542" s="11">
        <f>'Прил.№4 ведомств.'!G1168</f>
        <v>0</v>
      </c>
    </row>
    <row r="543" spans="1:13" ht="31.5" x14ac:dyDescent="0.25">
      <c r="A543" s="47" t="s">
        <v>683</v>
      </c>
      <c r="B543" s="21" t="s">
        <v>595</v>
      </c>
      <c r="C543" s="42"/>
      <c r="D543" s="42"/>
      <c r="E543" s="2"/>
      <c r="F543" s="2">
        <v>908</v>
      </c>
      <c r="G543" s="11" t="e">
        <f t="shared" ref="G543:L543" si="186">G524</f>
        <v>#REF!</v>
      </c>
      <c r="H543" s="11" t="e">
        <f t="shared" si="186"/>
        <v>#REF!</v>
      </c>
      <c r="I543" s="11" t="e">
        <f t="shared" si="186"/>
        <v>#REF!</v>
      </c>
      <c r="J543" s="11" t="e">
        <f t="shared" si="186"/>
        <v>#REF!</v>
      </c>
      <c r="K543" s="11" t="e">
        <f t="shared" si="186"/>
        <v>#REF!</v>
      </c>
      <c r="L543" s="11">
        <f t="shared" si="186"/>
        <v>722.5</v>
      </c>
    </row>
    <row r="544" spans="1:13" ht="47.25" x14ac:dyDescent="0.25">
      <c r="A544" s="36" t="s">
        <v>222</v>
      </c>
      <c r="B544" s="273" t="s">
        <v>223</v>
      </c>
      <c r="C544" s="8"/>
      <c r="D544" s="8"/>
      <c r="E544" s="8"/>
      <c r="F544" s="3"/>
      <c r="G544" s="67" t="e">
        <f t="shared" ref="G544:L544" si="187">G545+G551</f>
        <v>#REF!</v>
      </c>
      <c r="H544" s="67" t="e">
        <f t="shared" si="187"/>
        <v>#REF!</v>
      </c>
      <c r="I544" s="67" t="e">
        <f t="shared" si="187"/>
        <v>#REF!</v>
      </c>
      <c r="J544" s="67" t="e">
        <f t="shared" si="187"/>
        <v>#REF!</v>
      </c>
      <c r="K544" s="67" t="e">
        <f t="shared" si="187"/>
        <v>#REF!</v>
      </c>
      <c r="L544" s="67">
        <f t="shared" si="187"/>
        <v>100</v>
      </c>
    </row>
    <row r="545" spans="1:12" ht="15.75" hidden="1" customHeight="1" x14ac:dyDescent="0.25">
      <c r="A545" s="26" t="s">
        <v>158</v>
      </c>
      <c r="B545" s="6" t="s">
        <v>223</v>
      </c>
      <c r="C545" s="42" t="s">
        <v>159</v>
      </c>
      <c r="D545" s="42"/>
      <c r="E545" s="42"/>
      <c r="F545" s="2"/>
      <c r="G545" s="11" t="e">
        <f>G546</f>
        <v>#REF!</v>
      </c>
      <c r="H545" s="11" t="e">
        <f t="shared" ref="H545:L548" si="188">H546</f>
        <v>#REF!</v>
      </c>
      <c r="I545" s="11" t="e">
        <f t="shared" si="188"/>
        <v>#REF!</v>
      </c>
      <c r="J545" s="11" t="e">
        <f t="shared" si="188"/>
        <v>#REF!</v>
      </c>
      <c r="K545" s="11" t="e">
        <f t="shared" si="188"/>
        <v>#REF!</v>
      </c>
      <c r="L545" s="11">
        <f t="shared" si="188"/>
        <v>0</v>
      </c>
    </row>
    <row r="546" spans="1:12" ht="15.75" hidden="1" customHeight="1" x14ac:dyDescent="0.25">
      <c r="A546" s="26" t="s">
        <v>180</v>
      </c>
      <c r="B546" s="32" t="s">
        <v>223</v>
      </c>
      <c r="C546" s="42" t="s">
        <v>159</v>
      </c>
      <c r="D546" s="42" t="s">
        <v>181</v>
      </c>
      <c r="E546" s="42"/>
      <c r="F546" s="2"/>
      <c r="G546" s="11" t="e">
        <f>G547</f>
        <v>#REF!</v>
      </c>
      <c r="H546" s="11" t="e">
        <f t="shared" si="188"/>
        <v>#REF!</v>
      </c>
      <c r="I546" s="11" t="e">
        <f t="shared" si="188"/>
        <v>#REF!</v>
      </c>
      <c r="J546" s="11" t="e">
        <f t="shared" si="188"/>
        <v>#REF!</v>
      </c>
      <c r="K546" s="11" t="e">
        <f t="shared" si="188"/>
        <v>#REF!</v>
      </c>
      <c r="L546" s="11">
        <f t="shared" si="188"/>
        <v>0</v>
      </c>
    </row>
    <row r="547" spans="1:12" ht="31.5" hidden="1" customHeight="1" x14ac:dyDescent="0.25">
      <c r="A547" s="31" t="s">
        <v>198</v>
      </c>
      <c r="B547" s="21" t="s">
        <v>224</v>
      </c>
      <c r="C547" s="42" t="s">
        <v>159</v>
      </c>
      <c r="D547" s="42" t="s">
        <v>181</v>
      </c>
      <c r="E547" s="42"/>
      <c r="F547" s="2"/>
      <c r="G547" s="11" t="e">
        <f>G548</f>
        <v>#REF!</v>
      </c>
      <c r="H547" s="11" t="e">
        <f t="shared" si="188"/>
        <v>#REF!</v>
      </c>
      <c r="I547" s="11" t="e">
        <f t="shared" si="188"/>
        <v>#REF!</v>
      </c>
      <c r="J547" s="11" t="e">
        <f t="shared" si="188"/>
        <v>#REF!</v>
      </c>
      <c r="K547" s="11" t="e">
        <f t="shared" si="188"/>
        <v>#REF!</v>
      </c>
      <c r="L547" s="11">
        <f t="shared" si="188"/>
        <v>0</v>
      </c>
    </row>
    <row r="548" spans="1:12" ht="31.5" hidden="1" customHeight="1" x14ac:dyDescent="0.25">
      <c r="A548" s="31" t="s">
        <v>172</v>
      </c>
      <c r="B548" s="21" t="s">
        <v>224</v>
      </c>
      <c r="C548" s="42" t="s">
        <v>159</v>
      </c>
      <c r="D548" s="42" t="s">
        <v>181</v>
      </c>
      <c r="E548" s="42" t="s">
        <v>186</v>
      </c>
      <c r="F548" s="2"/>
      <c r="G548" s="11" t="e">
        <f>G549</f>
        <v>#REF!</v>
      </c>
      <c r="H548" s="11" t="e">
        <f t="shared" si="188"/>
        <v>#REF!</v>
      </c>
      <c r="I548" s="11" t="e">
        <f t="shared" si="188"/>
        <v>#REF!</v>
      </c>
      <c r="J548" s="11" t="e">
        <f t="shared" si="188"/>
        <v>#REF!</v>
      </c>
      <c r="K548" s="11" t="e">
        <f t="shared" si="188"/>
        <v>#REF!</v>
      </c>
      <c r="L548" s="11">
        <f t="shared" si="188"/>
        <v>0</v>
      </c>
    </row>
    <row r="549" spans="1:12" ht="47.25" hidden="1" customHeight="1" x14ac:dyDescent="0.25">
      <c r="A549" s="31" t="s">
        <v>225</v>
      </c>
      <c r="B549" s="21" t="s">
        <v>224</v>
      </c>
      <c r="C549" s="42" t="s">
        <v>159</v>
      </c>
      <c r="D549" s="42" t="s">
        <v>181</v>
      </c>
      <c r="E549" s="42" t="s">
        <v>201</v>
      </c>
      <c r="F549" s="2"/>
      <c r="G549" s="11" t="e">
        <f>'Прил.№4 ведомств.'!#REF!</f>
        <v>#REF!</v>
      </c>
      <c r="H549" s="11" t="e">
        <f>'Прил.№4 ведомств.'!#REF!</f>
        <v>#REF!</v>
      </c>
      <c r="I549" s="11" t="e">
        <f>'Прил.№4 ведомств.'!#REF!</f>
        <v>#REF!</v>
      </c>
      <c r="J549" s="11" t="e">
        <f>'Прил.№4 ведомств.'!#REF!</f>
        <v>#REF!</v>
      </c>
      <c r="K549" s="11" t="e">
        <f>'Прил.№4 ведомств.'!#REF!</f>
        <v>#REF!</v>
      </c>
      <c r="L549" s="11">
        <f>'Прил.№4 ведомств.'!G90</f>
        <v>0</v>
      </c>
    </row>
    <row r="550" spans="1:12" ht="15.75" hidden="1" customHeight="1" x14ac:dyDescent="0.25">
      <c r="A550" s="31" t="s">
        <v>189</v>
      </c>
      <c r="B550" s="32" t="s">
        <v>223</v>
      </c>
      <c r="C550" s="42" t="s">
        <v>159</v>
      </c>
      <c r="D550" s="42" t="s">
        <v>181</v>
      </c>
      <c r="E550" s="42"/>
      <c r="F550" s="2">
        <v>902</v>
      </c>
      <c r="G550" s="11" t="e">
        <f>G544</f>
        <v>#REF!</v>
      </c>
      <c r="H550" s="11" t="e">
        <f>H544</f>
        <v>#REF!</v>
      </c>
      <c r="I550" s="11" t="e">
        <f>I544</f>
        <v>#REF!</v>
      </c>
      <c r="J550" s="11" t="e">
        <f>J544</f>
        <v>#REF!</v>
      </c>
      <c r="K550" s="11" t="e">
        <f>K544</f>
        <v>#REF!</v>
      </c>
      <c r="L550" s="11">
        <f>L545</f>
        <v>0</v>
      </c>
    </row>
    <row r="551" spans="1:12" ht="15.75" x14ac:dyDescent="0.25">
      <c r="A551" s="31" t="s">
        <v>273</v>
      </c>
      <c r="B551" s="6" t="s">
        <v>223</v>
      </c>
      <c r="C551" s="42" t="s">
        <v>191</v>
      </c>
      <c r="D551" s="42"/>
      <c r="E551" s="42"/>
      <c r="F551" s="2"/>
      <c r="G551" s="11">
        <f>G552</f>
        <v>0</v>
      </c>
      <c r="H551" s="11">
        <f t="shared" ref="H551:L554" si="189">H552</f>
        <v>0</v>
      </c>
      <c r="I551" s="11">
        <f t="shared" si="189"/>
        <v>100</v>
      </c>
      <c r="J551" s="11">
        <f t="shared" si="189"/>
        <v>100</v>
      </c>
      <c r="K551" s="11">
        <f t="shared" si="189"/>
        <v>100</v>
      </c>
      <c r="L551" s="11">
        <f t="shared" si="189"/>
        <v>100</v>
      </c>
    </row>
    <row r="552" spans="1:12" ht="15.75" x14ac:dyDescent="0.25">
      <c r="A552" s="31" t="s">
        <v>274</v>
      </c>
      <c r="B552" s="32" t="s">
        <v>223</v>
      </c>
      <c r="C552" s="42" t="s">
        <v>191</v>
      </c>
      <c r="D552" s="42" t="s">
        <v>275</v>
      </c>
      <c r="E552" s="42"/>
      <c r="F552" s="2"/>
      <c r="G552" s="11">
        <f>G553</f>
        <v>0</v>
      </c>
      <c r="H552" s="11">
        <f t="shared" si="189"/>
        <v>0</v>
      </c>
      <c r="I552" s="11">
        <f t="shared" si="189"/>
        <v>100</v>
      </c>
      <c r="J552" s="11">
        <f t="shared" si="189"/>
        <v>100</v>
      </c>
      <c r="K552" s="11">
        <f t="shared" si="189"/>
        <v>100</v>
      </c>
      <c r="L552" s="11">
        <f>L553+L556</f>
        <v>100</v>
      </c>
    </row>
    <row r="553" spans="1:12" ht="31.5" x14ac:dyDescent="0.25">
      <c r="A553" s="31" t="s">
        <v>198</v>
      </c>
      <c r="B553" s="21" t="s">
        <v>224</v>
      </c>
      <c r="C553" s="42" t="s">
        <v>191</v>
      </c>
      <c r="D553" s="42" t="s">
        <v>275</v>
      </c>
      <c r="E553" s="42"/>
      <c r="F553" s="2"/>
      <c r="G553" s="11">
        <f>G554</f>
        <v>0</v>
      </c>
      <c r="H553" s="11">
        <f t="shared" si="189"/>
        <v>0</v>
      </c>
      <c r="I553" s="11">
        <f t="shared" si="189"/>
        <v>100</v>
      </c>
      <c r="J553" s="11">
        <f t="shared" si="189"/>
        <v>100</v>
      </c>
      <c r="K553" s="11">
        <f t="shared" si="189"/>
        <v>100</v>
      </c>
      <c r="L553" s="11">
        <f t="shared" si="189"/>
        <v>100</v>
      </c>
    </row>
    <row r="554" spans="1:12" ht="31.5" x14ac:dyDescent="0.25">
      <c r="A554" s="31" t="s">
        <v>172</v>
      </c>
      <c r="B554" s="21" t="s">
        <v>224</v>
      </c>
      <c r="C554" s="42" t="s">
        <v>191</v>
      </c>
      <c r="D554" s="42" t="s">
        <v>275</v>
      </c>
      <c r="E554" s="42" t="s">
        <v>186</v>
      </c>
      <c r="F554" s="2"/>
      <c r="G554" s="11">
        <f>G555</f>
        <v>0</v>
      </c>
      <c r="H554" s="11">
        <f t="shared" si="189"/>
        <v>0</v>
      </c>
      <c r="I554" s="11">
        <f t="shared" si="189"/>
        <v>100</v>
      </c>
      <c r="J554" s="11">
        <f t="shared" si="189"/>
        <v>100</v>
      </c>
      <c r="K554" s="11">
        <f t="shared" si="189"/>
        <v>100</v>
      </c>
      <c r="L554" s="11">
        <f t="shared" si="189"/>
        <v>100</v>
      </c>
    </row>
    <row r="555" spans="1:12" ht="47.25" x14ac:dyDescent="0.25">
      <c r="A555" s="31" t="s">
        <v>225</v>
      </c>
      <c r="B555" s="21" t="s">
        <v>224</v>
      </c>
      <c r="C555" s="42" t="s">
        <v>191</v>
      </c>
      <c r="D555" s="42" t="s">
        <v>275</v>
      </c>
      <c r="E555" s="42" t="s">
        <v>201</v>
      </c>
      <c r="F555" s="2"/>
      <c r="G555" s="11">
        <v>0</v>
      </c>
      <c r="H555" s="11">
        <v>0</v>
      </c>
      <c r="I555" s="11">
        <v>100</v>
      </c>
      <c r="J555" s="11">
        <v>100</v>
      </c>
      <c r="K555" s="11">
        <v>100</v>
      </c>
      <c r="L555" s="11">
        <f>'Прил.№4 ведомств.'!G193</f>
        <v>100</v>
      </c>
    </row>
    <row r="556" spans="1:12" ht="31.5" hidden="1" customHeight="1" x14ac:dyDescent="0.25">
      <c r="A556" s="26" t="s">
        <v>939</v>
      </c>
      <c r="B556" s="21" t="s">
        <v>941</v>
      </c>
      <c r="C556" s="42" t="s">
        <v>191</v>
      </c>
      <c r="D556" s="42" t="s">
        <v>275</v>
      </c>
      <c r="E556" s="42"/>
      <c r="F556" s="2"/>
      <c r="G556" s="11"/>
      <c r="H556" s="11"/>
      <c r="I556" s="11"/>
      <c r="J556" s="11"/>
      <c r="K556" s="11"/>
      <c r="L556" s="11">
        <f>L557</f>
        <v>0</v>
      </c>
    </row>
    <row r="557" spans="1:12" ht="15.75" hidden="1" customHeight="1" x14ac:dyDescent="0.25">
      <c r="A557" s="31" t="s">
        <v>176</v>
      </c>
      <c r="B557" s="21" t="s">
        <v>941</v>
      </c>
      <c r="C557" s="42" t="s">
        <v>191</v>
      </c>
      <c r="D557" s="42" t="s">
        <v>275</v>
      </c>
      <c r="E557" s="42" t="s">
        <v>186</v>
      </c>
      <c r="F557" s="2"/>
      <c r="G557" s="11"/>
      <c r="H557" s="11"/>
      <c r="I557" s="11"/>
      <c r="J557" s="11"/>
      <c r="K557" s="11"/>
      <c r="L557" s="11">
        <f>L558</f>
        <v>0</v>
      </c>
    </row>
    <row r="558" spans="1:12" ht="47.25" hidden="1" customHeight="1" x14ac:dyDescent="0.25">
      <c r="A558" s="31" t="s">
        <v>225</v>
      </c>
      <c r="B558" s="21" t="s">
        <v>941</v>
      </c>
      <c r="C558" s="42" t="s">
        <v>191</v>
      </c>
      <c r="D558" s="42" t="s">
        <v>275</v>
      </c>
      <c r="E558" s="42" t="s">
        <v>201</v>
      </c>
      <c r="F558" s="2"/>
      <c r="G558" s="11"/>
      <c r="H558" s="11"/>
      <c r="I558" s="11"/>
      <c r="J558" s="11"/>
      <c r="K558" s="11"/>
      <c r="L558" s="11">
        <f>'Прил.№4 ведомств.'!G196</f>
        <v>0</v>
      </c>
    </row>
    <row r="559" spans="1:12" ht="15.75" x14ac:dyDescent="0.25">
      <c r="A559" s="31" t="s">
        <v>189</v>
      </c>
      <c r="B559" s="32" t="s">
        <v>223</v>
      </c>
      <c r="C559" s="42"/>
      <c r="D559" s="42"/>
      <c r="E559" s="42"/>
      <c r="F559" s="2">
        <v>902</v>
      </c>
      <c r="G559" s="11">
        <f t="shared" ref="G559:L559" si="190">G551</f>
        <v>0</v>
      </c>
      <c r="H559" s="11">
        <f t="shared" si="190"/>
        <v>0</v>
      </c>
      <c r="I559" s="11">
        <f t="shared" si="190"/>
        <v>100</v>
      </c>
      <c r="J559" s="11">
        <f t="shared" si="190"/>
        <v>100</v>
      </c>
      <c r="K559" s="11">
        <f t="shared" si="190"/>
        <v>100</v>
      </c>
      <c r="L559" s="11">
        <f t="shared" si="190"/>
        <v>100</v>
      </c>
    </row>
    <row r="560" spans="1:12" ht="63" x14ac:dyDescent="0.25">
      <c r="A560" s="43" t="s">
        <v>1061</v>
      </c>
      <c r="B560" s="8" t="s">
        <v>560</v>
      </c>
      <c r="C560" s="8"/>
      <c r="D560" s="8"/>
      <c r="E560" s="83"/>
      <c r="F560" s="3"/>
      <c r="G560" s="67" t="e">
        <f>G561</f>
        <v>#REF!</v>
      </c>
      <c r="H560" s="67" t="e">
        <f t="shared" ref="H560:L561" si="191">H561</f>
        <v>#REF!</v>
      </c>
      <c r="I560" s="67" t="e">
        <f t="shared" si="191"/>
        <v>#REF!</v>
      </c>
      <c r="J560" s="67" t="e">
        <f t="shared" si="191"/>
        <v>#REF!</v>
      </c>
      <c r="K560" s="67" t="e">
        <f t="shared" si="191"/>
        <v>#REF!</v>
      </c>
      <c r="L560" s="67">
        <f t="shared" si="191"/>
        <v>8940</v>
      </c>
    </row>
    <row r="561" spans="1:12" ht="15.75" x14ac:dyDescent="0.25">
      <c r="A561" s="31" t="s">
        <v>432</v>
      </c>
      <c r="B561" s="42" t="s">
        <v>560</v>
      </c>
      <c r="C561" s="42" t="s">
        <v>275</v>
      </c>
      <c r="D561" s="42"/>
      <c r="E561" s="84"/>
      <c r="F561" s="2"/>
      <c r="G561" s="11" t="e">
        <f>G562</f>
        <v>#REF!</v>
      </c>
      <c r="H561" s="11" t="e">
        <f t="shared" si="191"/>
        <v>#REF!</v>
      </c>
      <c r="I561" s="11" t="e">
        <f t="shared" si="191"/>
        <v>#REF!</v>
      </c>
      <c r="J561" s="11" t="e">
        <f t="shared" si="191"/>
        <v>#REF!</v>
      </c>
      <c r="K561" s="11" t="e">
        <f t="shared" si="191"/>
        <v>#REF!</v>
      </c>
      <c r="L561" s="11">
        <f t="shared" si="191"/>
        <v>8940</v>
      </c>
    </row>
    <row r="562" spans="1:12" ht="15.75" x14ac:dyDescent="0.25">
      <c r="A562" s="31" t="s">
        <v>559</v>
      </c>
      <c r="B562" s="42" t="s">
        <v>560</v>
      </c>
      <c r="C562" s="42" t="s">
        <v>275</v>
      </c>
      <c r="D562" s="42" t="s">
        <v>254</v>
      </c>
      <c r="E562" s="84"/>
      <c r="F562" s="2"/>
      <c r="G562" s="11" t="e">
        <f t="shared" ref="G562:L562" si="192">G567+G570+G575+G580+G583+G586+G589</f>
        <v>#REF!</v>
      </c>
      <c r="H562" s="11" t="e">
        <f t="shared" si="192"/>
        <v>#REF!</v>
      </c>
      <c r="I562" s="11" t="e">
        <f t="shared" si="192"/>
        <v>#REF!</v>
      </c>
      <c r="J562" s="11" t="e">
        <f t="shared" si="192"/>
        <v>#REF!</v>
      </c>
      <c r="K562" s="11" t="e">
        <f t="shared" si="192"/>
        <v>#REF!</v>
      </c>
      <c r="L562" s="11">
        <f t="shared" si="192"/>
        <v>8940</v>
      </c>
    </row>
    <row r="563" spans="1:12" ht="31.5" hidden="1" customHeight="1" x14ac:dyDescent="0.25">
      <c r="A563" s="37" t="s">
        <v>561</v>
      </c>
      <c r="B563" s="21" t="s">
        <v>562</v>
      </c>
      <c r="C563" s="42" t="s">
        <v>275</v>
      </c>
      <c r="D563" s="42" t="s">
        <v>254</v>
      </c>
      <c r="E563" s="84"/>
      <c r="F563" s="2"/>
      <c r="G563" s="11">
        <f>G564</f>
        <v>0</v>
      </c>
      <c r="H563" s="11">
        <f t="shared" ref="H563:L564" si="193">H564</f>
        <v>0</v>
      </c>
      <c r="I563" s="11">
        <f t="shared" si="193"/>
        <v>0</v>
      </c>
      <c r="J563" s="11">
        <f t="shared" si="193"/>
        <v>0</v>
      </c>
      <c r="K563" s="11">
        <f t="shared" si="193"/>
        <v>0</v>
      </c>
      <c r="L563" s="11">
        <f t="shared" si="193"/>
        <v>0</v>
      </c>
    </row>
    <row r="564" spans="1:12" ht="31.5" hidden="1" customHeight="1" x14ac:dyDescent="0.25">
      <c r="A564" s="31" t="s">
        <v>172</v>
      </c>
      <c r="B564" s="21" t="s">
        <v>562</v>
      </c>
      <c r="C564" s="42" t="s">
        <v>275</v>
      </c>
      <c r="D564" s="42" t="s">
        <v>254</v>
      </c>
      <c r="E564" s="42" t="s">
        <v>173</v>
      </c>
      <c r="F564" s="2"/>
      <c r="G564" s="11">
        <f>G565</f>
        <v>0</v>
      </c>
      <c r="H564" s="11">
        <f t="shared" si="193"/>
        <v>0</v>
      </c>
      <c r="I564" s="11">
        <f t="shared" si="193"/>
        <v>0</v>
      </c>
      <c r="J564" s="11">
        <f t="shared" si="193"/>
        <v>0</v>
      </c>
      <c r="K564" s="11">
        <f t="shared" si="193"/>
        <v>0</v>
      </c>
      <c r="L564" s="11">
        <f t="shared" si="193"/>
        <v>0</v>
      </c>
    </row>
    <row r="565" spans="1:12" ht="31.5" hidden="1" customHeight="1" x14ac:dyDescent="0.25">
      <c r="A565" s="31" t="s">
        <v>174</v>
      </c>
      <c r="B565" s="21" t="s">
        <v>562</v>
      </c>
      <c r="C565" s="42" t="s">
        <v>275</v>
      </c>
      <c r="D565" s="42" t="s">
        <v>254</v>
      </c>
      <c r="E565" s="42" t="s">
        <v>175</v>
      </c>
      <c r="F565" s="2"/>
      <c r="G565" s="11"/>
      <c r="H565" s="11"/>
      <c r="I565" s="11"/>
      <c r="J565" s="11"/>
      <c r="K565" s="11"/>
      <c r="L565" s="11"/>
    </row>
    <row r="566" spans="1:12" ht="31.5" hidden="1" customHeight="1" x14ac:dyDescent="0.25">
      <c r="A566" s="47" t="s">
        <v>683</v>
      </c>
      <c r="B566" s="21" t="s">
        <v>562</v>
      </c>
      <c r="C566" s="42"/>
      <c r="D566" s="42"/>
      <c r="E566" s="42"/>
      <c r="F566" s="2">
        <v>908</v>
      </c>
      <c r="G566" s="11">
        <f t="shared" ref="G566:L566" si="194">G563</f>
        <v>0</v>
      </c>
      <c r="H566" s="11">
        <f t="shared" si="194"/>
        <v>0</v>
      </c>
      <c r="I566" s="11">
        <f t="shared" si="194"/>
        <v>0</v>
      </c>
      <c r="J566" s="11">
        <f t="shared" si="194"/>
        <v>0</v>
      </c>
      <c r="K566" s="11">
        <f t="shared" si="194"/>
        <v>0</v>
      </c>
      <c r="L566" s="11">
        <f t="shared" si="194"/>
        <v>0</v>
      </c>
    </row>
    <row r="567" spans="1:12" ht="15.75" x14ac:dyDescent="0.25">
      <c r="A567" s="47" t="s">
        <v>563</v>
      </c>
      <c r="B567" s="21" t="s">
        <v>564</v>
      </c>
      <c r="C567" s="42" t="s">
        <v>275</v>
      </c>
      <c r="D567" s="42" t="s">
        <v>254</v>
      </c>
      <c r="E567" s="42"/>
      <c r="F567" s="2"/>
      <c r="G567" s="11" t="e">
        <f>G568</f>
        <v>#REF!</v>
      </c>
      <c r="H567" s="11" t="e">
        <f t="shared" ref="H567:L568" si="195">H568</f>
        <v>#REF!</v>
      </c>
      <c r="I567" s="11" t="e">
        <f t="shared" si="195"/>
        <v>#REF!</v>
      </c>
      <c r="J567" s="11" t="e">
        <f t="shared" si="195"/>
        <v>#REF!</v>
      </c>
      <c r="K567" s="11" t="e">
        <f t="shared" si="195"/>
        <v>#REF!</v>
      </c>
      <c r="L567" s="11">
        <f t="shared" si="195"/>
        <v>4377</v>
      </c>
    </row>
    <row r="568" spans="1:12" ht="31.5" x14ac:dyDescent="0.25">
      <c r="A568" s="33" t="s">
        <v>172</v>
      </c>
      <c r="B568" s="21" t="s">
        <v>564</v>
      </c>
      <c r="C568" s="42" t="s">
        <v>275</v>
      </c>
      <c r="D568" s="42" t="s">
        <v>254</v>
      </c>
      <c r="E568" s="42" t="s">
        <v>173</v>
      </c>
      <c r="F568" s="2"/>
      <c r="G568" s="11" t="e">
        <f>G569</f>
        <v>#REF!</v>
      </c>
      <c r="H568" s="11" t="e">
        <f t="shared" si="195"/>
        <v>#REF!</v>
      </c>
      <c r="I568" s="11" t="e">
        <f t="shared" si="195"/>
        <v>#REF!</v>
      </c>
      <c r="J568" s="11" t="e">
        <f t="shared" si="195"/>
        <v>#REF!</v>
      </c>
      <c r="K568" s="11" t="e">
        <f t="shared" si="195"/>
        <v>#REF!</v>
      </c>
      <c r="L568" s="11">
        <f t="shared" si="195"/>
        <v>4377</v>
      </c>
    </row>
    <row r="569" spans="1:12" ht="31.5" x14ac:dyDescent="0.25">
      <c r="A569" s="33" t="s">
        <v>174</v>
      </c>
      <c r="B569" s="21" t="s">
        <v>564</v>
      </c>
      <c r="C569" s="42" t="s">
        <v>275</v>
      </c>
      <c r="D569" s="42" t="s">
        <v>254</v>
      </c>
      <c r="E569" s="42" t="s">
        <v>175</v>
      </c>
      <c r="F569" s="2"/>
      <c r="G569" s="11" t="e">
        <f>'Прил.№4 ведомств.'!#REF!</f>
        <v>#REF!</v>
      </c>
      <c r="H569" s="11" t="e">
        <f>'Прил.№4 ведомств.'!#REF!</f>
        <v>#REF!</v>
      </c>
      <c r="I569" s="11" t="e">
        <f>'Прил.№4 ведомств.'!#REF!</f>
        <v>#REF!</v>
      </c>
      <c r="J569" s="11" t="e">
        <f>'Прил.№4 ведомств.'!#REF!</f>
        <v>#REF!</v>
      </c>
      <c r="K569" s="11" t="e">
        <f>'Прил.№4 ведомств.'!#REF!</f>
        <v>#REF!</v>
      </c>
      <c r="L569" s="11">
        <f>'Прил.№4 ведомств.'!G1073</f>
        <v>4377</v>
      </c>
    </row>
    <row r="570" spans="1:12" ht="15.75" customHeight="1" x14ac:dyDescent="0.25">
      <c r="A570" s="47" t="s">
        <v>565</v>
      </c>
      <c r="B570" s="21" t="s">
        <v>566</v>
      </c>
      <c r="C570" s="42" t="s">
        <v>275</v>
      </c>
      <c r="D570" s="42" t="s">
        <v>254</v>
      </c>
      <c r="E570" s="42"/>
      <c r="F570" s="2"/>
      <c r="G570" s="11" t="e">
        <f>G571</f>
        <v>#REF!</v>
      </c>
      <c r="H570" s="11" t="e">
        <f t="shared" ref="H570:L571" si="196">H571</f>
        <v>#REF!</v>
      </c>
      <c r="I570" s="11" t="e">
        <f t="shared" si="196"/>
        <v>#REF!</v>
      </c>
      <c r="J570" s="11" t="e">
        <f t="shared" si="196"/>
        <v>#REF!</v>
      </c>
      <c r="K570" s="11" t="e">
        <f t="shared" si="196"/>
        <v>#REF!</v>
      </c>
      <c r="L570" s="11">
        <f>L571+L573</f>
        <v>400</v>
      </c>
    </row>
    <row r="571" spans="1:12" ht="31.5" customHeight="1" x14ac:dyDescent="0.25">
      <c r="A571" s="33" t="s">
        <v>172</v>
      </c>
      <c r="B571" s="21" t="s">
        <v>566</v>
      </c>
      <c r="C571" s="42" t="s">
        <v>275</v>
      </c>
      <c r="D571" s="42" t="s">
        <v>254</v>
      </c>
      <c r="E571" s="42" t="s">
        <v>173</v>
      </c>
      <c r="F571" s="2"/>
      <c r="G571" s="11" t="e">
        <f>G572</f>
        <v>#REF!</v>
      </c>
      <c r="H571" s="11" t="e">
        <f t="shared" si="196"/>
        <v>#REF!</v>
      </c>
      <c r="I571" s="11" t="e">
        <f t="shared" si="196"/>
        <v>#REF!</v>
      </c>
      <c r="J571" s="11" t="e">
        <f t="shared" si="196"/>
        <v>#REF!</v>
      </c>
      <c r="K571" s="11" t="e">
        <f t="shared" si="196"/>
        <v>#REF!</v>
      </c>
      <c r="L571" s="11">
        <f t="shared" si="196"/>
        <v>400</v>
      </c>
    </row>
    <row r="572" spans="1:12" ht="31.5" customHeight="1" x14ac:dyDescent="0.25">
      <c r="A572" s="33" t="s">
        <v>174</v>
      </c>
      <c r="B572" s="21" t="s">
        <v>566</v>
      </c>
      <c r="C572" s="42" t="s">
        <v>275</v>
      </c>
      <c r="D572" s="42" t="s">
        <v>254</v>
      </c>
      <c r="E572" s="42" t="s">
        <v>175</v>
      </c>
      <c r="F572" s="2"/>
      <c r="G572" s="11" t="e">
        <f>'Прил.№4 ведомств.'!#REF!</f>
        <v>#REF!</v>
      </c>
      <c r="H572" s="11" t="e">
        <f>'Прил.№4 ведомств.'!#REF!</f>
        <v>#REF!</v>
      </c>
      <c r="I572" s="11" t="e">
        <f>'Прил.№4 ведомств.'!#REF!</f>
        <v>#REF!</v>
      </c>
      <c r="J572" s="11" t="e">
        <f>'Прил.№4 ведомств.'!#REF!</f>
        <v>#REF!</v>
      </c>
      <c r="K572" s="11" t="e">
        <f>'Прил.№4 ведомств.'!#REF!</f>
        <v>#REF!</v>
      </c>
      <c r="L572" s="11">
        <f>'Прил.№4 ведомств.'!G1076</f>
        <v>400</v>
      </c>
    </row>
    <row r="573" spans="1:12" ht="15.75" hidden="1" customHeight="1" x14ac:dyDescent="0.25">
      <c r="A573" s="31" t="s">
        <v>176</v>
      </c>
      <c r="B573" s="21" t="s">
        <v>566</v>
      </c>
      <c r="C573" s="42" t="s">
        <v>275</v>
      </c>
      <c r="D573" s="42" t="s">
        <v>254</v>
      </c>
      <c r="E573" s="42" t="s">
        <v>186</v>
      </c>
      <c r="F573" s="2"/>
      <c r="G573" s="11"/>
      <c r="H573" s="11"/>
      <c r="I573" s="11"/>
      <c r="J573" s="11"/>
      <c r="K573" s="11"/>
      <c r="L573" s="11">
        <f>L574</f>
        <v>0</v>
      </c>
    </row>
    <row r="574" spans="1:12" ht="15.75" hidden="1" customHeight="1" x14ac:dyDescent="0.25">
      <c r="A574" s="26" t="s">
        <v>187</v>
      </c>
      <c r="B574" s="21" t="s">
        <v>566</v>
      </c>
      <c r="C574" s="42" t="s">
        <v>275</v>
      </c>
      <c r="D574" s="42" t="s">
        <v>254</v>
      </c>
      <c r="E574" s="42" t="s">
        <v>188</v>
      </c>
      <c r="F574" s="2"/>
      <c r="G574" s="11"/>
      <c r="H574" s="11"/>
      <c r="I574" s="11"/>
      <c r="J574" s="11"/>
      <c r="K574" s="11"/>
      <c r="L574" s="11">
        <f>'Прил.№4 ведомств.'!G1078</f>
        <v>0</v>
      </c>
    </row>
    <row r="575" spans="1:12" ht="15.75" customHeight="1" x14ac:dyDescent="0.25">
      <c r="A575" s="47" t="s">
        <v>567</v>
      </c>
      <c r="B575" s="21" t="s">
        <v>568</v>
      </c>
      <c r="C575" s="42" t="s">
        <v>275</v>
      </c>
      <c r="D575" s="42" t="s">
        <v>254</v>
      </c>
      <c r="E575" s="42"/>
      <c r="F575" s="2"/>
      <c r="G575" s="11" t="e">
        <f>G576</f>
        <v>#REF!</v>
      </c>
      <c r="H575" s="11" t="e">
        <f t="shared" ref="H575:L576" si="197">H576</f>
        <v>#REF!</v>
      </c>
      <c r="I575" s="11" t="e">
        <f t="shared" si="197"/>
        <v>#REF!</v>
      </c>
      <c r="J575" s="11" t="e">
        <f t="shared" si="197"/>
        <v>#REF!</v>
      </c>
      <c r="K575" s="11" t="e">
        <f t="shared" si="197"/>
        <v>#REF!</v>
      </c>
      <c r="L575" s="11">
        <f>L576+L578</f>
        <v>1733</v>
      </c>
    </row>
    <row r="576" spans="1:12" ht="31.5" customHeight="1" x14ac:dyDescent="0.25">
      <c r="A576" s="33" t="s">
        <v>172</v>
      </c>
      <c r="B576" s="21" t="s">
        <v>568</v>
      </c>
      <c r="C576" s="42" t="s">
        <v>275</v>
      </c>
      <c r="D576" s="42" t="s">
        <v>254</v>
      </c>
      <c r="E576" s="42" t="s">
        <v>173</v>
      </c>
      <c r="F576" s="2"/>
      <c r="G576" s="11" t="e">
        <f>G577</f>
        <v>#REF!</v>
      </c>
      <c r="H576" s="11" t="e">
        <f t="shared" si="197"/>
        <v>#REF!</v>
      </c>
      <c r="I576" s="11" t="e">
        <f t="shared" si="197"/>
        <v>#REF!</v>
      </c>
      <c r="J576" s="11" t="e">
        <f t="shared" si="197"/>
        <v>#REF!</v>
      </c>
      <c r="K576" s="11" t="e">
        <f t="shared" si="197"/>
        <v>#REF!</v>
      </c>
      <c r="L576" s="11">
        <f t="shared" si="197"/>
        <v>1733</v>
      </c>
    </row>
    <row r="577" spans="1:12" ht="31.5" customHeight="1" x14ac:dyDescent="0.25">
      <c r="A577" s="33" t="s">
        <v>174</v>
      </c>
      <c r="B577" s="21" t="s">
        <v>568</v>
      </c>
      <c r="C577" s="42" t="s">
        <v>275</v>
      </c>
      <c r="D577" s="42" t="s">
        <v>254</v>
      </c>
      <c r="E577" s="42" t="s">
        <v>175</v>
      </c>
      <c r="F577" s="2"/>
      <c r="G577" s="11" t="e">
        <f>'Прил.№4 ведомств.'!#REF!</f>
        <v>#REF!</v>
      </c>
      <c r="H577" s="11" t="e">
        <f>'Прил.№4 ведомств.'!#REF!</f>
        <v>#REF!</v>
      </c>
      <c r="I577" s="11" t="e">
        <f>'Прил.№4 ведомств.'!#REF!</f>
        <v>#REF!</v>
      </c>
      <c r="J577" s="11" t="e">
        <f>'Прил.№4 ведомств.'!#REF!</f>
        <v>#REF!</v>
      </c>
      <c r="K577" s="11" t="e">
        <f>'Прил.№4 ведомств.'!#REF!</f>
        <v>#REF!</v>
      </c>
      <c r="L577" s="11">
        <f>'Прил.№4 ведомств.'!G1081</f>
        <v>1733</v>
      </c>
    </row>
    <row r="578" spans="1:12" ht="15.75" customHeight="1" x14ac:dyDescent="0.25">
      <c r="A578" s="31" t="s">
        <v>176</v>
      </c>
      <c r="B578" s="21" t="s">
        <v>568</v>
      </c>
      <c r="C578" s="42" t="s">
        <v>275</v>
      </c>
      <c r="D578" s="42" t="s">
        <v>254</v>
      </c>
      <c r="E578" s="42" t="s">
        <v>186</v>
      </c>
      <c r="F578" s="2"/>
      <c r="G578" s="11"/>
      <c r="H578" s="11"/>
      <c r="I578" s="11"/>
      <c r="J578" s="11"/>
      <c r="K578" s="11"/>
      <c r="L578" s="11">
        <f>L579</f>
        <v>0</v>
      </c>
    </row>
    <row r="579" spans="1:12" ht="15.75" customHeight="1" x14ac:dyDescent="0.25">
      <c r="A579" s="26" t="s">
        <v>779</v>
      </c>
      <c r="B579" s="21" t="s">
        <v>568</v>
      </c>
      <c r="C579" s="42" t="s">
        <v>275</v>
      </c>
      <c r="D579" s="42" t="s">
        <v>254</v>
      </c>
      <c r="E579" s="42" t="s">
        <v>179</v>
      </c>
      <c r="F579" s="2"/>
      <c r="G579" s="11"/>
      <c r="H579" s="11"/>
      <c r="I579" s="11"/>
      <c r="J579" s="11"/>
      <c r="K579" s="11"/>
      <c r="L579" s="11">
        <f>'Прил.№4 ведомств.'!G1083</f>
        <v>0</v>
      </c>
    </row>
    <row r="580" spans="1:12" ht="15.75" x14ac:dyDescent="0.25">
      <c r="A580" s="47" t="s">
        <v>569</v>
      </c>
      <c r="B580" s="21" t="s">
        <v>570</v>
      </c>
      <c r="C580" s="42" t="s">
        <v>275</v>
      </c>
      <c r="D580" s="42" t="s">
        <v>254</v>
      </c>
      <c r="E580" s="42"/>
      <c r="F580" s="2"/>
      <c r="G580" s="11" t="e">
        <f>G581</f>
        <v>#REF!</v>
      </c>
      <c r="H580" s="11" t="e">
        <f t="shared" ref="H580:L581" si="198">H581</f>
        <v>#REF!</v>
      </c>
      <c r="I580" s="11" t="e">
        <f t="shared" si="198"/>
        <v>#REF!</v>
      </c>
      <c r="J580" s="11" t="e">
        <f t="shared" si="198"/>
        <v>#REF!</v>
      </c>
      <c r="K580" s="11" t="e">
        <f t="shared" si="198"/>
        <v>#REF!</v>
      </c>
      <c r="L580" s="11">
        <f t="shared" si="198"/>
        <v>2330</v>
      </c>
    </row>
    <row r="581" spans="1:12" ht="31.5" x14ac:dyDescent="0.25">
      <c r="A581" s="33" t="s">
        <v>172</v>
      </c>
      <c r="B581" s="21" t="s">
        <v>570</v>
      </c>
      <c r="C581" s="42" t="s">
        <v>275</v>
      </c>
      <c r="D581" s="42" t="s">
        <v>254</v>
      </c>
      <c r="E581" s="42" t="s">
        <v>173</v>
      </c>
      <c r="F581" s="2"/>
      <c r="G581" s="11" t="e">
        <f>G582</f>
        <v>#REF!</v>
      </c>
      <c r="H581" s="11" t="e">
        <f t="shared" si="198"/>
        <v>#REF!</v>
      </c>
      <c r="I581" s="11" t="e">
        <f t="shared" si="198"/>
        <v>#REF!</v>
      </c>
      <c r="J581" s="11" t="e">
        <f t="shared" si="198"/>
        <v>#REF!</v>
      </c>
      <c r="K581" s="11" t="e">
        <f t="shared" si="198"/>
        <v>#REF!</v>
      </c>
      <c r="L581" s="11">
        <f t="shared" si="198"/>
        <v>2330</v>
      </c>
    </row>
    <row r="582" spans="1:12" ht="31.5" x14ac:dyDescent="0.25">
      <c r="A582" s="33" t="s">
        <v>174</v>
      </c>
      <c r="B582" s="21" t="s">
        <v>570</v>
      </c>
      <c r="C582" s="42" t="s">
        <v>275</v>
      </c>
      <c r="D582" s="42" t="s">
        <v>254</v>
      </c>
      <c r="E582" s="42" t="s">
        <v>175</v>
      </c>
      <c r="F582" s="2"/>
      <c r="G582" s="11" t="e">
        <f>'Прил.№4 ведомств.'!#REF!</f>
        <v>#REF!</v>
      </c>
      <c r="H582" s="11" t="e">
        <f>'Прил.№4 ведомств.'!#REF!</f>
        <v>#REF!</v>
      </c>
      <c r="I582" s="11" t="e">
        <f>'Прил.№4 ведомств.'!#REF!</f>
        <v>#REF!</v>
      </c>
      <c r="J582" s="11" t="e">
        <f>'Прил.№4 ведомств.'!#REF!</f>
        <v>#REF!</v>
      </c>
      <c r="K582" s="11" t="e">
        <f>'Прил.№4 ведомств.'!#REF!</f>
        <v>#REF!</v>
      </c>
      <c r="L582" s="11">
        <f>'Прил.№4 ведомств.'!G1086</f>
        <v>2330</v>
      </c>
    </row>
    <row r="583" spans="1:12" ht="15.75" hidden="1" customHeight="1" x14ac:dyDescent="0.25">
      <c r="A583" s="47" t="s">
        <v>571</v>
      </c>
      <c r="B583" s="21" t="s">
        <v>572</v>
      </c>
      <c r="C583" s="42" t="s">
        <v>275</v>
      </c>
      <c r="D583" s="42" t="s">
        <v>254</v>
      </c>
      <c r="E583" s="42"/>
      <c r="F583" s="2"/>
      <c r="G583" s="11" t="e">
        <f>G584</f>
        <v>#REF!</v>
      </c>
      <c r="H583" s="11" t="e">
        <f t="shared" ref="H583:L584" si="199">H584</f>
        <v>#REF!</v>
      </c>
      <c r="I583" s="11" t="e">
        <f t="shared" si="199"/>
        <v>#REF!</v>
      </c>
      <c r="J583" s="11" t="e">
        <f t="shared" si="199"/>
        <v>#REF!</v>
      </c>
      <c r="K583" s="11" t="e">
        <f t="shared" si="199"/>
        <v>#REF!</v>
      </c>
      <c r="L583" s="11">
        <f t="shared" si="199"/>
        <v>0</v>
      </c>
    </row>
    <row r="584" spans="1:12" ht="31.5" hidden="1" customHeight="1" x14ac:dyDescent="0.25">
      <c r="A584" s="33" t="s">
        <v>172</v>
      </c>
      <c r="B584" s="21" t="s">
        <v>572</v>
      </c>
      <c r="C584" s="42" t="s">
        <v>275</v>
      </c>
      <c r="D584" s="42" t="s">
        <v>254</v>
      </c>
      <c r="E584" s="42" t="s">
        <v>173</v>
      </c>
      <c r="F584" s="2"/>
      <c r="G584" s="11" t="e">
        <f>G585</f>
        <v>#REF!</v>
      </c>
      <c r="H584" s="11" t="e">
        <f t="shared" si="199"/>
        <v>#REF!</v>
      </c>
      <c r="I584" s="11" t="e">
        <f t="shared" si="199"/>
        <v>#REF!</v>
      </c>
      <c r="J584" s="11" t="e">
        <f t="shared" si="199"/>
        <v>#REF!</v>
      </c>
      <c r="K584" s="11" t="e">
        <f t="shared" si="199"/>
        <v>#REF!</v>
      </c>
      <c r="L584" s="11">
        <f t="shared" si="199"/>
        <v>0</v>
      </c>
    </row>
    <row r="585" spans="1:12" ht="31.5" hidden="1" customHeight="1" x14ac:dyDescent="0.25">
      <c r="A585" s="33" t="s">
        <v>174</v>
      </c>
      <c r="B585" s="21" t="s">
        <v>572</v>
      </c>
      <c r="C585" s="42" t="s">
        <v>275</v>
      </c>
      <c r="D585" s="42" t="s">
        <v>254</v>
      </c>
      <c r="E585" s="42" t="s">
        <v>175</v>
      </c>
      <c r="F585" s="2"/>
      <c r="G585" s="11" t="e">
        <f>'Прил.№4 ведомств.'!#REF!</f>
        <v>#REF!</v>
      </c>
      <c r="H585" s="11" t="e">
        <f>'Прил.№4 ведомств.'!#REF!</f>
        <v>#REF!</v>
      </c>
      <c r="I585" s="11" t="e">
        <f>'Прил.№4 ведомств.'!#REF!</f>
        <v>#REF!</v>
      </c>
      <c r="J585" s="11" t="e">
        <f>'Прил.№4 ведомств.'!#REF!</f>
        <v>#REF!</v>
      </c>
      <c r="K585" s="11" t="e">
        <f>'Прил.№4 ведомств.'!#REF!</f>
        <v>#REF!</v>
      </c>
      <c r="L585" s="11">
        <f>'Прил.№4 ведомств.'!G1089</f>
        <v>0</v>
      </c>
    </row>
    <row r="586" spans="1:12" ht="31.5" hidden="1" customHeight="1" x14ac:dyDescent="0.25">
      <c r="A586" s="205" t="s">
        <v>573</v>
      </c>
      <c r="B586" s="21" t="s">
        <v>574</v>
      </c>
      <c r="C586" s="42" t="s">
        <v>275</v>
      </c>
      <c r="D586" s="42" t="s">
        <v>254</v>
      </c>
      <c r="E586" s="42"/>
      <c r="F586" s="2"/>
      <c r="G586" s="11">
        <f>G587</f>
        <v>0</v>
      </c>
      <c r="H586" s="11">
        <f t="shared" ref="H586:L587" si="200">H587</f>
        <v>0</v>
      </c>
      <c r="I586" s="11">
        <f t="shared" si="200"/>
        <v>0</v>
      </c>
      <c r="J586" s="11">
        <f t="shared" si="200"/>
        <v>0</v>
      </c>
      <c r="K586" s="11">
        <f t="shared" si="200"/>
        <v>0</v>
      </c>
      <c r="L586" s="11">
        <f t="shared" si="200"/>
        <v>0</v>
      </c>
    </row>
    <row r="587" spans="1:12" ht="31.5" hidden="1" customHeight="1" x14ac:dyDescent="0.25">
      <c r="A587" s="33" t="s">
        <v>172</v>
      </c>
      <c r="B587" s="21" t="s">
        <v>574</v>
      </c>
      <c r="C587" s="42" t="s">
        <v>275</v>
      </c>
      <c r="D587" s="42" t="s">
        <v>254</v>
      </c>
      <c r="E587" s="42"/>
      <c r="F587" s="2"/>
      <c r="G587" s="11">
        <f>G588</f>
        <v>0</v>
      </c>
      <c r="H587" s="11">
        <f t="shared" si="200"/>
        <v>0</v>
      </c>
      <c r="I587" s="11">
        <f t="shared" si="200"/>
        <v>0</v>
      </c>
      <c r="J587" s="11">
        <f t="shared" si="200"/>
        <v>0</v>
      </c>
      <c r="K587" s="11">
        <f t="shared" si="200"/>
        <v>0</v>
      </c>
      <c r="L587" s="11">
        <f t="shared" si="200"/>
        <v>0</v>
      </c>
    </row>
    <row r="588" spans="1:12" ht="31.5" hidden="1" customHeight="1" x14ac:dyDescent="0.25">
      <c r="A588" s="33" t="s">
        <v>174</v>
      </c>
      <c r="B588" s="21" t="s">
        <v>574</v>
      </c>
      <c r="C588" s="42" t="s">
        <v>275</v>
      </c>
      <c r="D588" s="42" t="s">
        <v>254</v>
      </c>
      <c r="E588" s="42"/>
      <c r="F588" s="2"/>
      <c r="G588" s="11"/>
      <c r="H588" s="11"/>
      <c r="I588" s="11"/>
      <c r="J588" s="11"/>
      <c r="K588" s="11"/>
      <c r="L588" s="11"/>
    </row>
    <row r="589" spans="1:12" ht="15.75" x14ac:dyDescent="0.25">
      <c r="A589" s="205" t="s">
        <v>575</v>
      </c>
      <c r="B589" s="21" t="s">
        <v>576</v>
      </c>
      <c r="C589" s="42" t="s">
        <v>275</v>
      </c>
      <c r="D589" s="42" t="s">
        <v>254</v>
      </c>
      <c r="E589" s="42"/>
      <c r="F589" s="2"/>
      <c r="G589" s="11" t="e">
        <f>G590</f>
        <v>#REF!</v>
      </c>
      <c r="H589" s="11" t="e">
        <f t="shared" ref="H589:L590" si="201">H590</f>
        <v>#REF!</v>
      </c>
      <c r="I589" s="11" t="e">
        <f t="shared" si="201"/>
        <v>#REF!</v>
      </c>
      <c r="J589" s="11" t="e">
        <f t="shared" si="201"/>
        <v>#REF!</v>
      </c>
      <c r="K589" s="11" t="e">
        <f t="shared" si="201"/>
        <v>#REF!</v>
      </c>
      <c r="L589" s="11">
        <f t="shared" si="201"/>
        <v>100</v>
      </c>
    </row>
    <row r="590" spans="1:12" ht="31.5" x14ac:dyDescent="0.3">
      <c r="A590" s="26" t="s">
        <v>172</v>
      </c>
      <c r="B590" s="21" t="s">
        <v>576</v>
      </c>
      <c r="C590" s="42" t="s">
        <v>275</v>
      </c>
      <c r="D590" s="42" t="s">
        <v>254</v>
      </c>
      <c r="E590" s="2">
        <v>200</v>
      </c>
      <c r="F590" s="88"/>
      <c r="G590" s="7" t="e">
        <f>G591</f>
        <v>#REF!</v>
      </c>
      <c r="H590" s="7" t="e">
        <f t="shared" si="201"/>
        <v>#REF!</v>
      </c>
      <c r="I590" s="7" t="e">
        <f t="shared" si="201"/>
        <v>#REF!</v>
      </c>
      <c r="J590" s="7" t="e">
        <f t="shared" si="201"/>
        <v>#REF!</v>
      </c>
      <c r="K590" s="7" t="e">
        <f t="shared" si="201"/>
        <v>#REF!</v>
      </c>
      <c r="L590" s="7">
        <f t="shared" si="201"/>
        <v>100</v>
      </c>
    </row>
    <row r="591" spans="1:12" ht="31.5" x14ac:dyDescent="0.3">
      <c r="A591" s="26" t="s">
        <v>174</v>
      </c>
      <c r="B591" s="21" t="s">
        <v>576</v>
      </c>
      <c r="C591" s="42" t="s">
        <v>275</v>
      </c>
      <c r="D591" s="42" t="s">
        <v>254</v>
      </c>
      <c r="E591" s="2">
        <v>240</v>
      </c>
      <c r="F591" s="88"/>
      <c r="G591" s="7" t="e">
        <f>'Прил.№4 ведомств.'!#REF!</f>
        <v>#REF!</v>
      </c>
      <c r="H591" s="7" t="e">
        <f>'Прил.№4 ведомств.'!#REF!</f>
        <v>#REF!</v>
      </c>
      <c r="I591" s="7" t="e">
        <f>'Прил.№4 ведомств.'!#REF!</f>
        <v>#REF!</v>
      </c>
      <c r="J591" s="7" t="e">
        <f>'Прил.№4 ведомств.'!#REF!</f>
        <v>#REF!</v>
      </c>
      <c r="K591" s="7" t="e">
        <f>'Прил.№4 ведомств.'!#REF!</f>
        <v>#REF!</v>
      </c>
      <c r="L591" s="7">
        <f>'Прил.№4 ведомств.'!G1095</f>
        <v>100</v>
      </c>
    </row>
    <row r="592" spans="1:12" ht="31.5" x14ac:dyDescent="0.25">
      <c r="A592" s="47" t="s">
        <v>683</v>
      </c>
      <c r="B592" s="21" t="s">
        <v>560</v>
      </c>
      <c r="C592" s="42"/>
      <c r="D592" s="42"/>
      <c r="E592" s="2"/>
      <c r="F592" s="2">
        <v>908</v>
      </c>
      <c r="G592" s="7" t="e">
        <f t="shared" ref="G592:L592" si="202">G560</f>
        <v>#REF!</v>
      </c>
      <c r="H592" s="7" t="e">
        <f t="shared" si="202"/>
        <v>#REF!</v>
      </c>
      <c r="I592" s="7" t="e">
        <f t="shared" si="202"/>
        <v>#REF!</v>
      </c>
      <c r="J592" s="7" t="e">
        <f t="shared" si="202"/>
        <v>#REF!</v>
      </c>
      <c r="K592" s="7" t="e">
        <f t="shared" si="202"/>
        <v>#REF!</v>
      </c>
      <c r="L592" s="7">
        <f t="shared" si="202"/>
        <v>8940</v>
      </c>
    </row>
    <row r="593" spans="1:12" ht="47.25" x14ac:dyDescent="0.25">
      <c r="A593" s="24" t="s">
        <v>375</v>
      </c>
      <c r="B593" s="25" t="s">
        <v>376</v>
      </c>
      <c r="C593" s="8"/>
      <c r="D593" s="8"/>
      <c r="E593" s="3"/>
      <c r="F593" s="3"/>
      <c r="G593" s="4" t="e">
        <f t="shared" ref="G593:L593" si="203">G594</f>
        <v>#REF!</v>
      </c>
      <c r="H593" s="4" t="e">
        <f t="shared" si="203"/>
        <v>#REF!</v>
      </c>
      <c r="I593" s="4" t="e">
        <f t="shared" si="203"/>
        <v>#REF!</v>
      </c>
      <c r="J593" s="4" t="e">
        <f t="shared" si="203"/>
        <v>#REF!</v>
      </c>
      <c r="K593" s="4" t="e">
        <f t="shared" si="203"/>
        <v>#REF!</v>
      </c>
      <c r="L593" s="4">
        <f t="shared" si="203"/>
        <v>175</v>
      </c>
    </row>
    <row r="594" spans="1:12" ht="15.75" x14ac:dyDescent="0.25">
      <c r="A594" s="31" t="s">
        <v>158</v>
      </c>
      <c r="B594" s="21" t="s">
        <v>376</v>
      </c>
      <c r="C594" s="42" t="s">
        <v>159</v>
      </c>
      <c r="D594" s="42"/>
      <c r="E594" s="2"/>
      <c r="F594" s="2"/>
      <c r="G594" s="7" t="e">
        <f t="shared" ref="G594:L594" si="204">G595+G635</f>
        <v>#REF!</v>
      </c>
      <c r="H594" s="7" t="e">
        <f t="shared" si="204"/>
        <v>#REF!</v>
      </c>
      <c r="I594" s="7" t="e">
        <f t="shared" si="204"/>
        <v>#REF!</v>
      </c>
      <c r="J594" s="7" t="e">
        <f t="shared" si="204"/>
        <v>#REF!</v>
      </c>
      <c r="K594" s="7" t="e">
        <f t="shared" si="204"/>
        <v>#REF!</v>
      </c>
      <c r="L594" s="7">
        <f t="shared" si="204"/>
        <v>175</v>
      </c>
    </row>
    <row r="595" spans="1:12" ht="15.75" x14ac:dyDescent="0.25">
      <c r="A595" s="31" t="s">
        <v>180</v>
      </c>
      <c r="B595" s="21" t="s">
        <v>376</v>
      </c>
      <c r="C595" s="42" t="s">
        <v>159</v>
      </c>
      <c r="D595" s="42" t="s">
        <v>181</v>
      </c>
      <c r="E595" s="2"/>
      <c r="F595" s="2"/>
      <c r="G595" s="7" t="e">
        <f t="shared" ref="G595:L595" si="205">G596+G599+G604+G607+G610+G613</f>
        <v>#REF!</v>
      </c>
      <c r="H595" s="7" t="e">
        <f t="shared" si="205"/>
        <v>#REF!</v>
      </c>
      <c r="I595" s="7" t="e">
        <f t="shared" si="205"/>
        <v>#REF!</v>
      </c>
      <c r="J595" s="7" t="e">
        <f t="shared" si="205"/>
        <v>#REF!</v>
      </c>
      <c r="K595" s="7" t="e">
        <f t="shared" si="205"/>
        <v>#REF!</v>
      </c>
      <c r="L595" s="7">
        <f t="shared" si="205"/>
        <v>155</v>
      </c>
    </row>
    <row r="596" spans="1:12" ht="31.5" x14ac:dyDescent="0.25">
      <c r="A596" s="26" t="s">
        <v>377</v>
      </c>
      <c r="B596" s="21" t="s">
        <v>378</v>
      </c>
      <c r="C596" s="42" t="s">
        <v>159</v>
      </c>
      <c r="D596" s="42" t="s">
        <v>181</v>
      </c>
      <c r="E596" s="2"/>
      <c r="F596" s="2"/>
      <c r="G596" s="7" t="e">
        <f>G597</f>
        <v>#REF!</v>
      </c>
      <c r="H596" s="7" t="e">
        <f t="shared" ref="H596:L597" si="206">H597</f>
        <v>#REF!</v>
      </c>
      <c r="I596" s="7" t="e">
        <f t="shared" si="206"/>
        <v>#REF!</v>
      </c>
      <c r="J596" s="7" t="e">
        <f t="shared" si="206"/>
        <v>#REF!</v>
      </c>
      <c r="K596" s="7" t="e">
        <f t="shared" si="206"/>
        <v>#REF!</v>
      </c>
      <c r="L596" s="7">
        <f t="shared" si="206"/>
        <v>90</v>
      </c>
    </row>
    <row r="597" spans="1:12" ht="31.5" x14ac:dyDescent="0.25">
      <c r="A597" s="26" t="s">
        <v>172</v>
      </c>
      <c r="B597" s="21" t="s">
        <v>378</v>
      </c>
      <c r="C597" s="42" t="s">
        <v>159</v>
      </c>
      <c r="D597" s="42" t="s">
        <v>181</v>
      </c>
      <c r="E597" s="2">
        <v>200</v>
      </c>
      <c r="F597" s="2"/>
      <c r="G597" s="7" t="e">
        <f>G598</f>
        <v>#REF!</v>
      </c>
      <c r="H597" s="7" t="e">
        <f t="shared" si="206"/>
        <v>#REF!</v>
      </c>
      <c r="I597" s="7" t="e">
        <f t="shared" si="206"/>
        <v>#REF!</v>
      </c>
      <c r="J597" s="7" t="e">
        <f t="shared" si="206"/>
        <v>#REF!</v>
      </c>
      <c r="K597" s="7" t="e">
        <f t="shared" si="206"/>
        <v>#REF!</v>
      </c>
      <c r="L597" s="7">
        <f t="shared" si="206"/>
        <v>90</v>
      </c>
    </row>
    <row r="598" spans="1:12" ht="31.5" x14ac:dyDescent="0.25">
      <c r="A598" s="26" t="s">
        <v>174</v>
      </c>
      <c r="B598" s="21" t="s">
        <v>378</v>
      </c>
      <c r="C598" s="42" t="s">
        <v>159</v>
      </c>
      <c r="D598" s="42" t="s">
        <v>181</v>
      </c>
      <c r="E598" s="2">
        <v>240</v>
      </c>
      <c r="F598" s="2"/>
      <c r="G598" s="7" t="e">
        <f>'Прил.№4 ведомств.'!#REF!</f>
        <v>#REF!</v>
      </c>
      <c r="H598" s="7" t="e">
        <f>'Прил.№4 ведомств.'!#REF!</f>
        <v>#REF!</v>
      </c>
      <c r="I598" s="7" t="e">
        <f>'Прил.№4 ведомств.'!#REF!</f>
        <v>#REF!</v>
      </c>
      <c r="J598" s="7" t="e">
        <f>'Прил.№4 ведомств.'!#REF!</f>
        <v>#REF!</v>
      </c>
      <c r="K598" s="7" t="e">
        <f>'Прил.№4 ведомств.'!#REF!</f>
        <v>#REF!</v>
      </c>
      <c r="L598" s="7">
        <f>'Прил.№4 ведомств.'!G256</f>
        <v>90</v>
      </c>
    </row>
    <row r="599" spans="1:12" ht="47.25" hidden="1" customHeight="1" x14ac:dyDescent="0.25">
      <c r="A599" s="26" t="s">
        <v>518</v>
      </c>
      <c r="B599" s="21" t="s">
        <v>519</v>
      </c>
      <c r="C599" s="42" t="s">
        <v>159</v>
      </c>
      <c r="D599" s="42" t="s">
        <v>181</v>
      </c>
      <c r="E599" s="2"/>
      <c r="F599" s="2"/>
      <c r="G599" s="7">
        <f t="shared" ref="G599:L599" si="207">G600+G602</f>
        <v>0</v>
      </c>
      <c r="H599" s="7">
        <f t="shared" si="207"/>
        <v>0</v>
      </c>
      <c r="I599" s="7" t="e">
        <f t="shared" si="207"/>
        <v>#REF!</v>
      </c>
      <c r="J599" s="7" t="e">
        <f t="shared" si="207"/>
        <v>#REF!</v>
      </c>
      <c r="K599" s="7" t="e">
        <f t="shared" si="207"/>
        <v>#REF!</v>
      </c>
      <c r="L599" s="7">
        <f t="shared" si="207"/>
        <v>0</v>
      </c>
    </row>
    <row r="600" spans="1:12" ht="78.75" hidden="1" customHeight="1" x14ac:dyDescent="0.25">
      <c r="A600" s="26" t="s">
        <v>168</v>
      </c>
      <c r="B600" s="21" t="s">
        <v>519</v>
      </c>
      <c r="C600" s="42" t="s">
        <v>159</v>
      </c>
      <c r="D600" s="42" t="s">
        <v>181</v>
      </c>
      <c r="E600" s="2">
        <v>100</v>
      </c>
      <c r="F600" s="2"/>
      <c r="G600" s="7">
        <f t="shared" ref="G600:L600" si="208">G601</f>
        <v>0</v>
      </c>
      <c r="H600" s="7">
        <f t="shared" si="208"/>
        <v>0</v>
      </c>
      <c r="I600" s="7">
        <f t="shared" si="208"/>
        <v>0</v>
      </c>
      <c r="J600" s="7" t="e">
        <f t="shared" si="208"/>
        <v>#REF!</v>
      </c>
      <c r="K600" s="7" t="e">
        <f t="shared" si="208"/>
        <v>#REF!</v>
      </c>
      <c r="L600" s="7">
        <f t="shared" si="208"/>
        <v>0</v>
      </c>
    </row>
    <row r="601" spans="1:12" ht="15.75" hidden="1" customHeight="1" x14ac:dyDescent="0.25">
      <c r="A601" s="26" t="s">
        <v>383</v>
      </c>
      <c r="B601" s="21" t="s">
        <v>519</v>
      </c>
      <c r="C601" s="42" t="s">
        <v>159</v>
      </c>
      <c r="D601" s="42" t="s">
        <v>181</v>
      </c>
      <c r="E601" s="2">
        <v>110</v>
      </c>
      <c r="F601" s="2"/>
      <c r="G601" s="7">
        <v>0</v>
      </c>
      <c r="H601" s="7">
        <v>0</v>
      </c>
      <c r="I601" s="7">
        <v>0</v>
      </c>
      <c r="J601" s="7" t="e">
        <f>'Прил.№4 ведомств.'!#REF!</f>
        <v>#REF!</v>
      </c>
      <c r="K601" s="7" t="e">
        <f>'Прил.№4 ведомств.'!#REF!</f>
        <v>#REF!</v>
      </c>
      <c r="L601" s="7">
        <f>'Прил.№4 ведомств.'!G872</f>
        <v>0</v>
      </c>
    </row>
    <row r="602" spans="1:12" ht="31.5" hidden="1" customHeight="1" x14ac:dyDescent="0.25">
      <c r="A602" s="26" t="s">
        <v>172</v>
      </c>
      <c r="B602" s="21" t="s">
        <v>519</v>
      </c>
      <c r="C602" s="42" t="s">
        <v>159</v>
      </c>
      <c r="D602" s="42" t="s">
        <v>181</v>
      </c>
      <c r="E602" s="2">
        <v>200</v>
      </c>
      <c r="F602" s="2"/>
      <c r="G602" s="7">
        <f t="shared" ref="G602:L602" si="209">G603</f>
        <v>0</v>
      </c>
      <c r="H602" s="7">
        <f t="shared" si="209"/>
        <v>0</v>
      </c>
      <c r="I602" s="7" t="e">
        <f t="shared" si="209"/>
        <v>#REF!</v>
      </c>
      <c r="J602" s="7" t="e">
        <f t="shared" si="209"/>
        <v>#REF!</v>
      </c>
      <c r="K602" s="7" t="e">
        <f t="shared" si="209"/>
        <v>#REF!</v>
      </c>
      <c r="L602" s="7">
        <f t="shared" si="209"/>
        <v>0</v>
      </c>
    </row>
    <row r="603" spans="1:12" ht="31.5" hidden="1" customHeight="1" x14ac:dyDescent="0.25">
      <c r="A603" s="26" t="s">
        <v>174</v>
      </c>
      <c r="B603" s="21" t="s">
        <v>519</v>
      </c>
      <c r="C603" s="42" t="s">
        <v>159</v>
      </c>
      <c r="D603" s="42" t="s">
        <v>181</v>
      </c>
      <c r="E603" s="2">
        <v>240</v>
      </c>
      <c r="F603" s="2"/>
      <c r="G603" s="7">
        <v>0</v>
      </c>
      <c r="H603" s="7">
        <v>0</v>
      </c>
      <c r="I603" s="7" t="e">
        <f>'Прил.№4 ведомств.'!#REF!</f>
        <v>#REF!</v>
      </c>
      <c r="J603" s="7" t="e">
        <f>'Прил.№4 ведомств.'!#REF!</f>
        <v>#REF!</v>
      </c>
      <c r="K603" s="7" t="e">
        <f>'Прил.№4 ведомств.'!#REF!</f>
        <v>#REF!</v>
      </c>
      <c r="L603" s="7">
        <v>0</v>
      </c>
    </row>
    <row r="604" spans="1:12" ht="23.25" customHeight="1" x14ac:dyDescent="0.25">
      <c r="A604" s="26" t="s">
        <v>379</v>
      </c>
      <c r="B604" s="21" t="s">
        <v>380</v>
      </c>
      <c r="C604" s="42" t="s">
        <v>159</v>
      </c>
      <c r="D604" s="42" t="s">
        <v>181</v>
      </c>
      <c r="E604" s="2"/>
      <c r="F604" s="2"/>
      <c r="G604" s="7">
        <f>G605</f>
        <v>20</v>
      </c>
      <c r="H604" s="7">
        <f t="shared" ref="H604:L605" si="210">H605</f>
        <v>20</v>
      </c>
      <c r="I604" s="7" t="e">
        <f t="shared" si="210"/>
        <v>#REF!</v>
      </c>
      <c r="J604" s="7" t="e">
        <f t="shared" si="210"/>
        <v>#REF!</v>
      </c>
      <c r="K604" s="7" t="e">
        <f t="shared" si="210"/>
        <v>#REF!</v>
      </c>
      <c r="L604" s="7">
        <f t="shared" si="210"/>
        <v>25</v>
      </c>
    </row>
    <row r="605" spans="1:12" ht="31.5" x14ac:dyDescent="0.25">
      <c r="A605" s="26" t="s">
        <v>172</v>
      </c>
      <c r="B605" s="21" t="s">
        <v>380</v>
      </c>
      <c r="C605" s="42" t="s">
        <v>159</v>
      </c>
      <c r="D605" s="42" t="s">
        <v>181</v>
      </c>
      <c r="E605" s="2">
        <v>200</v>
      </c>
      <c r="F605" s="2"/>
      <c r="G605" s="7">
        <f>G606</f>
        <v>20</v>
      </c>
      <c r="H605" s="7">
        <f t="shared" si="210"/>
        <v>20</v>
      </c>
      <c r="I605" s="7" t="e">
        <f t="shared" si="210"/>
        <v>#REF!</v>
      </c>
      <c r="J605" s="7" t="e">
        <f t="shared" si="210"/>
        <v>#REF!</v>
      </c>
      <c r="K605" s="7" t="e">
        <f t="shared" si="210"/>
        <v>#REF!</v>
      </c>
      <c r="L605" s="7">
        <f t="shared" si="210"/>
        <v>25</v>
      </c>
    </row>
    <row r="606" spans="1:12" ht="31.5" x14ac:dyDescent="0.25">
      <c r="A606" s="26" t="s">
        <v>174</v>
      </c>
      <c r="B606" s="21" t="s">
        <v>380</v>
      </c>
      <c r="C606" s="42" t="s">
        <v>159</v>
      </c>
      <c r="D606" s="42" t="s">
        <v>181</v>
      </c>
      <c r="E606" s="2">
        <v>240</v>
      </c>
      <c r="F606" s="2"/>
      <c r="G606" s="7">
        <v>20</v>
      </c>
      <c r="H606" s="7">
        <v>20</v>
      </c>
      <c r="I606" s="7" t="e">
        <f>'Прил.№4 ведомств.'!#REF!</f>
        <v>#REF!</v>
      </c>
      <c r="J606" s="7" t="e">
        <f>'Прил.№4 ведомств.'!#REF!</f>
        <v>#REF!</v>
      </c>
      <c r="K606" s="7" t="e">
        <f>'Прил.№4 ведомств.'!#REF!</f>
        <v>#REF!</v>
      </c>
      <c r="L606" s="7">
        <f>'Прил.№4 ведомств.'!G259</f>
        <v>25</v>
      </c>
    </row>
    <row r="607" spans="1:12" ht="47.25" x14ac:dyDescent="0.25">
      <c r="A607" s="33" t="s">
        <v>903</v>
      </c>
      <c r="B607" s="21" t="s">
        <v>900</v>
      </c>
      <c r="C607" s="42" t="s">
        <v>159</v>
      </c>
      <c r="D607" s="42" t="s">
        <v>181</v>
      </c>
      <c r="E607" s="2"/>
      <c r="F607" s="2"/>
      <c r="G607" s="7">
        <f>G608</f>
        <v>0</v>
      </c>
      <c r="H607" s="7">
        <f t="shared" ref="H607:L608" si="211">H608</f>
        <v>0</v>
      </c>
      <c r="I607" s="7" t="e">
        <f t="shared" si="211"/>
        <v>#REF!</v>
      </c>
      <c r="J607" s="7" t="e">
        <f t="shared" si="211"/>
        <v>#REF!</v>
      </c>
      <c r="K607" s="7" t="e">
        <f t="shared" si="211"/>
        <v>#REF!</v>
      </c>
      <c r="L607" s="7">
        <f t="shared" si="211"/>
        <v>10</v>
      </c>
    </row>
    <row r="608" spans="1:12" ht="31.5" x14ac:dyDescent="0.25">
      <c r="A608" s="26" t="s">
        <v>172</v>
      </c>
      <c r="B608" s="21" t="s">
        <v>900</v>
      </c>
      <c r="C608" s="21" t="s">
        <v>159</v>
      </c>
      <c r="D608" s="21" t="s">
        <v>181</v>
      </c>
      <c r="E608" s="21" t="s">
        <v>173</v>
      </c>
      <c r="F608" s="212"/>
      <c r="G608" s="7">
        <f>G609</f>
        <v>0</v>
      </c>
      <c r="H608" s="7">
        <f t="shared" si="211"/>
        <v>0</v>
      </c>
      <c r="I608" s="7" t="e">
        <f t="shared" si="211"/>
        <v>#REF!</v>
      </c>
      <c r="J608" s="7" t="e">
        <f t="shared" si="211"/>
        <v>#REF!</v>
      </c>
      <c r="K608" s="7" t="e">
        <f t="shared" si="211"/>
        <v>#REF!</v>
      </c>
      <c r="L608" s="7">
        <f t="shared" si="211"/>
        <v>10</v>
      </c>
    </row>
    <row r="609" spans="1:12" ht="31.5" x14ac:dyDescent="0.25">
      <c r="A609" s="26" t="s">
        <v>174</v>
      </c>
      <c r="B609" s="21" t="s">
        <v>900</v>
      </c>
      <c r="C609" s="21" t="s">
        <v>159</v>
      </c>
      <c r="D609" s="21" t="s">
        <v>181</v>
      </c>
      <c r="E609" s="21" t="s">
        <v>175</v>
      </c>
      <c r="F609" s="212"/>
      <c r="G609" s="7">
        <v>0</v>
      </c>
      <c r="H609" s="7">
        <v>0</v>
      </c>
      <c r="I609" s="7" t="e">
        <f>'Прил.№4 ведомств.'!#REF!</f>
        <v>#REF!</v>
      </c>
      <c r="J609" s="7" t="e">
        <f>'Прил.№4 ведомств.'!#REF!</f>
        <v>#REF!</v>
      </c>
      <c r="K609" s="7" t="e">
        <f>'Прил.№4 ведомств.'!#REF!</f>
        <v>#REF!</v>
      </c>
      <c r="L609" s="7">
        <f>'Прил.№4 ведомств.'!G262</f>
        <v>10</v>
      </c>
    </row>
    <row r="610" spans="1:12" ht="31.5" x14ac:dyDescent="0.25">
      <c r="A610" s="26" t="s">
        <v>744</v>
      </c>
      <c r="B610" s="21" t="s">
        <v>905</v>
      </c>
      <c r="C610" s="42" t="s">
        <v>159</v>
      </c>
      <c r="D610" s="42" t="s">
        <v>181</v>
      </c>
      <c r="E610" s="2"/>
      <c r="F610" s="212"/>
      <c r="G610" s="7">
        <f>G611</f>
        <v>105</v>
      </c>
      <c r="H610" s="7">
        <f t="shared" ref="H610:L611" si="212">H611</f>
        <v>105</v>
      </c>
      <c r="I610" s="7">
        <f t="shared" si="212"/>
        <v>0</v>
      </c>
      <c r="J610" s="7">
        <f t="shared" si="212"/>
        <v>0</v>
      </c>
      <c r="K610" s="7">
        <f t="shared" si="212"/>
        <v>0</v>
      </c>
      <c r="L610" s="7">
        <f t="shared" si="212"/>
        <v>30</v>
      </c>
    </row>
    <row r="611" spans="1:12" ht="31.5" x14ac:dyDescent="0.25">
      <c r="A611" s="26" t="s">
        <v>172</v>
      </c>
      <c r="B611" s="21" t="s">
        <v>905</v>
      </c>
      <c r="C611" s="42" t="s">
        <v>159</v>
      </c>
      <c r="D611" s="42" t="s">
        <v>181</v>
      </c>
      <c r="E611" s="2">
        <v>200</v>
      </c>
      <c r="F611" s="212"/>
      <c r="G611" s="7">
        <f>G612</f>
        <v>105</v>
      </c>
      <c r="H611" s="7">
        <f t="shared" si="212"/>
        <v>105</v>
      </c>
      <c r="I611" s="7">
        <f t="shared" si="212"/>
        <v>0</v>
      </c>
      <c r="J611" s="7">
        <f t="shared" si="212"/>
        <v>0</v>
      </c>
      <c r="K611" s="7">
        <f t="shared" si="212"/>
        <v>0</v>
      </c>
      <c r="L611" s="7">
        <f t="shared" si="212"/>
        <v>30</v>
      </c>
    </row>
    <row r="612" spans="1:12" ht="31.5" x14ac:dyDescent="0.25">
      <c r="A612" s="26" t="s">
        <v>174</v>
      </c>
      <c r="B612" s="21" t="s">
        <v>905</v>
      </c>
      <c r="C612" s="42" t="s">
        <v>159</v>
      </c>
      <c r="D612" s="42" t="s">
        <v>181</v>
      </c>
      <c r="E612" s="2">
        <v>240</v>
      </c>
      <c r="F612" s="212"/>
      <c r="G612" s="7">
        <v>105</v>
      </c>
      <c r="H612" s="7">
        <v>105</v>
      </c>
      <c r="I612" s="7">
        <v>0</v>
      </c>
      <c r="J612" s="7">
        <v>0</v>
      </c>
      <c r="K612" s="7">
        <v>0</v>
      </c>
      <c r="L612" s="7">
        <f>'Прил.№4 ведомств.'!G265</f>
        <v>30</v>
      </c>
    </row>
    <row r="613" spans="1:12" ht="31.5" hidden="1" customHeight="1" x14ac:dyDescent="0.25">
      <c r="A613" s="33" t="s">
        <v>904</v>
      </c>
      <c r="B613" s="21" t="s">
        <v>901</v>
      </c>
      <c r="C613" s="21" t="s">
        <v>159</v>
      </c>
      <c r="D613" s="21" t="s">
        <v>181</v>
      </c>
      <c r="E613" s="21"/>
      <c r="F613" s="212"/>
      <c r="G613" s="7">
        <f>G614</f>
        <v>0</v>
      </c>
      <c r="H613" s="7">
        <f t="shared" ref="H613:L614" si="213">H614</f>
        <v>0</v>
      </c>
      <c r="I613" s="7" t="e">
        <f t="shared" si="213"/>
        <v>#REF!</v>
      </c>
      <c r="J613" s="7" t="e">
        <f t="shared" si="213"/>
        <v>#REF!</v>
      </c>
      <c r="K613" s="7" t="e">
        <f t="shared" si="213"/>
        <v>#REF!</v>
      </c>
      <c r="L613" s="7">
        <f t="shared" si="213"/>
        <v>0</v>
      </c>
    </row>
    <row r="614" spans="1:12" ht="31.5" hidden="1" customHeight="1" x14ac:dyDescent="0.25">
      <c r="A614" s="26" t="s">
        <v>172</v>
      </c>
      <c r="B614" s="21" t="s">
        <v>901</v>
      </c>
      <c r="C614" s="21" t="s">
        <v>159</v>
      </c>
      <c r="D614" s="21" t="s">
        <v>181</v>
      </c>
      <c r="E614" s="21" t="s">
        <v>173</v>
      </c>
      <c r="F614" s="212"/>
      <c r="G614" s="7">
        <f>G615</f>
        <v>0</v>
      </c>
      <c r="H614" s="7">
        <f t="shared" si="213"/>
        <v>0</v>
      </c>
      <c r="I614" s="7" t="e">
        <f t="shared" si="213"/>
        <v>#REF!</v>
      </c>
      <c r="J614" s="7" t="e">
        <f t="shared" si="213"/>
        <v>#REF!</v>
      </c>
      <c r="K614" s="7" t="e">
        <f t="shared" si="213"/>
        <v>#REF!</v>
      </c>
      <c r="L614" s="7">
        <f t="shared" si="213"/>
        <v>0</v>
      </c>
    </row>
    <row r="615" spans="1:12" ht="31.5" hidden="1" customHeight="1" x14ac:dyDescent="0.25">
      <c r="A615" s="26" t="s">
        <v>174</v>
      </c>
      <c r="B615" s="21" t="s">
        <v>901</v>
      </c>
      <c r="C615" s="21" t="s">
        <v>159</v>
      </c>
      <c r="D615" s="21" t="s">
        <v>181</v>
      </c>
      <c r="E615" s="21" t="s">
        <v>175</v>
      </c>
      <c r="F615" s="212"/>
      <c r="G615" s="7">
        <v>0</v>
      </c>
      <c r="H615" s="7">
        <v>0</v>
      </c>
      <c r="I615" s="7" t="e">
        <f>'Прил.№4 ведомств.'!#REF!</f>
        <v>#REF!</v>
      </c>
      <c r="J615" s="7" t="e">
        <f>'Прил.№4 ведомств.'!#REF!</f>
        <v>#REF!</v>
      </c>
      <c r="K615" s="7" t="e">
        <f>'Прил.№4 ведомств.'!#REF!</f>
        <v>#REF!</v>
      </c>
      <c r="L615" s="7">
        <f>'Прил.№4 ведомств.'!G268</f>
        <v>0</v>
      </c>
    </row>
    <row r="616" spans="1:12" ht="47.25" x14ac:dyDescent="0.25">
      <c r="A616" s="47" t="s">
        <v>302</v>
      </c>
      <c r="B616" s="21" t="s">
        <v>376</v>
      </c>
      <c r="C616" s="42"/>
      <c r="D616" s="42"/>
      <c r="E616" s="2"/>
      <c r="F616" s="2">
        <v>903</v>
      </c>
      <c r="G616" s="7" t="e">
        <f t="shared" ref="G616:L616" si="214">G596+G604+G607+G610+G613</f>
        <v>#REF!</v>
      </c>
      <c r="H616" s="7" t="e">
        <f t="shared" si="214"/>
        <v>#REF!</v>
      </c>
      <c r="I616" s="7" t="e">
        <f t="shared" si="214"/>
        <v>#REF!</v>
      </c>
      <c r="J616" s="7" t="e">
        <f t="shared" si="214"/>
        <v>#REF!</v>
      </c>
      <c r="K616" s="7" t="e">
        <f t="shared" si="214"/>
        <v>#REF!</v>
      </c>
      <c r="L616" s="7">
        <f t="shared" si="214"/>
        <v>155</v>
      </c>
    </row>
    <row r="617" spans="1:12" ht="15.75" x14ac:dyDescent="0.25">
      <c r="A617" s="31" t="s">
        <v>180</v>
      </c>
      <c r="B617" s="21" t="s">
        <v>376</v>
      </c>
      <c r="C617" s="42" t="s">
        <v>159</v>
      </c>
      <c r="D617" s="42" t="s">
        <v>181</v>
      </c>
      <c r="E617" s="2"/>
      <c r="F617" s="2"/>
      <c r="G617" s="7">
        <f>G621+G626+G629</f>
        <v>20</v>
      </c>
      <c r="H617" s="7">
        <f>H621+H626+H629</f>
        <v>20</v>
      </c>
      <c r="I617" s="7" t="e">
        <f>I621+I626+I629</f>
        <v>#REF!</v>
      </c>
      <c r="J617" s="7" t="e">
        <f>J621+J626+J629</f>
        <v>#REF!</v>
      </c>
      <c r="K617" s="7" t="e">
        <f>K621+K626+K629</f>
        <v>#REF!</v>
      </c>
      <c r="L617" s="7">
        <f>L621+L626+L629+L618+L632</f>
        <v>20</v>
      </c>
    </row>
    <row r="618" spans="1:12" ht="31.5" hidden="1" customHeight="1" x14ac:dyDescent="0.25">
      <c r="A618" s="26" t="s">
        <v>377</v>
      </c>
      <c r="B618" s="21" t="s">
        <v>378</v>
      </c>
      <c r="C618" s="42" t="s">
        <v>159</v>
      </c>
      <c r="D618" s="42" t="s">
        <v>181</v>
      </c>
      <c r="E618" s="2"/>
      <c r="F618" s="2"/>
      <c r="G618" s="7">
        <f>G619</f>
        <v>0</v>
      </c>
      <c r="H618" s="7">
        <f t="shared" ref="H618:L619" si="215">H619</f>
        <v>0</v>
      </c>
      <c r="I618" s="7" t="e">
        <f t="shared" si="215"/>
        <v>#REF!</v>
      </c>
      <c r="J618" s="7" t="e">
        <f t="shared" si="215"/>
        <v>#REF!</v>
      </c>
      <c r="K618" s="7" t="e">
        <f t="shared" si="215"/>
        <v>#REF!</v>
      </c>
      <c r="L618" s="7">
        <f t="shared" si="215"/>
        <v>0</v>
      </c>
    </row>
    <row r="619" spans="1:12" ht="31.5" hidden="1" customHeight="1" x14ac:dyDescent="0.25">
      <c r="A619" s="26" t="s">
        <v>172</v>
      </c>
      <c r="B619" s="21" t="s">
        <v>378</v>
      </c>
      <c r="C619" s="42" t="s">
        <v>159</v>
      </c>
      <c r="D619" s="42" t="s">
        <v>181</v>
      </c>
      <c r="E619" s="2">
        <v>200</v>
      </c>
      <c r="F619" s="2"/>
      <c r="G619" s="7">
        <f>G620</f>
        <v>0</v>
      </c>
      <c r="H619" s="7">
        <f t="shared" si="215"/>
        <v>0</v>
      </c>
      <c r="I619" s="7" t="e">
        <f t="shared" si="215"/>
        <v>#REF!</v>
      </c>
      <c r="J619" s="7" t="e">
        <f t="shared" si="215"/>
        <v>#REF!</v>
      </c>
      <c r="K619" s="7" t="e">
        <f t="shared" si="215"/>
        <v>#REF!</v>
      </c>
      <c r="L619" s="7">
        <f t="shared" si="215"/>
        <v>0</v>
      </c>
    </row>
    <row r="620" spans="1:12" ht="31.5" hidden="1" customHeight="1" x14ac:dyDescent="0.25">
      <c r="A620" s="26" t="s">
        <v>174</v>
      </c>
      <c r="B620" s="21" t="s">
        <v>378</v>
      </c>
      <c r="C620" s="42" t="s">
        <v>159</v>
      </c>
      <c r="D620" s="42" t="s">
        <v>181</v>
      </c>
      <c r="E620" s="2">
        <v>240</v>
      </c>
      <c r="F620" s="2"/>
      <c r="G620" s="7">
        <v>0</v>
      </c>
      <c r="H620" s="7">
        <v>0</v>
      </c>
      <c r="I620" s="7" t="e">
        <f>'Прил.№4 ведомств.'!#REF!</f>
        <v>#REF!</v>
      </c>
      <c r="J620" s="7" t="e">
        <f>'Прил.№4 ведомств.'!#REF!</f>
        <v>#REF!</v>
      </c>
      <c r="K620" s="7" t="e">
        <f>'Прил.№4 ведомств.'!#REF!</f>
        <v>#REF!</v>
      </c>
      <c r="L620" s="7">
        <f>'Прил.№4 ведомств.'!G669</f>
        <v>0</v>
      </c>
    </row>
    <row r="621" spans="1:12" ht="31.5" x14ac:dyDescent="0.25">
      <c r="A621" s="26" t="s">
        <v>377</v>
      </c>
      <c r="B621" s="21" t="s">
        <v>519</v>
      </c>
      <c r="C621" s="42" t="s">
        <v>159</v>
      </c>
      <c r="D621" s="42" t="s">
        <v>181</v>
      </c>
      <c r="E621" s="2"/>
      <c r="F621" s="2"/>
      <c r="G621" s="7">
        <f t="shared" ref="G621:L621" si="216">G624+G622</f>
        <v>20</v>
      </c>
      <c r="H621" s="7">
        <f t="shared" si="216"/>
        <v>20</v>
      </c>
      <c r="I621" s="7" t="e">
        <f t="shared" si="216"/>
        <v>#REF!</v>
      </c>
      <c r="J621" s="7" t="e">
        <f t="shared" si="216"/>
        <v>#REF!</v>
      </c>
      <c r="K621" s="7" t="e">
        <f t="shared" si="216"/>
        <v>#REF!</v>
      </c>
      <c r="L621" s="7">
        <f t="shared" si="216"/>
        <v>20</v>
      </c>
    </row>
    <row r="622" spans="1:12" ht="78.75" hidden="1" customHeight="1" x14ac:dyDescent="0.25">
      <c r="A622" s="26" t="s">
        <v>168</v>
      </c>
      <c r="B622" s="21" t="s">
        <v>519</v>
      </c>
      <c r="C622" s="42" t="s">
        <v>159</v>
      </c>
      <c r="D622" s="42" t="s">
        <v>181</v>
      </c>
      <c r="E622" s="2">
        <v>100</v>
      </c>
      <c r="F622" s="2"/>
      <c r="G622" s="7">
        <f t="shared" ref="G622:L622" si="217">G623</f>
        <v>5</v>
      </c>
      <c r="H622" s="7">
        <f t="shared" si="217"/>
        <v>5</v>
      </c>
      <c r="I622" s="7">
        <f t="shared" si="217"/>
        <v>0</v>
      </c>
      <c r="J622" s="7">
        <f t="shared" si="217"/>
        <v>0</v>
      </c>
      <c r="K622" s="7">
        <f t="shared" si="217"/>
        <v>0</v>
      </c>
      <c r="L622" s="7">
        <f t="shared" si="217"/>
        <v>0</v>
      </c>
    </row>
    <row r="623" spans="1:12" ht="15.75" hidden="1" customHeight="1" x14ac:dyDescent="0.25">
      <c r="A623" s="26" t="s">
        <v>383</v>
      </c>
      <c r="B623" s="21" t="s">
        <v>519</v>
      </c>
      <c r="C623" s="42" t="s">
        <v>159</v>
      </c>
      <c r="D623" s="42" t="s">
        <v>181</v>
      </c>
      <c r="E623" s="2">
        <v>110</v>
      </c>
      <c r="F623" s="2"/>
      <c r="G623" s="7">
        <v>5</v>
      </c>
      <c r="H623" s="7">
        <v>5</v>
      </c>
      <c r="I623" s="7">
        <v>0</v>
      </c>
      <c r="J623" s="7">
        <v>0</v>
      </c>
      <c r="K623" s="7">
        <v>0</v>
      </c>
      <c r="L623" s="7">
        <v>0</v>
      </c>
    </row>
    <row r="624" spans="1:12" ht="31.5" x14ac:dyDescent="0.25">
      <c r="A624" s="26" t="s">
        <v>172</v>
      </c>
      <c r="B624" s="21" t="s">
        <v>519</v>
      </c>
      <c r="C624" s="42" t="s">
        <v>159</v>
      </c>
      <c r="D624" s="42" t="s">
        <v>181</v>
      </c>
      <c r="E624" s="2">
        <v>200</v>
      </c>
      <c r="F624" s="2"/>
      <c r="G624" s="7">
        <f t="shared" ref="G624:L624" si="218">G625</f>
        <v>15</v>
      </c>
      <c r="H624" s="7">
        <f t="shared" si="218"/>
        <v>15</v>
      </c>
      <c r="I624" s="7" t="e">
        <f t="shared" si="218"/>
        <v>#REF!</v>
      </c>
      <c r="J624" s="7" t="e">
        <f t="shared" si="218"/>
        <v>#REF!</v>
      </c>
      <c r="K624" s="7" t="e">
        <f t="shared" si="218"/>
        <v>#REF!</v>
      </c>
      <c r="L624" s="7">
        <f t="shared" si="218"/>
        <v>20</v>
      </c>
    </row>
    <row r="625" spans="1:14" ht="31.5" x14ac:dyDescent="0.25">
      <c r="A625" s="26" t="s">
        <v>174</v>
      </c>
      <c r="B625" s="21" t="s">
        <v>519</v>
      </c>
      <c r="C625" s="42" t="s">
        <v>159</v>
      </c>
      <c r="D625" s="42" t="s">
        <v>181</v>
      </c>
      <c r="E625" s="2">
        <v>240</v>
      </c>
      <c r="F625" s="2"/>
      <c r="G625" s="7">
        <v>15</v>
      </c>
      <c r="H625" s="7">
        <v>15</v>
      </c>
      <c r="I625" s="7" t="e">
        <f>'Прил.№4 ведомств.'!#REF!</f>
        <v>#REF!</v>
      </c>
      <c r="J625" s="7" t="e">
        <f>'Прил.№4 ведомств.'!#REF!</f>
        <v>#REF!</v>
      </c>
      <c r="K625" s="7" t="e">
        <f>'Прил.№4 ведомств.'!#REF!</f>
        <v>#REF!</v>
      </c>
      <c r="L625" s="7">
        <f>'Прил.№4 ведомств.'!G672</f>
        <v>20</v>
      </c>
    </row>
    <row r="626" spans="1:14" ht="31.5" hidden="1" customHeight="1" x14ac:dyDescent="0.25">
      <c r="A626" s="26" t="s">
        <v>379</v>
      </c>
      <c r="B626" s="21" t="s">
        <v>380</v>
      </c>
      <c r="C626" s="42" t="s">
        <v>159</v>
      </c>
      <c r="D626" s="42" t="s">
        <v>181</v>
      </c>
      <c r="E626" s="2"/>
      <c r="F626" s="2"/>
      <c r="G626" s="7">
        <f>G627</f>
        <v>0</v>
      </c>
      <c r="H626" s="7">
        <f t="shared" ref="H626:L627" si="219">H627</f>
        <v>0</v>
      </c>
      <c r="I626" s="7" t="e">
        <f t="shared" si="219"/>
        <v>#REF!</v>
      </c>
      <c r="J626" s="7" t="e">
        <f t="shared" si="219"/>
        <v>#REF!</v>
      </c>
      <c r="K626" s="7" t="e">
        <f t="shared" si="219"/>
        <v>#REF!</v>
      </c>
      <c r="L626" s="7">
        <f t="shared" si="219"/>
        <v>0</v>
      </c>
    </row>
    <row r="627" spans="1:14" ht="31.5" hidden="1" customHeight="1" x14ac:dyDescent="0.25">
      <c r="A627" s="26" t="s">
        <v>172</v>
      </c>
      <c r="B627" s="21" t="s">
        <v>380</v>
      </c>
      <c r="C627" s="42" t="s">
        <v>159</v>
      </c>
      <c r="D627" s="42" t="s">
        <v>181</v>
      </c>
      <c r="E627" s="2">
        <v>200</v>
      </c>
      <c r="F627" s="2"/>
      <c r="G627" s="7">
        <f>G628</f>
        <v>0</v>
      </c>
      <c r="H627" s="7">
        <f t="shared" si="219"/>
        <v>0</v>
      </c>
      <c r="I627" s="7" t="e">
        <f t="shared" si="219"/>
        <v>#REF!</v>
      </c>
      <c r="J627" s="7" t="e">
        <f t="shared" si="219"/>
        <v>#REF!</v>
      </c>
      <c r="K627" s="7" t="e">
        <f t="shared" si="219"/>
        <v>#REF!</v>
      </c>
      <c r="L627" s="7">
        <f t="shared" si="219"/>
        <v>0</v>
      </c>
    </row>
    <row r="628" spans="1:14" ht="31.5" hidden="1" customHeight="1" x14ac:dyDescent="0.25">
      <c r="A628" s="26" t="s">
        <v>174</v>
      </c>
      <c r="B628" s="21" t="s">
        <v>380</v>
      </c>
      <c r="C628" s="42" t="s">
        <v>159</v>
      </c>
      <c r="D628" s="42" t="s">
        <v>181</v>
      </c>
      <c r="E628" s="2">
        <v>240</v>
      </c>
      <c r="F628" s="2"/>
      <c r="G628" s="7">
        <v>0</v>
      </c>
      <c r="H628" s="7">
        <v>0</v>
      </c>
      <c r="I628" s="7" t="e">
        <f>'Прил.№4 ведомств.'!#REF!</f>
        <v>#REF!</v>
      </c>
      <c r="J628" s="7" t="e">
        <f>'Прил.№4 ведомств.'!#REF!</f>
        <v>#REF!</v>
      </c>
      <c r="K628" s="7" t="e">
        <f>'Прил.№4 ведомств.'!#REF!</f>
        <v>#REF!</v>
      </c>
      <c r="L628" s="7">
        <f>'Прил.№4 ведомств.'!G502</f>
        <v>0</v>
      </c>
    </row>
    <row r="629" spans="1:14" ht="31.5" hidden="1" customHeight="1" x14ac:dyDescent="0.25">
      <c r="A629" s="26" t="s">
        <v>744</v>
      </c>
      <c r="B629" s="21" t="s">
        <v>745</v>
      </c>
      <c r="C629" s="42" t="s">
        <v>159</v>
      </c>
      <c r="D629" s="42" t="s">
        <v>181</v>
      </c>
      <c r="E629" s="2"/>
      <c r="F629" s="2"/>
      <c r="G629" s="7">
        <f>G630</f>
        <v>0</v>
      </c>
      <c r="H629" s="7">
        <f t="shared" ref="H629:L630" si="220">H630</f>
        <v>0</v>
      </c>
      <c r="I629" s="7" t="e">
        <f t="shared" si="220"/>
        <v>#REF!</v>
      </c>
      <c r="J629" s="7" t="e">
        <f t="shared" si="220"/>
        <v>#REF!</v>
      </c>
      <c r="K629" s="7" t="e">
        <f t="shared" si="220"/>
        <v>#REF!</v>
      </c>
      <c r="L629" s="7">
        <f t="shared" si="220"/>
        <v>0</v>
      </c>
    </row>
    <row r="630" spans="1:14" ht="31.5" hidden="1" customHeight="1" x14ac:dyDescent="0.25">
      <c r="A630" s="26" t="s">
        <v>172</v>
      </c>
      <c r="B630" s="21" t="s">
        <v>745</v>
      </c>
      <c r="C630" s="42" t="s">
        <v>159</v>
      </c>
      <c r="D630" s="42" t="s">
        <v>181</v>
      </c>
      <c r="E630" s="2">
        <v>200</v>
      </c>
      <c r="F630" s="2"/>
      <c r="G630" s="7">
        <f>G631</f>
        <v>0</v>
      </c>
      <c r="H630" s="7">
        <f t="shared" si="220"/>
        <v>0</v>
      </c>
      <c r="I630" s="7" t="e">
        <f t="shared" si="220"/>
        <v>#REF!</v>
      </c>
      <c r="J630" s="7" t="e">
        <f t="shared" si="220"/>
        <v>#REF!</v>
      </c>
      <c r="K630" s="7" t="e">
        <f t="shared" si="220"/>
        <v>#REF!</v>
      </c>
      <c r="L630" s="7">
        <f t="shared" si="220"/>
        <v>0</v>
      </c>
    </row>
    <row r="631" spans="1:14" ht="31.5" hidden="1" customHeight="1" x14ac:dyDescent="0.25">
      <c r="A631" s="26" t="s">
        <v>174</v>
      </c>
      <c r="B631" s="21" t="s">
        <v>745</v>
      </c>
      <c r="C631" s="42" t="s">
        <v>159</v>
      </c>
      <c r="D631" s="42" t="s">
        <v>181</v>
      </c>
      <c r="E631" s="2">
        <v>240</v>
      </c>
      <c r="F631" s="2"/>
      <c r="G631" s="7">
        <v>0</v>
      </c>
      <c r="H631" s="7">
        <v>0</v>
      </c>
      <c r="I631" s="7" t="e">
        <f>'Прил.№4 ведомств.'!#REF!</f>
        <v>#REF!</v>
      </c>
      <c r="J631" s="7" t="e">
        <f>'Прил.№4 ведомств.'!#REF!</f>
        <v>#REF!</v>
      </c>
      <c r="K631" s="7" t="e">
        <f>'Прил.№4 ведомств.'!#REF!</f>
        <v>#REF!</v>
      </c>
      <c r="L631" s="7">
        <f>'Прил.№4 ведомств.'!G508</f>
        <v>0</v>
      </c>
    </row>
    <row r="632" spans="1:14" ht="15.75" hidden="1" customHeight="1" x14ac:dyDescent="0.25">
      <c r="A632" s="33" t="s">
        <v>907</v>
      </c>
      <c r="B632" s="21" t="s">
        <v>906</v>
      </c>
      <c r="C632" s="42" t="s">
        <v>159</v>
      </c>
      <c r="D632" s="42" t="s">
        <v>181</v>
      </c>
      <c r="E632" s="2"/>
      <c r="F632" s="2"/>
      <c r="G632" s="7">
        <f>G633</f>
        <v>0</v>
      </c>
      <c r="H632" s="7">
        <f t="shared" ref="H632:L633" si="221">H633</f>
        <v>0</v>
      </c>
      <c r="I632" s="7" t="e">
        <f t="shared" si="221"/>
        <v>#REF!</v>
      </c>
      <c r="J632" s="7" t="e">
        <f t="shared" si="221"/>
        <v>#REF!</v>
      </c>
      <c r="K632" s="7" t="e">
        <f t="shared" si="221"/>
        <v>#REF!</v>
      </c>
      <c r="L632" s="7">
        <f t="shared" si="221"/>
        <v>0</v>
      </c>
    </row>
    <row r="633" spans="1:14" ht="31.5" hidden="1" customHeight="1" x14ac:dyDescent="0.25">
      <c r="A633" s="26" t="s">
        <v>172</v>
      </c>
      <c r="B633" s="21" t="s">
        <v>906</v>
      </c>
      <c r="C633" s="42" t="s">
        <v>159</v>
      </c>
      <c r="D633" s="42" t="s">
        <v>181</v>
      </c>
      <c r="E633" s="2">
        <v>200</v>
      </c>
      <c r="F633" s="2"/>
      <c r="G633" s="7">
        <f>G634</f>
        <v>0</v>
      </c>
      <c r="H633" s="7">
        <f t="shared" si="221"/>
        <v>0</v>
      </c>
      <c r="I633" s="7" t="e">
        <f t="shared" si="221"/>
        <v>#REF!</v>
      </c>
      <c r="J633" s="7" t="e">
        <f t="shared" si="221"/>
        <v>#REF!</v>
      </c>
      <c r="K633" s="7" t="e">
        <f t="shared" si="221"/>
        <v>#REF!</v>
      </c>
      <c r="L633" s="7">
        <f t="shared" si="221"/>
        <v>0</v>
      </c>
    </row>
    <row r="634" spans="1:14" ht="31.5" hidden="1" customHeight="1" x14ac:dyDescent="0.25">
      <c r="A634" s="26" t="s">
        <v>174</v>
      </c>
      <c r="B634" s="21" t="s">
        <v>906</v>
      </c>
      <c r="C634" s="42" t="s">
        <v>159</v>
      </c>
      <c r="D634" s="42" t="s">
        <v>181</v>
      </c>
      <c r="E634" s="2">
        <v>240</v>
      </c>
      <c r="F634" s="2"/>
      <c r="G634" s="7">
        <v>0</v>
      </c>
      <c r="H634" s="7">
        <v>0</v>
      </c>
      <c r="I634" s="7" t="e">
        <f>'Прил.№4 ведомств.'!#REF!</f>
        <v>#REF!</v>
      </c>
      <c r="J634" s="7" t="e">
        <f>'Прил.№4 ведомств.'!#REF!</f>
        <v>#REF!</v>
      </c>
      <c r="K634" s="7" t="e">
        <f>'Прил.№4 ведомств.'!#REF!</f>
        <v>#REF!</v>
      </c>
      <c r="L634" s="7">
        <f>'Прил.№4 ведомств.'!G675</f>
        <v>0</v>
      </c>
    </row>
    <row r="635" spans="1:14" ht="31.5" x14ac:dyDescent="0.25">
      <c r="A635" s="47" t="s">
        <v>445</v>
      </c>
      <c r="B635" s="21" t="s">
        <v>376</v>
      </c>
      <c r="C635" s="42"/>
      <c r="D635" s="42"/>
      <c r="E635" s="2"/>
      <c r="F635" s="2">
        <v>906</v>
      </c>
      <c r="G635" s="7">
        <f>G621+G626+G629+G618+G632</f>
        <v>20</v>
      </c>
      <c r="H635" s="7">
        <f>H621+H626+H629+H618+H632</f>
        <v>20</v>
      </c>
      <c r="I635" s="7" t="e">
        <f>I621+I626+I629+I618+I632</f>
        <v>#REF!</v>
      </c>
      <c r="J635" s="7" t="e">
        <f>J621+J626+J629+J618+J632</f>
        <v>#REF!</v>
      </c>
      <c r="K635" s="7" t="e">
        <f>K621+K626+K629+K618+K632</f>
        <v>#REF!</v>
      </c>
      <c r="L635" s="7">
        <f>L617</f>
        <v>20</v>
      </c>
    </row>
    <row r="636" spans="1:14" ht="63" x14ac:dyDescent="0.25">
      <c r="A636" s="43" t="s">
        <v>782</v>
      </c>
      <c r="B636" s="25" t="s">
        <v>780</v>
      </c>
      <c r="C636" s="8"/>
      <c r="D636" s="8"/>
      <c r="E636" s="3"/>
      <c r="F636" s="3"/>
      <c r="G636" s="4" t="e">
        <f>G637+#REF!</f>
        <v>#REF!</v>
      </c>
      <c r="H636" s="4" t="e">
        <f>H637+#REF!</f>
        <v>#REF!</v>
      </c>
      <c r="I636" s="4" t="e">
        <f>I637+#REF!</f>
        <v>#REF!</v>
      </c>
      <c r="J636" s="4" t="e">
        <f>J637+#REF!</f>
        <v>#REF!</v>
      </c>
      <c r="K636" s="4" t="e">
        <f>K637+#REF!</f>
        <v>#REF!</v>
      </c>
      <c r="L636" s="4">
        <f>L645+L655+L676+L665+L672</f>
        <v>3292.6</v>
      </c>
      <c r="N636" s="23"/>
    </row>
    <row r="637" spans="1:14" s="147" customFormat="1" ht="15.75" x14ac:dyDescent="0.25">
      <c r="A637" s="31" t="s">
        <v>158</v>
      </c>
      <c r="B637" s="21" t="s">
        <v>780</v>
      </c>
      <c r="C637" s="42" t="s">
        <v>159</v>
      </c>
      <c r="D637" s="42"/>
      <c r="E637" s="2"/>
      <c r="F637" s="2"/>
      <c r="G637" s="7" t="e">
        <f t="shared" ref="G637:L637" si="222">G638</f>
        <v>#REF!</v>
      </c>
      <c r="H637" s="7" t="e">
        <f t="shared" si="222"/>
        <v>#REF!</v>
      </c>
      <c r="I637" s="7" t="e">
        <f t="shared" si="222"/>
        <v>#REF!</v>
      </c>
      <c r="J637" s="7" t="e">
        <f t="shared" si="222"/>
        <v>#REF!</v>
      </c>
      <c r="K637" s="7" t="e">
        <f t="shared" si="222"/>
        <v>#REF!</v>
      </c>
      <c r="L637" s="7">
        <f t="shared" si="222"/>
        <v>40</v>
      </c>
      <c r="M637" s="335"/>
    </row>
    <row r="638" spans="1:14" s="147" customFormat="1" ht="15.75" x14ac:dyDescent="0.25">
      <c r="A638" s="31" t="s">
        <v>180</v>
      </c>
      <c r="B638" s="21" t="s">
        <v>780</v>
      </c>
      <c r="C638" s="42" t="s">
        <v>159</v>
      </c>
      <c r="D638" s="42" t="s">
        <v>181</v>
      </c>
      <c r="E638" s="2"/>
      <c r="F638" s="2"/>
      <c r="G638" s="7" t="e">
        <f>G639+#REF!</f>
        <v>#REF!</v>
      </c>
      <c r="H638" s="7" t="e">
        <f>H639+#REF!</f>
        <v>#REF!</v>
      </c>
      <c r="I638" s="7" t="e">
        <f>I639+#REF!</f>
        <v>#REF!</v>
      </c>
      <c r="J638" s="7" t="e">
        <f>J639+#REF!</f>
        <v>#REF!</v>
      </c>
      <c r="K638" s="7" t="e">
        <f>K639+#REF!</f>
        <v>#REF!</v>
      </c>
      <c r="L638" s="7">
        <f>L639+L642</f>
        <v>40</v>
      </c>
      <c r="M638" s="335"/>
    </row>
    <row r="639" spans="1:14" ht="31.5" x14ac:dyDescent="0.25">
      <c r="A639" s="33" t="s">
        <v>198</v>
      </c>
      <c r="B639" s="21" t="s">
        <v>910</v>
      </c>
      <c r="C639" s="42" t="s">
        <v>159</v>
      </c>
      <c r="D639" s="42" t="s">
        <v>181</v>
      </c>
      <c r="E639" s="2"/>
      <c r="F639" s="2"/>
      <c r="G639" s="7" t="e">
        <f>G640</f>
        <v>#REF!</v>
      </c>
      <c r="H639" s="7" t="e">
        <f t="shared" ref="H639:L640" si="223">H640</f>
        <v>#REF!</v>
      </c>
      <c r="I639" s="7" t="e">
        <f t="shared" si="223"/>
        <v>#REF!</v>
      </c>
      <c r="J639" s="7" t="e">
        <f t="shared" si="223"/>
        <v>#REF!</v>
      </c>
      <c r="K639" s="7" t="e">
        <f t="shared" si="223"/>
        <v>#REF!</v>
      </c>
      <c r="L639" s="7">
        <f t="shared" si="223"/>
        <v>25</v>
      </c>
    </row>
    <row r="640" spans="1:14" ht="31.5" x14ac:dyDescent="0.25">
      <c r="A640" s="26" t="s">
        <v>172</v>
      </c>
      <c r="B640" s="21" t="s">
        <v>910</v>
      </c>
      <c r="C640" s="42" t="s">
        <v>159</v>
      </c>
      <c r="D640" s="42" t="s">
        <v>181</v>
      </c>
      <c r="E640" s="2">
        <v>200</v>
      </c>
      <c r="F640" s="2"/>
      <c r="G640" s="7" t="e">
        <f>G641</f>
        <v>#REF!</v>
      </c>
      <c r="H640" s="7" t="e">
        <f t="shared" si="223"/>
        <v>#REF!</v>
      </c>
      <c r="I640" s="7" t="e">
        <f t="shared" si="223"/>
        <v>#REF!</v>
      </c>
      <c r="J640" s="7" t="e">
        <f t="shared" si="223"/>
        <v>#REF!</v>
      </c>
      <c r="K640" s="7" t="e">
        <f t="shared" si="223"/>
        <v>#REF!</v>
      </c>
      <c r="L640" s="7">
        <f t="shared" si="223"/>
        <v>25</v>
      </c>
    </row>
    <row r="641" spans="1:12" ht="31.5" x14ac:dyDescent="0.25">
      <c r="A641" s="26" t="s">
        <v>174</v>
      </c>
      <c r="B641" s="21" t="s">
        <v>910</v>
      </c>
      <c r="C641" s="42" t="s">
        <v>159</v>
      </c>
      <c r="D641" s="42" t="s">
        <v>181</v>
      </c>
      <c r="E641" s="2">
        <v>240</v>
      </c>
      <c r="F641" s="2"/>
      <c r="G641" s="7" t="e">
        <f>'Прил.№4 ведомств.'!#REF!</f>
        <v>#REF!</v>
      </c>
      <c r="H641" s="7" t="e">
        <f>'Прил.№4 ведомств.'!#REF!</f>
        <v>#REF!</v>
      </c>
      <c r="I641" s="7" t="e">
        <f>'Прил.№4 ведомств.'!#REF!</f>
        <v>#REF!</v>
      </c>
      <c r="J641" s="7" t="e">
        <f>'Прил.№4 ведомств.'!#REF!</f>
        <v>#REF!</v>
      </c>
      <c r="K641" s="7" t="e">
        <f>'Прил.№4 ведомств.'!#REF!</f>
        <v>#REF!</v>
      </c>
      <c r="L641" s="7">
        <f>'Прил.№4 ведомств.'!G94</f>
        <v>25</v>
      </c>
    </row>
    <row r="642" spans="1:12" ht="31.5" x14ac:dyDescent="0.25">
      <c r="A642" s="288" t="s">
        <v>913</v>
      </c>
      <c r="B642" s="21" t="s">
        <v>912</v>
      </c>
      <c r="C642" s="42" t="s">
        <v>159</v>
      </c>
      <c r="D642" s="42" t="s">
        <v>181</v>
      </c>
      <c r="E642" s="2"/>
      <c r="F642" s="2"/>
      <c r="G642" s="7" t="e">
        <f>G643</f>
        <v>#REF!</v>
      </c>
      <c r="H642" s="7" t="e">
        <f t="shared" ref="H642:L643" si="224">H643</f>
        <v>#REF!</v>
      </c>
      <c r="I642" s="7" t="e">
        <f t="shared" si="224"/>
        <v>#REF!</v>
      </c>
      <c r="J642" s="7" t="e">
        <f t="shared" si="224"/>
        <v>#REF!</v>
      </c>
      <c r="K642" s="7" t="e">
        <f t="shared" si="224"/>
        <v>#REF!</v>
      </c>
      <c r="L642" s="7">
        <f t="shared" si="224"/>
        <v>15</v>
      </c>
    </row>
    <row r="643" spans="1:12" ht="31.5" x14ac:dyDescent="0.25">
      <c r="A643" s="26" t="s">
        <v>172</v>
      </c>
      <c r="B643" s="21" t="s">
        <v>912</v>
      </c>
      <c r="C643" s="42" t="s">
        <v>159</v>
      </c>
      <c r="D643" s="42" t="s">
        <v>181</v>
      </c>
      <c r="E643" s="2">
        <v>200</v>
      </c>
      <c r="F643" s="2"/>
      <c r="G643" s="7" t="e">
        <f>G644</f>
        <v>#REF!</v>
      </c>
      <c r="H643" s="7" t="e">
        <f t="shared" si="224"/>
        <v>#REF!</v>
      </c>
      <c r="I643" s="7" t="e">
        <f t="shared" si="224"/>
        <v>#REF!</v>
      </c>
      <c r="J643" s="7" t="e">
        <f t="shared" si="224"/>
        <v>#REF!</v>
      </c>
      <c r="K643" s="7" t="e">
        <f t="shared" si="224"/>
        <v>#REF!</v>
      </c>
      <c r="L643" s="7">
        <f t="shared" si="224"/>
        <v>15</v>
      </c>
    </row>
    <row r="644" spans="1:12" ht="31.5" x14ac:dyDescent="0.25">
      <c r="A644" s="26" t="s">
        <v>174</v>
      </c>
      <c r="B644" s="21" t="s">
        <v>912</v>
      </c>
      <c r="C644" s="42" t="s">
        <v>159</v>
      </c>
      <c r="D644" s="42" t="s">
        <v>181</v>
      </c>
      <c r="E644" s="2">
        <v>240</v>
      </c>
      <c r="F644" s="2"/>
      <c r="G644" s="7" t="e">
        <f>'Прил.№4 ведомств.'!#REF!</f>
        <v>#REF!</v>
      </c>
      <c r="H644" s="7" t="e">
        <f>'Прил.№4 ведомств.'!#REF!</f>
        <v>#REF!</v>
      </c>
      <c r="I644" s="7" t="e">
        <f>'Прил.№4 ведомств.'!#REF!</f>
        <v>#REF!</v>
      </c>
      <c r="J644" s="7" t="e">
        <f>'Прил.№4 ведомств.'!#REF!</f>
        <v>#REF!</v>
      </c>
      <c r="K644" s="7" t="e">
        <f>'Прил.№4 ведомств.'!#REF!</f>
        <v>#REF!</v>
      </c>
      <c r="L644" s="7">
        <f>'Прил.№4 ведомств.'!G100</f>
        <v>15</v>
      </c>
    </row>
    <row r="645" spans="1:12" ht="15.75" x14ac:dyDescent="0.25">
      <c r="A645" s="31" t="s">
        <v>189</v>
      </c>
      <c r="B645" s="21" t="s">
        <v>780</v>
      </c>
      <c r="C645" s="42"/>
      <c r="D645" s="42"/>
      <c r="E645" s="2"/>
      <c r="F645" s="2">
        <v>902</v>
      </c>
      <c r="G645" s="7" t="e">
        <f>G637</f>
        <v>#REF!</v>
      </c>
      <c r="H645" s="7" t="e">
        <f>H637</f>
        <v>#REF!</v>
      </c>
      <c r="I645" s="7" t="e">
        <f>I637</f>
        <v>#REF!</v>
      </c>
      <c r="J645" s="7" t="e">
        <f>J637</f>
        <v>#REF!</v>
      </c>
      <c r="K645" s="7" t="e">
        <f>K637</f>
        <v>#REF!</v>
      </c>
      <c r="L645" s="7">
        <f>L639+L642</f>
        <v>40</v>
      </c>
    </row>
    <row r="646" spans="1:12" ht="31.5" x14ac:dyDescent="0.25">
      <c r="A646" s="33" t="s">
        <v>198</v>
      </c>
      <c r="B646" s="21" t="s">
        <v>910</v>
      </c>
      <c r="C646" s="42" t="s">
        <v>159</v>
      </c>
      <c r="D646" s="42" t="s">
        <v>181</v>
      </c>
      <c r="E646" s="2"/>
      <c r="F646" s="2"/>
      <c r="G646" s="7"/>
      <c r="H646" s="7"/>
      <c r="I646" s="7"/>
      <c r="J646" s="7"/>
      <c r="K646" s="7"/>
      <c r="L646" s="7">
        <f>L647</f>
        <v>5</v>
      </c>
    </row>
    <row r="647" spans="1:12" ht="31.5" x14ac:dyDescent="0.25">
      <c r="A647" s="26" t="s">
        <v>172</v>
      </c>
      <c r="B647" s="21" t="s">
        <v>910</v>
      </c>
      <c r="C647" s="42" t="s">
        <v>159</v>
      </c>
      <c r="D647" s="42" t="s">
        <v>181</v>
      </c>
      <c r="E647" s="2">
        <v>200</v>
      </c>
      <c r="F647" s="2"/>
      <c r="G647" s="7"/>
      <c r="H647" s="7"/>
      <c r="I647" s="7"/>
      <c r="J647" s="7"/>
      <c r="K647" s="7"/>
      <c r="L647" s="7">
        <f>L648</f>
        <v>5</v>
      </c>
    </row>
    <row r="648" spans="1:12" ht="31.5" x14ac:dyDescent="0.25">
      <c r="A648" s="26" t="s">
        <v>174</v>
      </c>
      <c r="B648" s="21" t="s">
        <v>910</v>
      </c>
      <c r="C648" s="42" t="s">
        <v>159</v>
      </c>
      <c r="D648" s="42" t="s">
        <v>181</v>
      </c>
      <c r="E648" s="2">
        <v>240</v>
      </c>
      <c r="F648" s="2"/>
      <c r="G648" s="7"/>
      <c r="H648" s="7"/>
      <c r="I648" s="7"/>
      <c r="J648" s="7"/>
      <c r="K648" s="7"/>
      <c r="L648" s="7">
        <f>'Прил.№4 ведомств.'!G281</f>
        <v>5</v>
      </c>
    </row>
    <row r="649" spans="1:12" ht="31.5" x14ac:dyDescent="0.25">
      <c r="A649" s="47" t="s">
        <v>914</v>
      </c>
      <c r="B649" s="21" t="s">
        <v>915</v>
      </c>
      <c r="C649" s="42" t="s">
        <v>305</v>
      </c>
      <c r="D649" s="42" t="s">
        <v>256</v>
      </c>
      <c r="E649" s="2"/>
      <c r="F649" s="2"/>
      <c r="G649" s="7"/>
      <c r="H649" s="7"/>
      <c r="I649" s="7"/>
      <c r="J649" s="7"/>
      <c r="K649" s="7"/>
      <c r="L649" s="7">
        <f>L650</f>
        <v>221</v>
      </c>
    </row>
    <row r="650" spans="1:12" ht="31.5" x14ac:dyDescent="0.25">
      <c r="A650" s="26" t="s">
        <v>172</v>
      </c>
      <c r="B650" s="21" t="s">
        <v>915</v>
      </c>
      <c r="C650" s="42" t="s">
        <v>305</v>
      </c>
      <c r="D650" s="42" t="s">
        <v>256</v>
      </c>
      <c r="E650" s="2">
        <v>200</v>
      </c>
      <c r="F650" s="2"/>
      <c r="G650" s="7"/>
      <c r="H650" s="7"/>
      <c r="I650" s="7"/>
      <c r="J650" s="7"/>
      <c r="K650" s="7"/>
      <c r="L650" s="7">
        <f>L651</f>
        <v>221</v>
      </c>
    </row>
    <row r="651" spans="1:12" ht="31.5" x14ac:dyDescent="0.25">
      <c r="A651" s="26" t="s">
        <v>174</v>
      </c>
      <c r="B651" s="21" t="s">
        <v>915</v>
      </c>
      <c r="C651" s="42" t="s">
        <v>305</v>
      </c>
      <c r="D651" s="42" t="s">
        <v>256</v>
      </c>
      <c r="E651" s="2">
        <v>240</v>
      </c>
      <c r="F651" s="2"/>
      <c r="G651" s="7"/>
      <c r="H651" s="7"/>
      <c r="I651" s="7"/>
      <c r="J651" s="7"/>
      <c r="K651" s="7"/>
      <c r="L651" s="7">
        <f>'Прил.№4 ведомств.'!G341</f>
        <v>221</v>
      </c>
    </row>
    <row r="652" spans="1:12" ht="31.5" x14ac:dyDescent="0.25">
      <c r="A652" s="47" t="s">
        <v>914</v>
      </c>
      <c r="B652" s="21" t="s">
        <v>915</v>
      </c>
      <c r="C652" s="42" t="s">
        <v>340</v>
      </c>
      <c r="D652" s="42" t="s">
        <v>159</v>
      </c>
      <c r="E652" s="2"/>
      <c r="F652" s="2"/>
      <c r="G652" s="7"/>
      <c r="H652" s="7"/>
      <c r="I652" s="7"/>
      <c r="J652" s="7"/>
      <c r="K652" s="7"/>
      <c r="L652" s="7">
        <f>L653</f>
        <v>793.2</v>
      </c>
    </row>
    <row r="653" spans="1:12" ht="31.5" x14ac:dyDescent="0.25">
      <c r="A653" s="26" t="s">
        <v>172</v>
      </c>
      <c r="B653" s="21" t="s">
        <v>915</v>
      </c>
      <c r="C653" s="42" t="s">
        <v>340</v>
      </c>
      <c r="D653" s="42" t="s">
        <v>159</v>
      </c>
      <c r="E653" s="2">
        <v>200</v>
      </c>
      <c r="F653" s="2"/>
      <c r="G653" s="7"/>
      <c r="H653" s="7"/>
      <c r="I653" s="7"/>
      <c r="J653" s="7"/>
      <c r="K653" s="7"/>
      <c r="L653" s="7">
        <f>L654</f>
        <v>793.2</v>
      </c>
    </row>
    <row r="654" spans="1:12" ht="31.5" x14ac:dyDescent="0.25">
      <c r="A654" s="26" t="s">
        <v>174</v>
      </c>
      <c r="B654" s="21" t="s">
        <v>915</v>
      </c>
      <c r="C654" s="42" t="s">
        <v>340</v>
      </c>
      <c r="D654" s="42" t="s">
        <v>159</v>
      </c>
      <c r="E654" s="2">
        <v>240</v>
      </c>
      <c r="F654" s="2"/>
      <c r="G654" s="7"/>
      <c r="H654" s="7"/>
      <c r="I654" s="7"/>
      <c r="J654" s="7"/>
      <c r="K654" s="7"/>
      <c r="L654" s="7">
        <f>'Прил.№4 ведомств.'!G470</f>
        <v>793.2</v>
      </c>
    </row>
    <row r="655" spans="1:12" ht="47.25" x14ac:dyDescent="0.25">
      <c r="A655" s="26" t="s">
        <v>302</v>
      </c>
      <c r="B655" s="21" t="s">
        <v>780</v>
      </c>
      <c r="C655" s="42"/>
      <c r="D655" s="42"/>
      <c r="E655" s="2"/>
      <c r="F655" s="2">
        <v>903</v>
      </c>
      <c r="G655" s="7"/>
      <c r="H655" s="7"/>
      <c r="I655" s="7"/>
      <c r="J655" s="7"/>
      <c r="K655" s="7"/>
      <c r="L655" s="7">
        <f>L646+L652+L649</f>
        <v>1019.2</v>
      </c>
    </row>
    <row r="656" spans="1:12" ht="47.25" x14ac:dyDescent="0.25">
      <c r="A656" s="47" t="s">
        <v>922</v>
      </c>
      <c r="B656" s="21" t="s">
        <v>923</v>
      </c>
      <c r="C656" s="42" t="s">
        <v>305</v>
      </c>
      <c r="D656" s="42" t="s">
        <v>159</v>
      </c>
      <c r="E656" s="2"/>
      <c r="F656" s="2"/>
      <c r="G656" s="7"/>
      <c r="H656" s="7"/>
      <c r="I656" s="7"/>
      <c r="J656" s="7"/>
      <c r="K656" s="7"/>
      <c r="L656" s="7">
        <f>L657</f>
        <v>464.3</v>
      </c>
    </row>
    <row r="657" spans="1:12" ht="31.5" x14ac:dyDescent="0.25">
      <c r="A657" s="31" t="s">
        <v>313</v>
      </c>
      <c r="B657" s="21" t="s">
        <v>923</v>
      </c>
      <c r="C657" s="42" t="s">
        <v>305</v>
      </c>
      <c r="D657" s="42" t="s">
        <v>159</v>
      </c>
      <c r="E657" s="2">
        <v>600</v>
      </c>
      <c r="F657" s="2"/>
      <c r="G657" s="7"/>
      <c r="H657" s="7"/>
      <c r="I657" s="7"/>
      <c r="J657" s="7"/>
      <c r="K657" s="7"/>
      <c r="L657" s="7">
        <f>L658</f>
        <v>464.3</v>
      </c>
    </row>
    <row r="658" spans="1:12" ht="15.75" x14ac:dyDescent="0.25">
      <c r="A658" s="255" t="s">
        <v>315</v>
      </c>
      <c r="B658" s="21" t="s">
        <v>923</v>
      </c>
      <c r="C658" s="42" t="s">
        <v>305</v>
      </c>
      <c r="D658" s="42" t="s">
        <v>159</v>
      </c>
      <c r="E658" s="2">
        <v>610</v>
      </c>
      <c r="F658" s="2"/>
      <c r="G658" s="7"/>
      <c r="H658" s="7"/>
      <c r="I658" s="7"/>
      <c r="J658" s="7"/>
      <c r="K658" s="7"/>
      <c r="L658" s="7">
        <f>'Прил.№4 ведомств.'!G721</f>
        <v>464.3</v>
      </c>
    </row>
    <row r="659" spans="1:12" ht="47.25" x14ac:dyDescent="0.25">
      <c r="A659" s="47" t="s">
        <v>922</v>
      </c>
      <c r="B659" s="21" t="s">
        <v>923</v>
      </c>
      <c r="C659" s="42" t="s">
        <v>305</v>
      </c>
      <c r="D659" s="42" t="s">
        <v>254</v>
      </c>
      <c r="E659" s="2"/>
      <c r="F659" s="2"/>
      <c r="G659" s="7"/>
      <c r="H659" s="7"/>
      <c r="I659" s="7"/>
      <c r="J659" s="7"/>
      <c r="K659" s="7"/>
      <c r="L659" s="7">
        <f>L660</f>
        <v>723.3</v>
      </c>
    </row>
    <row r="660" spans="1:12" ht="31.5" x14ac:dyDescent="0.25">
      <c r="A660" s="31" t="s">
        <v>313</v>
      </c>
      <c r="B660" s="21" t="s">
        <v>923</v>
      </c>
      <c r="C660" s="42" t="s">
        <v>305</v>
      </c>
      <c r="D660" s="42" t="s">
        <v>254</v>
      </c>
      <c r="E660" s="2">
        <v>600</v>
      </c>
      <c r="F660" s="2"/>
      <c r="G660" s="7"/>
      <c r="H660" s="7"/>
      <c r="I660" s="7"/>
      <c r="J660" s="7"/>
      <c r="K660" s="7"/>
      <c r="L660" s="7">
        <f>L661</f>
        <v>723.3</v>
      </c>
    </row>
    <row r="661" spans="1:12" ht="15.75" x14ac:dyDescent="0.25">
      <c r="A661" s="255" t="s">
        <v>315</v>
      </c>
      <c r="B661" s="21" t="s">
        <v>923</v>
      </c>
      <c r="C661" s="42" t="s">
        <v>305</v>
      </c>
      <c r="D661" s="42" t="s">
        <v>254</v>
      </c>
      <c r="E661" s="2">
        <v>610</v>
      </c>
      <c r="F661" s="2"/>
      <c r="G661" s="7"/>
      <c r="H661" s="7"/>
      <c r="I661" s="7"/>
      <c r="J661" s="7"/>
      <c r="K661" s="7"/>
      <c r="L661" s="7">
        <f>'Прил.№4 ведомств.'!G792</f>
        <v>723.3</v>
      </c>
    </row>
    <row r="662" spans="1:12" ht="47.25" x14ac:dyDescent="0.25">
      <c r="A662" s="47" t="s">
        <v>922</v>
      </c>
      <c r="B662" s="21" t="s">
        <v>923</v>
      </c>
      <c r="C662" s="42" t="s">
        <v>305</v>
      </c>
      <c r="D662" s="42" t="s">
        <v>256</v>
      </c>
      <c r="E662" s="2"/>
      <c r="F662" s="2"/>
      <c r="G662" s="7"/>
      <c r="H662" s="7"/>
      <c r="I662" s="7"/>
      <c r="J662" s="7"/>
      <c r="K662" s="7"/>
      <c r="L662" s="7">
        <f>L663</f>
        <v>300.7</v>
      </c>
    </row>
    <row r="663" spans="1:12" ht="31.5" x14ac:dyDescent="0.25">
      <c r="A663" s="31" t="s">
        <v>313</v>
      </c>
      <c r="B663" s="21" t="s">
        <v>923</v>
      </c>
      <c r="C663" s="42" t="s">
        <v>305</v>
      </c>
      <c r="D663" s="42" t="s">
        <v>256</v>
      </c>
      <c r="E663" s="2">
        <v>600</v>
      </c>
      <c r="F663" s="2"/>
      <c r="G663" s="7"/>
      <c r="H663" s="7"/>
      <c r="I663" s="7"/>
      <c r="J663" s="7"/>
      <c r="K663" s="7"/>
      <c r="L663" s="7">
        <f>L664</f>
        <v>300.7</v>
      </c>
    </row>
    <row r="664" spans="1:12" ht="15.75" x14ac:dyDescent="0.25">
      <c r="A664" s="255" t="s">
        <v>315</v>
      </c>
      <c r="B664" s="21" t="s">
        <v>923</v>
      </c>
      <c r="C664" s="42" t="s">
        <v>305</v>
      </c>
      <c r="D664" s="42" t="s">
        <v>256</v>
      </c>
      <c r="E664" s="2">
        <v>610</v>
      </c>
      <c r="F664" s="2"/>
      <c r="G664" s="7"/>
      <c r="H664" s="7"/>
      <c r="I664" s="7"/>
      <c r="J664" s="7"/>
      <c r="K664" s="7"/>
      <c r="L664" s="7">
        <f>'Прил.№4 ведомств.'!G841</f>
        <v>300.7</v>
      </c>
    </row>
    <row r="665" spans="1:12" ht="31.5" x14ac:dyDescent="0.25">
      <c r="A665" s="47" t="s">
        <v>445</v>
      </c>
      <c r="B665" s="21" t="s">
        <v>923</v>
      </c>
      <c r="C665" s="42"/>
      <c r="D665" s="42"/>
      <c r="E665" s="2"/>
      <c r="F665" s="2">
        <v>906</v>
      </c>
      <c r="G665" s="7"/>
      <c r="H665" s="7"/>
      <c r="I665" s="7"/>
      <c r="J665" s="7"/>
      <c r="K665" s="7"/>
      <c r="L665" s="7">
        <f>L656+L659+L662</f>
        <v>1488.3</v>
      </c>
    </row>
    <row r="666" spans="1:12" ht="47.25" hidden="1" customHeight="1" x14ac:dyDescent="0.25">
      <c r="A666" s="47" t="s">
        <v>922</v>
      </c>
      <c r="B666" s="21" t="s">
        <v>923</v>
      </c>
      <c r="C666" s="42" t="s">
        <v>305</v>
      </c>
      <c r="D666" s="42" t="s">
        <v>256</v>
      </c>
      <c r="E666" s="2"/>
      <c r="F666" s="2"/>
      <c r="G666" s="7"/>
      <c r="H666" s="7"/>
      <c r="I666" s="7"/>
      <c r="J666" s="7"/>
      <c r="K666" s="7"/>
      <c r="L666" s="7">
        <f>L667</f>
        <v>0</v>
      </c>
    </row>
    <row r="667" spans="1:12" ht="31.5" hidden="1" customHeight="1" x14ac:dyDescent="0.25">
      <c r="A667" s="31" t="s">
        <v>313</v>
      </c>
      <c r="B667" s="21" t="s">
        <v>923</v>
      </c>
      <c r="C667" s="42" t="s">
        <v>305</v>
      </c>
      <c r="D667" s="42" t="s">
        <v>256</v>
      </c>
      <c r="E667" s="2">
        <v>600</v>
      </c>
      <c r="F667" s="2"/>
      <c r="G667" s="7"/>
      <c r="H667" s="7"/>
      <c r="I667" s="7"/>
      <c r="J667" s="7"/>
      <c r="K667" s="7"/>
      <c r="L667" s="7">
        <f>L668</f>
        <v>0</v>
      </c>
    </row>
    <row r="668" spans="1:12" ht="15.75" hidden="1" customHeight="1" x14ac:dyDescent="0.25">
      <c r="A668" s="255" t="s">
        <v>315</v>
      </c>
      <c r="B668" s="21" t="s">
        <v>923</v>
      </c>
      <c r="C668" s="42" t="s">
        <v>305</v>
      </c>
      <c r="D668" s="42" t="s">
        <v>256</v>
      </c>
      <c r="E668" s="2">
        <v>610</v>
      </c>
      <c r="F668" s="2"/>
      <c r="G668" s="7"/>
      <c r="H668" s="7"/>
      <c r="I668" s="7"/>
      <c r="J668" s="7"/>
      <c r="K668" s="7"/>
      <c r="L668" s="7">
        <f>'Прил.№4 ведомств.'!G925</f>
        <v>0</v>
      </c>
    </row>
    <row r="669" spans="1:12" ht="47.25" x14ac:dyDescent="0.25">
      <c r="A669" s="47" t="s">
        <v>922</v>
      </c>
      <c r="B669" s="21" t="s">
        <v>923</v>
      </c>
      <c r="C669" s="42" t="s">
        <v>533</v>
      </c>
      <c r="D669" s="42" t="s">
        <v>159</v>
      </c>
      <c r="E669" s="2"/>
      <c r="F669" s="2"/>
      <c r="G669" s="7"/>
      <c r="H669" s="7"/>
      <c r="I669" s="7"/>
      <c r="J669" s="7"/>
      <c r="K669" s="7"/>
      <c r="L669" s="7">
        <f>L670</f>
        <v>540.1</v>
      </c>
    </row>
    <row r="670" spans="1:12" ht="31.5" x14ac:dyDescent="0.25">
      <c r="A670" s="31" t="s">
        <v>313</v>
      </c>
      <c r="B670" s="21" t="s">
        <v>923</v>
      </c>
      <c r="C670" s="42" t="s">
        <v>533</v>
      </c>
      <c r="D670" s="42" t="s">
        <v>159</v>
      </c>
      <c r="E670" s="2">
        <v>600</v>
      </c>
      <c r="F670" s="2"/>
      <c r="G670" s="7"/>
      <c r="H670" s="7"/>
      <c r="I670" s="7"/>
      <c r="J670" s="7"/>
      <c r="K670" s="7"/>
      <c r="L670" s="7">
        <f>L671</f>
        <v>540.1</v>
      </c>
    </row>
    <row r="671" spans="1:12" ht="15.75" x14ac:dyDescent="0.25">
      <c r="A671" s="255" t="s">
        <v>315</v>
      </c>
      <c r="B671" s="21" t="s">
        <v>923</v>
      </c>
      <c r="C671" s="42" t="s">
        <v>533</v>
      </c>
      <c r="D671" s="42" t="s">
        <v>159</v>
      </c>
      <c r="E671" s="2">
        <v>610</v>
      </c>
      <c r="F671" s="2"/>
      <c r="G671" s="7"/>
      <c r="H671" s="7"/>
      <c r="I671" s="7"/>
      <c r="J671" s="7"/>
      <c r="K671" s="7"/>
      <c r="L671" s="7">
        <f>'Прил.№4 ведомств.'!G978</f>
        <v>540.1</v>
      </c>
    </row>
    <row r="672" spans="1:12" ht="31.5" x14ac:dyDescent="0.25">
      <c r="A672" s="47" t="s">
        <v>522</v>
      </c>
      <c r="B672" s="21" t="s">
        <v>923</v>
      </c>
      <c r="C672" s="42"/>
      <c r="D672" s="42"/>
      <c r="E672" s="2"/>
      <c r="F672" s="2">
        <v>907</v>
      </c>
      <c r="G672" s="7"/>
      <c r="H672" s="7"/>
      <c r="I672" s="7"/>
      <c r="J672" s="7"/>
      <c r="K672" s="7"/>
      <c r="L672" s="7">
        <f>L666+L669</f>
        <v>540.1</v>
      </c>
    </row>
    <row r="673" spans="1:13" ht="31.5" x14ac:dyDescent="0.25">
      <c r="A673" s="47" t="s">
        <v>914</v>
      </c>
      <c r="B673" s="21" t="s">
        <v>915</v>
      </c>
      <c r="C673" s="42" t="s">
        <v>279</v>
      </c>
      <c r="D673" s="42" t="s">
        <v>254</v>
      </c>
      <c r="E673" s="2"/>
      <c r="F673" s="2"/>
      <c r="G673" s="7"/>
      <c r="H673" s="7"/>
      <c r="I673" s="7"/>
      <c r="J673" s="7"/>
      <c r="K673" s="7"/>
      <c r="L673" s="7">
        <f>L674</f>
        <v>205</v>
      </c>
    </row>
    <row r="674" spans="1:13" ht="31.5" x14ac:dyDescent="0.25">
      <c r="A674" s="26" t="s">
        <v>172</v>
      </c>
      <c r="B674" s="21" t="s">
        <v>915</v>
      </c>
      <c r="C674" s="42" t="s">
        <v>279</v>
      </c>
      <c r="D674" s="42" t="s">
        <v>254</v>
      </c>
      <c r="E674" s="2">
        <v>200</v>
      </c>
      <c r="F674" s="2"/>
      <c r="G674" s="7"/>
      <c r="H674" s="7"/>
      <c r="I674" s="7"/>
      <c r="J674" s="7"/>
      <c r="K674" s="7"/>
      <c r="L674" s="7">
        <f>L675</f>
        <v>205</v>
      </c>
    </row>
    <row r="675" spans="1:13" ht="31.5" x14ac:dyDescent="0.25">
      <c r="A675" s="26" t="s">
        <v>174</v>
      </c>
      <c r="B675" s="21" t="s">
        <v>915</v>
      </c>
      <c r="C675" s="42" t="s">
        <v>279</v>
      </c>
      <c r="D675" s="42" t="s">
        <v>254</v>
      </c>
      <c r="E675" s="2">
        <v>240</v>
      </c>
      <c r="F675" s="2"/>
      <c r="G675" s="7"/>
      <c r="H675" s="7"/>
      <c r="I675" s="7"/>
      <c r="J675" s="7"/>
      <c r="K675" s="7"/>
      <c r="L675" s="7">
        <f>'Прил.№4 ведомств.'!G1280</f>
        <v>205</v>
      </c>
    </row>
    <row r="676" spans="1:13" ht="15.75" x14ac:dyDescent="0.25">
      <c r="A676" s="47" t="s">
        <v>623</v>
      </c>
      <c r="B676" s="21" t="s">
        <v>780</v>
      </c>
      <c r="C676" s="42"/>
      <c r="D676" s="42"/>
      <c r="E676" s="2"/>
      <c r="F676" s="2">
        <v>913</v>
      </c>
      <c r="G676" s="7"/>
      <c r="H676" s="7"/>
      <c r="I676" s="7"/>
      <c r="J676" s="7"/>
      <c r="K676" s="7"/>
      <c r="L676" s="7">
        <f>L673</f>
        <v>205</v>
      </c>
    </row>
    <row r="677" spans="1:13" ht="63" x14ac:dyDescent="0.25">
      <c r="A677" s="24" t="s">
        <v>969</v>
      </c>
      <c r="B677" s="25" t="s">
        <v>786</v>
      </c>
      <c r="C677" s="8"/>
      <c r="D677" s="8"/>
      <c r="E677" s="3"/>
      <c r="F677" s="3"/>
      <c r="G677" s="4" t="e">
        <f>G678</f>
        <v>#REF!</v>
      </c>
      <c r="H677" s="4" t="e">
        <f t="shared" ref="H677:L681" si="225">H678</f>
        <v>#REF!</v>
      </c>
      <c r="I677" s="4" t="e">
        <f t="shared" si="225"/>
        <v>#REF!</v>
      </c>
      <c r="J677" s="4" t="e">
        <f t="shared" si="225"/>
        <v>#REF!</v>
      </c>
      <c r="K677" s="4" t="e">
        <f t="shared" si="225"/>
        <v>#REF!</v>
      </c>
      <c r="L677" s="4">
        <f t="shared" si="225"/>
        <v>2614.5200000000004</v>
      </c>
    </row>
    <row r="678" spans="1:13" ht="15.75" x14ac:dyDescent="0.25">
      <c r="A678" s="26" t="s">
        <v>432</v>
      </c>
      <c r="B678" s="21" t="s">
        <v>786</v>
      </c>
      <c r="C678" s="42" t="s">
        <v>275</v>
      </c>
      <c r="D678" s="42"/>
      <c r="E678" s="2"/>
      <c r="F678" s="2"/>
      <c r="G678" s="7" t="e">
        <f>G679</f>
        <v>#REF!</v>
      </c>
      <c r="H678" s="7" t="e">
        <f t="shared" si="225"/>
        <v>#REF!</v>
      </c>
      <c r="I678" s="7" t="e">
        <f t="shared" si="225"/>
        <v>#REF!</v>
      </c>
      <c r="J678" s="7" t="e">
        <f t="shared" si="225"/>
        <v>#REF!</v>
      </c>
      <c r="K678" s="7" t="e">
        <f t="shared" si="225"/>
        <v>#REF!</v>
      </c>
      <c r="L678" s="7">
        <f t="shared" si="225"/>
        <v>2614.5200000000004</v>
      </c>
    </row>
    <row r="679" spans="1:13" ht="15.75" x14ac:dyDescent="0.25">
      <c r="A679" s="26" t="s">
        <v>583</v>
      </c>
      <c r="B679" s="21" t="s">
        <v>786</v>
      </c>
      <c r="C679" s="42" t="s">
        <v>275</v>
      </c>
      <c r="D679" s="42" t="s">
        <v>256</v>
      </c>
      <c r="E679" s="2"/>
      <c r="F679" s="2"/>
      <c r="G679" s="7" t="e">
        <f>G680</f>
        <v>#REF!</v>
      </c>
      <c r="H679" s="7" t="e">
        <f t="shared" si="225"/>
        <v>#REF!</v>
      </c>
      <c r="I679" s="7" t="e">
        <f t="shared" si="225"/>
        <v>#REF!</v>
      </c>
      <c r="J679" s="7" t="e">
        <f t="shared" si="225"/>
        <v>#REF!</v>
      </c>
      <c r="K679" s="7" t="e">
        <f t="shared" si="225"/>
        <v>#REF!</v>
      </c>
      <c r="L679" s="7">
        <f t="shared" si="225"/>
        <v>2614.5200000000004</v>
      </c>
    </row>
    <row r="680" spans="1:13" ht="47.25" x14ac:dyDescent="0.25">
      <c r="A680" s="94" t="s">
        <v>758</v>
      </c>
      <c r="B680" s="21" t="s">
        <v>1051</v>
      </c>
      <c r="C680" s="42" t="s">
        <v>275</v>
      </c>
      <c r="D680" s="42" t="s">
        <v>256</v>
      </c>
      <c r="E680" s="2"/>
      <c r="F680" s="2"/>
      <c r="G680" s="7" t="e">
        <f>G681</f>
        <v>#REF!</v>
      </c>
      <c r="H680" s="7" t="e">
        <f t="shared" si="225"/>
        <v>#REF!</v>
      </c>
      <c r="I680" s="7" t="e">
        <f t="shared" si="225"/>
        <v>#REF!</v>
      </c>
      <c r="J680" s="7" t="e">
        <f t="shared" si="225"/>
        <v>#REF!</v>
      </c>
      <c r="K680" s="7" t="e">
        <f t="shared" si="225"/>
        <v>#REF!</v>
      </c>
      <c r="L680" s="7">
        <f t="shared" si="225"/>
        <v>2614.5200000000004</v>
      </c>
    </row>
    <row r="681" spans="1:13" ht="31.5" x14ac:dyDescent="0.25">
      <c r="A681" s="26" t="s">
        <v>172</v>
      </c>
      <c r="B681" s="21" t="s">
        <v>1051</v>
      </c>
      <c r="C681" s="42" t="s">
        <v>275</v>
      </c>
      <c r="D681" s="42" t="s">
        <v>256</v>
      </c>
      <c r="E681" s="2">
        <v>200</v>
      </c>
      <c r="F681" s="2"/>
      <c r="G681" s="7" t="e">
        <f>G682</f>
        <v>#REF!</v>
      </c>
      <c r="H681" s="7" t="e">
        <f t="shared" si="225"/>
        <v>#REF!</v>
      </c>
      <c r="I681" s="7" t="e">
        <f t="shared" si="225"/>
        <v>#REF!</v>
      </c>
      <c r="J681" s="7" t="e">
        <f t="shared" si="225"/>
        <v>#REF!</v>
      </c>
      <c r="K681" s="7" t="e">
        <f t="shared" si="225"/>
        <v>#REF!</v>
      </c>
      <c r="L681" s="7">
        <f t="shared" si="225"/>
        <v>2614.5200000000004</v>
      </c>
    </row>
    <row r="682" spans="1:13" ht="31.5" x14ac:dyDescent="0.25">
      <c r="A682" s="26" t="s">
        <v>174</v>
      </c>
      <c r="B682" s="21" t="s">
        <v>1051</v>
      </c>
      <c r="C682" s="42" t="s">
        <v>275</v>
      </c>
      <c r="D682" s="42" t="s">
        <v>256</v>
      </c>
      <c r="E682" s="2">
        <v>240</v>
      </c>
      <c r="F682" s="2"/>
      <c r="G682" s="7" t="e">
        <f>'Прил.№4 ведомств.'!#REF!</f>
        <v>#REF!</v>
      </c>
      <c r="H682" s="7" t="e">
        <f>'Прил.№4 ведомств.'!#REF!</f>
        <v>#REF!</v>
      </c>
      <c r="I682" s="7" t="e">
        <f>'Прил.№4 ведомств.'!#REF!</f>
        <v>#REF!</v>
      </c>
      <c r="J682" s="7" t="e">
        <f>'Прил.№4 ведомств.'!#REF!</f>
        <v>#REF!</v>
      </c>
      <c r="K682" s="7" t="e">
        <f>'Прил.№4 ведомств.'!#REF!</f>
        <v>#REF!</v>
      </c>
      <c r="L682" s="7">
        <f>'Прил.№4 ведомств.'!G1172</f>
        <v>2614.5200000000004</v>
      </c>
    </row>
    <row r="683" spans="1:13" ht="31.5" x14ac:dyDescent="0.25">
      <c r="A683" s="47" t="s">
        <v>683</v>
      </c>
      <c r="B683" s="21" t="s">
        <v>786</v>
      </c>
      <c r="C683" s="42" t="s">
        <v>275</v>
      </c>
      <c r="D683" s="42" t="s">
        <v>256</v>
      </c>
      <c r="E683" s="2"/>
      <c r="F683" s="2">
        <v>908</v>
      </c>
      <c r="G683" s="7" t="e">
        <f t="shared" ref="G683:L683" si="226">G677</f>
        <v>#REF!</v>
      </c>
      <c r="H683" s="7" t="e">
        <f t="shared" si="226"/>
        <v>#REF!</v>
      </c>
      <c r="I683" s="7" t="e">
        <f t="shared" si="226"/>
        <v>#REF!</v>
      </c>
      <c r="J683" s="7" t="e">
        <f t="shared" si="226"/>
        <v>#REF!</v>
      </c>
      <c r="K683" s="7" t="e">
        <f t="shared" si="226"/>
        <v>#REF!</v>
      </c>
      <c r="L683" s="7">
        <f t="shared" si="226"/>
        <v>2614.5200000000004</v>
      </c>
    </row>
    <row r="684" spans="1:13" s="270" customFormat="1" ht="63" x14ac:dyDescent="0.25">
      <c r="A684" s="63" t="s">
        <v>924</v>
      </c>
      <c r="B684" s="25" t="s">
        <v>928</v>
      </c>
      <c r="C684" s="8"/>
      <c r="D684" s="8"/>
      <c r="E684" s="3"/>
      <c r="F684" s="3"/>
      <c r="G684" s="4"/>
      <c r="H684" s="4"/>
      <c r="I684" s="4"/>
      <c r="J684" s="4"/>
      <c r="K684" s="4"/>
      <c r="L684" s="4">
        <f>L685</f>
        <v>4932.3</v>
      </c>
      <c r="M684" s="336"/>
    </row>
    <row r="685" spans="1:13" ht="15.75" x14ac:dyDescent="0.25">
      <c r="A685" s="47" t="s">
        <v>158</v>
      </c>
      <c r="B685" s="21" t="s">
        <v>928</v>
      </c>
      <c r="C685" s="42" t="s">
        <v>159</v>
      </c>
      <c r="D685" s="42"/>
      <c r="E685" s="2"/>
      <c r="F685" s="2"/>
      <c r="G685" s="7"/>
      <c r="H685" s="7"/>
      <c r="I685" s="7"/>
      <c r="J685" s="7"/>
      <c r="K685" s="7"/>
      <c r="L685" s="7">
        <f>L686</f>
        <v>4932.3</v>
      </c>
    </row>
    <row r="686" spans="1:13" ht="15.75" x14ac:dyDescent="0.25">
      <c r="A686" s="47" t="s">
        <v>180</v>
      </c>
      <c r="B686" s="21" t="s">
        <v>928</v>
      </c>
      <c r="C686" s="42" t="s">
        <v>159</v>
      </c>
      <c r="D686" s="42" t="s">
        <v>181</v>
      </c>
      <c r="E686" s="2"/>
      <c r="F686" s="2"/>
      <c r="G686" s="7"/>
      <c r="H686" s="7"/>
      <c r="I686" s="7"/>
      <c r="J686" s="7"/>
      <c r="K686" s="7"/>
      <c r="L686" s="7">
        <f>L687</f>
        <v>4932.3</v>
      </c>
    </row>
    <row r="687" spans="1:13" ht="31.5" x14ac:dyDescent="0.25">
      <c r="A687" s="47" t="s">
        <v>954</v>
      </c>
      <c r="B687" s="21" t="s">
        <v>1136</v>
      </c>
      <c r="C687" s="42" t="s">
        <v>159</v>
      </c>
      <c r="D687" s="42" t="s">
        <v>181</v>
      </c>
      <c r="E687" s="2"/>
      <c r="F687" s="2"/>
      <c r="G687" s="7"/>
      <c r="H687" s="7"/>
      <c r="I687" s="7"/>
      <c r="J687" s="7"/>
      <c r="K687" s="7"/>
      <c r="L687" s="7">
        <f>L688</f>
        <v>4932.3</v>
      </c>
    </row>
    <row r="688" spans="1:13" ht="31.5" x14ac:dyDescent="0.25">
      <c r="A688" s="47" t="s">
        <v>172</v>
      </c>
      <c r="B688" s="21" t="s">
        <v>1136</v>
      </c>
      <c r="C688" s="42" t="s">
        <v>159</v>
      </c>
      <c r="D688" s="42" t="s">
        <v>181</v>
      </c>
      <c r="E688" s="2">
        <v>200</v>
      </c>
      <c r="F688" s="2"/>
      <c r="G688" s="7"/>
      <c r="H688" s="7"/>
      <c r="I688" s="7"/>
      <c r="J688" s="7"/>
      <c r="K688" s="7"/>
      <c r="L688" s="7">
        <f>L689</f>
        <v>4932.3</v>
      </c>
    </row>
    <row r="689" spans="1:12" ht="31.5" x14ac:dyDescent="0.25">
      <c r="A689" s="47" t="s">
        <v>174</v>
      </c>
      <c r="B689" s="21" t="s">
        <v>1136</v>
      </c>
      <c r="C689" s="42" t="s">
        <v>159</v>
      </c>
      <c r="D689" s="42" t="s">
        <v>181</v>
      </c>
      <c r="E689" s="2">
        <v>240</v>
      </c>
      <c r="F689" s="2"/>
      <c r="G689" s="7"/>
      <c r="H689" s="7"/>
      <c r="I689" s="7"/>
      <c r="J689" s="7"/>
      <c r="K689" s="7"/>
      <c r="L689" s="7">
        <f>'Прил.№4 ведомств.'!G626</f>
        <v>4932.3</v>
      </c>
    </row>
    <row r="690" spans="1:12" ht="31.5" x14ac:dyDescent="0.25">
      <c r="A690" s="47" t="s">
        <v>429</v>
      </c>
      <c r="B690" s="21" t="s">
        <v>928</v>
      </c>
      <c r="C690" s="42" t="s">
        <v>159</v>
      </c>
      <c r="D690" s="42" t="s">
        <v>181</v>
      </c>
      <c r="E690" s="2"/>
      <c r="F690" s="2">
        <v>905</v>
      </c>
      <c r="G690" s="7"/>
      <c r="H690" s="7"/>
      <c r="I690" s="7"/>
      <c r="J690" s="7"/>
      <c r="K690" s="7"/>
      <c r="L690" s="7">
        <f>L684</f>
        <v>4932.3</v>
      </c>
    </row>
    <row r="691" spans="1:12" ht="78.75" x14ac:dyDescent="0.25">
      <c r="A691" s="43" t="s">
        <v>1048</v>
      </c>
      <c r="B691" s="25" t="s">
        <v>1045</v>
      </c>
      <c r="C691" s="8"/>
      <c r="D691" s="8"/>
      <c r="E691" s="3"/>
      <c r="F691" s="3"/>
      <c r="G691" s="4"/>
      <c r="H691" s="4"/>
      <c r="I691" s="4"/>
      <c r="J691" s="4"/>
      <c r="K691" s="4"/>
      <c r="L691" s="4">
        <f>L692</f>
        <v>20</v>
      </c>
    </row>
    <row r="692" spans="1:12" ht="15.75" x14ac:dyDescent="0.25">
      <c r="A692" s="47" t="s">
        <v>158</v>
      </c>
      <c r="B692" s="21" t="s">
        <v>1045</v>
      </c>
      <c r="C692" s="42" t="s">
        <v>159</v>
      </c>
      <c r="D692" s="42"/>
      <c r="E692" s="2"/>
      <c r="F692" s="2"/>
      <c r="G692" s="7"/>
      <c r="H692" s="7"/>
      <c r="I692" s="7"/>
      <c r="J692" s="7"/>
      <c r="K692" s="7"/>
      <c r="L692" s="7">
        <f>L693</f>
        <v>20</v>
      </c>
    </row>
    <row r="693" spans="1:12" ht="15.75" x14ac:dyDescent="0.25">
      <c r="A693" s="47" t="s">
        <v>180</v>
      </c>
      <c r="B693" s="21" t="s">
        <v>1045</v>
      </c>
      <c r="C693" s="42" t="s">
        <v>159</v>
      </c>
      <c r="D693" s="42" t="s">
        <v>181</v>
      </c>
      <c r="E693" s="2"/>
      <c r="F693" s="2"/>
      <c r="G693" s="7"/>
      <c r="H693" s="7"/>
      <c r="I693" s="7"/>
      <c r="J693" s="7"/>
      <c r="K693" s="7"/>
      <c r="L693" s="7">
        <f>L694</f>
        <v>20</v>
      </c>
    </row>
    <row r="694" spans="1:12" ht="31.5" x14ac:dyDescent="0.25">
      <c r="A694" s="120" t="s">
        <v>212</v>
      </c>
      <c r="B694" s="21" t="s">
        <v>1049</v>
      </c>
      <c r="C694" s="42" t="s">
        <v>159</v>
      </c>
      <c r="D694" s="42" t="s">
        <v>181</v>
      </c>
      <c r="E694" s="2"/>
      <c r="F694" s="2"/>
      <c r="G694" s="7"/>
      <c r="H694" s="7"/>
      <c r="I694" s="7"/>
      <c r="J694" s="7"/>
      <c r="K694" s="7"/>
      <c r="L694" s="7">
        <f>L695</f>
        <v>20</v>
      </c>
    </row>
    <row r="695" spans="1:12" ht="31.5" x14ac:dyDescent="0.25">
      <c r="A695" s="47" t="s">
        <v>172</v>
      </c>
      <c r="B695" s="21" t="s">
        <v>1049</v>
      </c>
      <c r="C695" s="42" t="s">
        <v>159</v>
      </c>
      <c r="D695" s="42" t="s">
        <v>181</v>
      </c>
      <c r="E695" s="2">
        <v>200</v>
      </c>
      <c r="F695" s="2"/>
      <c r="G695" s="7"/>
      <c r="H695" s="7"/>
      <c r="I695" s="7"/>
      <c r="J695" s="7"/>
      <c r="K695" s="7"/>
      <c r="L695" s="7">
        <f>L696</f>
        <v>20</v>
      </c>
    </row>
    <row r="696" spans="1:12" ht="31.5" x14ac:dyDescent="0.25">
      <c r="A696" s="47" t="s">
        <v>174</v>
      </c>
      <c r="B696" s="21" t="s">
        <v>1049</v>
      </c>
      <c r="C696" s="42" t="s">
        <v>159</v>
      </c>
      <c r="D696" s="42" t="s">
        <v>181</v>
      </c>
      <c r="E696" s="2">
        <v>240</v>
      </c>
      <c r="F696" s="2"/>
      <c r="G696" s="7"/>
      <c r="H696" s="7"/>
      <c r="I696" s="7"/>
      <c r="J696" s="7"/>
      <c r="K696" s="7"/>
      <c r="L696" s="7">
        <f>'Прил.№4 ведомств.'!G104</f>
        <v>20</v>
      </c>
    </row>
    <row r="697" spans="1:12" ht="15.75" x14ac:dyDescent="0.25">
      <c r="A697" s="31" t="s">
        <v>189</v>
      </c>
      <c r="B697" s="21" t="s">
        <v>1045</v>
      </c>
      <c r="C697" s="42" t="s">
        <v>159</v>
      </c>
      <c r="D697" s="42" t="s">
        <v>181</v>
      </c>
      <c r="E697" s="2"/>
      <c r="F697" s="2">
        <v>902</v>
      </c>
      <c r="G697" s="7"/>
      <c r="H697" s="7"/>
      <c r="I697" s="7"/>
      <c r="J697" s="7"/>
      <c r="K697" s="7"/>
      <c r="L697" s="7">
        <f>L691</f>
        <v>20</v>
      </c>
    </row>
    <row r="698" spans="1:12" ht="63" x14ac:dyDescent="0.25">
      <c r="A698" s="43" t="s">
        <v>1047</v>
      </c>
      <c r="B698" s="25" t="s">
        <v>1046</v>
      </c>
      <c r="C698" s="8"/>
      <c r="D698" s="8"/>
      <c r="E698" s="3"/>
      <c r="F698" s="3"/>
      <c r="G698" s="4"/>
      <c r="H698" s="4"/>
      <c r="I698" s="4"/>
      <c r="J698" s="4"/>
      <c r="K698" s="4"/>
      <c r="L698" s="4">
        <f>L699</f>
        <v>60</v>
      </c>
    </row>
    <row r="699" spans="1:12" ht="15.75" x14ac:dyDescent="0.25">
      <c r="A699" s="47" t="s">
        <v>158</v>
      </c>
      <c r="B699" s="21" t="s">
        <v>1046</v>
      </c>
      <c r="C699" s="42" t="s">
        <v>159</v>
      </c>
      <c r="D699" s="42"/>
      <c r="E699" s="2"/>
      <c r="F699" s="2"/>
      <c r="G699" s="7"/>
      <c r="H699" s="7"/>
      <c r="I699" s="7"/>
      <c r="J699" s="7"/>
      <c r="K699" s="7"/>
      <c r="L699" s="7">
        <f>L700</f>
        <v>60</v>
      </c>
    </row>
    <row r="700" spans="1:12" ht="15.75" x14ac:dyDescent="0.25">
      <c r="A700" s="47" t="s">
        <v>180</v>
      </c>
      <c r="B700" s="21" t="s">
        <v>1046</v>
      </c>
      <c r="C700" s="42" t="s">
        <v>159</v>
      </c>
      <c r="D700" s="42" t="s">
        <v>181</v>
      </c>
      <c r="E700" s="2"/>
      <c r="F700" s="2"/>
      <c r="G700" s="7"/>
      <c r="H700" s="7"/>
      <c r="I700" s="7"/>
      <c r="J700" s="7"/>
      <c r="K700" s="7"/>
      <c r="L700" s="7">
        <f>L701</f>
        <v>60</v>
      </c>
    </row>
    <row r="701" spans="1:12" ht="15.75" x14ac:dyDescent="0.25">
      <c r="A701" s="47" t="s">
        <v>216</v>
      </c>
      <c r="B701" s="21" t="s">
        <v>1050</v>
      </c>
      <c r="C701" s="42" t="s">
        <v>159</v>
      </c>
      <c r="D701" s="42" t="s">
        <v>181</v>
      </c>
      <c r="E701" s="2"/>
      <c r="F701" s="2"/>
      <c r="G701" s="7"/>
      <c r="H701" s="7"/>
      <c r="I701" s="7"/>
      <c r="J701" s="7"/>
      <c r="K701" s="7"/>
      <c r="L701" s="7">
        <f>L702</f>
        <v>60</v>
      </c>
    </row>
    <row r="702" spans="1:12" ht="31.5" x14ac:dyDescent="0.25">
      <c r="A702" s="47" t="s">
        <v>172</v>
      </c>
      <c r="B702" s="21" t="s">
        <v>1050</v>
      </c>
      <c r="C702" s="42" t="s">
        <v>159</v>
      </c>
      <c r="D702" s="42" t="s">
        <v>181</v>
      </c>
      <c r="E702" s="2">
        <v>200</v>
      </c>
      <c r="F702" s="2"/>
      <c r="G702" s="7"/>
      <c r="H702" s="7"/>
      <c r="I702" s="7"/>
      <c r="J702" s="7"/>
      <c r="K702" s="7"/>
      <c r="L702" s="7">
        <f>L703</f>
        <v>60</v>
      </c>
    </row>
    <row r="703" spans="1:12" ht="31.5" x14ac:dyDescent="0.25">
      <c r="A703" s="47" t="s">
        <v>174</v>
      </c>
      <c r="B703" s="21" t="s">
        <v>1050</v>
      </c>
      <c r="C703" s="42" t="s">
        <v>159</v>
      </c>
      <c r="D703" s="42" t="s">
        <v>181</v>
      </c>
      <c r="E703" s="2">
        <v>240</v>
      </c>
      <c r="F703" s="2"/>
      <c r="G703" s="7"/>
      <c r="H703" s="7"/>
      <c r="I703" s="7"/>
      <c r="J703" s="7"/>
      <c r="K703" s="7"/>
      <c r="L703" s="7">
        <f>'Прил.№4 ведомств.'!G169</f>
        <v>60</v>
      </c>
    </row>
    <row r="704" spans="1:12" ht="15.75" x14ac:dyDescent="0.25">
      <c r="A704" s="31" t="s">
        <v>189</v>
      </c>
      <c r="B704" s="21" t="s">
        <v>1046</v>
      </c>
      <c r="C704" s="42" t="s">
        <v>159</v>
      </c>
      <c r="D704" s="42" t="s">
        <v>181</v>
      </c>
      <c r="E704" s="2"/>
      <c r="F704" s="2">
        <v>902</v>
      </c>
      <c r="G704" s="7"/>
      <c r="H704" s="7"/>
      <c r="I704" s="7"/>
      <c r="J704" s="7"/>
      <c r="K704" s="7"/>
      <c r="L704" s="7">
        <f>L698</f>
        <v>60</v>
      </c>
    </row>
    <row r="705" spans="1:14" ht="15.75" x14ac:dyDescent="0.25">
      <c r="A705" s="83" t="s">
        <v>717</v>
      </c>
      <c r="B705" s="83"/>
      <c r="C705" s="83"/>
      <c r="D705" s="89"/>
      <c r="E705" s="89"/>
      <c r="F705" s="83"/>
      <c r="G705" s="145" t="e">
        <f>G9+G18+G104+G239+G252+G271+#REF!+G278+G350+G488+G505+G544+G560+G593+G636+G677</f>
        <v>#REF!</v>
      </c>
      <c r="H705" s="145" t="e">
        <f>H9+H18+H104+H239+H252+H271+#REF!+H278+H350+H488+H505+H544+H560+H593+H636+H677</f>
        <v>#REF!</v>
      </c>
      <c r="I705" s="145" t="e">
        <f>I9+I18+I104+I239+I252+I271+#REF!+I278+I350+I488+I505+I544+I560+I593+I636+I677</f>
        <v>#REF!</v>
      </c>
      <c r="J705" s="145" t="e">
        <f>J9+J18+J104+J239+J252+J271+#REF!+J278+J350+J488+J505+J544+J560+J593+J636+J677</f>
        <v>#REF!</v>
      </c>
      <c r="K705" s="145" t="e">
        <f>K9+K18+K104+K239+K252+K271+#REF!+K278+K350+K488+K505+K544+K560+K593+K636+K677</f>
        <v>#REF!</v>
      </c>
      <c r="L705" s="145">
        <f>L698+L691+L684+L677+L636+L593+L544+L505+L488+L350+L278+L271+L252+L239+L104+L18+L9+L560</f>
        <v>237842.09</v>
      </c>
      <c r="M705" s="334"/>
      <c r="N705" s="23"/>
    </row>
  </sheetData>
  <mergeCells count="3">
    <mergeCell ref="A4:L4"/>
    <mergeCell ref="F3:L3"/>
    <mergeCell ref="F1:L1"/>
  </mergeCells>
  <pageMargins left="0.39370078740157483" right="0.39370078740157483" top="1.1811023622047245" bottom="0.39370078740157483" header="0.39370078740157483" footer="0.3937007874015748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0"/>
  </cols>
  <sheetData>
    <row r="1" spans="1:8" ht="15.75" x14ac:dyDescent="0.25">
      <c r="D1" s="1"/>
      <c r="F1" s="59" t="s">
        <v>676</v>
      </c>
    </row>
    <row r="2" spans="1:8" ht="15.75" x14ac:dyDescent="0.25">
      <c r="D2" s="1"/>
      <c r="F2" s="59" t="s">
        <v>633</v>
      </c>
    </row>
    <row r="3" spans="1:8" ht="15.75" x14ac:dyDescent="0.25">
      <c r="D3" s="1"/>
      <c r="F3" s="59" t="s">
        <v>813</v>
      </c>
    </row>
    <row r="4" spans="1:8" ht="15.75" x14ac:dyDescent="0.25">
      <c r="D4" s="1"/>
      <c r="E4" s="1"/>
      <c r="F4" s="72"/>
      <c r="G4" s="73"/>
    </row>
    <row r="5" spans="1:8" ht="38.25" customHeight="1" x14ac:dyDescent="0.25">
      <c r="A5" s="383" t="s">
        <v>789</v>
      </c>
      <c r="B5" s="383"/>
      <c r="C5" s="383"/>
      <c r="D5" s="383"/>
      <c r="E5" s="383"/>
      <c r="F5" s="383"/>
      <c r="G5" s="383"/>
    </row>
    <row r="6" spans="1:8" ht="16.5" x14ac:dyDescent="0.25">
      <c r="A6" s="202"/>
      <c r="B6" s="202"/>
      <c r="C6" s="202"/>
      <c r="D6" s="202"/>
      <c r="E6" s="202"/>
      <c r="F6" s="202"/>
      <c r="G6" s="202"/>
    </row>
    <row r="7" spans="1:8" ht="15.75" x14ac:dyDescent="0.25">
      <c r="A7" s="72"/>
      <c r="B7" s="72"/>
      <c r="C7" s="72"/>
      <c r="D7" s="72"/>
      <c r="E7" s="75"/>
      <c r="F7" s="75"/>
      <c r="G7" s="76" t="s">
        <v>3</v>
      </c>
    </row>
    <row r="8" spans="1:8" ht="31.5" x14ac:dyDescent="0.25">
      <c r="A8" s="77" t="s">
        <v>634</v>
      </c>
      <c r="B8" s="77" t="s">
        <v>677</v>
      </c>
      <c r="C8" s="77" t="s">
        <v>678</v>
      </c>
      <c r="D8" s="77" t="s">
        <v>679</v>
      </c>
      <c r="E8" s="77" t="s">
        <v>680</v>
      </c>
      <c r="F8" s="77" t="s">
        <v>681</v>
      </c>
      <c r="G8" s="6" t="s">
        <v>6</v>
      </c>
    </row>
    <row r="9" spans="1:8" ht="15.75" x14ac:dyDescent="0.25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6">
        <v>7</v>
      </c>
    </row>
    <row r="10" spans="1:8" ht="78.75" x14ac:dyDescent="0.25">
      <c r="A10" s="63" t="s">
        <v>682</v>
      </c>
      <c r="B10" s="8" t="s">
        <v>552</v>
      </c>
      <c r="C10" s="8"/>
      <c r="D10" s="8"/>
      <c r="E10" s="8"/>
      <c r="F10" s="8"/>
      <c r="G10" s="4" t="e">
        <f>G13</f>
        <v>#REF!</v>
      </c>
    </row>
    <row r="11" spans="1:8" ht="15.75" x14ac:dyDescent="0.25">
      <c r="A11" s="31" t="s">
        <v>273</v>
      </c>
      <c r="B11" s="42" t="s">
        <v>552</v>
      </c>
      <c r="C11" s="42" t="s">
        <v>191</v>
      </c>
      <c r="D11" s="42"/>
      <c r="E11" s="42"/>
      <c r="F11" s="42"/>
      <c r="G11" s="7" t="e">
        <f>G12</f>
        <v>#REF!</v>
      </c>
    </row>
    <row r="12" spans="1:8" ht="31.5" x14ac:dyDescent="0.25">
      <c r="A12" s="31" t="s">
        <v>550</v>
      </c>
      <c r="B12" s="42" t="s">
        <v>552</v>
      </c>
      <c r="C12" s="42" t="s">
        <v>191</v>
      </c>
      <c r="D12" s="42" t="s">
        <v>260</v>
      </c>
      <c r="E12" s="42"/>
      <c r="F12" s="42"/>
      <c r="G12" s="7" t="e">
        <f>G13</f>
        <v>#REF!</v>
      </c>
    </row>
    <row r="13" spans="1:8" ht="15.75" x14ac:dyDescent="0.25">
      <c r="A13" s="31" t="s">
        <v>553</v>
      </c>
      <c r="B13" s="42" t="s">
        <v>554</v>
      </c>
      <c r="C13" s="42" t="s">
        <v>191</v>
      </c>
      <c r="D13" s="42" t="s">
        <v>260</v>
      </c>
      <c r="E13" s="42"/>
      <c r="F13" s="42"/>
      <c r="G13" s="7" t="e">
        <f>G14+G16</f>
        <v>#REF!</v>
      </c>
    </row>
    <row r="14" spans="1:8" ht="47.25" x14ac:dyDescent="0.25">
      <c r="A14" s="31" t="s">
        <v>172</v>
      </c>
      <c r="B14" s="42" t="s">
        <v>554</v>
      </c>
      <c r="C14" s="42" t="s">
        <v>191</v>
      </c>
      <c r="D14" s="42" t="s">
        <v>260</v>
      </c>
      <c r="E14" s="42" t="s">
        <v>173</v>
      </c>
      <c r="F14" s="42"/>
      <c r="G14" s="7" t="e">
        <f>G15</f>
        <v>#REF!</v>
      </c>
    </row>
    <row r="15" spans="1:8" ht="47.25" x14ac:dyDescent="0.25">
      <c r="A15" s="31" t="s">
        <v>174</v>
      </c>
      <c r="B15" s="42" t="s">
        <v>554</v>
      </c>
      <c r="C15" s="42" t="s">
        <v>191</v>
      </c>
      <c r="D15" s="42" t="s">
        <v>260</v>
      </c>
      <c r="E15" s="42" t="s">
        <v>175</v>
      </c>
      <c r="F15" s="42"/>
      <c r="G15" s="7" t="e">
        <f>'Прил.№4 ведомств.'!#REF!</f>
        <v>#REF!</v>
      </c>
      <c r="H15" s="136"/>
    </row>
    <row r="16" spans="1:8" ht="15.75" x14ac:dyDescent="0.25">
      <c r="A16" s="26" t="s">
        <v>176</v>
      </c>
      <c r="B16" s="42" t="s">
        <v>554</v>
      </c>
      <c r="C16" s="42" t="s">
        <v>191</v>
      </c>
      <c r="D16" s="42" t="s">
        <v>260</v>
      </c>
      <c r="E16" s="42" t="s">
        <v>186</v>
      </c>
      <c r="F16" s="42"/>
      <c r="G16" s="7" t="e">
        <f>G17</f>
        <v>#REF!</v>
      </c>
    </row>
    <row r="17" spans="1:8" ht="31.5" x14ac:dyDescent="0.25">
      <c r="A17" s="26" t="s">
        <v>178</v>
      </c>
      <c r="B17" s="42" t="s">
        <v>554</v>
      </c>
      <c r="C17" s="42" t="s">
        <v>191</v>
      </c>
      <c r="D17" s="42" t="s">
        <v>260</v>
      </c>
      <c r="E17" s="42" t="s">
        <v>179</v>
      </c>
      <c r="F17" s="42"/>
      <c r="G17" s="7" t="e">
        <f>'Прил.№4 ведомств.'!#REF!</f>
        <v>#REF!</v>
      </c>
      <c r="H17" s="136"/>
    </row>
    <row r="18" spans="1:8" ht="47.25" x14ac:dyDescent="0.25">
      <c r="A18" s="47" t="s">
        <v>683</v>
      </c>
      <c r="B18" s="42" t="s">
        <v>552</v>
      </c>
      <c r="C18" s="42" t="s">
        <v>191</v>
      </c>
      <c r="D18" s="42" t="s">
        <v>260</v>
      </c>
      <c r="E18" s="42"/>
      <c r="F18" s="42" t="s">
        <v>684</v>
      </c>
      <c r="G18" s="7" t="e">
        <f>G13</f>
        <v>#REF!</v>
      </c>
    </row>
    <row r="19" spans="1:8" ht="78.75" x14ac:dyDescent="0.25">
      <c r="A19" s="63" t="s">
        <v>384</v>
      </c>
      <c r="B19" s="8" t="s">
        <v>385</v>
      </c>
      <c r="C19" s="8"/>
      <c r="D19" s="8"/>
      <c r="E19" s="8"/>
      <c r="F19" s="8"/>
      <c r="G19" s="67" t="e">
        <f>G20+G32+G39+G46+G55+G62+G69+G95</f>
        <v>#REF!</v>
      </c>
    </row>
    <row r="20" spans="1:8" ht="47.25" x14ac:dyDescent="0.25">
      <c r="A20" s="63" t="s">
        <v>685</v>
      </c>
      <c r="B20" s="8" t="s">
        <v>387</v>
      </c>
      <c r="C20" s="8"/>
      <c r="D20" s="8"/>
      <c r="E20" s="8"/>
      <c r="F20" s="8"/>
      <c r="G20" s="67" t="e">
        <f>G21</f>
        <v>#REF!</v>
      </c>
    </row>
    <row r="21" spans="1:8" ht="15.75" x14ac:dyDescent="0.25">
      <c r="A21" s="47" t="s">
        <v>284</v>
      </c>
      <c r="B21" s="42" t="s">
        <v>387</v>
      </c>
      <c r="C21" s="42" t="s">
        <v>285</v>
      </c>
      <c r="D21" s="42"/>
      <c r="E21" s="42"/>
      <c r="F21" s="42"/>
      <c r="G21" s="11" t="e">
        <f>G22</f>
        <v>#REF!</v>
      </c>
    </row>
    <row r="22" spans="1:8" ht="15.75" x14ac:dyDescent="0.25">
      <c r="A22" s="47" t="s">
        <v>293</v>
      </c>
      <c r="B22" s="42" t="s">
        <v>387</v>
      </c>
      <c r="C22" s="42" t="s">
        <v>285</v>
      </c>
      <c r="D22" s="42" t="s">
        <v>256</v>
      </c>
      <c r="E22" s="42"/>
      <c r="F22" s="42"/>
      <c r="G22" s="11" t="e">
        <f>G23+G28</f>
        <v>#REF!</v>
      </c>
    </row>
    <row r="23" spans="1:8" ht="47.25" x14ac:dyDescent="0.25">
      <c r="A23" s="31" t="s">
        <v>198</v>
      </c>
      <c r="B23" s="42" t="s">
        <v>686</v>
      </c>
      <c r="C23" s="42" t="s">
        <v>285</v>
      </c>
      <c r="D23" s="42" t="s">
        <v>256</v>
      </c>
      <c r="E23" s="42"/>
      <c r="F23" s="42"/>
      <c r="G23" s="11" t="e">
        <f>G26</f>
        <v>#REF!</v>
      </c>
    </row>
    <row r="24" spans="1:8" ht="110.25" hidden="1" x14ac:dyDescent="0.25">
      <c r="A24" s="26" t="s">
        <v>168</v>
      </c>
      <c r="B24" s="42" t="s">
        <v>686</v>
      </c>
      <c r="C24" s="42" t="s">
        <v>285</v>
      </c>
      <c r="D24" s="42" t="s">
        <v>256</v>
      </c>
      <c r="E24" s="42" t="s">
        <v>169</v>
      </c>
      <c r="F24" s="42"/>
      <c r="G24" s="11">
        <f>G25</f>
        <v>0</v>
      </c>
    </row>
    <row r="25" spans="1:8" ht="47.25" hidden="1" x14ac:dyDescent="0.25">
      <c r="A25" s="26" t="s">
        <v>170</v>
      </c>
      <c r="B25" s="42" t="s">
        <v>686</v>
      </c>
      <c r="C25" s="42" t="s">
        <v>285</v>
      </c>
      <c r="D25" s="42" t="s">
        <v>256</v>
      </c>
      <c r="E25" s="42" t="s">
        <v>171</v>
      </c>
      <c r="F25" s="42"/>
      <c r="G25" s="11"/>
    </row>
    <row r="26" spans="1:8" ht="47.25" x14ac:dyDescent="0.25">
      <c r="A26" s="31" t="s">
        <v>172</v>
      </c>
      <c r="B26" s="42" t="s">
        <v>686</v>
      </c>
      <c r="C26" s="42" t="s">
        <v>285</v>
      </c>
      <c r="D26" s="42" t="s">
        <v>256</v>
      </c>
      <c r="E26" s="42" t="s">
        <v>173</v>
      </c>
      <c r="F26" s="42"/>
      <c r="G26" s="11" t="e">
        <f>G27</f>
        <v>#REF!</v>
      </c>
    </row>
    <row r="27" spans="1:8" ht="47.25" x14ac:dyDescent="0.25">
      <c r="A27" s="31" t="s">
        <v>174</v>
      </c>
      <c r="B27" s="42" t="s">
        <v>686</v>
      </c>
      <c r="C27" s="42" t="s">
        <v>285</v>
      </c>
      <c r="D27" s="42" t="s">
        <v>256</v>
      </c>
      <c r="E27" s="42" t="s">
        <v>175</v>
      </c>
      <c r="F27" s="42"/>
      <c r="G27" s="7" t="e">
        <f>'Прил.№4 ведомств.'!#REF!</f>
        <v>#REF!</v>
      </c>
    </row>
    <row r="28" spans="1:8" ht="47.25" x14ac:dyDescent="0.25">
      <c r="A28" s="26" t="s">
        <v>391</v>
      </c>
      <c r="B28" s="21" t="s">
        <v>392</v>
      </c>
      <c r="C28" s="42" t="s">
        <v>285</v>
      </c>
      <c r="D28" s="42" t="s">
        <v>256</v>
      </c>
      <c r="E28" s="42"/>
      <c r="F28" s="42"/>
      <c r="G28" s="11" t="e">
        <f>G29</f>
        <v>#REF!</v>
      </c>
    </row>
    <row r="29" spans="1:8" ht="63" x14ac:dyDescent="0.25">
      <c r="A29" s="26" t="s">
        <v>313</v>
      </c>
      <c r="B29" s="21" t="s">
        <v>392</v>
      </c>
      <c r="C29" s="42" t="s">
        <v>285</v>
      </c>
      <c r="D29" s="42" t="s">
        <v>256</v>
      </c>
      <c r="E29" s="42" t="s">
        <v>314</v>
      </c>
      <c r="F29" s="42"/>
      <c r="G29" s="11" t="e">
        <f>G30</f>
        <v>#REF!</v>
      </c>
    </row>
    <row r="30" spans="1:8" ht="15.75" x14ac:dyDescent="0.25">
      <c r="A30" s="26" t="s">
        <v>315</v>
      </c>
      <c r="B30" s="21" t="s">
        <v>392</v>
      </c>
      <c r="C30" s="42" t="s">
        <v>285</v>
      </c>
      <c r="D30" s="42" t="s">
        <v>256</v>
      </c>
      <c r="E30" s="42" t="s">
        <v>316</v>
      </c>
      <c r="F30" s="42"/>
      <c r="G30" s="11" t="e">
        <f>'Прил.№4 ведомств.'!#REF!</f>
        <v>#REF!</v>
      </c>
      <c r="H30" s="136"/>
    </row>
    <row r="31" spans="1:8" ht="63" x14ac:dyDescent="0.25">
      <c r="A31" s="47" t="s">
        <v>302</v>
      </c>
      <c r="B31" s="21" t="s">
        <v>387</v>
      </c>
      <c r="C31" s="42" t="s">
        <v>285</v>
      </c>
      <c r="D31" s="42" t="s">
        <v>256</v>
      </c>
      <c r="E31" s="42"/>
      <c r="F31" s="42" t="s">
        <v>687</v>
      </c>
      <c r="G31" s="7" t="e">
        <f>G20</f>
        <v>#REF!</v>
      </c>
    </row>
    <row r="32" spans="1:8" ht="47.25" x14ac:dyDescent="0.25">
      <c r="A32" s="63" t="s">
        <v>688</v>
      </c>
      <c r="B32" s="8" t="s">
        <v>394</v>
      </c>
      <c r="C32" s="8"/>
      <c r="D32" s="8"/>
      <c r="E32" s="8"/>
      <c r="F32" s="8"/>
      <c r="G32" s="67" t="e">
        <f>G33</f>
        <v>#REF!</v>
      </c>
    </row>
    <row r="33" spans="1:7" ht="15.75" x14ac:dyDescent="0.25">
      <c r="A33" s="47" t="s">
        <v>284</v>
      </c>
      <c r="B33" s="42" t="s">
        <v>394</v>
      </c>
      <c r="C33" s="42" t="s">
        <v>285</v>
      </c>
      <c r="D33" s="42"/>
      <c r="E33" s="42"/>
      <c r="F33" s="42"/>
      <c r="G33" s="11" t="e">
        <f>G34</f>
        <v>#REF!</v>
      </c>
    </row>
    <row r="34" spans="1:7" ht="15.75" x14ac:dyDescent="0.25">
      <c r="A34" s="47" t="s">
        <v>293</v>
      </c>
      <c r="B34" s="42" t="s">
        <v>394</v>
      </c>
      <c r="C34" s="42" t="s">
        <v>285</v>
      </c>
      <c r="D34" s="42" t="s">
        <v>256</v>
      </c>
      <c r="E34" s="42"/>
      <c r="F34" s="42"/>
      <c r="G34" s="11" t="e">
        <f>G35</f>
        <v>#REF!</v>
      </c>
    </row>
    <row r="35" spans="1:7" ht="31.5" x14ac:dyDescent="0.25">
      <c r="A35" s="26" t="s">
        <v>670</v>
      </c>
      <c r="B35" s="21" t="s">
        <v>671</v>
      </c>
      <c r="C35" s="42" t="s">
        <v>285</v>
      </c>
      <c r="D35" s="42" t="s">
        <v>256</v>
      </c>
      <c r="E35" s="42"/>
      <c r="F35" s="42"/>
      <c r="G35" s="11" t="e">
        <f>G36</f>
        <v>#REF!</v>
      </c>
    </row>
    <row r="36" spans="1:7" ht="31.5" x14ac:dyDescent="0.25">
      <c r="A36" s="31" t="s">
        <v>289</v>
      </c>
      <c r="B36" s="21" t="s">
        <v>671</v>
      </c>
      <c r="C36" s="42" t="s">
        <v>285</v>
      </c>
      <c r="D36" s="42" t="s">
        <v>256</v>
      </c>
      <c r="E36" s="42" t="s">
        <v>290</v>
      </c>
      <c r="F36" s="42"/>
      <c r="G36" s="11" t="e">
        <f>G37</f>
        <v>#REF!</v>
      </c>
    </row>
    <row r="37" spans="1:7" ht="47.25" x14ac:dyDescent="0.25">
      <c r="A37" s="31" t="s">
        <v>291</v>
      </c>
      <c r="B37" s="21" t="s">
        <v>671</v>
      </c>
      <c r="C37" s="42" t="s">
        <v>285</v>
      </c>
      <c r="D37" s="42" t="s">
        <v>256</v>
      </c>
      <c r="E37" s="42" t="s">
        <v>292</v>
      </c>
      <c r="F37" s="42"/>
      <c r="G37" s="11" t="e">
        <f>'Прил.№4 ведомств.'!#REF!</f>
        <v>#REF!</v>
      </c>
    </row>
    <row r="38" spans="1:7" ht="63" x14ac:dyDescent="0.25">
      <c r="A38" s="47" t="s">
        <v>302</v>
      </c>
      <c r="B38" s="21" t="s">
        <v>394</v>
      </c>
      <c r="C38" s="42" t="s">
        <v>285</v>
      </c>
      <c r="D38" s="42" t="s">
        <v>256</v>
      </c>
      <c r="E38" s="42"/>
      <c r="F38" s="42" t="s">
        <v>687</v>
      </c>
      <c r="G38" s="11" t="e">
        <f>G32</f>
        <v>#REF!</v>
      </c>
    </row>
    <row r="39" spans="1:7" ht="47.25" x14ac:dyDescent="0.25">
      <c r="A39" s="63" t="s">
        <v>689</v>
      </c>
      <c r="B39" s="8" t="s">
        <v>397</v>
      </c>
      <c r="C39" s="8"/>
      <c r="D39" s="8"/>
      <c r="E39" s="8"/>
      <c r="F39" s="8"/>
      <c r="G39" s="67" t="e">
        <f>G40</f>
        <v>#REF!</v>
      </c>
    </row>
    <row r="40" spans="1:7" ht="15.75" x14ac:dyDescent="0.25">
      <c r="A40" s="47" t="s">
        <v>284</v>
      </c>
      <c r="B40" s="42" t="s">
        <v>397</v>
      </c>
      <c r="C40" s="42" t="s">
        <v>285</v>
      </c>
      <c r="D40" s="42"/>
      <c r="E40" s="42"/>
      <c r="F40" s="42"/>
      <c r="G40" s="11" t="e">
        <f>G41</f>
        <v>#REF!</v>
      </c>
    </row>
    <row r="41" spans="1:7" ht="15.75" x14ac:dyDescent="0.25">
      <c r="A41" s="47" t="s">
        <v>293</v>
      </c>
      <c r="B41" s="42" t="s">
        <v>397</v>
      </c>
      <c r="C41" s="42" t="s">
        <v>285</v>
      </c>
      <c r="D41" s="42" t="s">
        <v>256</v>
      </c>
      <c r="E41" s="42"/>
      <c r="F41" s="42"/>
      <c r="G41" s="11" t="e">
        <f>G42</f>
        <v>#REF!</v>
      </c>
    </row>
    <row r="42" spans="1:7" ht="47.25" x14ac:dyDescent="0.25">
      <c r="A42" s="31" t="s">
        <v>198</v>
      </c>
      <c r="B42" s="42" t="s">
        <v>690</v>
      </c>
      <c r="C42" s="42" t="s">
        <v>285</v>
      </c>
      <c r="D42" s="42" t="s">
        <v>256</v>
      </c>
      <c r="E42" s="42"/>
      <c r="F42" s="42"/>
      <c r="G42" s="11" t="e">
        <f>G43</f>
        <v>#REF!</v>
      </c>
    </row>
    <row r="43" spans="1:7" ht="31.5" x14ac:dyDescent="0.25">
      <c r="A43" s="31" t="s">
        <v>289</v>
      </c>
      <c r="B43" s="42" t="s">
        <v>690</v>
      </c>
      <c r="C43" s="42" t="s">
        <v>285</v>
      </c>
      <c r="D43" s="42" t="s">
        <v>256</v>
      </c>
      <c r="E43" s="42" t="s">
        <v>290</v>
      </c>
      <c r="F43" s="42"/>
      <c r="G43" s="11" t="e">
        <f>G44</f>
        <v>#REF!</v>
      </c>
    </row>
    <row r="44" spans="1:7" ht="31.5" x14ac:dyDescent="0.25">
      <c r="A44" s="31" t="s">
        <v>389</v>
      </c>
      <c r="B44" s="42" t="s">
        <v>690</v>
      </c>
      <c r="C44" s="42" t="s">
        <v>285</v>
      </c>
      <c r="D44" s="42" t="s">
        <v>256</v>
      </c>
      <c r="E44" s="42" t="s">
        <v>390</v>
      </c>
      <c r="F44" s="42"/>
      <c r="G44" s="11" t="e">
        <f>'Прил.№4 ведомств.'!#REF!</f>
        <v>#REF!</v>
      </c>
    </row>
    <row r="45" spans="1:7" ht="63" x14ac:dyDescent="0.25">
      <c r="A45" s="47" t="s">
        <v>302</v>
      </c>
      <c r="B45" s="42" t="s">
        <v>397</v>
      </c>
      <c r="C45" s="42" t="s">
        <v>285</v>
      </c>
      <c r="D45" s="42" t="s">
        <v>256</v>
      </c>
      <c r="E45" s="42"/>
      <c r="F45" s="42" t="s">
        <v>687</v>
      </c>
      <c r="G45" s="11" t="e">
        <f>G39</f>
        <v>#REF!</v>
      </c>
    </row>
    <row r="46" spans="1:7" ht="31.5" x14ac:dyDescent="0.25">
      <c r="A46" s="63" t="s">
        <v>691</v>
      </c>
      <c r="B46" s="8" t="s">
        <v>400</v>
      </c>
      <c r="C46" s="8"/>
      <c r="D46" s="8"/>
      <c r="E46" s="8"/>
      <c r="F46" s="8"/>
      <c r="G46" s="67" t="e">
        <f>G47</f>
        <v>#REF!</v>
      </c>
    </row>
    <row r="47" spans="1:7" ht="15.75" x14ac:dyDescent="0.25">
      <c r="A47" s="47" t="s">
        <v>284</v>
      </c>
      <c r="B47" s="42" t="s">
        <v>400</v>
      </c>
      <c r="C47" s="42" t="s">
        <v>285</v>
      </c>
      <c r="D47" s="42"/>
      <c r="E47" s="42"/>
      <c r="F47" s="42"/>
      <c r="G47" s="11" t="e">
        <f>G48</f>
        <v>#REF!</v>
      </c>
    </row>
    <row r="48" spans="1:7" ht="15.75" x14ac:dyDescent="0.25">
      <c r="A48" s="47" t="s">
        <v>293</v>
      </c>
      <c r="B48" s="42" t="s">
        <v>400</v>
      </c>
      <c r="C48" s="42" t="s">
        <v>285</v>
      </c>
      <c r="D48" s="42" t="s">
        <v>256</v>
      </c>
      <c r="E48" s="42"/>
      <c r="F48" s="42"/>
      <c r="G48" s="11" t="e">
        <f>G49</f>
        <v>#REF!</v>
      </c>
    </row>
    <row r="49" spans="1:7" ht="47.25" x14ac:dyDescent="0.25">
      <c r="A49" s="31" t="s">
        <v>198</v>
      </c>
      <c r="B49" s="42" t="s">
        <v>692</v>
      </c>
      <c r="C49" s="42" t="s">
        <v>285</v>
      </c>
      <c r="D49" s="42" t="s">
        <v>256</v>
      </c>
      <c r="E49" s="42"/>
      <c r="F49" s="42"/>
      <c r="G49" s="11" t="e">
        <f>G50+G52</f>
        <v>#REF!</v>
      </c>
    </row>
    <row r="50" spans="1:7" ht="47.25" x14ac:dyDescent="0.25">
      <c r="A50" s="31" t="s">
        <v>172</v>
      </c>
      <c r="B50" s="42" t="s">
        <v>692</v>
      </c>
      <c r="C50" s="42" t="s">
        <v>285</v>
      </c>
      <c r="D50" s="42" t="s">
        <v>256</v>
      </c>
      <c r="E50" s="42" t="s">
        <v>173</v>
      </c>
      <c r="F50" s="42"/>
      <c r="G50" s="11" t="e">
        <f>G51</f>
        <v>#REF!</v>
      </c>
    </row>
    <row r="51" spans="1:7" ht="47.25" x14ac:dyDescent="0.25">
      <c r="A51" s="31" t="s">
        <v>174</v>
      </c>
      <c r="B51" s="42" t="s">
        <v>692</v>
      </c>
      <c r="C51" s="42" t="s">
        <v>285</v>
      </c>
      <c r="D51" s="42" t="s">
        <v>256</v>
      </c>
      <c r="E51" s="42" t="s">
        <v>175</v>
      </c>
      <c r="F51" s="42"/>
      <c r="G51" s="11" t="e">
        <f>'Прил.№4 ведомств.'!#REF!</f>
        <v>#REF!</v>
      </c>
    </row>
    <row r="52" spans="1:7" ht="31.5" x14ac:dyDescent="0.25">
      <c r="A52" s="31" t="s">
        <v>289</v>
      </c>
      <c r="B52" s="42" t="s">
        <v>692</v>
      </c>
      <c r="C52" s="42" t="s">
        <v>285</v>
      </c>
      <c r="D52" s="42" t="s">
        <v>256</v>
      </c>
      <c r="E52" s="42" t="s">
        <v>290</v>
      </c>
      <c r="F52" s="42"/>
      <c r="G52" s="11" t="e">
        <f>G53</f>
        <v>#REF!</v>
      </c>
    </row>
    <row r="53" spans="1:7" ht="31.5" x14ac:dyDescent="0.25">
      <c r="A53" s="31" t="s">
        <v>389</v>
      </c>
      <c r="B53" s="42" t="s">
        <v>692</v>
      </c>
      <c r="C53" s="42" t="s">
        <v>285</v>
      </c>
      <c r="D53" s="42" t="s">
        <v>256</v>
      </c>
      <c r="E53" s="42" t="s">
        <v>390</v>
      </c>
      <c r="F53" s="42"/>
      <c r="G53" s="11" t="e">
        <f>'Прил.№4 ведомств.'!#REF!</f>
        <v>#REF!</v>
      </c>
    </row>
    <row r="54" spans="1:7" ht="63" x14ac:dyDescent="0.25">
      <c r="A54" s="47" t="s">
        <v>302</v>
      </c>
      <c r="B54" s="42" t="s">
        <v>400</v>
      </c>
      <c r="C54" s="42" t="s">
        <v>285</v>
      </c>
      <c r="D54" s="42" t="s">
        <v>256</v>
      </c>
      <c r="E54" s="42"/>
      <c r="F54" s="42" t="s">
        <v>687</v>
      </c>
      <c r="G54" s="11" t="e">
        <f>G46</f>
        <v>#REF!</v>
      </c>
    </row>
    <row r="55" spans="1:7" ht="47.25" x14ac:dyDescent="0.25">
      <c r="A55" s="63" t="s">
        <v>693</v>
      </c>
      <c r="B55" s="8" t="s">
        <v>403</v>
      </c>
      <c r="C55" s="8"/>
      <c r="D55" s="8"/>
      <c r="E55" s="8"/>
      <c r="F55" s="8"/>
      <c r="G55" s="67" t="e">
        <f>G56</f>
        <v>#REF!</v>
      </c>
    </row>
    <row r="56" spans="1:7" ht="15.75" x14ac:dyDescent="0.25">
      <c r="A56" s="47" t="s">
        <v>284</v>
      </c>
      <c r="B56" s="42" t="s">
        <v>403</v>
      </c>
      <c r="C56" s="42" t="s">
        <v>285</v>
      </c>
      <c r="D56" s="42"/>
      <c r="E56" s="42"/>
      <c r="F56" s="42"/>
      <c r="G56" s="11" t="e">
        <f>G57</f>
        <v>#REF!</v>
      </c>
    </row>
    <row r="57" spans="1:7" ht="21.75" customHeight="1" x14ac:dyDescent="0.25">
      <c r="A57" s="47" t="s">
        <v>293</v>
      </c>
      <c r="B57" s="42" t="s">
        <v>403</v>
      </c>
      <c r="C57" s="42" t="s">
        <v>285</v>
      </c>
      <c r="D57" s="42" t="s">
        <v>256</v>
      </c>
      <c r="E57" s="42"/>
      <c r="F57" s="42"/>
      <c r="G57" s="11" t="e">
        <f>G58</f>
        <v>#REF!</v>
      </c>
    </row>
    <row r="58" spans="1:7" ht="47.25" x14ac:dyDescent="0.25">
      <c r="A58" s="31" t="s">
        <v>198</v>
      </c>
      <c r="B58" s="42" t="s">
        <v>694</v>
      </c>
      <c r="C58" s="42" t="s">
        <v>285</v>
      </c>
      <c r="D58" s="42" t="s">
        <v>256</v>
      </c>
      <c r="E58" s="42"/>
      <c r="F58" s="42"/>
      <c r="G58" s="11" t="e">
        <f>G59</f>
        <v>#REF!</v>
      </c>
    </row>
    <row r="59" spans="1:7" ht="31.5" x14ac:dyDescent="0.25">
      <c r="A59" s="31" t="s">
        <v>289</v>
      </c>
      <c r="B59" s="42" t="s">
        <v>694</v>
      </c>
      <c r="C59" s="42" t="s">
        <v>285</v>
      </c>
      <c r="D59" s="42" t="s">
        <v>256</v>
      </c>
      <c r="E59" s="42" t="s">
        <v>290</v>
      </c>
      <c r="F59" s="42"/>
      <c r="G59" s="11" t="e">
        <f>G60</f>
        <v>#REF!</v>
      </c>
    </row>
    <row r="60" spans="1:7" ht="31.5" x14ac:dyDescent="0.25">
      <c r="A60" s="31" t="s">
        <v>389</v>
      </c>
      <c r="B60" s="42" t="s">
        <v>694</v>
      </c>
      <c r="C60" s="42" t="s">
        <v>285</v>
      </c>
      <c r="D60" s="42" t="s">
        <v>256</v>
      </c>
      <c r="E60" s="42" t="s">
        <v>390</v>
      </c>
      <c r="F60" s="42"/>
      <c r="G60" s="11" t="e">
        <f>'Прил.№4 ведомств.'!#REF!</f>
        <v>#REF!</v>
      </c>
    </row>
    <row r="61" spans="1:7" ht="63" x14ac:dyDescent="0.25">
      <c r="A61" s="47" t="s">
        <v>302</v>
      </c>
      <c r="B61" s="42" t="s">
        <v>403</v>
      </c>
      <c r="C61" s="42" t="s">
        <v>285</v>
      </c>
      <c r="D61" s="42" t="s">
        <v>256</v>
      </c>
      <c r="E61" s="42"/>
      <c r="F61" s="42" t="s">
        <v>687</v>
      </c>
      <c r="G61" s="11" t="e">
        <f>G55</f>
        <v>#REF!</v>
      </c>
    </row>
    <row r="62" spans="1:7" ht="78.75" x14ac:dyDescent="0.25">
      <c r="A62" s="63" t="s">
        <v>405</v>
      </c>
      <c r="B62" s="8" t="s">
        <v>406</v>
      </c>
      <c r="C62" s="8"/>
      <c r="D62" s="8"/>
      <c r="E62" s="8"/>
      <c r="F62" s="8"/>
      <c r="G62" s="67" t="e">
        <f>G63</f>
        <v>#REF!</v>
      </c>
    </row>
    <row r="63" spans="1:7" ht="15.75" x14ac:dyDescent="0.25">
      <c r="A63" s="47" t="s">
        <v>284</v>
      </c>
      <c r="B63" s="42" t="s">
        <v>406</v>
      </c>
      <c r="C63" s="42" t="s">
        <v>285</v>
      </c>
      <c r="D63" s="42"/>
      <c r="E63" s="42"/>
      <c r="F63" s="42"/>
      <c r="G63" s="11" t="e">
        <f>G64</f>
        <v>#REF!</v>
      </c>
    </row>
    <row r="64" spans="1:7" ht="15.75" x14ac:dyDescent="0.25">
      <c r="A64" s="47" t="s">
        <v>293</v>
      </c>
      <c r="B64" s="42" t="s">
        <v>406</v>
      </c>
      <c r="C64" s="42" t="s">
        <v>285</v>
      </c>
      <c r="D64" s="42" t="s">
        <v>256</v>
      </c>
      <c r="E64" s="42"/>
      <c r="F64" s="42"/>
      <c r="G64" s="11" t="e">
        <f>G65</f>
        <v>#REF!</v>
      </c>
    </row>
    <row r="65" spans="1:7" ht="42.75" customHeight="1" x14ac:dyDescent="0.25">
      <c r="A65" s="31" t="s">
        <v>198</v>
      </c>
      <c r="B65" s="42" t="s">
        <v>695</v>
      </c>
      <c r="C65" s="42" t="s">
        <v>285</v>
      </c>
      <c r="D65" s="42" t="s">
        <v>256</v>
      </c>
      <c r="E65" s="42"/>
      <c r="F65" s="42"/>
      <c r="G65" s="11" t="e">
        <f>G66</f>
        <v>#REF!</v>
      </c>
    </row>
    <row r="66" spans="1:7" ht="47.25" x14ac:dyDescent="0.25">
      <c r="A66" s="31" t="s">
        <v>172</v>
      </c>
      <c r="B66" s="42" t="s">
        <v>695</v>
      </c>
      <c r="C66" s="42" t="s">
        <v>285</v>
      </c>
      <c r="D66" s="42" t="s">
        <v>256</v>
      </c>
      <c r="E66" s="42" t="s">
        <v>173</v>
      </c>
      <c r="F66" s="42"/>
      <c r="G66" s="11" t="e">
        <f>G67</f>
        <v>#REF!</v>
      </c>
    </row>
    <row r="67" spans="1:7" ht="47.25" x14ac:dyDescent="0.25">
      <c r="A67" s="31" t="s">
        <v>174</v>
      </c>
      <c r="B67" s="42" t="s">
        <v>695</v>
      </c>
      <c r="C67" s="42" t="s">
        <v>285</v>
      </c>
      <c r="D67" s="42" t="s">
        <v>256</v>
      </c>
      <c r="E67" s="42" t="s">
        <v>175</v>
      </c>
      <c r="F67" s="42"/>
      <c r="G67" s="11" t="e">
        <f>'Прил.№4 ведомств.'!#REF!</f>
        <v>#REF!</v>
      </c>
    </row>
    <row r="68" spans="1:7" ht="63" x14ac:dyDescent="0.25">
      <c r="A68" s="47" t="s">
        <v>302</v>
      </c>
      <c r="B68" s="42" t="s">
        <v>406</v>
      </c>
      <c r="C68" s="42" t="s">
        <v>285</v>
      </c>
      <c r="D68" s="42" t="s">
        <v>256</v>
      </c>
      <c r="E68" s="42"/>
      <c r="F68" s="42" t="s">
        <v>687</v>
      </c>
      <c r="G68" s="11" t="e">
        <f>G62</f>
        <v>#REF!</v>
      </c>
    </row>
    <row r="69" spans="1:7" ht="94.5" x14ac:dyDescent="0.25">
      <c r="A69" s="43" t="s">
        <v>408</v>
      </c>
      <c r="B69" s="8" t="s">
        <v>409</v>
      </c>
      <c r="C69" s="8"/>
      <c r="D69" s="8"/>
      <c r="E69" s="8"/>
      <c r="F69" s="8"/>
      <c r="G69" s="67" t="e">
        <f>G70</f>
        <v>#REF!</v>
      </c>
    </row>
    <row r="70" spans="1:7" ht="15.75" x14ac:dyDescent="0.25">
      <c r="A70" s="47" t="s">
        <v>284</v>
      </c>
      <c r="B70" s="42" t="s">
        <v>409</v>
      </c>
      <c r="C70" s="42" t="s">
        <v>285</v>
      </c>
      <c r="D70" s="42"/>
      <c r="E70" s="42"/>
      <c r="F70" s="42"/>
      <c r="G70" s="11" t="e">
        <f>G71</f>
        <v>#REF!</v>
      </c>
    </row>
    <row r="71" spans="1:7" ht="15.75" x14ac:dyDescent="0.25">
      <c r="A71" s="47" t="s">
        <v>293</v>
      </c>
      <c r="B71" s="42" t="s">
        <v>409</v>
      </c>
      <c r="C71" s="42" t="s">
        <v>285</v>
      </c>
      <c r="D71" s="42" t="s">
        <v>256</v>
      </c>
      <c r="E71" s="42"/>
      <c r="F71" s="42"/>
      <c r="G71" s="11" t="e">
        <f>G72+G90+G81+G85+G77</f>
        <v>#REF!</v>
      </c>
    </row>
    <row r="72" spans="1:7" ht="45" customHeight="1" x14ac:dyDescent="0.25">
      <c r="A72" s="31" t="s">
        <v>198</v>
      </c>
      <c r="B72" s="42" t="s">
        <v>411</v>
      </c>
      <c r="C72" s="42" t="s">
        <v>285</v>
      </c>
      <c r="D72" s="42" t="s">
        <v>256</v>
      </c>
      <c r="E72" s="42"/>
      <c r="F72" s="42"/>
      <c r="G72" s="11" t="e">
        <f>G75+G73</f>
        <v>#REF!</v>
      </c>
    </row>
    <row r="73" spans="1:7" ht="47.25" hidden="1" x14ac:dyDescent="0.25">
      <c r="A73" s="31" t="s">
        <v>172</v>
      </c>
      <c r="B73" s="42" t="s">
        <v>409</v>
      </c>
      <c r="C73" s="42" t="s">
        <v>285</v>
      </c>
      <c r="D73" s="42" t="s">
        <v>256</v>
      </c>
      <c r="E73" s="42" t="s">
        <v>173</v>
      </c>
      <c r="F73" s="42"/>
      <c r="G73" s="11">
        <f>G74</f>
        <v>0</v>
      </c>
    </row>
    <row r="74" spans="1:7" ht="47.25" hidden="1" x14ac:dyDescent="0.25">
      <c r="A74" s="31" t="s">
        <v>174</v>
      </c>
      <c r="B74" s="42" t="s">
        <v>409</v>
      </c>
      <c r="C74" s="42" t="s">
        <v>285</v>
      </c>
      <c r="D74" s="42" t="s">
        <v>256</v>
      </c>
      <c r="E74" s="42" t="s">
        <v>175</v>
      </c>
      <c r="F74" s="42"/>
      <c r="G74" s="11"/>
    </row>
    <row r="75" spans="1:7" ht="63" x14ac:dyDescent="0.25">
      <c r="A75" s="26" t="s">
        <v>313</v>
      </c>
      <c r="B75" s="42" t="s">
        <v>411</v>
      </c>
      <c r="C75" s="42" t="s">
        <v>285</v>
      </c>
      <c r="D75" s="42" t="s">
        <v>256</v>
      </c>
      <c r="E75" s="42" t="s">
        <v>314</v>
      </c>
      <c r="F75" s="42"/>
      <c r="G75" s="11" t="e">
        <f>G76</f>
        <v>#REF!</v>
      </c>
    </row>
    <row r="76" spans="1:7" ht="72.75" customHeight="1" x14ac:dyDescent="0.25">
      <c r="A76" s="26" t="s">
        <v>412</v>
      </c>
      <c r="B76" s="42" t="s">
        <v>411</v>
      </c>
      <c r="C76" s="42" t="s">
        <v>285</v>
      </c>
      <c r="D76" s="42" t="s">
        <v>256</v>
      </c>
      <c r="E76" s="42" t="s">
        <v>413</v>
      </c>
      <c r="F76" s="42"/>
      <c r="G76" s="11" t="e">
        <f>'Прил.№4 ведомств.'!#REF!</f>
        <v>#REF!</v>
      </c>
    </row>
    <row r="77" spans="1:7" ht="63" x14ac:dyDescent="0.25">
      <c r="A77" s="26" t="s">
        <v>416</v>
      </c>
      <c r="B77" s="21" t="s">
        <v>417</v>
      </c>
      <c r="C77" s="42" t="s">
        <v>285</v>
      </c>
      <c r="D77" s="42" t="s">
        <v>256</v>
      </c>
      <c r="E77" s="42"/>
      <c r="F77" s="42"/>
      <c r="G77" s="11" t="e">
        <f>G78</f>
        <v>#REF!</v>
      </c>
    </row>
    <row r="78" spans="1:7" ht="31.5" x14ac:dyDescent="0.25">
      <c r="A78" s="26" t="s">
        <v>289</v>
      </c>
      <c r="B78" s="21" t="s">
        <v>417</v>
      </c>
      <c r="C78" s="42" t="s">
        <v>285</v>
      </c>
      <c r="D78" s="42" t="s">
        <v>256</v>
      </c>
      <c r="E78" s="42" t="s">
        <v>290</v>
      </c>
      <c r="F78" s="42"/>
      <c r="G78" s="11" t="e">
        <f>G79</f>
        <v>#REF!</v>
      </c>
    </row>
    <row r="79" spans="1:7" ht="47.25" x14ac:dyDescent="0.25">
      <c r="A79" s="26" t="s">
        <v>291</v>
      </c>
      <c r="B79" s="21" t="s">
        <v>417</v>
      </c>
      <c r="C79" s="42" t="s">
        <v>285</v>
      </c>
      <c r="D79" s="42" t="s">
        <v>256</v>
      </c>
      <c r="E79" s="42" t="s">
        <v>292</v>
      </c>
      <c r="F79" s="42"/>
      <c r="G79" s="11" t="e">
        <f>'Прил.№4 ведомств.'!#REF!</f>
        <v>#REF!</v>
      </c>
    </row>
    <row r="80" spans="1:7" ht="63" x14ac:dyDescent="0.25">
      <c r="A80" s="47" t="s">
        <v>302</v>
      </c>
      <c r="B80" s="21" t="s">
        <v>409</v>
      </c>
      <c r="C80" s="42" t="s">
        <v>285</v>
      </c>
      <c r="D80" s="42" t="s">
        <v>256</v>
      </c>
      <c r="E80" s="42"/>
      <c r="F80" s="10" t="s">
        <v>687</v>
      </c>
      <c r="G80" s="11" t="e">
        <f>G69</f>
        <v>#REF!</v>
      </c>
    </row>
    <row r="81" spans="1:7" ht="173.25" hidden="1" x14ac:dyDescent="0.25">
      <c r="A81" s="26" t="s">
        <v>414</v>
      </c>
      <c r="B81" s="21" t="s">
        <v>415</v>
      </c>
      <c r="C81" s="42" t="s">
        <v>285</v>
      </c>
      <c r="D81" s="42" t="s">
        <v>256</v>
      </c>
      <c r="E81" s="42"/>
      <c r="F81" s="10"/>
      <c r="G81" s="11">
        <f>G82</f>
        <v>0</v>
      </c>
    </row>
    <row r="82" spans="1:7" ht="15.75" hidden="1" x14ac:dyDescent="0.25">
      <c r="A82" s="26" t="s">
        <v>176</v>
      </c>
      <c r="B82" s="21" t="s">
        <v>415</v>
      </c>
      <c r="C82" s="42" t="s">
        <v>285</v>
      </c>
      <c r="D82" s="42" t="s">
        <v>256</v>
      </c>
      <c r="E82" s="42" t="s">
        <v>186</v>
      </c>
      <c r="F82" s="10"/>
      <c r="G82" s="11">
        <f>G83</f>
        <v>0</v>
      </c>
    </row>
    <row r="83" spans="1:7" ht="78.75" hidden="1" x14ac:dyDescent="0.25">
      <c r="A83" s="26" t="s">
        <v>225</v>
      </c>
      <c r="B83" s="21" t="s">
        <v>415</v>
      </c>
      <c r="C83" s="42" t="s">
        <v>285</v>
      </c>
      <c r="D83" s="42" t="s">
        <v>256</v>
      </c>
      <c r="E83" s="42" t="s">
        <v>201</v>
      </c>
      <c r="F83" s="10"/>
      <c r="G83" s="11"/>
    </row>
    <row r="84" spans="1:7" ht="63" hidden="1" x14ac:dyDescent="0.25">
      <c r="A84" s="47" t="s">
        <v>302</v>
      </c>
      <c r="B84" s="21" t="s">
        <v>415</v>
      </c>
      <c r="C84" s="42" t="s">
        <v>285</v>
      </c>
      <c r="D84" s="42" t="s">
        <v>256</v>
      </c>
      <c r="E84" s="42"/>
      <c r="F84" s="10" t="s">
        <v>687</v>
      </c>
      <c r="G84" s="11">
        <f>G83</f>
        <v>0</v>
      </c>
    </row>
    <row r="85" spans="1:7" ht="63" hidden="1" x14ac:dyDescent="0.25">
      <c r="A85" s="26" t="s">
        <v>416</v>
      </c>
      <c r="B85" s="21" t="s">
        <v>417</v>
      </c>
      <c r="C85" s="42" t="s">
        <v>285</v>
      </c>
      <c r="D85" s="42" t="s">
        <v>256</v>
      </c>
      <c r="E85" s="42"/>
      <c r="F85" s="10"/>
      <c r="G85" s="11">
        <f>G86</f>
        <v>0</v>
      </c>
    </row>
    <row r="86" spans="1:7" ht="31.5" hidden="1" x14ac:dyDescent="0.25">
      <c r="A86" s="31" t="s">
        <v>289</v>
      </c>
      <c r="B86" s="21" t="s">
        <v>417</v>
      </c>
      <c r="C86" s="42" t="s">
        <v>285</v>
      </c>
      <c r="D86" s="42" t="s">
        <v>256</v>
      </c>
      <c r="E86" s="42" t="s">
        <v>290</v>
      </c>
      <c r="F86" s="10"/>
      <c r="G86" s="11">
        <f>G87</f>
        <v>0</v>
      </c>
    </row>
    <row r="87" spans="1:7" ht="47.25" hidden="1" x14ac:dyDescent="0.25">
      <c r="A87" s="31" t="s">
        <v>291</v>
      </c>
      <c r="B87" s="21" t="s">
        <v>417</v>
      </c>
      <c r="C87" s="42" t="s">
        <v>285</v>
      </c>
      <c r="D87" s="42" t="s">
        <v>256</v>
      </c>
      <c r="E87" s="42" t="s">
        <v>292</v>
      </c>
      <c r="F87" s="10"/>
      <c r="G87" s="11"/>
    </row>
    <row r="88" spans="1:7" ht="63" hidden="1" x14ac:dyDescent="0.25">
      <c r="A88" s="47" t="s">
        <v>302</v>
      </c>
      <c r="B88" s="21" t="s">
        <v>417</v>
      </c>
      <c r="C88" s="42" t="s">
        <v>285</v>
      </c>
      <c r="D88" s="42" t="s">
        <v>256</v>
      </c>
      <c r="E88" s="42"/>
      <c r="F88" s="10" t="s">
        <v>687</v>
      </c>
      <c r="G88" s="11">
        <f>G85</f>
        <v>0</v>
      </c>
    </row>
    <row r="89" spans="1:7" ht="47.25" hidden="1" x14ac:dyDescent="0.25">
      <c r="A89" s="31" t="s">
        <v>418</v>
      </c>
      <c r="B89" s="21" t="s">
        <v>419</v>
      </c>
      <c r="C89" s="42" t="s">
        <v>285</v>
      </c>
      <c r="D89" s="42" t="s">
        <v>256</v>
      </c>
      <c r="E89" s="42"/>
      <c r="F89" s="42"/>
      <c r="G89" s="11">
        <f>G90</f>
        <v>0</v>
      </c>
    </row>
    <row r="90" spans="1:7" ht="47.25" hidden="1" x14ac:dyDescent="0.25">
      <c r="A90" s="31" t="s">
        <v>172</v>
      </c>
      <c r="B90" s="21" t="s">
        <v>419</v>
      </c>
      <c r="C90" s="42" t="s">
        <v>285</v>
      </c>
      <c r="D90" s="42" t="s">
        <v>256</v>
      </c>
      <c r="E90" s="42" t="s">
        <v>173</v>
      </c>
      <c r="F90" s="42"/>
      <c r="G90" s="11">
        <f>G91</f>
        <v>0</v>
      </c>
    </row>
    <row r="91" spans="1:7" ht="47.25" hidden="1" x14ac:dyDescent="0.25">
      <c r="A91" s="31" t="s">
        <v>174</v>
      </c>
      <c r="B91" s="21" t="s">
        <v>419</v>
      </c>
      <c r="C91" s="42" t="s">
        <v>285</v>
      </c>
      <c r="D91" s="42" t="s">
        <v>256</v>
      </c>
      <c r="E91" s="42" t="s">
        <v>175</v>
      </c>
      <c r="F91" s="42"/>
      <c r="G91" s="11">
        <v>0</v>
      </c>
    </row>
    <row r="92" spans="1:7" ht="15.75" hidden="1" x14ac:dyDescent="0.25">
      <c r="A92" s="31" t="s">
        <v>176</v>
      </c>
      <c r="B92" s="21" t="s">
        <v>419</v>
      </c>
      <c r="C92" s="42" t="s">
        <v>285</v>
      </c>
      <c r="D92" s="42" t="s">
        <v>256</v>
      </c>
      <c r="E92" s="42" t="s">
        <v>186</v>
      </c>
      <c r="F92" s="42"/>
      <c r="G92" s="11"/>
    </row>
    <row r="93" spans="1:7" ht="78.75" hidden="1" x14ac:dyDescent="0.25">
      <c r="A93" s="31" t="s">
        <v>225</v>
      </c>
      <c r="B93" s="21" t="s">
        <v>419</v>
      </c>
      <c r="C93" s="42" t="s">
        <v>285</v>
      </c>
      <c r="D93" s="42" t="s">
        <v>256</v>
      </c>
      <c r="E93" s="42" t="s">
        <v>201</v>
      </c>
      <c r="F93" s="42"/>
      <c r="G93" s="11"/>
    </row>
    <row r="94" spans="1:7" ht="63" hidden="1" x14ac:dyDescent="0.25">
      <c r="A94" s="47" t="s">
        <v>302</v>
      </c>
      <c r="B94" s="21" t="s">
        <v>419</v>
      </c>
      <c r="C94" s="42" t="s">
        <v>285</v>
      </c>
      <c r="D94" s="42" t="s">
        <v>256</v>
      </c>
      <c r="E94" s="42"/>
      <c r="F94" s="10" t="s">
        <v>687</v>
      </c>
      <c r="G94" s="11">
        <f>G89</f>
        <v>0</v>
      </c>
    </row>
    <row r="95" spans="1:7" ht="141.75" x14ac:dyDescent="0.25">
      <c r="A95" s="43" t="s">
        <v>421</v>
      </c>
      <c r="B95" s="8" t="s">
        <v>422</v>
      </c>
      <c r="C95" s="8"/>
      <c r="D95" s="8"/>
      <c r="E95" s="8"/>
      <c r="F95" s="9"/>
      <c r="G95" s="67" t="e">
        <f>G96</f>
        <v>#REF!</v>
      </c>
    </row>
    <row r="96" spans="1:7" ht="15.75" x14ac:dyDescent="0.25">
      <c r="A96" s="47" t="s">
        <v>284</v>
      </c>
      <c r="B96" s="42" t="s">
        <v>422</v>
      </c>
      <c r="C96" s="42" t="s">
        <v>285</v>
      </c>
      <c r="D96" s="42"/>
      <c r="E96" s="42"/>
      <c r="F96" s="10"/>
      <c r="G96" s="11" t="e">
        <f>G97</f>
        <v>#REF!</v>
      </c>
    </row>
    <row r="97" spans="1:7" ht="24.75" customHeight="1" x14ac:dyDescent="0.25">
      <c r="A97" s="47" t="s">
        <v>293</v>
      </c>
      <c r="B97" s="42" t="s">
        <v>422</v>
      </c>
      <c r="C97" s="42" t="s">
        <v>285</v>
      </c>
      <c r="D97" s="42" t="s">
        <v>256</v>
      </c>
      <c r="E97" s="42"/>
      <c r="F97" s="10"/>
      <c r="G97" s="11" t="e">
        <f>G98</f>
        <v>#REF!</v>
      </c>
    </row>
    <row r="98" spans="1:7" ht="47.25" x14ac:dyDescent="0.25">
      <c r="A98" s="31" t="s">
        <v>198</v>
      </c>
      <c r="B98" s="42" t="s">
        <v>423</v>
      </c>
      <c r="C98" s="42" t="s">
        <v>285</v>
      </c>
      <c r="D98" s="42" t="s">
        <v>256</v>
      </c>
      <c r="E98" s="42"/>
      <c r="F98" s="10"/>
      <c r="G98" s="11" t="e">
        <f>G99</f>
        <v>#REF!</v>
      </c>
    </row>
    <row r="99" spans="1:7" ht="47.25" x14ac:dyDescent="0.25">
      <c r="A99" s="31" t="s">
        <v>172</v>
      </c>
      <c r="B99" s="42" t="s">
        <v>423</v>
      </c>
      <c r="C99" s="42" t="s">
        <v>285</v>
      </c>
      <c r="D99" s="42" t="s">
        <v>256</v>
      </c>
      <c r="E99" s="42" t="s">
        <v>173</v>
      </c>
      <c r="F99" s="10"/>
      <c r="G99" s="11" t="e">
        <f>G100</f>
        <v>#REF!</v>
      </c>
    </row>
    <row r="100" spans="1:7" ht="47.25" x14ac:dyDescent="0.25">
      <c r="A100" s="31" t="s">
        <v>174</v>
      </c>
      <c r="B100" s="42" t="s">
        <v>423</v>
      </c>
      <c r="C100" s="42" t="s">
        <v>285</v>
      </c>
      <c r="D100" s="42" t="s">
        <v>256</v>
      </c>
      <c r="E100" s="42" t="s">
        <v>175</v>
      </c>
      <c r="F100" s="10"/>
      <c r="G100" s="11" t="e">
        <f>'Прил.№4 ведомств.'!#REF!</f>
        <v>#REF!</v>
      </c>
    </row>
    <row r="101" spans="1:7" ht="63" x14ac:dyDescent="0.25">
      <c r="A101" s="47" t="s">
        <v>302</v>
      </c>
      <c r="B101" s="42" t="s">
        <v>422</v>
      </c>
      <c r="C101" s="42" t="s">
        <v>285</v>
      </c>
      <c r="D101" s="42" t="s">
        <v>256</v>
      </c>
      <c r="E101" s="42"/>
      <c r="F101" s="10" t="s">
        <v>687</v>
      </c>
      <c r="G101" s="11" t="e">
        <f>G95</f>
        <v>#REF!</v>
      </c>
    </row>
    <row r="102" spans="1:7" ht="63" x14ac:dyDescent="0.25">
      <c r="A102" s="63" t="s">
        <v>468</v>
      </c>
      <c r="B102" s="8" t="s">
        <v>448</v>
      </c>
      <c r="C102" s="8"/>
      <c r="D102" s="8"/>
      <c r="E102" s="8"/>
      <c r="F102" s="8"/>
      <c r="G102" s="67" t="e">
        <f>G103+G118+G163+G188+G210</f>
        <v>#REF!</v>
      </c>
    </row>
    <row r="103" spans="1:7" ht="47.25" x14ac:dyDescent="0.25">
      <c r="A103" s="43" t="s">
        <v>449</v>
      </c>
      <c r="B103" s="8" t="s">
        <v>450</v>
      </c>
      <c r="C103" s="8"/>
      <c r="D103" s="8"/>
      <c r="E103" s="8"/>
      <c r="F103" s="8"/>
      <c r="G103" s="67" t="e">
        <f>G104</f>
        <v>#REF!</v>
      </c>
    </row>
    <row r="104" spans="1:7" ht="15.75" x14ac:dyDescent="0.25">
      <c r="A104" s="31" t="s">
        <v>304</v>
      </c>
      <c r="B104" s="42" t="s">
        <v>450</v>
      </c>
      <c r="C104" s="42" t="s">
        <v>305</v>
      </c>
      <c r="D104" s="42"/>
      <c r="E104" s="42"/>
      <c r="F104" s="42"/>
      <c r="G104" s="11" t="e">
        <f>G105+G109+G113</f>
        <v>#REF!</v>
      </c>
    </row>
    <row r="105" spans="1:7" ht="15.75" x14ac:dyDescent="0.25">
      <c r="A105" s="47" t="s">
        <v>446</v>
      </c>
      <c r="B105" s="42" t="s">
        <v>450</v>
      </c>
      <c r="C105" s="42" t="s">
        <v>305</v>
      </c>
      <c r="D105" s="42" t="s">
        <v>159</v>
      </c>
      <c r="E105" s="42"/>
      <c r="F105" s="42"/>
      <c r="G105" s="11" t="e">
        <f>G106</f>
        <v>#REF!</v>
      </c>
    </row>
    <row r="106" spans="1:7" ht="63" x14ac:dyDescent="0.25">
      <c r="A106" s="31" t="s">
        <v>451</v>
      </c>
      <c r="B106" s="42" t="s">
        <v>452</v>
      </c>
      <c r="C106" s="42" t="s">
        <v>305</v>
      </c>
      <c r="D106" s="42" t="s">
        <v>159</v>
      </c>
      <c r="E106" s="42"/>
      <c r="F106" s="42"/>
      <c r="G106" s="11" t="e">
        <f>G107</f>
        <v>#REF!</v>
      </c>
    </row>
    <row r="107" spans="1:7" ht="63" x14ac:dyDescent="0.25">
      <c r="A107" s="31" t="s">
        <v>313</v>
      </c>
      <c r="B107" s="42" t="s">
        <v>452</v>
      </c>
      <c r="C107" s="42" t="s">
        <v>305</v>
      </c>
      <c r="D107" s="42" t="s">
        <v>159</v>
      </c>
      <c r="E107" s="42" t="s">
        <v>314</v>
      </c>
      <c r="F107" s="42"/>
      <c r="G107" s="11" t="e">
        <f>G108</f>
        <v>#REF!</v>
      </c>
    </row>
    <row r="108" spans="1:7" ht="15.75" x14ac:dyDescent="0.25">
      <c r="A108" s="31" t="s">
        <v>315</v>
      </c>
      <c r="B108" s="42" t="s">
        <v>452</v>
      </c>
      <c r="C108" s="42" t="s">
        <v>305</v>
      </c>
      <c r="D108" s="42" t="s">
        <v>159</v>
      </c>
      <c r="E108" s="42" t="s">
        <v>316</v>
      </c>
      <c r="F108" s="42"/>
      <c r="G108" s="7" t="e">
        <f>'Прил.№4 ведомств.'!#REF!</f>
        <v>#REF!</v>
      </c>
    </row>
    <row r="109" spans="1:7" ht="15.75" x14ac:dyDescent="0.25">
      <c r="A109" s="31" t="s">
        <v>467</v>
      </c>
      <c r="B109" s="42" t="s">
        <v>450</v>
      </c>
      <c r="C109" s="42" t="s">
        <v>305</v>
      </c>
      <c r="D109" s="42" t="s">
        <v>254</v>
      </c>
      <c r="E109" s="42"/>
      <c r="F109" s="42"/>
      <c r="G109" s="11" t="e">
        <f>G110</f>
        <v>#REF!</v>
      </c>
    </row>
    <row r="110" spans="1:7" ht="57.75" customHeight="1" x14ac:dyDescent="0.25">
      <c r="A110" s="31" t="s">
        <v>469</v>
      </c>
      <c r="B110" s="42" t="s">
        <v>470</v>
      </c>
      <c r="C110" s="42" t="s">
        <v>305</v>
      </c>
      <c r="D110" s="42" t="s">
        <v>254</v>
      </c>
      <c r="E110" s="42"/>
      <c r="F110" s="42"/>
      <c r="G110" s="11" t="e">
        <f>G111</f>
        <v>#REF!</v>
      </c>
    </row>
    <row r="111" spans="1:7" ht="70.5" customHeight="1" x14ac:dyDescent="0.25">
      <c r="A111" s="31" t="s">
        <v>313</v>
      </c>
      <c r="B111" s="42" t="s">
        <v>470</v>
      </c>
      <c r="C111" s="42" t="s">
        <v>305</v>
      </c>
      <c r="D111" s="42" t="s">
        <v>254</v>
      </c>
      <c r="E111" s="42" t="s">
        <v>314</v>
      </c>
      <c r="F111" s="42"/>
      <c r="G111" s="11" t="e">
        <f>G112</f>
        <v>#REF!</v>
      </c>
    </row>
    <row r="112" spans="1:7" ht="15.75" x14ac:dyDescent="0.25">
      <c r="A112" s="31" t="s">
        <v>315</v>
      </c>
      <c r="B112" s="42" t="s">
        <v>470</v>
      </c>
      <c r="C112" s="42" t="s">
        <v>305</v>
      </c>
      <c r="D112" s="42" t="s">
        <v>254</v>
      </c>
      <c r="E112" s="42" t="s">
        <v>316</v>
      </c>
      <c r="F112" s="42"/>
      <c r="G112" s="7" t="e">
        <f>'Прил.№4 ведомств.'!#REF!</f>
        <v>#REF!</v>
      </c>
    </row>
    <row r="113" spans="1:7" ht="15.75" x14ac:dyDescent="0.25">
      <c r="A113" s="31" t="s">
        <v>306</v>
      </c>
      <c r="B113" s="42" t="s">
        <v>450</v>
      </c>
      <c r="C113" s="42" t="s">
        <v>305</v>
      </c>
      <c r="D113" s="42" t="s">
        <v>256</v>
      </c>
      <c r="E113" s="42"/>
      <c r="F113" s="42"/>
      <c r="G113" s="7" t="e">
        <f>G114</f>
        <v>#REF!</v>
      </c>
    </row>
    <row r="114" spans="1:7" ht="63" x14ac:dyDescent="0.25">
      <c r="A114" s="31" t="s">
        <v>311</v>
      </c>
      <c r="B114" s="42" t="s">
        <v>471</v>
      </c>
      <c r="C114" s="42" t="s">
        <v>305</v>
      </c>
      <c r="D114" s="42" t="s">
        <v>256</v>
      </c>
      <c r="E114" s="8"/>
      <c r="F114" s="8"/>
      <c r="G114" s="11" t="e">
        <f>G115</f>
        <v>#REF!</v>
      </c>
    </row>
    <row r="115" spans="1:7" ht="63" x14ac:dyDescent="0.25">
      <c r="A115" s="31" t="s">
        <v>313</v>
      </c>
      <c r="B115" s="42" t="s">
        <v>471</v>
      </c>
      <c r="C115" s="42" t="s">
        <v>305</v>
      </c>
      <c r="D115" s="42" t="s">
        <v>256</v>
      </c>
      <c r="E115" s="42" t="s">
        <v>314</v>
      </c>
      <c r="F115" s="42"/>
      <c r="G115" s="11" t="e">
        <f>G116</f>
        <v>#REF!</v>
      </c>
    </row>
    <row r="116" spans="1:7" ht="15.75" x14ac:dyDescent="0.25">
      <c r="A116" s="31" t="s">
        <v>315</v>
      </c>
      <c r="B116" s="42" t="s">
        <v>471</v>
      </c>
      <c r="C116" s="42" t="s">
        <v>305</v>
      </c>
      <c r="D116" s="42" t="s">
        <v>256</v>
      </c>
      <c r="E116" s="42" t="s">
        <v>316</v>
      </c>
      <c r="F116" s="42"/>
      <c r="G116" s="7" t="e">
        <f>'Прил.№4 ведомств.'!#REF!</f>
        <v>#REF!</v>
      </c>
    </row>
    <row r="117" spans="1:7" ht="47.25" x14ac:dyDescent="0.25">
      <c r="A117" s="31" t="s">
        <v>445</v>
      </c>
      <c r="B117" s="42" t="s">
        <v>450</v>
      </c>
      <c r="C117" s="42" t="s">
        <v>305</v>
      </c>
      <c r="D117" s="42" t="s">
        <v>256</v>
      </c>
      <c r="E117" s="42"/>
      <c r="F117" s="42" t="s">
        <v>696</v>
      </c>
      <c r="G117" s="7" t="e">
        <f>G103</f>
        <v>#REF!</v>
      </c>
    </row>
    <row r="118" spans="1:7" ht="47.25" x14ac:dyDescent="0.25">
      <c r="A118" s="43" t="s">
        <v>453</v>
      </c>
      <c r="B118" s="8" t="s">
        <v>454</v>
      </c>
      <c r="C118" s="8"/>
      <c r="D118" s="8"/>
      <c r="E118" s="8"/>
      <c r="F118" s="8"/>
      <c r="G118" s="67" t="e">
        <f>G119</f>
        <v>#REF!</v>
      </c>
    </row>
    <row r="119" spans="1:7" ht="15.75" x14ac:dyDescent="0.25">
      <c r="A119" s="31" t="s">
        <v>304</v>
      </c>
      <c r="B119" s="42" t="s">
        <v>454</v>
      </c>
      <c r="C119" s="42" t="s">
        <v>305</v>
      </c>
      <c r="D119" s="42"/>
      <c r="E119" s="42"/>
      <c r="F119" s="42"/>
      <c r="G119" s="11" t="e">
        <f>G120</f>
        <v>#REF!</v>
      </c>
    </row>
    <row r="120" spans="1:7" ht="15.75" x14ac:dyDescent="0.25">
      <c r="A120" s="47" t="s">
        <v>446</v>
      </c>
      <c r="B120" s="42" t="s">
        <v>454</v>
      </c>
      <c r="C120" s="42" t="s">
        <v>305</v>
      </c>
      <c r="D120" s="42" t="s">
        <v>159</v>
      </c>
      <c r="E120" s="42"/>
      <c r="F120" s="42"/>
      <c r="G120" s="11" t="e">
        <f>G133+G130</f>
        <v>#REF!</v>
      </c>
    </row>
    <row r="121" spans="1:7" ht="57.75" hidden="1" customHeight="1" x14ac:dyDescent="0.25">
      <c r="A121" s="31" t="s">
        <v>646</v>
      </c>
      <c r="B121" s="42" t="s">
        <v>647</v>
      </c>
      <c r="C121" s="42" t="s">
        <v>305</v>
      </c>
      <c r="D121" s="42" t="s">
        <v>159</v>
      </c>
      <c r="E121" s="42"/>
      <c r="F121" s="42"/>
      <c r="G121" s="11">
        <f>G122</f>
        <v>0</v>
      </c>
    </row>
    <row r="122" spans="1:7" ht="63" hidden="1" x14ac:dyDescent="0.25">
      <c r="A122" s="31" t="s">
        <v>313</v>
      </c>
      <c r="B122" s="42" t="s">
        <v>647</v>
      </c>
      <c r="C122" s="42" t="s">
        <v>305</v>
      </c>
      <c r="D122" s="42" t="s">
        <v>159</v>
      </c>
      <c r="E122" s="42" t="s">
        <v>314</v>
      </c>
      <c r="F122" s="42"/>
      <c r="G122" s="11">
        <f>G123</f>
        <v>0</v>
      </c>
    </row>
    <row r="123" spans="1:7" ht="15.75" hidden="1" x14ac:dyDescent="0.25">
      <c r="A123" s="31" t="s">
        <v>315</v>
      </c>
      <c r="B123" s="42" t="s">
        <v>647</v>
      </c>
      <c r="C123" s="42" t="s">
        <v>305</v>
      </c>
      <c r="D123" s="42" t="s">
        <v>159</v>
      </c>
      <c r="E123" s="42" t="s">
        <v>316</v>
      </c>
      <c r="F123" s="42"/>
      <c r="G123" s="11"/>
    </row>
    <row r="124" spans="1:7" ht="47.25" hidden="1" x14ac:dyDescent="0.25">
      <c r="A124" s="31" t="s">
        <v>445</v>
      </c>
      <c r="B124" s="42" t="s">
        <v>647</v>
      </c>
      <c r="C124" s="42" t="s">
        <v>305</v>
      </c>
      <c r="D124" s="42" t="s">
        <v>159</v>
      </c>
      <c r="E124" s="42"/>
      <c r="F124" s="42" t="s">
        <v>696</v>
      </c>
      <c r="G124" s="11">
        <v>0</v>
      </c>
    </row>
    <row r="125" spans="1:7" ht="47.25" hidden="1" x14ac:dyDescent="0.25">
      <c r="A125" s="31" t="s">
        <v>319</v>
      </c>
      <c r="B125" s="42" t="s">
        <v>648</v>
      </c>
      <c r="C125" s="42" t="s">
        <v>305</v>
      </c>
      <c r="D125" s="42" t="s">
        <v>159</v>
      </c>
      <c r="E125" s="42"/>
      <c r="F125" s="42"/>
      <c r="G125" s="11">
        <f>G126</f>
        <v>0</v>
      </c>
    </row>
    <row r="126" spans="1:7" ht="63" hidden="1" x14ac:dyDescent="0.25">
      <c r="A126" s="31" t="s">
        <v>313</v>
      </c>
      <c r="B126" s="42" t="s">
        <v>648</v>
      </c>
      <c r="C126" s="42" t="s">
        <v>305</v>
      </c>
      <c r="D126" s="42" t="s">
        <v>159</v>
      </c>
      <c r="E126" s="42" t="s">
        <v>314</v>
      </c>
      <c r="F126" s="42"/>
      <c r="G126" s="11">
        <f>G127</f>
        <v>0</v>
      </c>
    </row>
    <row r="127" spans="1:7" ht="15.75" hidden="1" x14ac:dyDescent="0.25">
      <c r="A127" s="31" t="s">
        <v>315</v>
      </c>
      <c r="B127" s="42" t="s">
        <v>648</v>
      </c>
      <c r="C127" s="42" t="s">
        <v>305</v>
      </c>
      <c r="D127" s="42" t="s">
        <v>159</v>
      </c>
      <c r="E127" s="42" t="s">
        <v>316</v>
      </c>
      <c r="F127" s="42"/>
      <c r="G127" s="11"/>
    </row>
    <row r="128" spans="1:7" ht="47.25" hidden="1" x14ac:dyDescent="0.25">
      <c r="A128" s="31" t="s">
        <v>445</v>
      </c>
      <c r="B128" s="42" t="s">
        <v>648</v>
      </c>
      <c r="C128" s="42" t="s">
        <v>305</v>
      </c>
      <c r="D128" s="42" t="s">
        <v>159</v>
      </c>
      <c r="E128" s="42"/>
      <c r="F128" s="42" t="s">
        <v>696</v>
      </c>
      <c r="G128" s="11">
        <v>0</v>
      </c>
    </row>
    <row r="129" spans="1:8" ht="31.5" x14ac:dyDescent="0.25">
      <c r="A129" s="31" t="s">
        <v>321</v>
      </c>
      <c r="B129" s="42" t="s">
        <v>456</v>
      </c>
      <c r="C129" s="42" t="s">
        <v>305</v>
      </c>
      <c r="D129" s="42" t="s">
        <v>159</v>
      </c>
      <c r="E129" s="42"/>
      <c r="F129" s="42"/>
      <c r="G129" s="11" t="e">
        <f>G130</f>
        <v>#REF!</v>
      </c>
    </row>
    <row r="130" spans="1:8" ht="63" x14ac:dyDescent="0.25">
      <c r="A130" s="31" t="s">
        <v>313</v>
      </c>
      <c r="B130" s="42" t="s">
        <v>456</v>
      </c>
      <c r="C130" s="42" t="s">
        <v>305</v>
      </c>
      <c r="D130" s="42" t="s">
        <v>159</v>
      </c>
      <c r="E130" s="42" t="s">
        <v>314</v>
      </c>
      <c r="F130" s="42"/>
      <c r="G130" s="11" t="e">
        <f>G131</f>
        <v>#REF!</v>
      </c>
    </row>
    <row r="131" spans="1:8" ht="15.75" x14ac:dyDescent="0.25">
      <c r="A131" s="31" t="s">
        <v>315</v>
      </c>
      <c r="B131" s="42" t="s">
        <v>456</v>
      </c>
      <c r="C131" s="42" t="s">
        <v>305</v>
      </c>
      <c r="D131" s="42" t="s">
        <v>159</v>
      </c>
      <c r="E131" s="42" t="s">
        <v>316</v>
      </c>
      <c r="F131" s="42"/>
      <c r="G131" s="187" t="e">
        <f>'Прил.№4 ведомств.'!#REF!</f>
        <v>#REF!</v>
      </c>
      <c r="H131" s="188" t="s">
        <v>800</v>
      </c>
    </row>
    <row r="132" spans="1:8" ht="47.25" hidden="1" x14ac:dyDescent="0.25">
      <c r="A132" s="31" t="s">
        <v>445</v>
      </c>
      <c r="B132" s="42" t="s">
        <v>456</v>
      </c>
      <c r="C132" s="42" t="s">
        <v>305</v>
      </c>
      <c r="D132" s="42" t="s">
        <v>159</v>
      </c>
      <c r="E132" s="42"/>
      <c r="F132" s="42" t="s">
        <v>696</v>
      </c>
      <c r="G132" s="11"/>
    </row>
    <row r="133" spans="1:8" ht="63" x14ac:dyDescent="0.25">
      <c r="A133" s="31" t="s">
        <v>457</v>
      </c>
      <c r="B133" s="42" t="s">
        <v>458</v>
      </c>
      <c r="C133" s="42" t="s">
        <v>305</v>
      </c>
      <c r="D133" s="42" t="s">
        <v>159</v>
      </c>
      <c r="E133" s="42"/>
      <c r="F133" s="42"/>
      <c r="G133" s="11" t="e">
        <f>G134</f>
        <v>#REF!</v>
      </c>
    </row>
    <row r="134" spans="1:8" ht="65.25" customHeight="1" x14ac:dyDescent="0.25">
      <c r="A134" s="31" t="s">
        <v>313</v>
      </c>
      <c r="B134" s="42" t="s">
        <v>458</v>
      </c>
      <c r="C134" s="42" t="s">
        <v>305</v>
      </c>
      <c r="D134" s="42" t="s">
        <v>159</v>
      </c>
      <c r="E134" s="42" t="s">
        <v>314</v>
      </c>
      <c r="F134" s="42"/>
      <c r="G134" s="11" t="e">
        <f>G135</f>
        <v>#REF!</v>
      </c>
    </row>
    <row r="135" spans="1:8" ht="15.75" x14ac:dyDescent="0.25">
      <c r="A135" s="31" t="s">
        <v>315</v>
      </c>
      <c r="B135" s="42" t="s">
        <v>458</v>
      </c>
      <c r="C135" s="42" t="s">
        <v>305</v>
      </c>
      <c r="D135" s="42" t="s">
        <v>159</v>
      </c>
      <c r="E135" s="42" t="s">
        <v>316</v>
      </c>
      <c r="F135" s="42"/>
      <c r="G135" s="7" t="e">
        <f>'Прил.№4 ведомств.'!#REF!</f>
        <v>#REF!</v>
      </c>
    </row>
    <row r="136" spans="1:8" ht="47.25" x14ac:dyDescent="0.25">
      <c r="A136" s="31" t="s">
        <v>445</v>
      </c>
      <c r="B136" s="42" t="s">
        <v>454</v>
      </c>
      <c r="C136" s="42" t="s">
        <v>305</v>
      </c>
      <c r="D136" s="42" t="s">
        <v>159</v>
      </c>
      <c r="E136" s="42"/>
      <c r="F136" s="42" t="s">
        <v>696</v>
      </c>
      <c r="G136" s="7" t="e">
        <f>G118+G131</f>
        <v>#REF!</v>
      </c>
    </row>
    <row r="137" spans="1:8" ht="31.5" hidden="1" x14ac:dyDescent="0.25">
      <c r="A137" s="31" t="s">
        <v>325</v>
      </c>
      <c r="B137" s="42" t="s">
        <v>651</v>
      </c>
      <c r="C137" s="42" t="s">
        <v>305</v>
      </c>
      <c r="D137" s="42" t="s">
        <v>159</v>
      </c>
      <c r="E137" s="42"/>
      <c r="F137" s="42"/>
      <c r="G137" s="11">
        <f>G138</f>
        <v>0</v>
      </c>
    </row>
    <row r="138" spans="1:8" ht="63" hidden="1" x14ac:dyDescent="0.25">
      <c r="A138" s="31" t="s">
        <v>313</v>
      </c>
      <c r="B138" s="42" t="s">
        <v>651</v>
      </c>
      <c r="C138" s="42" t="s">
        <v>305</v>
      </c>
      <c r="D138" s="42" t="s">
        <v>159</v>
      </c>
      <c r="E138" s="42" t="s">
        <v>314</v>
      </c>
      <c r="F138" s="42"/>
      <c r="G138" s="11">
        <f>G139</f>
        <v>0</v>
      </c>
    </row>
    <row r="139" spans="1:8" ht="15.75" hidden="1" x14ac:dyDescent="0.25">
      <c r="A139" s="31" t="s">
        <v>315</v>
      </c>
      <c r="B139" s="42" t="s">
        <v>651</v>
      </c>
      <c r="C139" s="42" t="s">
        <v>305</v>
      </c>
      <c r="D139" s="42" t="s">
        <v>159</v>
      </c>
      <c r="E139" s="42" t="s">
        <v>316</v>
      </c>
      <c r="F139" s="42"/>
      <c r="G139" s="11"/>
    </row>
    <row r="140" spans="1:8" ht="47.25" hidden="1" x14ac:dyDescent="0.25">
      <c r="A140" s="31" t="s">
        <v>445</v>
      </c>
      <c r="B140" s="42" t="s">
        <v>651</v>
      </c>
      <c r="C140" s="42" t="s">
        <v>305</v>
      </c>
      <c r="D140" s="42" t="s">
        <v>159</v>
      </c>
      <c r="E140" s="42"/>
      <c r="F140" s="42" t="s">
        <v>696</v>
      </c>
      <c r="G140" s="11">
        <v>0</v>
      </c>
    </row>
    <row r="141" spans="1:8" ht="47.25" x14ac:dyDescent="0.25">
      <c r="A141" s="43" t="s">
        <v>472</v>
      </c>
      <c r="B141" s="8" t="s">
        <v>473</v>
      </c>
      <c r="C141" s="8"/>
      <c r="D141" s="8"/>
      <c r="E141" s="8"/>
      <c r="F141" s="8"/>
      <c r="G141" s="4" t="e">
        <f>G162</f>
        <v>#REF!</v>
      </c>
    </row>
    <row r="142" spans="1:8" ht="70.5" hidden="1" customHeight="1" x14ac:dyDescent="0.25">
      <c r="A142" s="31" t="s">
        <v>646</v>
      </c>
      <c r="B142" s="42" t="s">
        <v>652</v>
      </c>
      <c r="C142" s="42" t="s">
        <v>305</v>
      </c>
      <c r="D142" s="42" t="s">
        <v>254</v>
      </c>
      <c r="E142" s="42"/>
      <c r="F142" s="42"/>
      <c r="G142" s="11">
        <f>G143</f>
        <v>0</v>
      </c>
    </row>
    <row r="143" spans="1:8" ht="63" hidden="1" x14ac:dyDescent="0.25">
      <c r="A143" s="31" t="s">
        <v>313</v>
      </c>
      <c r="B143" s="42" t="s">
        <v>652</v>
      </c>
      <c r="C143" s="42" t="s">
        <v>305</v>
      </c>
      <c r="D143" s="42" t="s">
        <v>254</v>
      </c>
      <c r="E143" s="42" t="s">
        <v>314</v>
      </c>
      <c r="F143" s="42"/>
      <c r="G143" s="11">
        <f>G145</f>
        <v>0</v>
      </c>
    </row>
    <row r="144" spans="1:8" ht="18.75" hidden="1" customHeight="1" x14ac:dyDescent="0.25">
      <c r="A144" s="31" t="s">
        <v>315</v>
      </c>
      <c r="B144" s="42" t="s">
        <v>652</v>
      </c>
      <c r="C144" s="42" t="s">
        <v>305</v>
      </c>
      <c r="D144" s="42" t="s">
        <v>254</v>
      </c>
      <c r="E144" s="42" t="s">
        <v>316</v>
      </c>
      <c r="F144" s="42"/>
      <c r="G144" s="11"/>
    </row>
    <row r="145" spans="1:7" ht="47.25" hidden="1" x14ac:dyDescent="0.25">
      <c r="A145" s="31" t="s">
        <v>445</v>
      </c>
      <c r="B145" s="42" t="s">
        <v>652</v>
      </c>
      <c r="C145" s="42" t="s">
        <v>305</v>
      </c>
      <c r="D145" s="42" t="s">
        <v>254</v>
      </c>
      <c r="E145" s="42"/>
      <c r="F145" s="42" t="s">
        <v>696</v>
      </c>
      <c r="G145" s="11"/>
    </row>
    <row r="146" spans="1:7" ht="78.75" hidden="1" x14ac:dyDescent="0.25">
      <c r="A146" s="26" t="s">
        <v>474</v>
      </c>
      <c r="B146" s="42" t="s">
        <v>475</v>
      </c>
      <c r="C146" s="42" t="s">
        <v>305</v>
      </c>
      <c r="D146" s="42" t="s">
        <v>254</v>
      </c>
      <c r="E146" s="42"/>
      <c r="F146" s="42"/>
      <c r="G146" s="11">
        <f>G147</f>
        <v>0</v>
      </c>
    </row>
    <row r="147" spans="1:7" ht="63" hidden="1" x14ac:dyDescent="0.25">
      <c r="A147" s="31" t="s">
        <v>313</v>
      </c>
      <c r="B147" s="42" t="s">
        <v>475</v>
      </c>
      <c r="C147" s="42" t="s">
        <v>305</v>
      </c>
      <c r="D147" s="42" t="s">
        <v>254</v>
      </c>
      <c r="E147" s="42" t="s">
        <v>314</v>
      </c>
      <c r="F147" s="42"/>
      <c r="G147" s="11">
        <f>G148</f>
        <v>0</v>
      </c>
    </row>
    <row r="148" spans="1:7" ht="15.75" hidden="1" x14ac:dyDescent="0.25">
      <c r="A148" s="31" t="s">
        <v>315</v>
      </c>
      <c r="B148" s="42" t="s">
        <v>475</v>
      </c>
      <c r="C148" s="42" t="s">
        <v>305</v>
      </c>
      <c r="D148" s="42" t="s">
        <v>254</v>
      </c>
      <c r="E148" s="42" t="s">
        <v>316</v>
      </c>
      <c r="F148" s="42"/>
      <c r="G148" s="11"/>
    </row>
    <row r="149" spans="1:7" ht="54.75" hidden="1" customHeight="1" x14ac:dyDescent="0.25">
      <c r="A149" s="31" t="s">
        <v>445</v>
      </c>
      <c r="B149" s="42" t="s">
        <v>475</v>
      </c>
      <c r="C149" s="42" t="s">
        <v>305</v>
      </c>
      <c r="D149" s="42" t="s">
        <v>254</v>
      </c>
      <c r="E149" s="42"/>
      <c r="F149" s="42" t="s">
        <v>696</v>
      </c>
      <c r="G149" s="11">
        <f>G146</f>
        <v>0</v>
      </c>
    </row>
    <row r="150" spans="1:7" ht="31.5" hidden="1" x14ac:dyDescent="0.25">
      <c r="A150" s="26" t="s">
        <v>476</v>
      </c>
      <c r="B150" s="21" t="s">
        <v>477</v>
      </c>
      <c r="C150" s="42" t="s">
        <v>305</v>
      </c>
      <c r="D150" s="42" t="s">
        <v>254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313</v>
      </c>
      <c r="B151" s="21" t="s">
        <v>477</v>
      </c>
      <c r="C151" s="42" t="s">
        <v>305</v>
      </c>
      <c r="D151" s="42" t="s">
        <v>254</v>
      </c>
      <c r="E151" s="42" t="s">
        <v>314</v>
      </c>
      <c r="F151" s="42"/>
      <c r="G151" s="11">
        <f>G152</f>
        <v>0</v>
      </c>
    </row>
    <row r="152" spans="1:7" ht="15.75" hidden="1" x14ac:dyDescent="0.25">
      <c r="A152" s="26" t="s">
        <v>315</v>
      </c>
      <c r="B152" s="21" t="s">
        <v>477</v>
      </c>
      <c r="C152" s="42" t="s">
        <v>305</v>
      </c>
      <c r="D152" s="42" t="s">
        <v>254</v>
      </c>
      <c r="E152" s="42" t="s">
        <v>316</v>
      </c>
      <c r="F152" s="42"/>
      <c r="G152" s="11"/>
    </row>
    <row r="153" spans="1:7" ht="47.25" hidden="1" x14ac:dyDescent="0.25">
      <c r="A153" s="31" t="s">
        <v>445</v>
      </c>
      <c r="B153" s="21" t="s">
        <v>477</v>
      </c>
      <c r="C153" s="42" t="s">
        <v>305</v>
      </c>
      <c r="D153" s="42" t="s">
        <v>254</v>
      </c>
      <c r="E153" s="42"/>
      <c r="F153" s="42" t="s">
        <v>696</v>
      </c>
      <c r="G153" s="11">
        <f>G150</f>
        <v>0</v>
      </c>
    </row>
    <row r="154" spans="1:7" ht="63" hidden="1" x14ac:dyDescent="0.25">
      <c r="A154" s="26" t="s">
        <v>480</v>
      </c>
      <c r="B154" s="21" t="s">
        <v>481</v>
      </c>
      <c r="C154" s="42" t="s">
        <v>305</v>
      </c>
      <c r="D154" s="42" t="s">
        <v>254</v>
      </c>
      <c r="E154" s="42"/>
      <c r="F154" s="42"/>
      <c r="G154" s="11">
        <f>G155</f>
        <v>0</v>
      </c>
    </row>
    <row r="155" spans="1:7" ht="63" hidden="1" x14ac:dyDescent="0.25">
      <c r="A155" s="31" t="s">
        <v>313</v>
      </c>
      <c r="B155" s="21" t="s">
        <v>481</v>
      </c>
      <c r="C155" s="42" t="s">
        <v>305</v>
      </c>
      <c r="D155" s="42" t="s">
        <v>254</v>
      </c>
      <c r="E155" s="42" t="s">
        <v>314</v>
      </c>
      <c r="F155" s="42"/>
      <c r="G155" s="11">
        <f>G156</f>
        <v>0</v>
      </c>
    </row>
    <row r="156" spans="1:7" ht="15.75" hidden="1" x14ac:dyDescent="0.25">
      <c r="A156" s="31" t="s">
        <v>315</v>
      </c>
      <c r="B156" s="21" t="s">
        <v>481</v>
      </c>
      <c r="C156" s="42" t="s">
        <v>305</v>
      </c>
      <c r="D156" s="42" t="s">
        <v>254</v>
      </c>
      <c r="E156" s="42" t="s">
        <v>316</v>
      </c>
      <c r="F156" s="42"/>
      <c r="G156" s="11"/>
    </row>
    <row r="157" spans="1:7" ht="47.25" hidden="1" x14ac:dyDescent="0.25">
      <c r="A157" s="31" t="s">
        <v>445</v>
      </c>
      <c r="B157" s="21" t="s">
        <v>481</v>
      </c>
      <c r="C157" s="42" t="s">
        <v>305</v>
      </c>
      <c r="D157" s="42" t="s">
        <v>254</v>
      </c>
      <c r="E157" s="42"/>
      <c r="F157" s="42" t="s">
        <v>696</v>
      </c>
      <c r="G157" s="11">
        <f>G156</f>
        <v>0</v>
      </c>
    </row>
    <row r="158" spans="1:7" ht="47.25" hidden="1" x14ac:dyDescent="0.25">
      <c r="A158" s="26" t="s">
        <v>655</v>
      </c>
      <c r="B158" s="21" t="s">
        <v>484</v>
      </c>
      <c r="C158" s="42" t="s">
        <v>305</v>
      </c>
      <c r="D158" s="42" t="s">
        <v>254</v>
      </c>
      <c r="E158" s="42"/>
      <c r="F158" s="42"/>
      <c r="G158" s="11">
        <f>G159</f>
        <v>0</v>
      </c>
    </row>
    <row r="159" spans="1:7" ht="63" hidden="1" x14ac:dyDescent="0.25">
      <c r="A159" s="26" t="s">
        <v>313</v>
      </c>
      <c r="B159" s="21" t="s">
        <v>484</v>
      </c>
      <c r="C159" s="42" t="s">
        <v>305</v>
      </c>
      <c r="D159" s="42" t="s">
        <v>254</v>
      </c>
      <c r="E159" s="42" t="s">
        <v>314</v>
      </c>
      <c r="F159" s="42"/>
      <c r="G159" s="11">
        <f>G160</f>
        <v>0</v>
      </c>
    </row>
    <row r="160" spans="1:7" ht="15.75" hidden="1" x14ac:dyDescent="0.25">
      <c r="A160" s="26" t="s">
        <v>315</v>
      </c>
      <c r="B160" s="21" t="s">
        <v>484</v>
      </c>
      <c r="C160" s="42" t="s">
        <v>305</v>
      </c>
      <c r="D160" s="42" t="s">
        <v>254</v>
      </c>
      <c r="E160" s="42" t="s">
        <v>316</v>
      </c>
      <c r="F160" s="42"/>
      <c r="G160" s="11"/>
    </row>
    <row r="161" spans="1:8" ht="47.25" hidden="1" x14ac:dyDescent="0.25">
      <c r="A161" s="31" t="s">
        <v>445</v>
      </c>
      <c r="B161" s="21" t="s">
        <v>484</v>
      </c>
      <c r="C161" s="42" t="s">
        <v>305</v>
      </c>
      <c r="D161" s="42" t="s">
        <v>254</v>
      </c>
      <c r="E161" s="42"/>
      <c r="F161" s="42" t="s">
        <v>696</v>
      </c>
      <c r="G161" s="11">
        <f>G159</f>
        <v>0</v>
      </c>
    </row>
    <row r="162" spans="1:8" ht="15.75" x14ac:dyDescent="0.25">
      <c r="A162" s="31" t="s">
        <v>304</v>
      </c>
      <c r="B162" s="42" t="s">
        <v>473</v>
      </c>
      <c r="C162" s="42" t="s">
        <v>305</v>
      </c>
      <c r="D162" s="42"/>
      <c r="E162" s="42"/>
      <c r="F162" s="42"/>
      <c r="G162" s="11" t="e">
        <f>G163</f>
        <v>#REF!</v>
      </c>
    </row>
    <row r="163" spans="1:8" ht="15.75" x14ac:dyDescent="0.25">
      <c r="A163" s="31" t="s">
        <v>467</v>
      </c>
      <c r="B163" s="42" t="s">
        <v>473</v>
      </c>
      <c r="C163" s="42" t="s">
        <v>305</v>
      </c>
      <c r="D163" s="42" t="s">
        <v>254</v>
      </c>
      <c r="E163" s="42"/>
      <c r="F163" s="42"/>
      <c r="G163" s="11" t="e">
        <f>G164+G167+G173+G170+G176</f>
        <v>#REF!</v>
      </c>
    </row>
    <row r="164" spans="1:8" ht="78.75" x14ac:dyDescent="0.25">
      <c r="A164" s="31" t="s">
        <v>654</v>
      </c>
      <c r="B164" s="21" t="s">
        <v>479</v>
      </c>
      <c r="C164" s="42" t="s">
        <v>305</v>
      </c>
      <c r="D164" s="42" t="s">
        <v>254</v>
      </c>
      <c r="E164" s="42"/>
      <c r="F164" s="42"/>
      <c r="G164" s="11" t="e">
        <f>G165</f>
        <v>#REF!</v>
      </c>
    </row>
    <row r="165" spans="1:8" ht="63" x14ac:dyDescent="0.25">
      <c r="A165" s="31" t="s">
        <v>313</v>
      </c>
      <c r="B165" s="21" t="s">
        <v>479</v>
      </c>
      <c r="C165" s="42" t="s">
        <v>305</v>
      </c>
      <c r="D165" s="42" t="s">
        <v>254</v>
      </c>
      <c r="E165" s="42" t="s">
        <v>314</v>
      </c>
      <c r="F165" s="42"/>
      <c r="G165" s="11" t="e">
        <f>G166</f>
        <v>#REF!</v>
      </c>
    </row>
    <row r="166" spans="1:8" ht="24" customHeight="1" x14ac:dyDescent="0.25">
      <c r="A166" s="31" t="s">
        <v>315</v>
      </c>
      <c r="B166" s="21" t="s">
        <v>479</v>
      </c>
      <c r="C166" s="42" t="s">
        <v>305</v>
      </c>
      <c r="D166" s="42" t="s">
        <v>254</v>
      </c>
      <c r="E166" s="42" t="s">
        <v>316</v>
      </c>
      <c r="F166" s="42"/>
      <c r="G166" s="7" t="e">
        <f>'Прил.№4 ведомств.'!#REF!</f>
        <v>#REF!</v>
      </c>
    </row>
    <row r="167" spans="1:8" ht="63" x14ac:dyDescent="0.25">
      <c r="A167" s="26" t="s">
        <v>480</v>
      </c>
      <c r="B167" s="21" t="s">
        <v>481</v>
      </c>
      <c r="C167" s="42" t="s">
        <v>305</v>
      </c>
      <c r="D167" s="42" t="s">
        <v>254</v>
      </c>
      <c r="E167" s="42"/>
      <c r="F167" s="42"/>
      <c r="G167" s="7" t="e">
        <f>G168</f>
        <v>#REF!</v>
      </c>
    </row>
    <row r="168" spans="1:8" ht="63" x14ac:dyDescent="0.25">
      <c r="A168" s="26" t="s">
        <v>313</v>
      </c>
      <c r="B168" s="21" t="s">
        <v>481</v>
      </c>
      <c r="C168" s="42" t="s">
        <v>305</v>
      </c>
      <c r="D168" s="42" t="s">
        <v>254</v>
      </c>
      <c r="E168" s="42" t="s">
        <v>314</v>
      </c>
      <c r="F168" s="42"/>
      <c r="G168" s="7" t="e">
        <f>G169</f>
        <v>#REF!</v>
      </c>
    </row>
    <row r="169" spans="1:8" ht="15.75" x14ac:dyDescent="0.25">
      <c r="A169" s="26" t="s">
        <v>315</v>
      </c>
      <c r="B169" s="21" t="s">
        <v>481</v>
      </c>
      <c r="C169" s="42" t="s">
        <v>305</v>
      </c>
      <c r="D169" s="42" t="s">
        <v>254</v>
      </c>
      <c r="E169" s="42" t="s">
        <v>316</v>
      </c>
      <c r="F169" s="42"/>
      <c r="G169" s="7" t="e">
        <f>'Прил.№4 ведомств.'!#REF!</f>
        <v>#REF!</v>
      </c>
    </row>
    <row r="170" spans="1:8" ht="47.25" x14ac:dyDescent="0.25">
      <c r="A170" s="26" t="s">
        <v>319</v>
      </c>
      <c r="B170" s="42" t="s">
        <v>484</v>
      </c>
      <c r="C170" s="42" t="s">
        <v>305</v>
      </c>
      <c r="D170" s="42" t="s">
        <v>254</v>
      </c>
      <c r="E170" s="42"/>
      <c r="F170" s="42"/>
      <c r="G170" s="7" t="e">
        <f>G171</f>
        <v>#REF!</v>
      </c>
    </row>
    <row r="171" spans="1:8" ht="63" x14ac:dyDescent="0.25">
      <c r="A171" s="26" t="s">
        <v>313</v>
      </c>
      <c r="B171" s="42" t="s">
        <v>484</v>
      </c>
      <c r="C171" s="42" t="s">
        <v>305</v>
      </c>
      <c r="D171" s="42" t="s">
        <v>254</v>
      </c>
      <c r="E171" s="42" t="s">
        <v>314</v>
      </c>
      <c r="F171" s="42"/>
      <c r="G171" s="7" t="e">
        <f>G172</f>
        <v>#REF!</v>
      </c>
    </row>
    <row r="172" spans="1:8" ht="15.75" x14ac:dyDescent="0.25">
      <c r="A172" s="26" t="s">
        <v>315</v>
      </c>
      <c r="B172" s="42" t="s">
        <v>484</v>
      </c>
      <c r="C172" s="42" t="s">
        <v>305</v>
      </c>
      <c r="D172" s="42" t="s">
        <v>254</v>
      </c>
      <c r="E172" s="42" t="s">
        <v>316</v>
      </c>
      <c r="F172" s="42"/>
      <c r="G172" s="7" t="e">
        <f>'Прил.№4 ведомств.'!#REF!</f>
        <v>#REF!</v>
      </c>
      <c r="H172" s="136"/>
    </row>
    <row r="173" spans="1:8" ht="47.25" x14ac:dyDescent="0.25">
      <c r="A173" s="31" t="s">
        <v>323</v>
      </c>
      <c r="B173" s="42" t="s">
        <v>486</v>
      </c>
      <c r="C173" s="42" t="s">
        <v>305</v>
      </c>
      <c r="D173" s="42" t="s">
        <v>254</v>
      </c>
      <c r="E173" s="42"/>
      <c r="F173" s="42"/>
      <c r="G173" s="11" t="e">
        <f>G174</f>
        <v>#REF!</v>
      </c>
    </row>
    <row r="174" spans="1:8" ht="63" x14ac:dyDescent="0.25">
      <c r="A174" s="31" t="s">
        <v>313</v>
      </c>
      <c r="B174" s="42" t="s">
        <v>486</v>
      </c>
      <c r="C174" s="42" t="s">
        <v>305</v>
      </c>
      <c r="D174" s="42" t="s">
        <v>254</v>
      </c>
      <c r="E174" s="42" t="s">
        <v>314</v>
      </c>
      <c r="F174" s="42"/>
      <c r="G174" s="11" t="e">
        <f>G175</f>
        <v>#REF!</v>
      </c>
    </row>
    <row r="175" spans="1:8" ht="26.25" customHeight="1" x14ac:dyDescent="0.25">
      <c r="A175" s="31" t="s">
        <v>315</v>
      </c>
      <c r="B175" s="42" t="s">
        <v>486</v>
      </c>
      <c r="C175" s="42" t="s">
        <v>305</v>
      </c>
      <c r="D175" s="42" t="s">
        <v>254</v>
      </c>
      <c r="E175" s="42" t="s">
        <v>316</v>
      </c>
      <c r="F175" s="42"/>
      <c r="G175" s="11" t="e">
        <f>'Прил.№4 ведомств.'!#REF!</f>
        <v>#REF!</v>
      </c>
    </row>
    <row r="176" spans="1:8" ht="31.5" x14ac:dyDescent="0.25">
      <c r="A176" s="31" t="s">
        <v>325</v>
      </c>
      <c r="B176" s="42" t="s">
        <v>487</v>
      </c>
      <c r="C176" s="42" t="s">
        <v>305</v>
      </c>
      <c r="D176" s="42" t="s">
        <v>254</v>
      </c>
      <c r="E176" s="42"/>
      <c r="F176" s="42"/>
      <c r="G176" s="11" t="e">
        <f>G177</f>
        <v>#REF!</v>
      </c>
    </row>
    <row r="177" spans="1:7" ht="63" x14ac:dyDescent="0.25">
      <c r="A177" s="31" t="s">
        <v>313</v>
      </c>
      <c r="B177" s="42" t="s">
        <v>487</v>
      </c>
      <c r="C177" s="42" t="s">
        <v>305</v>
      </c>
      <c r="D177" s="42" t="s">
        <v>254</v>
      </c>
      <c r="E177" s="42" t="s">
        <v>314</v>
      </c>
      <c r="F177" s="42"/>
      <c r="G177" s="11" t="e">
        <f>G178</f>
        <v>#REF!</v>
      </c>
    </row>
    <row r="178" spans="1:7" ht="26.25" customHeight="1" x14ac:dyDescent="0.25">
      <c r="A178" s="31" t="s">
        <v>315</v>
      </c>
      <c r="B178" s="42" t="s">
        <v>487</v>
      </c>
      <c r="C178" s="42" t="s">
        <v>305</v>
      </c>
      <c r="D178" s="42" t="s">
        <v>254</v>
      </c>
      <c r="E178" s="42" t="s">
        <v>316</v>
      </c>
      <c r="F178" s="42"/>
      <c r="G178" s="11" t="e">
        <f>'Прил.№4 ведомств.'!#REF!</f>
        <v>#REF!</v>
      </c>
    </row>
    <row r="179" spans="1:7" ht="47.25" x14ac:dyDescent="0.25">
      <c r="A179" s="31" t="s">
        <v>445</v>
      </c>
      <c r="B179" s="42" t="s">
        <v>473</v>
      </c>
      <c r="C179" s="42" t="s">
        <v>305</v>
      </c>
      <c r="D179" s="42" t="s">
        <v>254</v>
      </c>
      <c r="E179" s="42"/>
      <c r="F179" s="42" t="s">
        <v>696</v>
      </c>
      <c r="G179" s="11" t="e">
        <f>G141</f>
        <v>#REF!</v>
      </c>
    </row>
    <row r="180" spans="1:7" ht="31.5" hidden="1" x14ac:dyDescent="0.25">
      <c r="A180" s="31" t="s">
        <v>325</v>
      </c>
      <c r="B180" s="42" t="s">
        <v>656</v>
      </c>
      <c r="C180" s="42" t="s">
        <v>305</v>
      </c>
      <c r="D180" s="42" t="s">
        <v>254</v>
      </c>
      <c r="E180" s="42"/>
      <c r="F180" s="42"/>
      <c r="G180" s="11">
        <f>G181</f>
        <v>0</v>
      </c>
    </row>
    <row r="181" spans="1:7" ht="63" hidden="1" x14ac:dyDescent="0.25">
      <c r="A181" s="31" t="s">
        <v>313</v>
      </c>
      <c r="B181" s="42" t="s">
        <v>656</v>
      </c>
      <c r="C181" s="42" t="s">
        <v>305</v>
      </c>
      <c r="D181" s="42" t="s">
        <v>254</v>
      </c>
      <c r="E181" s="42" t="s">
        <v>314</v>
      </c>
      <c r="F181" s="42"/>
      <c r="G181" s="11">
        <f>G182</f>
        <v>0</v>
      </c>
    </row>
    <row r="182" spans="1:7" ht="15.75" hidden="1" x14ac:dyDescent="0.25">
      <c r="A182" s="31" t="s">
        <v>315</v>
      </c>
      <c r="B182" s="42" t="s">
        <v>656</v>
      </c>
      <c r="C182" s="42" t="s">
        <v>305</v>
      </c>
      <c r="D182" s="42" t="s">
        <v>254</v>
      </c>
      <c r="E182" s="42" t="s">
        <v>316</v>
      </c>
      <c r="F182" s="42"/>
      <c r="G182" s="11"/>
    </row>
    <row r="183" spans="1:7" ht="47.25" hidden="1" x14ac:dyDescent="0.25">
      <c r="A183" s="31" t="s">
        <v>445</v>
      </c>
      <c r="B183" s="42" t="s">
        <v>656</v>
      </c>
      <c r="C183" s="42" t="s">
        <v>305</v>
      </c>
      <c r="D183" s="42" t="s">
        <v>254</v>
      </c>
      <c r="E183" s="42"/>
      <c r="F183" s="42" t="s">
        <v>696</v>
      </c>
      <c r="G183" s="11">
        <v>0</v>
      </c>
    </row>
    <row r="184" spans="1:7" ht="47.25" hidden="1" x14ac:dyDescent="0.25">
      <c r="A184" s="31" t="s">
        <v>697</v>
      </c>
      <c r="B184" s="42" t="s">
        <v>657</v>
      </c>
      <c r="C184" s="42" t="s">
        <v>305</v>
      </c>
      <c r="D184" s="42" t="s">
        <v>254</v>
      </c>
      <c r="E184" s="42"/>
      <c r="F184" s="42"/>
      <c r="G184" s="11">
        <f>G185</f>
        <v>0</v>
      </c>
    </row>
    <row r="185" spans="1:7" ht="63" hidden="1" x14ac:dyDescent="0.25">
      <c r="A185" s="31" t="s">
        <v>313</v>
      </c>
      <c r="B185" s="42" t="s">
        <v>657</v>
      </c>
      <c r="C185" s="42" t="s">
        <v>305</v>
      </c>
      <c r="D185" s="42" t="s">
        <v>254</v>
      </c>
      <c r="E185" s="42" t="s">
        <v>314</v>
      </c>
      <c r="F185" s="42"/>
      <c r="G185" s="11">
        <f>G186</f>
        <v>0</v>
      </c>
    </row>
    <row r="186" spans="1:7" ht="15.75" hidden="1" x14ac:dyDescent="0.25">
      <c r="A186" s="31" t="s">
        <v>315</v>
      </c>
      <c r="B186" s="42" t="s">
        <v>657</v>
      </c>
      <c r="C186" s="42" t="s">
        <v>305</v>
      </c>
      <c r="D186" s="42" t="s">
        <v>254</v>
      </c>
      <c r="E186" s="42" t="s">
        <v>316</v>
      </c>
      <c r="F186" s="42"/>
      <c r="G186" s="11"/>
    </row>
    <row r="187" spans="1:7" ht="47.25" hidden="1" x14ac:dyDescent="0.25">
      <c r="A187" s="31" t="s">
        <v>445</v>
      </c>
      <c r="B187" s="42" t="s">
        <v>657</v>
      </c>
      <c r="C187" s="42" t="s">
        <v>305</v>
      </c>
      <c r="D187" s="42" t="s">
        <v>254</v>
      </c>
      <c r="E187" s="42"/>
      <c r="F187" s="42" t="s">
        <v>696</v>
      </c>
      <c r="G187" s="11">
        <v>0</v>
      </c>
    </row>
    <row r="188" spans="1:7" ht="45.75" customHeight="1" x14ac:dyDescent="0.25">
      <c r="A188" s="43" t="s">
        <v>488</v>
      </c>
      <c r="B188" s="8" t="s">
        <v>489</v>
      </c>
      <c r="C188" s="8"/>
      <c r="D188" s="8"/>
      <c r="E188" s="8"/>
      <c r="F188" s="8"/>
      <c r="G188" s="67" t="e">
        <f>G189</f>
        <v>#REF!</v>
      </c>
    </row>
    <row r="189" spans="1:7" ht="21" customHeight="1" x14ac:dyDescent="0.25">
      <c r="A189" s="31" t="s">
        <v>304</v>
      </c>
      <c r="B189" s="42" t="s">
        <v>489</v>
      </c>
      <c r="C189" s="42" t="s">
        <v>305</v>
      </c>
      <c r="D189" s="42"/>
      <c r="E189" s="42"/>
      <c r="F189" s="42"/>
      <c r="G189" s="11" t="e">
        <f>G190</f>
        <v>#REF!</v>
      </c>
    </row>
    <row r="190" spans="1:7" ht="22.5" customHeight="1" x14ac:dyDescent="0.25">
      <c r="A190" s="31" t="s">
        <v>306</v>
      </c>
      <c r="B190" s="42" t="s">
        <v>489</v>
      </c>
      <c r="C190" s="42" t="s">
        <v>305</v>
      </c>
      <c r="D190" s="42" t="s">
        <v>256</v>
      </c>
      <c r="E190" s="42"/>
      <c r="F190" s="42"/>
      <c r="G190" s="11" t="e">
        <f>G191</f>
        <v>#REF!</v>
      </c>
    </row>
    <row r="191" spans="1:7" ht="31.5" x14ac:dyDescent="0.25">
      <c r="A191" s="47" t="s">
        <v>774</v>
      </c>
      <c r="B191" s="21" t="s">
        <v>775</v>
      </c>
      <c r="C191" s="42" t="s">
        <v>305</v>
      </c>
      <c r="D191" s="42" t="s">
        <v>256</v>
      </c>
      <c r="E191" s="42"/>
      <c r="F191" s="42"/>
      <c r="G191" s="11" t="e">
        <f>G192</f>
        <v>#REF!</v>
      </c>
    </row>
    <row r="192" spans="1:7" ht="63" x14ac:dyDescent="0.25">
      <c r="A192" s="31" t="s">
        <v>313</v>
      </c>
      <c r="B192" s="21" t="s">
        <v>775</v>
      </c>
      <c r="C192" s="42" t="s">
        <v>305</v>
      </c>
      <c r="D192" s="42" t="s">
        <v>256</v>
      </c>
      <c r="E192" s="42" t="s">
        <v>314</v>
      </c>
      <c r="F192" s="42"/>
      <c r="G192" s="11" t="e">
        <f>G193</f>
        <v>#REF!</v>
      </c>
    </row>
    <row r="193" spans="1:8" ht="15.75" x14ac:dyDescent="0.25">
      <c r="A193" s="31" t="s">
        <v>315</v>
      </c>
      <c r="B193" s="21" t="s">
        <v>775</v>
      </c>
      <c r="C193" s="42" t="s">
        <v>305</v>
      </c>
      <c r="D193" s="42" t="s">
        <v>256</v>
      </c>
      <c r="E193" s="42" t="s">
        <v>316</v>
      </c>
      <c r="F193" s="42"/>
      <c r="G193" s="11" t="e">
        <f>'Прил.№4 ведомств.'!#REF!</f>
        <v>#REF!</v>
      </c>
      <c r="H193" s="136"/>
    </row>
    <row r="194" spans="1:8" ht="47.25" x14ac:dyDescent="0.25">
      <c r="A194" s="31" t="s">
        <v>445</v>
      </c>
      <c r="B194" s="21" t="s">
        <v>775</v>
      </c>
      <c r="C194" s="42" t="s">
        <v>305</v>
      </c>
      <c r="D194" s="42" t="s">
        <v>256</v>
      </c>
      <c r="E194" s="42"/>
      <c r="F194" s="42" t="s">
        <v>696</v>
      </c>
      <c r="G194" s="11" t="e">
        <f>G189</f>
        <v>#REF!</v>
      </c>
    </row>
    <row r="195" spans="1:8" ht="47.25" hidden="1" x14ac:dyDescent="0.25">
      <c r="A195" s="31" t="s">
        <v>698</v>
      </c>
      <c r="B195" s="42" t="s">
        <v>658</v>
      </c>
      <c r="C195" s="42" t="s">
        <v>305</v>
      </c>
      <c r="D195" s="42" t="s">
        <v>254</v>
      </c>
      <c r="E195" s="42"/>
      <c r="F195" s="42"/>
      <c r="G195" s="11">
        <f>G199</f>
        <v>0</v>
      </c>
    </row>
    <row r="196" spans="1:8" ht="63" hidden="1" x14ac:dyDescent="0.25">
      <c r="A196" s="31" t="s">
        <v>313</v>
      </c>
      <c r="B196" s="42" t="s">
        <v>658</v>
      </c>
      <c r="C196" s="42" t="s">
        <v>510</v>
      </c>
      <c r="D196" s="42" t="s">
        <v>699</v>
      </c>
      <c r="E196" s="42" t="s">
        <v>314</v>
      </c>
      <c r="F196" s="42"/>
      <c r="G196" s="11">
        <f>G197</f>
        <v>0</v>
      </c>
    </row>
    <row r="197" spans="1:8" ht="15.75" hidden="1" x14ac:dyDescent="0.25">
      <c r="A197" s="31" t="s">
        <v>315</v>
      </c>
      <c r="B197" s="42" t="s">
        <v>658</v>
      </c>
      <c r="C197" s="42" t="s">
        <v>510</v>
      </c>
      <c r="D197" s="42" t="s">
        <v>699</v>
      </c>
      <c r="E197" s="42" t="s">
        <v>316</v>
      </c>
      <c r="F197" s="42"/>
      <c r="G197" s="11">
        <f>G198</f>
        <v>0</v>
      </c>
    </row>
    <row r="198" spans="1:8" ht="31.5" hidden="1" x14ac:dyDescent="0.25">
      <c r="A198" s="31" t="s">
        <v>649</v>
      </c>
      <c r="B198" s="42" t="s">
        <v>658</v>
      </c>
      <c r="C198" s="42" t="s">
        <v>510</v>
      </c>
      <c r="D198" s="42" t="s">
        <v>699</v>
      </c>
      <c r="E198" s="42" t="s">
        <v>650</v>
      </c>
      <c r="F198" s="42"/>
      <c r="G198" s="11">
        <f>G199</f>
        <v>0</v>
      </c>
    </row>
    <row r="199" spans="1:8" ht="47.25" hidden="1" x14ac:dyDescent="0.25">
      <c r="A199" s="31" t="s">
        <v>445</v>
      </c>
      <c r="B199" s="42" t="s">
        <v>658</v>
      </c>
      <c r="C199" s="42" t="s">
        <v>305</v>
      </c>
      <c r="D199" s="42" t="s">
        <v>254</v>
      </c>
      <c r="E199" s="42"/>
      <c r="F199" s="42" t="s">
        <v>696</v>
      </c>
      <c r="G199" s="11"/>
    </row>
    <row r="200" spans="1:8" ht="47.25" hidden="1" x14ac:dyDescent="0.25">
      <c r="A200" s="31" t="s">
        <v>700</v>
      </c>
      <c r="B200" s="21" t="s">
        <v>490</v>
      </c>
      <c r="C200" s="42" t="s">
        <v>305</v>
      </c>
      <c r="D200" s="42" t="s">
        <v>254</v>
      </c>
      <c r="E200" s="42"/>
      <c r="F200" s="42"/>
      <c r="G200" s="11">
        <f>G201</f>
        <v>0</v>
      </c>
    </row>
    <row r="201" spans="1:8" ht="31.5" hidden="1" x14ac:dyDescent="0.25">
      <c r="A201" s="31" t="s">
        <v>321</v>
      </c>
      <c r="B201" s="21" t="s">
        <v>490</v>
      </c>
      <c r="C201" s="42" t="s">
        <v>305</v>
      </c>
      <c r="D201" s="42" t="s">
        <v>254</v>
      </c>
      <c r="E201" s="42" t="s">
        <v>314</v>
      </c>
      <c r="F201" s="42"/>
      <c r="G201" s="11">
        <f>G202</f>
        <v>0</v>
      </c>
    </row>
    <row r="202" spans="1:8" ht="15.75" hidden="1" x14ac:dyDescent="0.25">
      <c r="A202" s="31" t="s">
        <v>315</v>
      </c>
      <c r="B202" s="21" t="s">
        <v>490</v>
      </c>
      <c r="C202" s="42" t="s">
        <v>305</v>
      </c>
      <c r="D202" s="42" t="s">
        <v>254</v>
      </c>
      <c r="E202" s="42" t="s">
        <v>316</v>
      </c>
      <c r="F202" s="42"/>
      <c r="G202" s="11"/>
    </row>
    <row r="203" spans="1:8" ht="31.5" hidden="1" x14ac:dyDescent="0.25">
      <c r="A203" s="31" t="s">
        <v>649</v>
      </c>
      <c r="B203" s="21" t="s">
        <v>490</v>
      </c>
      <c r="C203" s="42" t="s">
        <v>305</v>
      </c>
      <c r="D203" s="42" t="s">
        <v>254</v>
      </c>
      <c r="E203" s="42" t="s">
        <v>650</v>
      </c>
      <c r="F203" s="42"/>
      <c r="G203" s="11"/>
    </row>
    <row r="204" spans="1:8" ht="47.25" hidden="1" x14ac:dyDescent="0.25">
      <c r="A204" s="31" t="s">
        <v>445</v>
      </c>
      <c r="B204" s="21" t="s">
        <v>490</v>
      </c>
      <c r="C204" s="42" t="s">
        <v>305</v>
      </c>
      <c r="D204" s="42" t="s">
        <v>254</v>
      </c>
      <c r="E204" s="42"/>
      <c r="F204" s="42" t="s">
        <v>696</v>
      </c>
      <c r="G204" s="7">
        <f>G200</f>
        <v>0</v>
      </c>
    </row>
    <row r="205" spans="1:8" ht="47.25" hidden="1" x14ac:dyDescent="0.25">
      <c r="A205" s="31" t="s">
        <v>655</v>
      </c>
      <c r="B205" s="42" t="s">
        <v>491</v>
      </c>
      <c r="C205" s="42" t="s">
        <v>305</v>
      </c>
      <c r="D205" s="42" t="s">
        <v>254</v>
      </c>
      <c r="E205" s="42"/>
      <c r="F205" s="42"/>
      <c r="G205" s="11">
        <f>G206</f>
        <v>0</v>
      </c>
    </row>
    <row r="206" spans="1:8" ht="63" hidden="1" x14ac:dyDescent="0.25">
      <c r="A206" s="31" t="s">
        <v>313</v>
      </c>
      <c r="B206" s="42" t="s">
        <v>491</v>
      </c>
      <c r="C206" s="42" t="s">
        <v>305</v>
      </c>
      <c r="D206" s="42" t="s">
        <v>254</v>
      </c>
      <c r="E206" s="42" t="s">
        <v>314</v>
      </c>
      <c r="F206" s="42"/>
      <c r="G206" s="11">
        <f>G207</f>
        <v>0</v>
      </c>
    </row>
    <row r="207" spans="1:8" ht="15.75" hidden="1" x14ac:dyDescent="0.25">
      <c r="A207" s="31" t="s">
        <v>315</v>
      </c>
      <c r="B207" s="42" t="s">
        <v>491</v>
      </c>
      <c r="C207" s="42" t="s">
        <v>305</v>
      </c>
      <c r="D207" s="42" t="s">
        <v>254</v>
      </c>
      <c r="E207" s="42" t="s">
        <v>316</v>
      </c>
      <c r="F207" s="42" t="s">
        <v>696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509</v>
      </c>
      <c r="B210" s="8" t="s">
        <v>511</v>
      </c>
      <c r="C210" s="8"/>
      <c r="D210" s="8"/>
      <c r="E210" s="8"/>
      <c r="F210" s="8"/>
      <c r="G210" s="67" t="e">
        <f>G211</f>
        <v>#REF!</v>
      </c>
    </row>
    <row r="211" spans="1:7" ht="15.75" x14ac:dyDescent="0.25">
      <c r="A211" s="31" t="s">
        <v>304</v>
      </c>
      <c r="B211" s="42" t="s">
        <v>511</v>
      </c>
      <c r="C211" s="42" t="s">
        <v>305</v>
      </c>
      <c r="D211" s="42"/>
      <c r="E211" s="42"/>
      <c r="F211" s="42"/>
      <c r="G211" s="11" t="e">
        <f>G212</f>
        <v>#REF!</v>
      </c>
    </row>
    <row r="212" spans="1:7" ht="31.5" x14ac:dyDescent="0.25">
      <c r="A212" s="31" t="s">
        <v>508</v>
      </c>
      <c r="B212" s="42" t="s">
        <v>511</v>
      </c>
      <c r="C212" s="42" t="s">
        <v>305</v>
      </c>
      <c r="D212" s="42" t="s">
        <v>305</v>
      </c>
      <c r="E212" s="42"/>
      <c r="F212" s="42"/>
      <c r="G212" s="11" t="e">
        <f>G213</f>
        <v>#REF!</v>
      </c>
    </row>
    <row r="213" spans="1:7" ht="47.25" x14ac:dyDescent="0.25">
      <c r="A213" s="26" t="s">
        <v>662</v>
      </c>
      <c r="B213" s="21" t="s">
        <v>513</v>
      </c>
      <c r="C213" s="42" t="s">
        <v>305</v>
      </c>
      <c r="D213" s="42" t="s">
        <v>305</v>
      </c>
      <c r="E213" s="42"/>
      <c r="F213" s="42"/>
      <c r="G213" s="11" t="e">
        <f>G214</f>
        <v>#REF!</v>
      </c>
    </row>
    <row r="214" spans="1:7" ht="63" x14ac:dyDescent="0.25">
      <c r="A214" s="31" t="s">
        <v>313</v>
      </c>
      <c r="B214" s="21" t="s">
        <v>513</v>
      </c>
      <c r="C214" s="42" t="s">
        <v>305</v>
      </c>
      <c r="D214" s="42" t="s">
        <v>305</v>
      </c>
      <c r="E214" s="42" t="s">
        <v>314</v>
      </c>
      <c r="F214" s="42"/>
      <c r="G214" s="11" t="e">
        <f>G215</f>
        <v>#REF!</v>
      </c>
    </row>
    <row r="215" spans="1:7" ht="15.75" x14ac:dyDescent="0.25">
      <c r="A215" s="31" t="s">
        <v>315</v>
      </c>
      <c r="B215" s="21" t="s">
        <v>513</v>
      </c>
      <c r="C215" s="42" t="s">
        <v>305</v>
      </c>
      <c r="D215" s="42" t="s">
        <v>305</v>
      </c>
      <c r="E215" s="42" t="s">
        <v>316</v>
      </c>
      <c r="F215" s="42"/>
      <c r="G215" s="11" t="e">
        <f>'Прил.№4 ведомств.'!#REF!</f>
        <v>#REF!</v>
      </c>
    </row>
    <row r="216" spans="1:7" ht="47.25" x14ac:dyDescent="0.25">
      <c r="A216" s="31" t="s">
        <v>445</v>
      </c>
      <c r="B216" s="21" t="s">
        <v>511</v>
      </c>
      <c r="C216" s="42" t="s">
        <v>305</v>
      </c>
      <c r="D216" s="42" t="s">
        <v>305</v>
      </c>
      <c r="E216" s="42"/>
      <c r="F216" s="42" t="s">
        <v>696</v>
      </c>
      <c r="G216" s="11" t="e">
        <f>G210</f>
        <v>#REF!</v>
      </c>
    </row>
    <row r="217" spans="1:7" ht="78.75" x14ac:dyDescent="0.25">
      <c r="A217" s="63" t="s">
        <v>196</v>
      </c>
      <c r="B217" s="203" t="s">
        <v>197</v>
      </c>
      <c r="C217" s="8"/>
      <c r="D217" s="203"/>
      <c r="E217" s="203"/>
      <c r="F217" s="203"/>
      <c r="G217" s="67" t="e">
        <f>G220</f>
        <v>#REF!</v>
      </c>
    </row>
    <row r="218" spans="1:7" ht="15.75" x14ac:dyDescent="0.25">
      <c r="A218" s="47" t="s">
        <v>158</v>
      </c>
      <c r="B218" s="6" t="s">
        <v>197</v>
      </c>
      <c r="C218" s="42" t="s">
        <v>159</v>
      </c>
      <c r="D218" s="6"/>
      <c r="E218" s="6"/>
      <c r="F218" s="6"/>
      <c r="G218" s="11" t="e">
        <f>G219</f>
        <v>#REF!</v>
      </c>
    </row>
    <row r="219" spans="1:7" ht="31.5" x14ac:dyDescent="0.25">
      <c r="A219" s="78" t="s">
        <v>180</v>
      </c>
      <c r="B219" s="77" t="s">
        <v>197</v>
      </c>
      <c r="C219" s="42" t="s">
        <v>159</v>
      </c>
      <c r="D219" s="77">
        <v>13</v>
      </c>
      <c r="E219" s="77"/>
      <c r="F219" s="77"/>
      <c r="G219" s="11" t="e">
        <f>G220</f>
        <v>#REF!</v>
      </c>
    </row>
    <row r="220" spans="1:7" ht="47.25" x14ac:dyDescent="0.25">
      <c r="A220" s="31" t="s">
        <v>198</v>
      </c>
      <c r="B220" s="77" t="s">
        <v>199</v>
      </c>
      <c r="C220" s="42" t="s">
        <v>159</v>
      </c>
      <c r="D220" s="42" t="s">
        <v>181</v>
      </c>
      <c r="E220" s="42"/>
      <c r="F220" s="42"/>
      <c r="G220" s="11" t="e">
        <f>G221</f>
        <v>#REF!</v>
      </c>
    </row>
    <row r="221" spans="1:7" ht="47.25" x14ac:dyDescent="0.25">
      <c r="A221" s="31" t="s">
        <v>172</v>
      </c>
      <c r="B221" s="77" t="s">
        <v>199</v>
      </c>
      <c r="C221" s="42" t="s">
        <v>159</v>
      </c>
      <c r="D221" s="42" t="s">
        <v>181</v>
      </c>
      <c r="E221" s="42" t="s">
        <v>186</v>
      </c>
      <c r="F221" s="42"/>
      <c r="G221" s="11" t="e">
        <f>G222</f>
        <v>#REF!</v>
      </c>
    </row>
    <row r="222" spans="1:7" ht="78.75" x14ac:dyDescent="0.25">
      <c r="A222" s="31" t="s">
        <v>225</v>
      </c>
      <c r="B222" s="77" t="s">
        <v>199</v>
      </c>
      <c r="C222" s="42" t="s">
        <v>159</v>
      </c>
      <c r="D222" s="42" t="s">
        <v>181</v>
      </c>
      <c r="E222" s="42" t="s">
        <v>201</v>
      </c>
      <c r="F222" s="42"/>
      <c r="G222" s="11" t="e">
        <f>'Прил.№4 ведомств.'!#REF!</f>
        <v>#REF!</v>
      </c>
    </row>
    <row r="223" spans="1:7" ht="31.5" x14ac:dyDescent="0.25">
      <c r="A223" s="31" t="s">
        <v>189</v>
      </c>
      <c r="B223" s="77" t="s">
        <v>197</v>
      </c>
      <c r="C223" s="42" t="s">
        <v>159</v>
      </c>
      <c r="D223" s="42" t="s">
        <v>181</v>
      </c>
      <c r="E223" s="42"/>
      <c r="F223" s="42" t="s">
        <v>701</v>
      </c>
      <c r="G223" s="11" t="e">
        <f>G217</f>
        <v>#REF!</v>
      </c>
    </row>
    <row r="224" spans="1:7" ht="73.5" customHeight="1" x14ac:dyDescent="0.25">
      <c r="A224" s="43" t="s">
        <v>202</v>
      </c>
      <c r="B224" s="203" t="s">
        <v>203</v>
      </c>
      <c r="C224" s="8"/>
      <c r="D224" s="8"/>
      <c r="E224" s="8"/>
      <c r="F224" s="8"/>
      <c r="G224" s="67" t="e">
        <f>G225</f>
        <v>#REF!</v>
      </c>
    </row>
    <row r="225" spans="1:7" ht="15.75" x14ac:dyDescent="0.25">
      <c r="A225" s="47" t="s">
        <v>158</v>
      </c>
      <c r="B225" s="6" t="s">
        <v>203</v>
      </c>
      <c r="C225" s="42" t="s">
        <v>159</v>
      </c>
      <c r="D225" s="6"/>
      <c r="E225" s="6"/>
      <c r="F225" s="42"/>
      <c r="G225" s="11" t="e">
        <f>G226</f>
        <v>#REF!</v>
      </c>
    </row>
    <row r="226" spans="1:7" ht="31.5" x14ac:dyDescent="0.25">
      <c r="A226" s="78" t="s">
        <v>180</v>
      </c>
      <c r="B226" s="77" t="s">
        <v>203</v>
      </c>
      <c r="C226" s="42" t="s">
        <v>159</v>
      </c>
      <c r="D226" s="77">
        <v>13</v>
      </c>
      <c r="E226" s="77"/>
      <c r="F226" s="42"/>
      <c r="G226" s="11" t="e">
        <f>G227+G230+G235+G238</f>
        <v>#REF!</v>
      </c>
    </row>
    <row r="227" spans="1:7" ht="31.5" x14ac:dyDescent="0.25">
      <c r="A227" s="31" t="s">
        <v>204</v>
      </c>
      <c r="B227" s="42" t="s">
        <v>205</v>
      </c>
      <c r="C227" s="42" t="s">
        <v>159</v>
      </c>
      <c r="D227" s="42" t="s">
        <v>181</v>
      </c>
      <c r="E227" s="42"/>
      <c r="F227" s="42"/>
      <c r="G227" s="11" t="e">
        <f>G228</f>
        <v>#REF!</v>
      </c>
    </row>
    <row r="228" spans="1:7" ht="47.25" x14ac:dyDescent="0.25">
      <c r="A228" s="31" t="s">
        <v>172</v>
      </c>
      <c r="B228" s="42" t="s">
        <v>205</v>
      </c>
      <c r="C228" s="42" t="s">
        <v>159</v>
      </c>
      <c r="D228" s="42" t="s">
        <v>181</v>
      </c>
      <c r="E228" s="42" t="s">
        <v>173</v>
      </c>
      <c r="F228" s="42"/>
      <c r="G228" s="11" t="e">
        <f>G229</f>
        <v>#REF!</v>
      </c>
    </row>
    <row r="229" spans="1:7" ht="47.25" x14ac:dyDescent="0.25">
      <c r="A229" s="31" t="s">
        <v>174</v>
      </c>
      <c r="B229" s="42" t="s">
        <v>205</v>
      </c>
      <c r="C229" s="42" t="s">
        <v>159</v>
      </c>
      <c r="D229" s="42" t="s">
        <v>181</v>
      </c>
      <c r="E229" s="42" t="s">
        <v>175</v>
      </c>
      <c r="F229" s="42"/>
      <c r="G229" s="11" t="e">
        <f>'Прил.№4 ведомств.'!#REF!</f>
        <v>#REF!</v>
      </c>
    </row>
    <row r="230" spans="1:7" ht="78.75" x14ac:dyDescent="0.25">
      <c r="A230" s="120" t="s">
        <v>206</v>
      </c>
      <c r="B230" s="42" t="s">
        <v>207</v>
      </c>
      <c r="C230" s="42" t="s">
        <v>159</v>
      </c>
      <c r="D230" s="42" t="s">
        <v>181</v>
      </c>
      <c r="E230" s="42"/>
      <c r="F230" s="42"/>
      <c r="G230" s="11" t="e">
        <f>G231+G233</f>
        <v>#REF!</v>
      </c>
    </row>
    <row r="231" spans="1:7" ht="110.25" x14ac:dyDescent="0.25">
      <c r="A231" s="31" t="s">
        <v>168</v>
      </c>
      <c r="B231" s="42" t="s">
        <v>207</v>
      </c>
      <c r="C231" s="42" t="s">
        <v>159</v>
      </c>
      <c r="D231" s="42" t="s">
        <v>181</v>
      </c>
      <c r="E231" s="42" t="s">
        <v>169</v>
      </c>
      <c r="F231" s="42"/>
      <c r="G231" s="11" t="e">
        <f>G232</f>
        <v>#REF!</v>
      </c>
    </row>
    <row r="232" spans="1:7" ht="47.25" x14ac:dyDescent="0.25">
      <c r="A232" s="31" t="s">
        <v>170</v>
      </c>
      <c r="B232" s="42" t="s">
        <v>207</v>
      </c>
      <c r="C232" s="42" t="s">
        <v>159</v>
      </c>
      <c r="D232" s="42" t="s">
        <v>181</v>
      </c>
      <c r="E232" s="42" t="s">
        <v>171</v>
      </c>
      <c r="F232" s="42"/>
      <c r="G232" s="11" t="e">
        <f>'Прил.№4 ведомств.'!#REF!</f>
        <v>#REF!</v>
      </c>
    </row>
    <row r="233" spans="1:7" ht="47.25" x14ac:dyDescent="0.25">
      <c r="A233" s="31" t="s">
        <v>172</v>
      </c>
      <c r="B233" s="42" t="s">
        <v>207</v>
      </c>
      <c r="C233" s="42" t="s">
        <v>159</v>
      </c>
      <c r="D233" s="42" t="s">
        <v>181</v>
      </c>
      <c r="E233" s="42" t="s">
        <v>173</v>
      </c>
      <c r="F233" s="42"/>
      <c r="G233" s="11" t="e">
        <f>G234</f>
        <v>#REF!</v>
      </c>
    </row>
    <row r="234" spans="1:7" ht="47.25" x14ac:dyDescent="0.25">
      <c r="A234" s="31" t="s">
        <v>174</v>
      </c>
      <c r="B234" s="42" t="s">
        <v>207</v>
      </c>
      <c r="C234" s="42" t="s">
        <v>159</v>
      </c>
      <c r="D234" s="42" t="s">
        <v>181</v>
      </c>
      <c r="E234" s="42" t="s">
        <v>175</v>
      </c>
      <c r="F234" s="42"/>
      <c r="G234" s="11" t="e">
        <f>'Прил.№4 ведомств.'!#REF!</f>
        <v>#REF!</v>
      </c>
    </row>
    <row r="235" spans="1:7" ht="63" x14ac:dyDescent="0.25">
      <c r="A235" s="33" t="s">
        <v>760</v>
      </c>
      <c r="B235" s="42" t="s">
        <v>761</v>
      </c>
      <c r="C235" s="42" t="s">
        <v>159</v>
      </c>
      <c r="D235" s="42" t="s">
        <v>181</v>
      </c>
      <c r="E235" s="42"/>
      <c r="F235" s="42"/>
      <c r="G235" s="11" t="e">
        <f>G236</f>
        <v>#REF!</v>
      </c>
    </row>
    <row r="236" spans="1:7" ht="47.25" x14ac:dyDescent="0.25">
      <c r="A236" s="26" t="s">
        <v>172</v>
      </c>
      <c r="B236" s="42" t="s">
        <v>761</v>
      </c>
      <c r="C236" s="42" t="s">
        <v>159</v>
      </c>
      <c r="D236" s="42" t="s">
        <v>181</v>
      </c>
      <c r="E236" s="42" t="s">
        <v>173</v>
      </c>
      <c r="F236" s="42"/>
      <c r="G236" s="11" t="e">
        <f>G237</f>
        <v>#REF!</v>
      </c>
    </row>
    <row r="237" spans="1:7" ht="47.25" x14ac:dyDescent="0.25">
      <c r="A237" s="26" t="s">
        <v>174</v>
      </c>
      <c r="B237" s="42" t="s">
        <v>761</v>
      </c>
      <c r="C237" s="42" t="s">
        <v>159</v>
      </c>
      <c r="D237" s="42" t="s">
        <v>181</v>
      </c>
      <c r="E237" s="42" t="s">
        <v>175</v>
      </c>
      <c r="F237" s="42"/>
      <c r="G237" s="11" t="e">
        <f>'Прил.№4 ведомств.'!#REF!</f>
        <v>#REF!</v>
      </c>
    </row>
    <row r="238" spans="1:7" ht="63" x14ac:dyDescent="0.25">
      <c r="A238" s="35" t="s">
        <v>232</v>
      </c>
      <c r="B238" s="42" t="s">
        <v>747</v>
      </c>
      <c r="C238" s="42" t="s">
        <v>159</v>
      </c>
      <c r="D238" s="42" t="s">
        <v>181</v>
      </c>
      <c r="E238" s="42"/>
      <c r="F238" s="42"/>
      <c r="G238" s="11" t="e">
        <f>G239</f>
        <v>#REF!</v>
      </c>
    </row>
    <row r="239" spans="1:7" ht="47.25" x14ac:dyDescent="0.25">
      <c r="A239" s="26" t="s">
        <v>172</v>
      </c>
      <c r="B239" s="42" t="s">
        <v>747</v>
      </c>
      <c r="C239" s="42" t="s">
        <v>159</v>
      </c>
      <c r="D239" s="42" t="s">
        <v>181</v>
      </c>
      <c r="E239" s="42" t="s">
        <v>173</v>
      </c>
      <c r="F239" s="42"/>
      <c r="G239" s="11" t="e">
        <f>G240</f>
        <v>#REF!</v>
      </c>
    </row>
    <row r="240" spans="1:7" ht="47.25" x14ac:dyDescent="0.25">
      <c r="A240" s="26" t="s">
        <v>174</v>
      </c>
      <c r="B240" s="42" t="s">
        <v>747</v>
      </c>
      <c r="C240" s="42" t="s">
        <v>159</v>
      </c>
      <c r="D240" s="42" t="s">
        <v>181</v>
      </c>
      <c r="E240" s="42" t="s">
        <v>175</v>
      </c>
      <c r="F240" s="42"/>
      <c r="G240" s="11" t="e">
        <f>'Прил.№4 ведомств.'!#REF!</f>
        <v>#REF!</v>
      </c>
    </row>
    <row r="241" spans="1:7" ht="31.5" x14ac:dyDescent="0.25">
      <c r="A241" s="31" t="s">
        <v>189</v>
      </c>
      <c r="B241" s="42" t="s">
        <v>203</v>
      </c>
      <c r="C241" s="42" t="s">
        <v>159</v>
      </c>
      <c r="D241" s="42" t="s">
        <v>181</v>
      </c>
      <c r="E241" s="42"/>
      <c r="F241" s="42" t="s">
        <v>701</v>
      </c>
      <c r="G241" s="11" t="e">
        <f>G224</f>
        <v>#REF!</v>
      </c>
    </row>
    <row r="242" spans="1:7" ht="94.5" x14ac:dyDescent="0.25">
      <c r="A242" s="43" t="s">
        <v>294</v>
      </c>
      <c r="B242" s="203" t="s">
        <v>295</v>
      </c>
      <c r="C242" s="42"/>
      <c r="D242" s="42"/>
      <c r="E242" s="42"/>
      <c r="F242" s="42"/>
      <c r="G242" s="67" t="e">
        <f>G243</f>
        <v>#REF!</v>
      </c>
    </row>
    <row r="243" spans="1:7" ht="15.75" x14ac:dyDescent="0.25">
      <c r="A243" s="31" t="s">
        <v>284</v>
      </c>
      <c r="B243" s="6" t="s">
        <v>295</v>
      </c>
      <c r="C243" s="42" t="s">
        <v>285</v>
      </c>
      <c r="D243" s="42"/>
      <c r="E243" s="42"/>
      <c r="F243" s="42"/>
      <c r="G243" s="11" t="e">
        <f>G244</f>
        <v>#REF!</v>
      </c>
    </row>
    <row r="244" spans="1:7" ht="22.5" customHeight="1" x14ac:dyDescent="0.25">
      <c r="A244" s="31" t="s">
        <v>293</v>
      </c>
      <c r="B244" s="6" t="s">
        <v>295</v>
      </c>
      <c r="C244" s="42" t="s">
        <v>285</v>
      </c>
      <c r="D244" s="42" t="s">
        <v>256</v>
      </c>
      <c r="E244" s="42"/>
      <c r="F244" s="42"/>
      <c r="G244" s="11" t="e">
        <f>G245</f>
        <v>#REF!</v>
      </c>
    </row>
    <row r="245" spans="1:7" ht="47.25" x14ac:dyDescent="0.25">
      <c r="A245" s="31" t="s">
        <v>198</v>
      </c>
      <c r="B245" s="77" t="s">
        <v>296</v>
      </c>
      <c r="C245" s="42" t="s">
        <v>285</v>
      </c>
      <c r="D245" s="42" t="s">
        <v>256</v>
      </c>
      <c r="E245" s="42"/>
      <c r="F245" s="42"/>
      <c r="G245" s="11" t="e">
        <f>G246</f>
        <v>#REF!</v>
      </c>
    </row>
    <row r="246" spans="1:7" ht="38.25" customHeight="1" x14ac:dyDescent="0.25">
      <c r="A246" s="31" t="s">
        <v>289</v>
      </c>
      <c r="B246" s="77" t="s">
        <v>296</v>
      </c>
      <c r="C246" s="42" t="s">
        <v>285</v>
      </c>
      <c r="D246" s="42" t="s">
        <v>256</v>
      </c>
      <c r="E246" s="42" t="s">
        <v>290</v>
      </c>
      <c r="F246" s="42"/>
      <c r="G246" s="11" t="e">
        <f>G247</f>
        <v>#REF!</v>
      </c>
    </row>
    <row r="247" spans="1:7" ht="47.25" x14ac:dyDescent="0.25">
      <c r="A247" s="31" t="s">
        <v>291</v>
      </c>
      <c r="B247" s="77" t="s">
        <v>296</v>
      </c>
      <c r="C247" s="42" t="s">
        <v>285</v>
      </c>
      <c r="D247" s="42" t="s">
        <v>256</v>
      </c>
      <c r="E247" s="42" t="s">
        <v>292</v>
      </c>
      <c r="F247" s="42"/>
      <c r="G247" s="11" t="e">
        <f>'Прил.№4 ведомств.'!#REF!</f>
        <v>#REF!</v>
      </c>
    </row>
    <row r="248" spans="1:7" ht="31.5" x14ac:dyDescent="0.25">
      <c r="A248" s="47" t="s">
        <v>189</v>
      </c>
      <c r="B248" s="77" t="s">
        <v>295</v>
      </c>
      <c r="C248" s="42" t="s">
        <v>285</v>
      </c>
      <c r="D248" s="42" t="s">
        <v>256</v>
      </c>
      <c r="E248" s="42"/>
      <c r="F248" s="42" t="s">
        <v>701</v>
      </c>
      <c r="G248" s="11" t="e">
        <f>G242</f>
        <v>#REF!</v>
      </c>
    </row>
    <row r="249" spans="1:7" ht="141.75" x14ac:dyDescent="0.25">
      <c r="A249" s="43" t="s">
        <v>641</v>
      </c>
      <c r="B249" s="203" t="s">
        <v>209</v>
      </c>
      <c r="C249" s="8"/>
      <c r="D249" s="8"/>
      <c r="E249" s="8"/>
      <c r="F249" s="8"/>
      <c r="G249" s="67" t="e">
        <f>G250+G257+G264</f>
        <v>#REF!</v>
      </c>
    </row>
    <row r="250" spans="1:7" ht="110.25" x14ac:dyDescent="0.25">
      <c r="A250" s="43" t="s">
        <v>210</v>
      </c>
      <c r="B250" s="203" t="s">
        <v>211</v>
      </c>
      <c r="C250" s="8"/>
      <c r="D250" s="8"/>
      <c r="E250" s="8"/>
      <c r="F250" s="8"/>
      <c r="G250" s="67" t="e">
        <f>G251</f>
        <v>#REF!</v>
      </c>
    </row>
    <row r="251" spans="1:7" ht="15.75" x14ac:dyDescent="0.25">
      <c r="A251" s="47" t="s">
        <v>158</v>
      </c>
      <c r="B251" s="6" t="s">
        <v>211</v>
      </c>
      <c r="C251" s="42" t="s">
        <v>159</v>
      </c>
      <c r="D251" s="42"/>
      <c r="E251" s="42"/>
      <c r="F251" s="42"/>
      <c r="G251" s="11" t="e">
        <f>G252</f>
        <v>#REF!</v>
      </c>
    </row>
    <row r="252" spans="1:7" ht="33.75" customHeight="1" x14ac:dyDescent="0.25">
      <c r="A252" s="78" t="s">
        <v>180</v>
      </c>
      <c r="B252" s="6" t="s">
        <v>211</v>
      </c>
      <c r="C252" s="42" t="s">
        <v>159</v>
      </c>
      <c r="D252" s="42" t="s">
        <v>181</v>
      </c>
      <c r="E252" s="42"/>
      <c r="F252" s="42"/>
      <c r="G252" s="11" t="e">
        <f>G253</f>
        <v>#REF!</v>
      </c>
    </row>
    <row r="253" spans="1:7" ht="47.25" x14ac:dyDescent="0.25">
      <c r="A253" s="120" t="s">
        <v>212</v>
      </c>
      <c r="B253" s="6" t="s">
        <v>213</v>
      </c>
      <c r="C253" s="42" t="s">
        <v>159</v>
      </c>
      <c r="D253" s="42" t="s">
        <v>181</v>
      </c>
      <c r="E253" s="42"/>
      <c r="F253" s="42"/>
      <c r="G253" s="11" t="e">
        <f>G254</f>
        <v>#REF!</v>
      </c>
    </row>
    <row r="254" spans="1:7" ht="47.25" x14ac:dyDescent="0.25">
      <c r="A254" s="31" t="s">
        <v>172</v>
      </c>
      <c r="B254" s="6" t="s">
        <v>213</v>
      </c>
      <c r="C254" s="42" t="s">
        <v>159</v>
      </c>
      <c r="D254" s="42" t="s">
        <v>181</v>
      </c>
      <c r="E254" s="42" t="s">
        <v>173</v>
      </c>
      <c r="F254" s="42"/>
      <c r="G254" s="11" t="e">
        <f>G255</f>
        <v>#REF!</v>
      </c>
    </row>
    <row r="255" spans="1:7" ht="47.25" x14ac:dyDescent="0.25">
      <c r="A255" s="31" t="s">
        <v>174</v>
      </c>
      <c r="B255" s="6" t="s">
        <v>213</v>
      </c>
      <c r="C255" s="42" t="s">
        <v>159</v>
      </c>
      <c r="D255" s="42" t="s">
        <v>181</v>
      </c>
      <c r="E255" s="42" t="s">
        <v>175</v>
      </c>
      <c r="F255" s="42"/>
      <c r="G255" s="11" t="e">
        <f>'Прил.№4 ведомств.'!#REF!</f>
        <v>#REF!</v>
      </c>
    </row>
    <row r="256" spans="1:7" ht="31.5" x14ac:dyDescent="0.25">
      <c r="A256" s="31" t="s">
        <v>189</v>
      </c>
      <c r="B256" s="6" t="s">
        <v>211</v>
      </c>
      <c r="C256" s="42" t="s">
        <v>159</v>
      </c>
      <c r="D256" s="42" t="s">
        <v>181</v>
      </c>
      <c r="E256" s="42"/>
      <c r="F256" s="42" t="s">
        <v>701</v>
      </c>
      <c r="G256" s="7" t="e">
        <f>G250</f>
        <v>#REF!</v>
      </c>
    </row>
    <row r="257" spans="1:7" ht="94.5" x14ac:dyDescent="0.25">
      <c r="A257" s="43" t="s">
        <v>214</v>
      </c>
      <c r="B257" s="203" t="s">
        <v>215</v>
      </c>
      <c r="C257" s="8"/>
      <c r="D257" s="8"/>
      <c r="E257" s="8"/>
      <c r="F257" s="8"/>
      <c r="G257" s="67" t="e">
        <f>G258</f>
        <v>#REF!</v>
      </c>
    </row>
    <row r="258" spans="1:7" ht="15.75" x14ac:dyDescent="0.25">
      <c r="A258" s="47" t="s">
        <v>158</v>
      </c>
      <c r="B258" s="6" t="s">
        <v>215</v>
      </c>
      <c r="C258" s="42" t="s">
        <v>159</v>
      </c>
      <c r="D258" s="42"/>
      <c r="E258" s="42"/>
      <c r="F258" s="42"/>
      <c r="G258" s="7" t="e">
        <f>G259</f>
        <v>#REF!</v>
      </c>
    </row>
    <row r="259" spans="1:7" ht="31.5" x14ac:dyDescent="0.25">
      <c r="A259" s="78" t="s">
        <v>180</v>
      </c>
      <c r="B259" s="6" t="s">
        <v>215</v>
      </c>
      <c r="C259" s="42" t="s">
        <v>159</v>
      </c>
      <c r="D259" s="42" t="s">
        <v>181</v>
      </c>
      <c r="E259" s="42"/>
      <c r="F259" s="42"/>
      <c r="G259" s="7" t="e">
        <f>G260</f>
        <v>#REF!</v>
      </c>
    </row>
    <row r="260" spans="1:7" ht="31.5" x14ac:dyDescent="0.25">
      <c r="A260" s="47" t="s">
        <v>216</v>
      </c>
      <c r="B260" s="6" t="s">
        <v>217</v>
      </c>
      <c r="C260" s="10" t="s">
        <v>159</v>
      </c>
      <c r="D260" s="10" t="s">
        <v>181</v>
      </c>
      <c r="E260" s="10"/>
      <c r="F260" s="27"/>
      <c r="G260" s="27" t="e">
        <f>G261</f>
        <v>#REF!</v>
      </c>
    </row>
    <row r="261" spans="1:7" ht="47.25" x14ac:dyDescent="0.25">
      <c r="A261" s="26" t="s">
        <v>172</v>
      </c>
      <c r="B261" s="6" t="s">
        <v>217</v>
      </c>
      <c r="C261" s="10" t="s">
        <v>159</v>
      </c>
      <c r="D261" s="10" t="s">
        <v>181</v>
      </c>
      <c r="E261" s="10" t="s">
        <v>173</v>
      </c>
      <c r="F261" s="27"/>
      <c r="G261" s="27" t="e">
        <f>G262</f>
        <v>#REF!</v>
      </c>
    </row>
    <row r="262" spans="1:7" ht="47.25" x14ac:dyDescent="0.25">
      <c r="A262" s="26" t="s">
        <v>174</v>
      </c>
      <c r="B262" s="6" t="s">
        <v>217</v>
      </c>
      <c r="C262" s="10" t="s">
        <v>159</v>
      </c>
      <c r="D262" s="10" t="s">
        <v>181</v>
      </c>
      <c r="E262" s="10" t="s">
        <v>175</v>
      </c>
      <c r="F262" s="27"/>
      <c r="G262" s="27" t="e">
        <f>'Прил.№4 ведомств.'!#REF!</f>
        <v>#REF!</v>
      </c>
    </row>
    <row r="263" spans="1:7" ht="31.5" x14ac:dyDescent="0.25">
      <c r="A263" s="31" t="s">
        <v>189</v>
      </c>
      <c r="B263" s="6" t="s">
        <v>215</v>
      </c>
      <c r="C263" s="42" t="s">
        <v>159</v>
      </c>
      <c r="D263" s="42" t="s">
        <v>181</v>
      </c>
      <c r="E263" s="42"/>
      <c r="F263" s="42" t="s">
        <v>701</v>
      </c>
      <c r="G263" s="7" t="e">
        <f>G257</f>
        <v>#REF!</v>
      </c>
    </row>
    <row r="264" spans="1:7" ht="63" x14ac:dyDescent="0.25">
      <c r="A264" s="24" t="s">
        <v>218</v>
      </c>
      <c r="B264" s="203" t="s">
        <v>219</v>
      </c>
      <c r="C264" s="8"/>
      <c r="D264" s="8"/>
      <c r="E264" s="8"/>
      <c r="F264" s="8"/>
      <c r="G264" s="67" t="e">
        <f>G265</f>
        <v>#REF!</v>
      </c>
    </row>
    <row r="265" spans="1:7" ht="15.75" x14ac:dyDescent="0.25">
      <c r="A265" s="47" t="s">
        <v>158</v>
      </c>
      <c r="B265" s="6" t="s">
        <v>219</v>
      </c>
      <c r="C265" s="42" t="s">
        <v>159</v>
      </c>
      <c r="D265" s="42"/>
      <c r="E265" s="42"/>
      <c r="F265" s="42"/>
      <c r="G265" s="11" t="e">
        <f>G266</f>
        <v>#REF!</v>
      </c>
    </row>
    <row r="266" spans="1:7" ht="31.5" x14ac:dyDescent="0.25">
      <c r="A266" s="78" t="s">
        <v>180</v>
      </c>
      <c r="B266" s="6" t="s">
        <v>219</v>
      </c>
      <c r="C266" s="42" t="s">
        <v>159</v>
      </c>
      <c r="D266" s="42" t="s">
        <v>181</v>
      </c>
      <c r="E266" s="42"/>
      <c r="F266" s="42"/>
      <c r="G266" s="11" t="e">
        <f>G267</f>
        <v>#REF!</v>
      </c>
    </row>
    <row r="267" spans="1:7" ht="32.25" customHeight="1" x14ac:dyDescent="0.25">
      <c r="A267" s="47" t="s">
        <v>220</v>
      </c>
      <c r="B267" s="6" t="s">
        <v>221</v>
      </c>
      <c r="C267" s="42" t="s">
        <v>159</v>
      </c>
      <c r="D267" s="42" t="s">
        <v>181</v>
      </c>
      <c r="E267" s="42"/>
      <c r="F267" s="42"/>
      <c r="G267" s="11" t="e">
        <f>G268</f>
        <v>#REF!</v>
      </c>
    </row>
    <row r="268" spans="1:7" ht="47.25" x14ac:dyDescent="0.25">
      <c r="A268" s="31" t="s">
        <v>172</v>
      </c>
      <c r="B268" s="6" t="s">
        <v>221</v>
      </c>
      <c r="C268" s="42" t="s">
        <v>159</v>
      </c>
      <c r="D268" s="42" t="s">
        <v>181</v>
      </c>
      <c r="E268" s="42" t="s">
        <v>173</v>
      </c>
      <c r="F268" s="42"/>
      <c r="G268" s="11" t="e">
        <f>G269</f>
        <v>#REF!</v>
      </c>
    </row>
    <row r="269" spans="1:7" ht="47.25" x14ac:dyDescent="0.25">
      <c r="A269" s="31" t="s">
        <v>174</v>
      </c>
      <c r="B269" s="6" t="s">
        <v>221</v>
      </c>
      <c r="C269" s="42" t="s">
        <v>159</v>
      </c>
      <c r="D269" s="42" t="s">
        <v>181</v>
      </c>
      <c r="E269" s="42" t="s">
        <v>175</v>
      </c>
      <c r="F269" s="42"/>
      <c r="G269" s="11" t="e">
        <f>'Прил.№4 ведомств.'!#REF!</f>
        <v>#REF!</v>
      </c>
    </row>
    <row r="270" spans="1:7" ht="31.5" x14ac:dyDescent="0.25">
      <c r="A270" s="31" t="s">
        <v>189</v>
      </c>
      <c r="B270" s="6" t="s">
        <v>219</v>
      </c>
      <c r="C270" s="42" t="s">
        <v>159</v>
      </c>
      <c r="D270" s="42" t="s">
        <v>181</v>
      </c>
      <c r="E270" s="42"/>
      <c r="F270" s="42" t="s">
        <v>701</v>
      </c>
      <c r="G270" s="11" t="e">
        <f>G264</f>
        <v>#REF!</v>
      </c>
    </row>
    <row r="271" spans="1:7" ht="69" customHeight="1" x14ac:dyDescent="0.25">
      <c r="A271" s="43" t="s">
        <v>523</v>
      </c>
      <c r="B271" s="3" t="s">
        <v>524</v>
      </c>
      <c r="C271" s="79"/>
      <c r="D271" s="79"/>
      <c r="E271" s="79"/>
      <c r="F271" s="79"/>
      <c r="G271" s="4" t="e">
        <f>G273+G294+G317</f>
        <v>#REF!</v>
      </c>
    </row>
    <row r="272" spans="1:7" ht="94.5" x14ac:dyDescent="0.25">
      <c r="A272" s="43" t="s">
        <v>702</v>
      </c>
      <c r="B272" s="3" t="s">
        <v>526</v>
      </c>
      <c r="C272" s="80"/>
      <c r="D272" s="80"/>
      <c r="E272" s="80"/>
      <c r="F272" s="80"/>
      <c r="G272" s="67" t="e">
        <f>G273</f>
        <v>#REF!</v>
      </c>
    </row>
    <row r="273" spans="1:7" ht="15.75" x14ac:dyDescent="0.25">
      <c r="A273" s="31" t="s">
        <v>304</v>
      </c>
      <c r="B273" s="42" t="s">
        <v>526</v>
      </c>
      <c r="C273" s="42" t="s">
        <v>305</v>
      </c>
      <c r="D273" s="79"/>
      <c r="E273" s="79"/>
      <c r="F273" s="79"/>
      <c r="G273" s="11" t="e">
        <f>G274</f>
        <v>#REF!</v>
      </c>
    </row>
    <row r="274" spans="1:7" ht="15.75" x14ac:dyDescent="0.25">
      <c r="A274" s="31" t="s">
        <v>306</v>
      </c>
      <c r="B274" s="42" t="s">
        <v>526</v>
      </c>
      <c r="C274" s="42" t="s">
        <v>305</v>
      </c>
      <c r="D274" s="42" t="s">
        <v>256</v>
      </c>
      <c r="E274" s="79"/>
      <c r="F274" s="79"/>
      <c r="G274" s="11" t="e">
        <f>G275+G290</f>
        <v>#REF!</v>
      </c>
    </row>
    <row r="275" spans="1:7" ht="63" x14ac:dyDescent="0.25">
      <c r="A275" s="31" t="s">
        <v>311</v>
      </c>
      <c r="B275" s="42" t="s">
        <v>527</v>
      </c>
      <c r="C275" s="42" t="s">
        <v>305</v>
      </c>
      <c r="D275" s="42" t="s">
        <v>256</v>
      </c>
      <c r="E275" s="79"/>
      <c r="F275" s="79"/>
      <c r="G275" s="11" t="e">
        <f>G276</f>
        <v>#REF!</v>
      </c>
    </row>
    <row r="276" spans="1:7" ht="63" x14ac:dyDescent="0.25">
      <c r="A276" s="31" t="s">
        <v>313</v>
      </c>
      <c r="B276" s="42" t="s">
        <v>527</v>
      </c>
      <c r="C276" s="42" t="s">
        <v>305</v>
      </c>
      <c r="D276" s="42" t="s">
        <v>256</v>
      </c>
      <c r="E276" s="42" t="s">
        <v>314</v>
      </c>
      <c r="F276" s="79"/>
      <c r="G276" s="11" t="e">
        <f>G277</f>
        <v>#REF!</v>
      </c>
    </row>
    <row r="277" spans="1:7" ht="15.75" x14ac:dyDescent="0.25">
      <c r="A277" s="31" t="s">
        <v>315</v>
      </c>
      <c r="B277" s="42" t="s">
        <v>527</v>
      </c>
      <c r="C277" s="42" t="s">
        <v>305</v>
      </c>
      <c r="D277" s="42" t="s">
        <v>256</v>
      </c>
      <c r="E277" s="42" t="s">
        <v>316</v>
      </c>
      <c r="F277" s="79"/>
      <c r="G277" s="11" t="e">
        <f>'Прил.№4 ведомств.'!#REF!</f>
        <v>#REF!</v>
      </c>
    </row>
    <row r="278" spans="1:7" ht="78.75" hidden="1" customHeight="1" x14ac:dyDescent="0.25">
      <c r="A278" s="31" t="s">
        <v>646</v>
      </c>
      <c r="B278" s="42" t="s">
        <v>703</v>
      </c>
      <c r="C278" s="42" t="s">
        <v>305</v>
      </c>
      <c r="D278" s="42" t="s">
        <v>256</v>
      </c>
      <c r="E278" s="42"/>
      <c r="F278" s="79"/>
      <c r="G278" s="11">
        <f>G279</f>
        <v>0</v>
      </c>
    </row>
    <row r="279" spans="1:7" ht="63" hidden="1" x14ac:dyDescent="0.25">
      <c r="A279" s="31" t="s">
        <v>313</v>
      </c>
      <c r="B279" s="42" t="s">
        <v>703</v>
      </c>
      <c r="C279" s="42" t="s">
        <v>305</v>
      </c>
      <c r="D279" s="42" t="s">
        <v>256</v>
      </c>
      <c r="E279" s="42" t="s">
        <v>314</v>
      </c>
      <c r="F279" s="79"/>
      <c r="G279" s="11">
        <f>G280</f>
        <v>0</v>
      </c>
    </row>
    <row r="280" spans="1:7" ht="15.75" hidden="1" x14ac:dyDescent="0.25">
      <c r="A280" s="31" t="s">
        <v>315</v>
      </c>
      <c r="B280" s="42" t="s">
        <v>703</v>
      </c>
      <c r="C280" s="42" t="s">
        <v>305</v>
      </c>
      <c r="D280" s="42" t="s">
        <v>256</v>
      </c>
      <c r="E280" s="42" t="s">
        <v>316</v>
      </c>
      <c r="F280" s="79"/>
      <c r="G280" s="11">
        <f>G281</f>
        <v>0</v>
      </c>
    </row>
    <row r="281" spans="1:7" ht="47.25" hidden="1" x14ac:dyDescent="0.25">
      <c r="A281" s="48" t="s">
        <v>522</v>
      </c>
      <c r="B281" s="42" t="s">
        <v>703</v>
      </c>
      <c r="C281" s="42" t="s">
        <v>305</v>
      </c>
      <c r="D281" s="42" t="s">
        <v>256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319</v>
      </c>
      <c r="B282" s="42" t="s">
        <v>704</v>
      </c>
      <c r="C282" s="42" t="s">
        <v>305</v>
      </c>
      <c r="D282" s="42" t="s">
        <v>256</v>
      </c>
      <c r="E282" s="42"/>
      <c r="F282" s="79"/>
      <c r="G282" s="11">
        <f>G283</f>
        <v>0</v>
      </c>
    </row>
    <row r="283" spans="1:7" ht="63" hidden="1" x14ac:dyDescent="0.25">
      <c r="A283" s="31" t="s">
        <v>313</v>
      </c>
      <c r="B283" s="42" t="s">
        <v>704</v>
      </c>
      <c r="C283" s="42" t="s">
        <v>305</v>
      </c>
      <c r="D283" s="42" t="s">
        <v>256</v>
      </c>
      <c r="E283" s="42" t="s">
        <v>314</v>
      </c>
      <c r="F283" s="79"/>
      <c r="G283" s="11">
        <f>G284</f>
        <v>0</v>
      </c>
    </row>
    <row r="284" spans="1:7" ht="15.75" hidden="1" x14ac:dyDescent="0.25">
      <c r="A284" s="31" t="s">
        <v>315</v>
      </c>
      <c r="B284" s="42" t="s">
        <v>704</v>
      </c>
      <c r="C284" s="42" t="s">
        <v>305</v>
      </c>
      <c r="D284" s="42" t="s">
        <v>256</v>
      </c>
      <c r="E284" s="42" t="s">
        <v>316</v>
      </c>
      <c r="F284" s="79"/>
      <c r="G284" s="11"/>
    </row>
    <row r="285" spans="1:7" ht="47.25" hidden="1" x14ac:dyDescent="0.25">
      <c r="A285" s="48" t="s">
        <v>522</v>
      </c>
      <c r="B285" s="42" t="s">
        <v>704</v>
      </c>
      <c r="C285" s="42" t="s">
        <v>305</v>
      </c>
      <c r="D285" s="42" t="s">
        <v>256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321</v>
      </c>
      <c r="B286" s="42" t="s">
        <v>705</v>
      </c>
      <c r="C286" s="42" t="s">
        <v>305</v>
      </c>
      <c r="D286" s="42" t="s">
        <v>256</v>
      </c>
      <c r="E286" s="42"/>
      <c r="F286" s="79"/>
      <c r="G286" s="11">
        <f>G287</f>
        <v>0</v>
      </c>
    </row>
    <row r="287" spans="1:7" ht="63" hidden="1" x14ac:dyDescent="0.25">
      <c r="A287" s="31" t="s">
        <v>313</v>
      </c>
      <c r="B287" s="42" t="s">
        <v>705</v>
      </c>
      <c r="C287" s="42" t="s">
        <v>305</v>
      </c>
      <c r="D287" s="42" t="s">
        <v>256</v>
      </c>
      <c r="E287" s="42" t="s">
        <v>314</v>
      </c>
      <c r="F287" s="79"/>
      <c r="G287" s="11">
        <f>G288</f>
        <v>0</v>
      </c>
    </row>
    <row r="288" spans="1:7" ht="15.75" hidden="1" x14ac:dyDescent="0.25">
      <c r="A288" s="31" t="s">
        <v>315</v>
      </c>
      <c r="B288" s="42" t="s">
        <v>705</v>
      </c>
      <c r="C288" s="42" t="s">
        <v>305</v>
      </c>
      <c r="D288" s="42" t="s">
        <v>256</v>
      </c>
      <c r="E288" s="42" t="s">
        <v>316</v>
      </c>
      <c r="F288" s="79"/>
      <c r="G288" s="11"/>
    </row>
    <row r="289" spans="1:7" ht="47.25" hidden="1" x14ac:dyDescent="0.25">
      <c r="A289" s="48" t="s">
        <v>522</v>
      </c>
      <c r="B289" s="42" t="s">
        <v>705</v>
      </c>
      <c r="C289" s="42" t="s">
        <v>305</v>
      </c>
      <c r="D289" s="42" t="s">
        <v>256</v>
      </c>
      <c r="E289" s="42"/>
      <c r="F289" s="2">
        <v>907</v>
      </c>
      <c r="G289" s="11">
        <v>0</v>
      </c>
    </row>
    <row r="290" spans="1:7" ht="47.25" x14ac:dyDescent="0.25">
      <c r="A290" s="31" t="s">
        <v>323</v>
      </c>
      <c r="B290" s="42" t="s">
        <v>530</v>
      </c>
      <c r="C290" s="42" t="s">
        <v>305</v>
      </c>
      <c r="D290" s="42" t="s">
        <v>256</v>
      </c>
      <c r="E290" s="42"/>
      <c r="F290" s="79"/>
      <c r="G290" s="11" t="e">
        <f>G291</f>
        <v>#REF!</v>
      </c>
    </row>
    <row r="291" spans="1:7" ht="63" x14ac:dyDescent="0.25">
      <c r="A291" s="31" t="s">
        <v>313</v>
      </c>
      <c r="B291" s="42" t="s">
        <v>530</v>
      </c>
      <c r="C291" s="42" t="s">
        <v>305</v>
      </c>
      <c r="D291" s="42" t="s">
        <v>256</v>
      </c>
      <c r="E291" s="42" t="s">
        <v>314</v>
      </c>
      <c r="F291" s="79"/>
      <c r="G291" s="11" t="e">
        <f>G292</f>
        <v>#REF!</v>
      </c>
    </row>
    <row r="292" spans="1:7" ht="15.75" x14ac:dyDescent="0.25">
      <c r="A292" s="31" t="s">
        <v>315</v>
      </c>
      <c r="B292" s="42" t="s">
        <v>530</v>
      </c>
      <c r="C292" s="42" t="s">
        <v>305</v>
      </c>
      <c r="D292" s="42" t="s">
        <v>256</v>
      </c>
      <c r="E292" s="42" t="s">
        <v>316</v>
      </c>
      <c r="F292" s="79"/>
      <c r="G292" s="11" t="e">
        <f>'Прил.№4 ведомств.'!#REF!</f>
        <v>#REF!</v>
      </c>
    </row>
    <row r="293" spans="1:7" ht="58.5" customHeight="1" x14ac:dyDescent="0.25">
      <c r="A293" s="81" t="s">
        <v>522</v>
      </c>
      <c r="B293" s="42" t="s">
        <v>526</v>
      </c>
      <c r="C293" s="42" t="s">
        <v>305</v>
      </c>
      <c r="D293" s="42" t="s">
        <v>256</v>
      </c>
      <c r="E293" s="42"/>
      <c r="F293" s="2">
        <v>907</v>
      </c>
      <c r="G293" s="11" t="e">
        <f>G272</f>
        <v>#REF!</v>
      </c>
    </row>
    <row r="294" spans="1:7" ht="63" x14ac:dyDescent="0.25">
      <c r="A294" s="63" t="s">
        <v>535</v>
      </c>
      <c r="B294" s="8" t="s">
        <v>536</v>
      </c>
      <c r="C294" s="8"/>
      <c r="D294" s="8"/>
      <c r="E294" s="8"/>
      <c r="F294" s="3"/>
      <c r="G294" s="67" t="e">
        <f>G295</f>
        <v>#REF!</v>
      </c>
    </row>
    <row r="295" spans="1:7" ht="15.75" x14ac:dyDescent="0.25">
      <c r="A295" s="31" t="s">
        <v>532</v>
      </c>
      <c r="B295" s="42" t="s">
        <v>536</v>
      </c>
      <c r="C295" s="2">
        <v>11</v>
      </c>
      <c r="D295" s="79"/>
      <c r="E295" s="79"/>
      <c r="F295" s="79"/>
      <c r="G295" s="11" t="e">
        <f>G296</f>
        <v>#REF!</v>
      </c>
    </row>
    <row r="296" spans="1:7" ht="20.25" customHeight="1" x14ac:dyDescent="0.25">
      <c r="A296" s="31" t="s">
        <v>534</v>
      </c>
      <c r="B296" s="42" t="s">
        <v>536</v>
      </c>
      <c r="C296" s="42" t="s">
        <v>533</v>
      </c>
      <c r="D296" s="42" t="s">
        <v>159</v>
      </c>
      <c r="E296" s="82"/>
      <c r="F296" s="6"/>
      <c r="G296" s="11" t="e">
        <f>G297+G301+G305+G309+G313</f>
        <v>#REF!</v>
      </c>
    </row>
    <row r="297" spans="1:7" ht="47.25" x14ac:dyDescent="0.25">
      <c r="A297" s="31" t="s">
        <v>537</v>
      </c>
      <c r="B297" s="42" t="s">
        <v>538</v>
      </c>
      <c r="C297" s="42" t="s">
        <v>533</v>
      </c>
      <c r="D297" s="42" t="s">
        <v>159</v>
      </c>
      <c r="E297" s="82"/>
      <c r="F297" s="6"/>
      <c r="G297" s="11" t="e">
        <f>G298</f>
        <v>#REF!</v>
      </c>
    </row>
    <row r="298" spans="1:7" ht="65.25" customHeight="1" x14ac:dyDescent="0.25">
      <c r="A298" s="31" t="s">
        <v>313</v>
      </c>
      <c r="B298" s="42" t="s">
        <v>538</v>
      </c>
      <c r="C298" s="42" t="s">
        <v>533</v>
      </c>
      <c r="D298" s="42" t="s">
        <v>159</v>
      </c>
      <c r="E298" s="42" t="s">
        <v>314</v>
      </c>
      <c r="F298" s="6"/>
      <c r="G298" s="11" t="e">
        <f>G299</f>
        <v>#REF!</v>
      </c>
    </row>
    <row r="299" spans="1:7" ht="15.75" x14ac:dyDescent="0.25">
      <c r="A299" s="31" t="s">
        <v>315</v>
      </c>
      <c r="B299" s="42" t="s">
        <v>538</v>
      </c>
      <c r="C299" s="42" t="s">
        <v>533</v>
      </c>
      <c r="D299" s="42" t="s">
        <v>159</v>
      </c>
      <c r="E299" s="42" t="s">
        <v>316</v>
      </c>
      <c r="F299" s="6"/>
      <c r="G299" s="11" t="e">
        <f>'Прил.№4 ведомств.'!#REF!</f>
        <v>#REF!</v>
      </c>
    </row>
    <row r="300" spans="1:7" ht="47.25" hidden="1" x14ac:dyDescent="0.25">
      <c r="A300" s="48" t="s">
        <v>522</v>
      </c>
      <c r="B300" s="42" t="s">
        <v>536</v>
      </c>
      <c r="C300" s="42" t="s">
        <v>533</v>
      </c>
      <c r="D300" s="42" t="s">
        <v>159</v>
      </c>
      <c r="E300" s="42"/>
      <c r="F300" s="6">
        <v>907</v>
      </c>
      <c r="G300" s="11" t="e">
        <f>G294</f>
        <v>#REF!</v>
      </c>
    </row>
    <row r="301" spans="1:7" ht="63" hidden="1" x14ac:dyDescent="0.25">
      <c r="A301" s="31" t="s">
        <v>646</v>
      </c>
      <c r="B301" s="42" t="s">
        <v>706</v>
      </c>
      <c r="C301" s="42" t="s">
        <v>533</v>
      </c>
      <c r="D301" s="42" t="s">
        <v>159</v>
      </c>
      <c r="E301" s="42"/>
      <c r="F301" s="6"/>
      <c r="G301" s="11">
        <f>G302</f>
        <v>0</v>
      </c>
    </row>
    <row r="302" spans="1:7" ht="63" hidden="1" x14ac:dyDescent="0.25">
      <c r="A302" s="31" t="s">
        <v>313</v>
      </c>
      <c r="B302" s="42" t="s">
        <v>706</v>
      </c>
      <c r="C302" s="42" t="s">
        <v>533</v>
      </c>
      <c r="D302" s="42" t="s">
        <v>159</v>
      </c>
      <c r="E302" s="42" t="s">
        <v>314</v>
      </c>
      <c r="F302" s="6"/>
      <c r="G302" s="11">
        <f>G303</f>
        <v>0</v>
      </c>
    </row>
    <row r="303" spans="1:7" ht="15.75" hidden="1" x14ac:dyDescent="0.25">
      <c r="A303" s="31" t="s">
        <v>315</v>
      </c>
      <c r="B303" s="42" t="s">
        <v>706</v>
      </c>
      <c r="C303" s="42" t="s">
        <v>533</v>
      </c>
      <c r="D303" s="42" t="s">
        <v>159</v>
      </c>
      <c r="E303" s="42" t="s">
        <v>316</v>
      </c>
      <c r="F303" s="6"/>
      <c r="G303" s="11">
        <f>G304</f>
        <v>0</v>
      </c>
    </row>
    <row r="304" spans="1:7" ht="47.25" hidden="1" x14ac:dyDescent="0.25">
      <c r="A304" s="81" t="s">
        <v>522</v>
      </c>
      <c r="B304" s="42" t="s">
        <v>706</v>
      </c>
      <c r="C304" s="42" t="s">
        <v>533</v>
      </c>
      <c r="D304" s="42" t="s">
        <v>159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319</v>
      </c>
      <c r="B305" s="42" t="s">
        <v>539</v>
      </c>
      <c r="C305" s="42" t="s">
        <v>533</v>
      </c>
      <c r="D305" s="42" t="s">
        <v>159</v>
      </c>
      <c r="E305" s="42"/>
      <c r="F305" s="6"/>
      <c r="G305" s="11" t="e">
        <f>G306</f>
        <v>#REF!</v>
      </c>
    </row>
    <row r="306" spans="1:8" ht="63" x14ac:dyDescent="0.25">
      <c r="A306" s="31" t="s">
        <v>313</v>
      </c>
      <c r="B306" s="42" t="s">
        <v>539</v>
      </c>
      <c r="C306" s="42" t="s">
        <v>533</v>
      </c>
      <c r="D306" s="42" t="s">
        <v>159</v>
      </c>
      <c r="E306" s="42" t="s">
        <v>314</v>
      </c>
      <c r="F306" s="6"/>
      <c r="G306" s="11" t="e">
        <f>G307</f>
        <v>#REF!</v>
      </c>
    </row>
    <row r="307" spans="1:8" ht="15.75" x14ac:dyDescent="0.25">
      <c r="A307" s="31" t="s">
        <v>315</v>
      </c>
      <c r="B307" s="42" t="s">
        <v>539</v>
      </c>
      <c r="C307" s="42" t="s">
        <v>533</v>
      </c>
      <c r="D307" s="42" t="s">
        <v>159</v>
      </c>
      <c r="E307" s="42" t="s">
        <v>316</v>
      </c>
      <c r="F307" s="6"/>
      <c r="G307" s="187" t="e">
        <f>'Прил.№4 ведомств.'!#REF!</f>
        <v>#REF!</v>
      </c>
      <c r="H307" s="188" t="s">
        <v>806</v>
      </c>
    </row>
    <row r="308" spans="1:8" ht="47.25" x14ac:dyDescent="0.25">
      <c r="A308" s="48" t="s">
        <v>522</v>
      </c>
      <c r="B308" s="42" t="s">
        <v>536</v>
      </c>
      <c r="C308" s="42" t="s">
        <v>533</v>
      </c>
      <c r="D308" s="42" t="s">
        <v>159</v>
      </c>
      <c r="E308" s="42"/>
      <c r="F308" s="6">
        <v>907</v>
      </c>
      <c r="G308" s="11" t="e">
        <f>G299+G307</f>
        <v>#REF!</v>
      </c>
    </row>
    <row r="309" spans="1:8" ht="31.5" hidden="1" x14ac:dyDescent="0.25">
      <c r="A309" s="31" t="s">
        <v>321</v>
      </c>
      <c r="B309" s="42" t="s">
        <v>707</v>
      </c>
      <c r="C309" s="42" t="s">
        <v>533</v>
      </c>
      <c r="D309" s="42" t="s">
        <v>159</v>
      </c>
      <c r="E309" s="42"/>
      <c r="F309" s="6"/>
      <c r="G309" s="11">
        <f>G310</f>
        <v>0</v>
      </c>
    </row>
    <row r="310" spans="1:8" ht="63" hidden="1" x14ac:dyDescent="0.25">
      <c r="A310" s="31" t="s">
        <v>313</v>
      </c>
      <c r="B310" s="42" t="s">
        <v>707</v>
      </c>
      <c r="C310" s="42" t="s">
        <v>533</v>
      </c>
      <c r="D310" s="42" t="s">
        <v>159</v>
      </c>
      <c r="E310" s="42" t="s">
        <v>314</v>
      </c>
      <c r="F310" s="6"/>
      <c r="G310" s="11">
        <f>G311</f>
        <v>0</v>
      </c>
    </row>
    <row r="311" spans="1:8" ht="15.75" hidden="1" x14ac:dyDescent="0.25">
      <c r="A311" s="31" t="s">
        <v>315</v>
      </c>
      <c r="B311" s="42" t="s">
        <v>707</v>
      </c>
      <c r="C311" s="42" t="s">
        <v>533</v>
      </c>
      <c r="D311" s="42" t="s">
        <v>159</v>
      </c>
      <c r="E311" s="42" t="s">
        <v>316</v>
      </c>
      <c r="F311" s="6"/>
      <c r="G311" s="11"/>
    </row>
    <row r="312" spans="1:8" ht="47.25" hidden="1" x14ac:dyDescent="0.25">
      <c r="A312" s="48" t="s">
        <v>522</v>
      </c>
      <c r="B312" s="42" t="s">
        <v>707</v>
      </c>
      <c r="C312" s="42" t="s">
        <v>533</v>
      </c>
      <c r="D312" s="42" t="s">
        <v>159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325</v>
      </c>
      <c r="B313" s="42" t="s">
        <v>708</v>
      </c>
      <c r="C313" s="42" t="s">
        <v>533</v>
      </c>
      <c r="D313" s="42" t="s">
        <v>159</v>
      </c>
      <c r="E313" s="42"/>
      <c r="F313" s="6"/>
      <c r="G313" s="11">
        <f>G314</f>
        <v>0</v>
      </c>
    </row>
    <row r="314" spans="1:8" ht="63" hidden="1" x14ac:dyDescent="0.25">
      <c r="A314" s="31" t="s">
        <v>313</v>
      </c>
      <c r="B314" s="42" t="s">
        <v>708</v>
      </c>
      <c r="C314" s="42" t="s">
        <v>533</v>
      </c>
      <c r="D314" s="42" t="s">
        <v>159</v>
      </c>
      <c r="E314" s="42" t="s">
        <v>314</v>
      </c>
      <c r="F314" s="6"/>
      <c r="G314" s="11">
        <f>G315</f>
        <v>0</v>
      </c>
    </row>
    <row r="315" spans="1:8" ht="15.75" hidden="1" x14ac:dyDescent="0.25">
      <c r="A315" s="31" t="s">
        <v>315</v>
      </c>
      <c r="B315" s="42" t="s">
        <v>708</v>
      </c>
      <c r="C315" s="42" t="s">
        <v>533</v>
      </c>
      <c r="D315" s="42" t="s">
        <v>159</v>
      </c>
      <c r="E315" s="42" t="s">
        <v>316</v>
      </c>
      <c r="F315" s="6"/>
      <c r="G315" s="11"/>
    </row>
    <row r="316" spans="1:8" ht="47.25" hidden="1" x14ac:dyDescent="0.25">
      <c r="A316" s="48" t="s">
        <v>522</v>
      </c>
      <c r="B316" s="42" t="s">
        <v>708</v>
      </c>
      <c r="C316" s="42" t="s">
        <v>533</v>
      </c>
      <c r="D316" s="42" t="s">
        <v>159</v>
      </c>
      <c r="E316" s="42"/>
      <c r="F316" s="6">
        <v>907</v>
      </c>
      <c r="G316" s="11">
        <v>0</v>
      </c>
    </row>
    <row r="317" spans="1:8" ht="63" x14ac:dyDescent="0.25">
      <c r="A317" s="63" t="s">
        <v>543</v>
      </c>
      <c r="B317" s="8" t="s">
        <v>544</v>
      </c>
      <c r="C317" s="8"/>
      <c r="D317" s="8"/>
      <c r="E317" s="8"/>
      <c r="F317" s="203"/>
      <c r="G317" s="4" t="e">
        <f>G318</f>
        <v>#REF!</v>
      </c>
    </row>
    <row r="318" spans="1:8" ht="15.75" x14ac:dyDescent="0.25">
      <c r="A318" s="31" t="s">
        <v>532</v>
      </c>
      <c r="B318" s="42" t="s">
        <v>544</v>
      </c>
      <c r="C318" s="2">
        <v>11</v>
      </c>
      <c r="D318" s="42"/>
      <c r="E318" s="42"/>
      <c r="F318" s="6"/>
      <c r="G318" s="7" t="e">
        <f>G319</f>
        <v>#REF!</v>
      </c>
    </row>
    <row r="319" spans="1:8" ht="31.5" x14ac:dyDescent="0.25">
      <c r="A319" s="26" t="s">
        <v>542</v>
      </c>
      <c r="B319" s="42" t="s">
        <v>544</v>
      </c>
      <c r="C319" s="42" t="s">
        <v>533</v>
      </c>
      <c r="D319" s="42" t="s">
        <v>275</v>
      </c>
      <c r="E319" s="42"/>
      <c r="F319" s="6"/>
      <c r="G319" s="7" t="e">
        <f>G320</f>
        <v>#REF!</v>
      </c>
    </row>
    <row r="320" spans="1:8" ht="47.25" x14ac:dyDescent="0.25">
      <c r="A320" s="31" t="s">
        <v>198</v>
      </c>
      <c r="B320" s="42" t="s">
        <v>545</v>
      </c>
      <c r="C320" s="42" t="s">
        <v>533</v>
      </c>
      <c r="D320" s="42" t="s">
        <v>275</v>
      </c>
      <c r="E320" s="42"/>
      <c r="F320" s="6"/>
      <c r="G320" s="7" t="e">
        <f>G323+G321</f>
        <v>#REF!</v>
      </c>
    </row>
    <row r="321" spans="1:7" ht="110.25" x14ac:dyDescent="0.25">
      <c r="A321" s="26" t="s">
        <v>168</v>
      </c>
      <c r="B321" s="42" t="s">
        <v>545</v>
      </c>
      <c r="C321" s="42" t="s">
        <v>533</v>
      </c>
      <c r="D321" s="42" t="s">
        <v>275</v>
      </c>
      <c r="E321" s="42" t="s">
        <v>169</v>
      </c>
      <c r="F321" s="6"/>
      <c r="G321" s="7" t="e">
        <f>G322</f>
        <v>#REF!</v>
      </c>
    </row>
    <row r="322" spans="1:7" ht="55.5" customHeight="1" x14ac:dyDescent="0.25">
      <c r="A322" s="26" t="s">
        <v>170</v>
      </c>
      <c r="B322" s="42" t="s">
        <v>545</v>
      </c>
      <c r="C322" s="42" t="s">
        <v>533</v>
      </c>
      <c r="D322" s="42" t="s">
        <v>275</v>
      </c>
      <c r="E322" s="42" t="s">
        <v>171</v>
      </c>
      <c r="F322" s="6"/>
      <c r="G322" s="7" t="e">
        <f>'Прил.№4 ведомств.'!#REF!</f>
        <v>#REF!</v>
      </c>
    </row>
    <row r="323" spans="1:7" ht="47.25" x14ac:dyDescent="0.25">
      <c r="A323" s="31" t="s">
        <v>172</v>
      </c>
      <c r="B323" s="42" t="s">
        <v>545</v>
      </c>
      <c r="C323" s="42" t="s">
        <v>533</v>
      </c>
      <c r="D323" s="42" t="s">
        <v>275</v>
      </c>
      <c r="E323" s="42" t="s">
        <v>173</v>
      </c>
      <c r="F323" s="6"/>
      <c r="G323" s="7" t="e">
        <f>G324</f>
        <v>#REF!</v>
      </c>
    </row>
    <row r="324" spans="1:7" ht="47.25" x14ac:dyDescent="0.25">
      <c r="A324" s="31" t="s">
        <v>174</v>
      </c>
      <c r="B324" s="42" t="s">
        <v>545</v>
      </c>
      <c r="C324" s="42" t="s">
        <v>533</v>
      </c>
      <c r="D324" s="42" t="s">
        <v>275</v>
      </c>
      <c r="E324" s="42" t="s">
        <v>175</v>
      </c>
      <c r="F324" s="6"/>
      <c r="G324" s="7" t="e">
        <f>'Прил.№4 ведомств.'!#REF!</f>
        <v>#REF!</v>
      </c>
    </row>
    <row r="325" spans="1:7" ht="47.25" x14ac:dyDescent="0.25">
      <c r="A325" s="81" t="s">
        <v>522</v>
      </c>
      <c r="B325" s="42" t="s">
        <v>544</v>
      </c>
      <c r="C325" s="42" t="s">
        <v>533</v>
      </c>
      <c r="D325" s="42" t="s">
        <v>275</v>
      </c>
      <c r="E325" s="42"/>
      <c r="F325" s="6">
        <v>907</v>
      </c>
      <c r="G325" s="11" t="e">
        <f>G317</f>
        <v>#REF!</v>
      </c>
    </row>
    <row r="326" spans="1:7" ht="63" x14ac:dyDescent="0.25">
      <c r="A326" s="43" t="s">
        <v>307</v>
      </c>
      <c r="B326" s="8" t="s">
        <v>308</v>
      </c>
      <c r="C326" s="83"/>
      <c r="D326" s="83"/>
      <c r="E326" s="83"/>
      <c r="F326" s="3"/>
      <c r="G326" s="67" t="e">
        <f>G327+G353+G374</f>
        <v>#REF!</v>
      </c>
    </row>
    <row r="327" spans="1:7" ht="78.75" x14ac:dyDescent="0.25">
      <c r="A327" s="43" t="s">
        <v>309</v>
      </c>
      <c r="B327" s="8" t="s">
        <v>310</v>
      </c>
      <c r="C327" s="83"/>
      <c r="D327" s="83"/>
      <c r="E327" s="83"/>
      <c r="F327" s="3"/>
      <c r="G327" s="67" t="e">
        <f>G328</f>
        <v>#REF!</v>
      </c>
    </row>
    <row r="328" spans="1:7" ht="15.75" x14ac:dyDescent="0.25">
      <c r="A328" s="31" t="s">
        <v>304</v>
      </c>
      <c r="B328" s="42" t="s">
        <v>310</v>
      </c>
      <c r="C328" s="42" t="s">
        <v>305</v>
      </c>
      <c r="D328" s="83"/>
      <c r="E328" s="83"/>
      <c r="F328" s="3"/>
      <c r="G328" s="11" t="e">
        <f>G329</f>
        <v>#REF!</v>
      </c>
    </row>
    <row r="329" spans="1:7" ht="15.75" x14ac:dyDescent="0.25">
      <c r="A329" s="31" t="s">
        <v>467</v>
      </c>
      <c r="B329" s="42" t="s">
        <v>310</v>
      </c>
      <c r="C329" s="42" t="s">
        <v>305</v>
      </c>
      <c r="D329" s="42" t="s">
        <v>256</v>
      </c>
      <c r="E329" s="83"/>
      <c r="F329" s="3"/>
      <c r="G329" s="11" t="e">
        <f>G330+G345</f>
        <v>#REF!</v>
      </c>
    </row>
    <row r="330" spans="1:7" ht="63" x14ac:dyDescent="0.25">
      <c r="A330" s="31" t="s">
        <v>311</v>
      </c>
      <c r="B330" s="42" t="s">
        <v>312</v>
      </c>
      <c r="C330" s="42" t="s">
        <v>305</v>
      </c>
      <c r="D330" s="42" t="s">
        <v>256</v>
      </c>
      <c r="E330" s="83"/>
      <c r="F330" s="3"/>
      <c r="G330" s="11" t="e">
        <f>G331</f>
        <v>#REF!</v>
      </c>
    </row>
    <row r="331" spans="1:7" ht="63" x14ac:dyDescent="0.25">
      <c r="A331" s="31" t="s">
        <v>313</v>
      </c>
      <c r="B331" s="42" t="s">
        <v>312</v>
      </c>
      <c r="C331" s="42" t="s">
        <v>305</v>
      </c>
      <c r="D331" s="42" t="s">
        <v>256</v>
      </c>
      <c r="E331" s="42" t="s">
        <v>314</v>
      </c>
      <c r="F331" s="3"/>
      <c r="G331" s="11" t="e">
        <f>G332</f>
        <v>#REF!</v>
      </c>
    </row>
    <row r="332" spans="1:7" ht="15.75" x14ac:dyDescent="0.25">
      <c r="A332" s="31" t="s">
        <v>315</v>
      </c>
      <c r="B332" s="42" t="s">
        <v>312</v>
      </c>
      <c r="C332" s="42" t="s">
        <v>305</v>
      </c>
      <c r="D332" s="42" t="s">
        <v>256</v>
      </c>
      <c r="E332" s="42" t="s">
        <v>316</v>
      </c>
      <c r="F332" s="3"/>
      <c r="G332" s="7" t="e">
        <f>'Прил.№4 ведомств.'!#REF!</f>
        <v>#REF!</v>
      </c>
    </row>
    <row r="333" spans="1:7" ht="63" hidden="1" x14ac:dyDescent="0.25">
      <c r="A333" s="31" t="s">
        <v>317</v>
      </c>
      <c r="B333" s="42" t="s">
        <v>709</v>
      </c>
      <c r="C333" s="42" t="s">
        <v>305</v>
      </c>
      <c r="D333" s="42" t="s">
        <v>256</v>
      </c>
      <c r="E333" s="42"/>
      <c r="F333" s="3"/>
      <c r="G333" s="11">
        <f>G334</f>
        <v>0</v>
      </c>
    </row>
    <row r="334" spans="1:7" ht="63" hidden="1" x14ac:dyDescent="0.25">
      <c r="A334" s="31" t="s">
        <v>313</v>
      </c>
      <c r="B334" s="42" t="s">
        <v>709</v>
      </c>
      <c r="C334" s="42" t="s">
        <v>305</v>
      </c>
      <c r="D334" s="42" t="s">
        <v>256</v>
      </c>
      <c r="E334" s="42" t="s">
        <v>314</v>
      </c>
      <c r="F334" s="3"/>
      <c r="G334" s="11">
        <f>G335</f>
        <v>0</v>
      </c>
    </row>
    <row r="335" spans="1:7" ht="15.75" hidden="1" x14ac:dyDescent="0.25">
      <c r="A335" s="31" t="s">
        <v>315</v>
      </c>
      <c r="B335" s="42" t="s">
        <v>709</v>
      </c>
      <c r="C335" s="42" t="s">
        <v>305</v>
      </c>
      <c r="D335" s="42" t="s">
        <v>256</v>
      </c>
      <c r="E335" s="42" t="s">
        <v>316</v>
      </c>
      <c r="F335" s="3"/>
      <c r="G335" s="11"/>
    </row>
    <row r="336" spans="1:7" ht="63" hidden="1" x14ac:dyDescent="0.25">
      <c r="A336" s="47" t="s">
        <v>302</v>
      </c>
      <c r="B336" s="42" t="s">
        <v>709</v>
      </c>
      <c r="C336" s="42" t="s">
        <v>305</v>
      </c>
      <c r="D336" s="42" t="s">
        <v>256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319</v>
      </c>
      <c r="B337" s="42" t="s">
        <v>710</v>
      </c>
      <c r="C337" s="42" t="s">
        <v>305</v>
      </c>
      <c r="D337" s="42" t="s">
        <v>256</v>
      </c>
      <c r="E337" s="42"/>
      <c r="F337" s="3"/>
      <c r="G337" s="11">
        <f>G338</f>
        <v>0</v>
      </c>
    </row>
    <row r="338" spans="1:7" ht="63" hidden="1" x14ac:dyDescent="0.25">
      <c r="A338" s="31" t="s">
        <v>313</v>
      </c>
      <c r="B338" s="42" t="s">
        <v>710</v>
      </c>
      <c r="C338" s="42" t="s">
        <v>305</v>
      </c>
      <c r="D338" s="42" t="s">
        <v>256</v>
      </c>
      <c r="E338" s="42" t="s">
        <v>314</v>
      </c>
      <c r="F338" s="3"/>
      <c r="G338" s="11">
        <f>G339</f>
        <v>0</v>
      </c>
    </row>
    <row r="339" spans="1:7" ht="15.75" hidden="1" x14ac:dyDescent="0.25">
      <c r="A339" s="31" t="s">
        <v>315</v>
      </c>
      <c r="B339" s="42" t="s">
        <v>710</v>
      </c>
      <c r="C339" s="42" t="s">
        <v>305</v>
      </c>
      <c r="D339" s="42" t="s">
        <v>256</v>
      </c>
      <c r="E339" s="42" t="s">
        <v>316</v>
      </c>
      <c r="F339" s="3"/>
      <c r="G339" s="11"/>
    </row>
    <row r="340" spans="1:7" ht="63" hidden="1" x14ac:dyDescent="0.25">
      <c r="A340" s="47" t="s">
        <v>302</v>
      </c>
      <c r="B340" s="42" t="s">
        <v>710</v>
      </c>
      <c r="C340" s="42" t="s">
        <v>305</v>
      </c>
      <c r="D340" s="42" t="s">
        <v>256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321</v>
      </c>
      <c r="B341" s="42" t="s">
        <v>711</v>
      </c>
      <c r="C341" s="42" t="s">
        <v>305</v>
      </c>
      <c r="D341" s="42" t="s">
        <v>256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313</v>
      </c>
      <c r="B342" s="42" t="s">
        <v>711</v>
      </c>
      <c r="C342" s="42" t="s">
        <v>305</v>
      </c>
      <c r="D342" s="42" t="s">
        <v>256</v>
      </c>
      <c r="E342" s="42" t="s">
        <v>314</v>
      </c>
      <c r="F342" s="3"/>
      <c r="G342" s="11">
        <f>G343</f>
        <v>0</v>
      </c>
    </row>
    <row r="343" spans="1:7" ht="15.75" hidden="1" x14ac:dyDescent="0.25">
      <c r="A343" s="31" t="s">
        <v>315</v>
      </c>
      <c r="B343" s="42" t="s">
        <v>711</v>
      </c>
      <c r="C343" s="42" t="s">
        <v>305</v>
      </c>
      <c r="D343" s="42" t="s">
        <v>256</v>
      </c>
      <c r="E343" s="42" t="s">
        <v>316</v>
      </c>
      <c r="F343" s="3"/>
      <c r="G343" s="11"/>
    </row>
    <row r="344" spans="1:7" ht="63" hidden="1" x14ac:dyDescent="0.25">
      <c r="A344" s="47" t="s">
        <v>302</v>
      </c>
      <c r="B344" s="42" t="s">
        <v>711</v>
      </c>
      <c r="C344" s="42" t="s">
        <v>305</v>
      </c>
      <c r="D344" s="42" t="s">
        <v>256</v>
      </c>
      <c r="E344" s="42"/>
      <c r="F344" s="2">
        <v>903</v>
      </c>
      <c r="G344" s="11">
        <v>0</v>
      </c>
    </row>
    <row r="345" spans="1:7" ht="47.25" x14ac:dyDescent="0.25">
      <c r="A345" s="31" t="s">
        <v>323</v>
      </c>
      <c r="B345" s="42" t="s">
        <v>324</v>
      </c>
      <c r="C345" s="42" t="s">
        <v>305</v>
      </c>
      <c r="D345" s="42" t="s">
        <v>256</v>
      </c>
      <c r="E345" s="42"/>
      <c r="F345" s="3"/>
      <c r="G345" s="11" t="e">
        <f>G346</f>
        <v>#REF!</v>
      </c>
    </row>
    <row r="346" spans="1:7" ht="63" x14ac:dyDescent="0.25">
      <c r="A346" s="31" t="s">
        <v>313</v>
      </c>
      <c r="B346" s="42" t="s">
        <v>324</v>
      </c>
      <c r="C346" s="42" t="s">
        <v>305</v>
      </c>
      <c r="D346" s="42" t="s">
        <v>256</v>
      </c>
      <c r="E346" s="42" t="s">
        <v>314</v>
      </c>
      <c r="F346" s="3"/>
      <c r="G346" s="11" t="e">
        <f>G347</f>
        <v>#REF!</v>
      </c>
    </row>
    <row r="347" spans="1:7" ht="15.75" x14ac:dyDescent="0.25">
      <c r="A347" s="31" t="s">
        <v>315</v>
      </c>
      <c r="B347" s="42" t="s">
        <v>324</v>
      </c>
      <c r="C347" s="42" t="s">
        <v>305</v>
      </c>
      <c r="D347" s="42" t="s">
        <v>256</v>
      </c>
      <c r="E347" s="42" t="s">
        <v>316</v>
      </c>
      <c r="F347" s="3"/>
      <c r="G347" s="7" t="e">
        <f>'Прил.№4 ведомств.'!#REF!</f>
        <v>#REF!</v>
      </c>
    </row>
    <row r="348" spans="1:7" ht="63" x14ac:dyDescent="0.25">
      <c r="A348" s="47" t="s">
        <v>302</v>
      </c>
      <c r="B348" s="42" t="s">
        <v>310</v>
      </c>
      <c r="C348" s="42" t="s">
        <v>305</v>
      </c>
      <c r="D348" s="42" t="s">
        <v>256</v>
      </c>
      <c r="E348" s="42"/>
      <c r="F348" s="2">
        <v>903</v>
      </c>
      <c r="G348" s="11" t="e">
        <f>G327</f>
        <v>#REF!</v>
      </c>
    </row>
    <row r="349" spans="1:7" ht="47.25" hidden="1" x14ac:dyDescent="0.25">
      <c r="A349" s="31" t="s">
        <v>659</v>
      </c>
      <c r="B349" s="42" t="s">
        <v>660</v>
      </c>
      <c r="C349" s="42" t="s">
        <v>305</v>
      </c>
      <c r="D349" s="42" t="s">
        <v>254</v>
      </c>
      <c r="E349" s="42"/>
      <c r="F349" s="3"/>
      <c r="G349" s="11">
        <f>G350</f>
        <v>0</v>
      </c>
    </row>
    <row r="350" spans="1:7" ht="63" hidden="1" x14ac:dyDescent="0.25">
      <c r="A350" s="31" t="s">
        <v>313</v>
      </c>
      <c r="B350" s="42" t="s">
        <v>660</v>
      </c>
      <c r="C350" s="42" t="s">
        <v>305</v>
      </c>
      <c r="D350" s="42" t="s">
        <v>254</v>
      </c>
      <c r="E350" s="42" t="s">
        <v>314</v>
      </c>
      <c r="F350" s="3"/>
      <c r="G350" s="11">
        <f>G351</f>
        <v>0</v>
      </c>
    </row>
    <row r="351" spans="1:7" ht="15.75" hidden="1" x14ac:dyDescent="0.25">
      <c r="A351" s="31" t="s">
        <v>315</v>
      </c>
      <c r="B351" s="42" t="s">
        <v>660</v>
      </c>
      <c r="C351" s="42" t="s">
        <v>305</v>
      </c>
      <c r="D351" s="42" t="s">
        <v>254</v>
      </c>
      <c r="E351" s="42" t="s">
        <v>316</v>
      </c>
      <c r="F351" s="3"/>
      <c r="G351" s="11"/>
    </row>
    <row r="352" spans="1:7" ht="63" hidden="1" x14ac:dyDescent="0.25">
      <c r="A352" s="47" t="s">
        <v>302</v>
      </c>
      <c r="B352" s="42" t="s">
        <v>660</v>
      </c>
      <c r="C352" s="42" t="s">
        <v>305</v>
      </c>
      <c r="D352" s="42" t="s">
        <v>254</v>
      </c>
      <c r="E352" s="83"/>
      <c r="F352" s="2">
        <v>903</v>
      </c>
      <c r="G352" s="11">
        <v>0</v>
      </c>
    </row>
    <row r="353" spans="1:7" ht="79.5" customHeight="1" x14ac:dyDescent="0.25">
      <c r="A353" s="43" t="s">
        <v>342</v>
      </c>
      <c r="B353" s="8" t="s">
        <v>343</v>
      </c>
      <c r="C353" s="8"/>
      <c r="D353" s="8"/>
      <c r="E353" s="83"/>
      <c r="F353" s="3"/>
      <c r="G353" s="67" t="e">
        <f>G354</f>
        <v>#REF!</v>
      </c>
    </row>
    <row r="354" spans="1:7" ht="15.75" x14ac:dyDescent="0.25">
      <c r="A354" s="84" t="s">
        <v>339</v>
      </c>
      <c r="B354" s="42" t="s">
        <v>343</v>
      </c>
      <c r="C354" s="42" t="s">
        <v>340</v>
      </c>
      <c r="D354" s="84"/>
      <c r="E354" s="84"/>
      <c r="F354" s="2"/>
      <c r="G354" s="11" t="e">
        <f>G355</f>
        <v>#REF!</v>
      </c>
    </row>
    <row r="355" spans="1:7" ht="15.75" x14ac:dyDescent="0.25">
      <c r="A355" s="84" t="s">
        <v>341</v>
      </c>
      <c r="B355" s="42" t="s">
        <v>343</v>
      </c>
      <c r="C355" s="42" t="s">
        <v>340</v>
      </c>
      <c r="D355" s="42" t="s">
        <v>159</v>
      </c>
      <c r="E355" s="84"/>
      <c r="F355" s="2"/>
      <c r="G355" s="11" t="e">
        <f>G356+G363+G366</f>
        <v>#REF!</v>
      </c>
    </row>
    <row r="356" spans="1:7" ht="63" x14ac:dyDescent="0.25">
      <c r="A356" s="31" t="s">
        <v>344</v>
      </c>
      <c r="B356" s="42" t="s">
        <v>345</v>
      </c>
      <c r="C356" s="42" t="s">
        <v>340</v>
      </c>
      <c r="D356" s="42" t="s">
        <v>159</v>
      </c>
      <c r="E356" s="84"/>
      <c r="F356" s="2"/>
      <c r="G356" s="11" t="e">
        <f>G357</f>
        <v>#REF!</v>
      </c>
    </row>
    <row r="357" spans="1:7" ht="63" x14ac:dyDescent="0.25">
      <c r="A357" s="31" t="s">
        <v>313</v>
      </c>
      <c r="B357" s="42" t="s">
        <v>345</v>
      </c>
      <c r="C357" s="42" t="s">
        <v>340</v>
      </c>
      <c r="D357" s="42" t="s">
        <v>159</v>
      </c>
      <c r="E357" s="42" t="s">
        <v>314</v>
      </c>
      <c r="F357" s="2"/>
      <c r="G357" s="11" t="e">
        <f>G358</f>
        <v>#REF!</v>
      </c>
    </row>
    <row r="358" spans="1:7" ht="15.75" x14ac:dyDescent="0.25">
      <c r="A358" s="31" t="s">
        <v>315</v>
      </c>
      <c r="B358" s="42" t="s">
        <v>345</v>
      </c>
      <c r="C358" s="42" t="s">
        <v>340</v>
      </c>
      <c r="D358" s="42" t="s">
        <v>159</v>
      </c>
      <c r="E358" s="42" t="s">
        <v>316</v>
      </c>
      <c r="F358" s="2"/>
      <c r="G358" s="11" t="e">
        <f>'Прил.№4 ведомств.'!#REF!</f>
        <v>#REF!</v>
      </c>
    </row>
    <row r="359" spans="1:7" ht="63" hidden="1" x14ac:dyDescent="0.25">
      <c r="A359" s="31" t="s">
        <v>317</v>
      </c>
      <c r="B359" s="42" t="s">
        <v>664</v>
      </c>
      <c r="C359" s="42" t="s">
        <v>340</v>
      </c>
      <c r="D359" s="42" t="s">
        <v>159</v>
      </c>
      <c r="E359" s="42"/>
      <c r="F359" s="2"/>
      <c r="G359" s="11">
        <f>G360</f>
        <v>0</v>
      </c>
    </row>
    <row r="360" spans="1:7" ht="63" hidden="1" x14ac:dyDescent="0.25">
      <c r="A360" s="31" t="s">
        <v>313</v>
      </c>
      <c r="B360" s="42" t="s">
        <v>664</v>
      </c>
      <c r="C360" s="42" t="s">
        <v>340</v>
      </c>
      <c r="D360" s="42" t="s">
        <v>159</v>
      </c>
      <c r="E360" s="42" t="s">
        <v>314</v>
      </c>
      <c r="F360" s="2"/>
      <c r="G360" s="11">
        <f>G361</f>
        <v>0</v>
      </c>
    </row>
    <row r="361" spans="1:7" ht="15.75" hidden="1" x14ac:dyDescent="0.25">
      <c r="A361" s="31" t="s">
        <v>315</v>
      </c>
      <c r="B361" s="42" t="s">
        <v>664</v>
      </c>
      <c r="C361" s="42" t="s">
        <v>340</v>
      </c>
      <c r="D361" s="42" t="s">
        <v>159</v>
      </c>
      <c r="E361" s="42" t="s">
        <v>316</v>
      </c>
      <c r="F361" s="2"/>
      <c r="G361" s="11"/>
    </row>
    <row r="362" spans="1:7" ht="63" hidden="1" x14ac:dyDescent="0.25">
      <c r="A362" s="47" t="s">
        <v>302</v>
      </c>
      <c r="B362" s="42" t="s">
        <v>664</v>
      </c>
      <c r="C362" s="42" t="s">
        <v>340</v>
      </c>
      <c r="D362" s="42" t="s">
        <v>159</v>
      </c>
      <c r="E362" s="42"/>
      <c r="F362" s="2">
        <v>903</v>
      </c>
      <c r="G362" s="11">
        <v>0</v>
      </c>
    </row>
    <row r="363" spans="1:7" ht="31.5" x14ac:dyDescent="0.25">
      <c r="A363" s="31" t="s">
        <v>666</v>
      </c>
      <c r="B363" s="42" t="s">
        <v>347</v>
      </c>
      <c r="C363" s="42" t="s">
        <v>340</v>
      </c>
      <c r="D363" s="42" t="s">
        <v>159</v>
      </c>
      <c r="E363" s="42"/>
      <c r="F363" s="2"/>
      <c r="G363" s="11" t="e">
        <f>G364</f>
        <v>#REF!</v>
      </c>
    </row>
    <row r="364" spans="1:7" ht="71.25" customHeight="1" x14ac:dyDescent="0.25">
      <c r="A364" s="31" t="s">
        <v>313</v>
      </c>
      <c r="B364" s="42" t="s">
        <v>347</v>
      </c>
      <c r="C364" s="42" t="s">
        <v>340</v>
      </c>
      <c r="D364" s="42" t="s">
        <v>159</v>
      </c>
      <c r="E364" s="42" t="s">
        <v>314</v>
      </c>
      <c r="F364" s="2"/>
      <c r="G364" s="11" t="e">
        <f>G365</f>
        <v>#REF!</v>
      </c>
    </row>
    <row r="365" spans="1:7" ht="15.75" x14ac:dyDescent="0.25">
      <c r="A365" s="31" t="s">
        <v>315</v>
      </c>
      <c r="B365" s="42" t="s">
        <v>347</v>
      </c>
      <c r="C365" s="42" t="s">
        <v>340</v>
      </c>
      <c r="D365" s="42" t="s">
        <v>159</v>
      </c>
      <c r="E365" s="42" t="s">
        <v>316</v>
      </c>
      <c r="F365" s="2"/>
      <c r="G365" s="11" t="e">
        <f>'Прил.№4 ведомств.'!#REF!</f>
        <v>#REF!</v>
      </c>
    </row>
    <row r="366" spans="1:7" ht="31.5" x14ac:dyDescent="0.25">
      <c r="A366" s="31" t="s">
        <v>348</v>
      </c>
      <c r="B366" s="42" t="s">
        <v>349</v>
      </c>
      <c r="C366" s="42" t="s">
        <v>340</v>
      </c>
      <c r="D366" s="42" t="s">
        <v>159</v>
      </c>
      <c r="E366" s="42"/>
      <c r="F366" s="2"/>
      <c r="G366" s="11" t="e">
        <f>G367</f>
        <v>#REF!</v>
      </c>
    </row>
    <row r="367" spans="1:7" ht="63" x14ac:dyDescent="0.25">
      <c r="A367" s="31" t="s">
        <v>313</v>
      </c>
      <c r="B367" s="42" t="s">
        <v>349</v>
      </c>
      <c r="C367" s="42" t="s">
        <v>340</v>
      </c>
      <c r="D367" s="42" t="s">
        <v>159</v>
      </c>
      <c r="E367" s="42" t="s">
        <v>314</v>
      </c>
      <c r="F367" s="2"/>
      <c r="G367" s="11" t="e">
        <f>G368</f>
        <v>#REF!</v>
      </c>
    </row>
    <row r="368" spans="1:7" ht="15.75" x14ac:dyDescent="0.25">
      <c r="A368" s="31" t="s">
        <v>315</v>
      </c>
      <c r="B368" s="42" t="s">
        <v>349</v>
      </c>
      <c r="C368" s="42" t="s">
        <v>340</v>
      </c>
      <c r="D368" s="42" t="s">
        <v>159</v>
      </c>
      <c r="E368" s="42" t="s">
        <v>316</v>
      </c>
      <c r="F368" s="2"/>
      <c r="G368" s="11" t="e">
        <f>'Прил.№4 ведомств.'!#REF!</f>
        <v>#REF!</v>
      </c>
    </row>
    <row r="369" spans="1:7" ht="63" x14ac:dyDescent="0.25">
      <c r="A369" s="47" t="s">
        <v>302</v>
      </c>
      <c r="B369" s="42" t="s">
        <v>343</v>
      </c>
      <c r="C369" s="42" t="s">
        <v>340</v>
      </c>
      <c r="D369" s="42" t="s">
        <v>159</v>
      </c>
      <c r="E369" s="42"/>
      <c r="F369" s="2">
        <v>903</v>
      </c>
      <c r="G369" s="11" t="e">
        <f>G353</f>
        <v>#REF!</v>
      </c>
    </row>
    <row r="370" spans="1:7" ht="31.5" hidden="1" x14ac:dyDescent="0.25">
      <c r="A370" s="31" t="s">
        <v>325</v>
      </c>
      <c r="B370" s="42" t="s">
        <v>665</v>
      </c>
      <c r="C370" s="42" t="s">
        <v>340</v>
      </c>
      <c r="D370" s="42" t="s">
        <v>159</v>
      </c>
      <c r="E370" s="42"/>
      <c r="F370" s="2"/>
      <c r="G370" s="11">
        <f>G371</f>
        <v>0</v>
      </c>
    </row>
    <row r="371" spans="1:7" ht="63" hidden="1" x14ac:dyDescent="0.25">
      <c r="A371" s="31" t="s">
        <v>313</v>
      </c>
      <c r="B371" s="42" t="s">
        <v>665</v>
      </c>
      <c r="C371" s="42" t="s">
        <v>340</v>
      </c>
      <c r="D371" s="42" t="s">
        <v>159</v>
      </c>
      <c r="E371" s="42" t="s">
        <v>314</v>
      </c>
      <c r="F371" s="2"/>
      <c r="G371" s="11">
        <f>G372</f>
        <v>0</v>
      </c>
    </row>
    <row r="372" spans="1:7" ht="15.75" hidden="1" x14ac:dyDescent="0.25">
      <c r="A372" s="31" t="s">
        <v>315</v>
      </c>
      <c r="B372" s="42" t="s">
        <v>665</v>
      </c>
      <c r="C372" s="42" t="s">
        <v>340</v>
      </c>
      <c r="D372" s="42" t="s">
        <v>159</v>
      </c>
      <c r="E372" s="42" t="s">
        <v>316</v>
      </c>
      <c r="F372" s="2"/>
      <c r="G372" s="11"/>
    </row>
    <row r="373" spans="1:7" ht="63" hidden="1" x14ac:dyDescent="0.25">
      <c r="A373" s="47" t="s">
        <v>302</v>
      </c>
      <c r="B373" s="42" t="s">
        <v>665</v>
      </c>
      <c r="C373" s="42" t="s">
        <v>340</v>
      </c>
      <c r="D373" s="42" t="s">
        <v>159</v>
      </c>
      <c r="E373" s="42"/>
      <c r="F373" s="2">
        <v>903</v>
      </c>
      <c r="G373" s="11">
        <v>0</v>
      </c>
    </row>
    <row r="374" spans="1:7" ht="63" x14ac:dyDescent="0.25">
      <c r="A374" s="43" t="s">
        <v>353</v>
      </c>
      <c r="B374" s="8" t="s">
        <v>354</v>
      </c>
      <c r="C374" s="8"/>
      <c r="D374" s="8"/>
      <c r="E374" s="8"/>
      <c r="F374" s="86"/>
      <c r="G374" s="67" t="e">
        <f>G375</f>
        <v>#REF!</v>
      </c>
    </row>
    <row r="375" spans="1:7" ht="15.75" x14ac:dyDescent="0.25">
      <c r="A375" s="84" t="s">
        <v>339</v>
      </c>
      <c r="B375" s="42" t="s">
        <v>354</v>
      </c>
      <c r="C375" s="42" t="s">
        <v>340</v>
      </c>
      <c r="D375" s="42"/>
      <c r="E375" s="8"/>
      <c r="F375" s="86"/>
      <c r="G375" s="11" t="e">
        <f>G376</f>
        <v>#REF!</v>
      </c>
    </row>
    <row r="376" spans="1:7" ht="15.75" x14ac:dyDescent="0.25">
      <c r="A376" s="84" t="s">
        <v>341</v>
      </c>
      <c r="B376" s="42" t="s">
        <v>354</v>
      </c>
      <c r="C376" s="42" t="s">
        <v>340</v>
      </c>
      <c r="D376" s="42" t="s">
        <v>159</v>
      </c>
      <c r="E376" s="8"/>
      <c r="F376" s="86"/>
      <c r="G376" s="11" t="e">
        <f>G377+G396+G401+G380</f>
        <v>#REF!</v>
      </c>
    </row>
    <row r="377" spans="1:7" ht="63" x14ac:dyDescent="0.25">
      <c r="A377" s="31" t="s">
        <v>344</v>
      </c>
      <c r="B377" s="42" t="s">
        <v>355</v>
      </c>
      <c r="C377" s="42" t="s">
        <v>340</v>
      </c>
      <c r="D377" s="42" t="s">
        <v>159</v>
      </c>
      <c r="E377" s="42"/>
      <c r="F377" s="85"/>
      <c r="G377" s="11" t="e">
        <f>G378</f>
        <v>#REF!</v>
      </c>
    </row>
    <row r="378" spans="1:7" ht="63" x14ac:dyDescent="0.25">
      <c r="A378" s="31" t="s">
        <v>313</v>
      </c>
      <c r="B378" s="42" t="s">
        <v>355</v>
      </c>
      <c r="C378" s="42" t="s">
        <v>340</v>
      </c>
      <c r="D378" s="42" t="s">
        <v>159</v>
      </c>
      <c r="E378" s="42" t="s">
        <v>314</v>
      </c>
      <c r="F378" s="85"/>
      <c r="G378" s="11" t="e">
        <f>G379</f>
        <v>#REF!</v>
      </c>
    </row>
    <row r="379" spans="1:7" ht="15.75" x14ac:dyDescent="0.25">
      <c r="A379" s="31" t="s">
        <v>315</v>
      </c>
      <c r="B379" s="42" t="s">
        <v>355</v>
      </c>
      <c r="C379" s="42" t="s">
        <v>340</v>
      </c>
      <c r="D379" s="42" t="s">
        <v>159</v>
      </c>
      <c r="E379" s="42" t="s">
        <v>316</v>
      </c>
      <c r="F379" s="85"/>
      <c r="G379" s="7" t="e">
        <f>'Прил.№4 ведомств.'!#REF!</f>
        <v>#REF!</v>
      </c>
    </row>
    <row r="380" spans="1:7" ht="63" x14ac:dyDescent="0.25">
      <c r="A380" s="31" t="s">
        <v>317</v>
      </c>
      <c r="B380" s="42" t="s">
        <v>358</v>
      </c>
      <c r="C380" s="42" t="s">
        <v>340</v>
      </c>
      <c r="D380" s="42" t="s">
        <v>159</v>
      </c>
      <c r="E380" s="42"/>
      <c r="F380" s="85"/>
      <c r="G380" s="11" t="e">
        <f>G381</f>
        <v>#REF!</v>
      </c>
    </row>
    <row r="381" spans="1:7" ht="63" x14ac:dyDescent="0.25">
      <c r="A381" s="31" t="s">
        <v>313</v>
      </c>
      <c r="B381" s="42" t="s">
        <v>358</v>
      </c>
      <c r="C381" s="42" t="s">
        <v>340</v>
      </c>
      <c r="D381" s="42" t="s">
        <v>159</v>
      </c>
      <c r="E381" s="42" t="s">
        <v>314</v>
      </c>
      <c r="F381" s="85"/>
      <c r="G381" s="11" t="e">
        <f>G382</f>
        <v>#REF!</v>
      </c>
    </row>
    <row r="382" spans="1:7" ht="15.75" x14ac:dyDescent="0.25">
      <c r="A382" s="31" t="s">
        <v>315</v>
      </c>
      <c r="B382" s="42" t="s">
        <v>358</v>
      </c>
      <c r="C382" s="42" t="s">
        <v>340</v>
      </c>
      <c r="D382" s="42" t="s">
        <v>159</v>
      </c>
      <c r="E382" s="42" t="s">
        <v>316</v>
      </c>
      <c r="F382" s="85"/>
      <c r="G382" s="11" t="e">
        <f>'Прил.№4 ведомств.'!#REF!</f>
        <v>#REF!</v>
      </c>
    </row>
    <row r="383" spans="1:7" ht="63" hidden="1" x14ac:dyDescent="0.25">
      <c r="A383" s="47" t="s">
        <v>302</v>
      </c>
      <c r="B383" s="42" t="s">
        <v>712</v>
      </c>
      <c r="C383" s="42" t="s">
        <v>340</v>
      </c>
      <c r="D383" s="42" t="s">
        <v>159</v>
      </c>
      <c r="E383" s="42"/>
      <c r="F383" s="2">
        <v>903</v>
      </c>
      <c r="G383" s="11" t="e">
        <f>G380</f>
        <v>#REF!</v>
      </c>
    </row>
    <row r="384" spans="1:7" ht="47.25" hidden="1" x14ac:dyDescent="0.25">
      <c r="A384" s="26" t="s">
        <v>319</v>
      </c>
      <c r="B384" s="42" t="s">
        <v>359</v>
      </c>
      <c r="C384" s="42" t="s">
        <v>340</v>
      </c>
      <c r="D384" s="42" t="s">
        <v>159</v>
      </c>
      <c r="E384" s="42"/>
      <c r="F384" s="85"/>
      <c r="G384" s="11">
        <f>G385</f>
        <v>0</v>
      </c>
    </row>
    <row r="385" spans="1:7" ht="63" hidden="1" x14ac:dyDescent="0.25">
      <c r="A385" s="31" t="s">
        <v>313</v>
      </c>
      <c r="B385" s="42" t="s">
        <v>359</v>
      </c>
      <c r="C385" s="42" t="s">
        <v>340</v>
      </c>
      <c r="D385" s="42" t="s">
        <v>159</v>
      </c>
      <c r="E385" s="42" t="s">
        <v>314</v>
      </c>
      <c r="F385" s="85"/>
      <c r="G385" s="11">
        <f>G386</f>
        <v>0</v>
      </c>
    </row>
    <row r="386" spans="1:7" ht="35.25" hidden="1" customHeight="1" x14ac:dyDescent="0.25">
      <c r="A386" s="31" t="s">
        <v>315</v>
      </c>
      <c r="B386" s="42" t="s">
        <v>359</v>
      </c>
      <c r="C386" s="42" t="s">
        <v>340</v>
      </c>
      <c r="D386" s="42" t="s">
        <v>159</v>
      </c>
      <c r="E386" s="42" t="s">
        <v>316</v>
      </c>
      <c r="F386" s="85"/>
      <c r="G386" s="11"/>
    </row>
    <row r="387" spans="1:7" ht="63" hidden="1" x14ac:dyDescent="0.25">
      <c r="A387" s="47" t="s">
        <v>302</v>
      </c>
      <c r="B387" s="42" t="s">
        <v>359</v>
      </c>
      <c r="C387" s="42" t="s">
        <v>340</v>
      </c>
      <c r="D387" s="42" t="s">
        <v>159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713</v>
      </c>
      <c r="B388" s="42" t="s">
        <v>360</v>
      </c>
      <c r="C388" s="42" t="s">
        <v>340</v>
      </c>
      <c r="D388" s="42" t="s">
        <v>159</v>
      </c>
      <c r="E388" s="42"/>
      <c r="F388" s="85"/>
      <c r="G388" s="11">
        <f>G389</f>
        <v>0</v>
      </c>
    </row>
    <row r="389" spans="1:7" ht="63" hidden="1" x14ac:dyDescent="0.25">
      <c r="A389" s="31" t="s">
        <v>313</v>
      </c>
      <c r="B389" s="42" t="s">
        <v>360</v>
      </c>
      <c r="C389" s="42" t="s">
        <v>340</v>
      </c>
      <c r="D389" s="42" t="s">
        <v>159</v>
      </c>
      <c r="E389" s="42" t="s">
        <v>314</v>
      </c>
      <c r="F389" s="85"/>
      <c r="G389" s="11">
        <f>G390</f>
        <v>0</v>
      </c>
    </row>
    <row r="390" spans="1:7" ht="15.75" hidden="1" x14ac:dyDescent="0.25">
      <c r="A390" s="31" t="s">
        <v>315</v>
      </c>
      <c r="B390" s="42" t="s">
        <v>360</v>
      </c>
      <c r="C390" s="42" t="s">
        <v>340</v>
      </c>
      <c r="D390" s="42" t="s">
        <v>159</v>
      </c>
      <c r="E390" s="42" t="s">
        <v>316</v>
      </c>
      <c r="F390" s="85"/>
      <c r="G390" s="11"/>
    </row>
    <row r="391" spans="1:7" ht="63" hidden="1" x14ac:dyDescent="0.25">
      <c r="A391" s="47" t="s">
        <v>302</v>
      </c>
      <c r="B391" s="42" t="s">
        <v>360</v>
      </c>
      <c r="C391" s="42" t="s">
        <v>340</v>
      </c>
      <c r="D391" s="42" t="s">
        <v>159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325</v>
      </c>
      <c r="B392" s="42" t="s">
        <v>667</v>
      </c>
      <c r="C392" s="42" t="s">
        <v>340</v>
      </c>
      <c r="D392" s="42" t="s">
        <v>159</v>
      </c>
      <c r="E392" s="42"/>
      <c r="F392" s="85"/>
      <c r="G392" s="11">
        <f>G393</f>
        <v>0</v>
      </c>
    </row>
    <row r="393" spans="1:7" ht="63" hidden="1" x14ac:dyDescent="0.25">
      <c r="A393" s="31" t="s">
        <v>313</v>
      </c>
      <c r="B393" s="42" t="s">
        <v>667</v>
      </c>
      <c r="C393" s="42" t="s">
        <v>340</v>
      </c>
      <c r="D393" s="42" t="s">
        <v>159</v>
      </c>
      <c r="E393" s="42" t="s">
        <v>314</v>
      </c>
      <c r="F393" s="85"/>
      <c r="G393" s="11">
        <f>G394</f>
        <v>0</v>
      </c>
    </row>
    <row r="394" spans="1:7" ht="15.75" hidden="1" x14ac:dyDescent="0.25">
      <c r="A394" s="31" t="s">
        <v>315</v>
      </c>
      <c r="B394" s="42" t="s">
        <v>667</v>
      </c>
      <c r="C394" s="42" t="s">
        <v>340</v>
      </c>
      <c r="D394" s="42" t="s">
        <v>159</v>
      </c>
      <c r="E394" s="42" t="s">
        <v>316</v>
      </c>
      <c r="F394" s="85"/>
      <c r="G394" s="11"/>
    </row>
    <row r="395" spans="1:7" ht="63" hidden="1" x14ac:dyDescent="0.25">
      <c r="A395" s="47" t="s">
        <v>302</v>
      </c>
      <c r="B395" s="42" t="s">
        <v>667</v>
      </c>
      <c r="C395" s="42" t="s">
        <v>340</v>
      </c>
      <c r="D395" s="42" t="s">
        <v>159</v>
      </c>
      <c r="E395" s="42"/>
      <c r="F395" s="2">
        <v>903</v>
      </c>
      <c r="G395" s="11">
        <f>G392</f>
        <v>0</v>
      </c>
    </row>
    <row r="396" spans="1:7" ht="31.5" x14ac:dyDescent="0.25">
      <c r="A396" s="87" t="s">
        <v>714</v>
      </c>
      <c r="B396" s="42" t="s">
        <v>357</v>
      </c>
      <c r="C396" s="42" t="s">
        <v>340</v>
      </c>
      <c r="D396" s="42" t="s">
        <v>159</v>
      </c>
      <c r="E396" s="42"/>
      <c r="F396" s="2"/>
      <c r="G396" s="11" t="e">
        <f>G397+G399</f>
        <v>#REF!</v>
      </c>
    </row>
    <row r="397" spans="1:7" ht="47.25" hidden="1" x14ac:dyDescent="0.25">
      <c r="A397" s="31" t="s">
        <v>172</v>
      </c>
      <c r="B397" s="42" t="s">
        <v>357</v>
      </c>
      <c r="C397" s="42" t="s">
        <v>340</v>
      </c>
      <c r="D397" s="42" t="s">
        <v>159</v>
      </c>
      <c r="E397" s="42" t="s">
        <v>173</v>
      </c>
      <c r="F397" s="2"/>
      <c r="G397" s="11">
        <f>G398</f>
        <v>0</v>
      </c>
    </row>
    <row r="398" spans="1:7" ht="47.25" hidden="1" x14ac:dyDescent="0.25">
      <c r="A398" s="31" t="s">
        <v>174</v>
      </c>
      <c r="B398" s="42" t="s">
        <v>357</v>
      </c>
      <c r="C398" s="42" t="s">
        <v>340</v>
      </c>
      <c r="D398" s="42" t="s">
        <v>159</v>
      </c>
      <c r="E398" s="42" t="s">
        <v>175</v>
      </c>
      <c r="F398" s="2"/>
      <c r="G398" s="11">
        <v>0</v>
      </c>
    </row>
    <row r="399" spans="1:7" ht="62.25" customHeight="1" x14ac:dyDescent="0.25">
      <c r="A399" s="31" t="s">
        <v>313</v>
      </c>
      <c r="B399" s="42" t="s">
        <v>357</v>
      </c>
      <c r="C399" s="42" t="s">
        <v>340</v>
      </c>
      <c r="D399" s="42" t="s">
        <v>159</v>
      </c>
      <c r="E399" s="42" t="s">
        <v>314</v>
      </c>
      <c r="F399" s="2"/>
      <c r="G399" s="11" t="e">
        <f>G400</f>
        <v>#REF!</v>
      </c>
    </row>
    <row r="400" spans="1:7" ht="15.75" x14ac:dyDescent="0.25">
      <c r="A400" s="31" t="s">
        <v>315</v>
      </c>
      <c r="B400" s="42" t="s">
        <v>357</v>
      </c>
      <c r="C400" s="42" t="s">
        <v>340</v>
      </c>
      <c r="D400" s="42" t="s">
        <v>159</v>
      </c>
      <c r="E400" s="42" t="s">
        <v>316</v>
      </c>
      <c r="F400" s="2"/>
      <c r="G400" s="11" t="e">
        <f>'Прил.№4 ведомств.'!#REF!</f>
        <v>#REF!</v>
      </c>
    </row>
    <row r="401" spans="1:7" ht="15.75" x14ac:dyDescent="0.25">
      <c r="A401" s="26" t="s">
        <v>748</v>
      </c>
      <c r="B401" s="21" t="s">
        <v>749</v>
      </c>
      <c r="C401" s="42" t="s">
        <v>340</v>
      </c>
      <c r="D401" s="42" t="s">
        <v>159</v>
      </c>
      <c r="E401" s="42"/>
      <c r="F401" s="2"/>
      <c r="G401" s="11" t="e">
        <f>G402</f>
        <v>#REF!</v>
      </c>
    </row>
    <row r="402" spans="1:7" ht="63" x14ac:dyDescent="0.25">
      <c r="A402" s="26" t="s">
        <v>313</v>
      </c>
      <c r="B402" s="21" t="s">
        <v>749</v>
      </c>
      <c r="C402" s="42" t="s">
        <v>340</v>
      </c>
      <c r="D402" s="42" t="s">
        <v>159</v>
      </c>
      <c r="E402" s="42" t="s">
        <v>314</v>
      </c>
      <c r="F402" s="2"/>
      <c r="G402" s="11" t="e">
        <f>G403</f>
        <v>#REF!</v>
      </c>
    </row>
    <row r="403" spans="1:7" ht="15.75" x14ac:dyDescent="0.25">
      <c r="A403" s="26" t="s">
        <v>315</v>
      </c>
      <c r="B403" s="21" t="s">
        <v>749</v>
      </c>
      <c r="C403" s="42" t="s">
        <v>340</v>
      </c>
      <c r="D403" s="42" t="s">
        <v>159</v>
      </c>
      <c r="E403" s="42" t="s">
        <v>316</v>
      </c>
      <c r="F403" s="2"/>
      <c r="G403" s="11" t="e">
        <f>'Прил.№4 ведомств.'!#REF!</f>
        <v>#REF!</v>
      </c>
    </row>
    <row r="404" spans="1:7" ht="63" x14ac:dyDescent="0.25">
      <c r="A404" s="47" t="s">
        <v>302</v>
      </c>
      <c r="B404" s="42" t="s">
        <v>354</v>
      </c>
      <c r="C404" s="42" t="s">
        <v>340</v>
      </c>
      <c r="D404" s="42" t="s">
        <v>159</v>
      </c>
      <c r="E404" s="42"/>
      <c r="F404" s="2">
        <v>903</v>
      </c>
      <c r="G404" s="11" t="e">
        <f>G374</f>
        <v>#REF!</v>
      </c>
    </row>
    <row r="405" spans="1:7" ht="47.25" hidden="1" x14ac:dyDescent="0.25">
      <c r="A405" s="69" t="s">
        <v>362</v>
      </c>
      <c r="B405" s="42" t="s">
        <v>363</v>
      </c>
      <c r="C405" s="42" t="s">
        <v>340</v>
      </c>
      <c r="D405" s="42" t="s">
        <v>159</v>
      </c>
      <c r="E405" s="42"/>
      <c r="F405" s="2"/>
      <c r="G405" s="11">
        <f>G406</f>
        <v>0</v>
      </c>
    </row>
    <row r="406" spans="1:7" ht="63" hidden="1" x14ac:dyDescent="0.25">
      <c r="A406" s="31" t="s">
        <v>313</v>
      </c>
      <c r="B406" s="42" t="s">
        <v>363</v>
      </c>
      <c r="C406" s="42" t="s">
        <v>340</v>
      </c>
      <c r="D406" s="42" t="s">
        <v>159</v>
      </c>
      <c r="E406" s="42" t="s">
        <v>314</v>
      </c>
      <c r="F406" s="2"/>
      <c r="G406" s="11"/>
    </row>
    <row r="407" spans="1:7" ht="15.75" hidden="1" x14ac:dyDescent="0.25">
      <c r="A407" s="31" t="s">
        <v>315</v>
      </c>
      <c r="B407" s="42" t="s">
        <v>363</v>
      </c>
      <c r="C407" s="42" t="s">
        <v>340</v>
      </c>
      <c r="D407" s="42" t="s">
        <v>159</v>
      </c>
      <c r="E407" s="42" t="s">
        <v>316</v>
      </c>
      <c r="F407" s="2"/>
      <c r="G407" s="11"/>
    </row>
    <row r="408" spans="1:7" ht="63" hidden="1" x14ac:dyDescent="0.25">
      <c r="A408" s="47" t="s">
        <v>302</v>
      </c>
      <c r="B408" s="42" t="s">
        <v>363</v>
      </c>
      <c r="C408" s="42" t="s">
        <v>340</v>
      </c>
      <c r="D408" s="42" t="s">
        <v>159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364</v>
      </c>
      <c r="B409" s="8" t="s">
        <v>365</v>
      </c>
      <c r="C409" s="83"/>
      <c r="D409" s="83"/>
      <c r="E409" s="83"/>
      <c r="F409" s="83"/>
      <c r="G409" s="67" t="e">
        <f>G410</f>
        <v>#REF!</v>
      </c>
    </row>
    <row r="410" spans="1:7" ht="15.75" x14ac:dyDescent="0.25">
      <c r="A410" s="84" t="s">
        <v>339</v>
      </c>
      <c r="B410" s="42" t="s">
        <v>365</v>
      </c>
      <c r="C410" s="42" t="s">
        <v>340</v>
      </c>
      <c r="D410" s="84"/>
      <c r="E410" s="84"/>
      <c r="F410" s="84"/>
      <c r="G410" s="11" t="e">
        <f>G411</f>
        <v>#REF!</v>
      </c>
    </row>
    <row r="411" spans="1:7" ht="15.75" x14ac:dyDescent="0.25">
      <c r="A411" s="84" t="s">
        <v>341</v>
      </c>
      <c r="B411" s="42" t="s">
        <v>365</v>
      </c>
      <c r="C411" s="42" t="s">
        <v>340</v>
      </c>
      <c r="D411" s="42" t="s">
        <v>159</v>
      </c>
      <c r="E411" s="84"/>
      <c r="F411" s="84"/>
      <c r="G411" s="11" t="e">
        <f>G412</f>
        <v>#REF!</v>
      </c>
    </row>
    <row r="412" spans="1:7" ht="63" x14ac:dyDescent="0.25">
      <c r="A412" s="31" t="s">
        <v>366</v>
      </c>
      <c r="B412" s="42" t="s">
        <v>367</v>
      </c>
      <c r="C412" s="42" t="s">
        <v>340</v>
      </c>
      <c r="D412" s="42" t="s">
        <v>159</v>
      </c>
      <c r="E412" s="84"/>
      <c r="F412" s="84"/>
      <c r="G412" s="11" t="e">
        <f>G413</f>
        <v>#REF!</v>
      </c>
    </row>
    <row r="413" spans="1:7" ht="63" x14ac:dyDescent="0.25">
      <c r="A413" s="26" t="s">
        <v>313</v>
      </c>
      <c r="B413" s="42" t="s">
        <v>367</v>
      </c>
      <c r="C413" s="42" t="s">
        <v>340</v>
      </c>
      <c r="D413" s="42" t="s">
        <v>159</v>
      </c>
      <c r="E413" s="42" t="s">
        <v>314</v>
      </c>
      <c r="F413" s="84"/>
      <c r="G413" s="11" t="e">
        <f>G414</f>
        <v>#REF!</v>
      </c>
    </row>
    <row r="414" spans="1:7" ht="15.75" x14ac:dyDescent="0.25">
      <c r="A414" s="26" t="s">
        <v>315</v>
      </c>
      <c r="B414" s="42" t="s">
        <v>367</v>
      </c>
      <c r="C414" s="42" t="s">
        <v>340</v>
      </c>
      <c r="D414" s="42" t="s">
        <v>159</v>
      </c>
      <c r="E414" s="42" t="s">
        <v>316</v>
      </c>
      <c r="F414" s="84"/>
      <c r="G414" s="11" t="e">
        <f>'Прил.№4 ведомств.'!#REF!</f>
        <v>#REF!</v>
      </c>
    </row>
    <row r="415" spans="1:7" ht="63" hidden="1" x14ac:dyDescent="0.25">
      <c r="A415" s="47" t="s">
        <v>715</v>
      </c>
      <c r="B415" s="42" t="s">
        <v>367</v>
      </c>
      <c r="C415" s="42" t="s">
        <v>340</v>
      </c>
      <c r="D415" s="42" t="s">
        <v>159</v>
      </c>
      <c r="E415" s="42"/>
      <c r="F415" s="84"/>
      <c r="G415" s="11">
        <f>G416</f>
        <v>0</v>
      </c>
    </row>
    <row r="416" spans="1:7" ht="63" hidden="1" x14ac:dyDescent="0.25">
      <c r="A416" s="31" t="s">
        <v>313</v>
      </c>
      <c r="B416" s="42" t="s">
        <v>367</v>
      </c>
      <c r="C416" s="42" t="s">
        <v>340</v>
      </c>
      <c r="D416" s="42" t="s">
        <v>159</v>
      </c>
      <c r="E416" s="42" t="s">
        <v>314</v>
      </c>
      <c r="F416" s="84"/>
      <c r="G416" s="11">
        <f>G417</f>
        <v>0</v>
      </c>
    </row>
    <row r="417" spans="1:7" ht="15.75" hidden="1" x14ac:dyDescent="0.25">
      <c r="A417" s="31" t="s">
        <v>315</v>
      </c>
      <c r="B417" s="42" t="s">
        <v>367</v>
      </c>
      <c r="C417" s="42" t="s">
        <v>340</v>
      </c>
      <c r="D417" s="42" t="s">
        <v>159</v>
      </c>
      <c r="E417" s="42" t="s">
        <v>316</v>
      </c>
      <c r="F417" s="84"/>
      <c r="G417" s="11"/>
    </row>
    <row r="418" spans="1:7" ht="63" x14ac:dyDescent="0.25">
      <c r="A418" s="47" t="s">
        <v>302</v>
      </c>
      <c r="B418" s="42" t="s">
        <v>365</v>
      </c>
      <c r="C418" s="42" t="s">
        <v>340</v>
      </c>
      <c r="D418" s="42" t="s">
        <v>159</v>
      </c>
      <c r="E418" s="84"/>
      <c r="F418" s="2">
        <v>903</v>
      </c>
      <c r="G418" s="11" t="e">
        <f>G409</f>
        <v>#REF!</v>
      </c>
    </row>
    <row r="419" spans="1:7" ht="63" x14ac:dyDescent="0.25">
      <c r="A419" s="43" t="s">
        <v>584</v>
      </c>
      <c r="B419" s="8" t="s">
        <v>585</v>
      </c>
      <c r="C419" s="2"/>
      <c r="D419" s="2"/>
      <c r="E419" s="2"/>
      <c r="F419" s="2"/>
      <c r="G419" s="67" t="e">
        <f>G420+G433</f>
        <v>#REF!</v>
      </c>
    </row>
    <row r="420" spans="1:7" ht="78.75" x14ac:dyDescent="0.25">
      <c r="A420" s="43" t="s">
        <v>586</v>
      </c>
      <c r="B420" s="8" t="s">
        <v>587</v>
      </c>
      <c r="C420" s="8"/>
      <c r="D420" s="8"/>
      <c r="E420" s="3"/>
      <c r="F420" s="3"/>
      <c r="G420" s="67" t="e">
        <f>G421</f>
        <v>#REF!</v>
      </c>
    </row>
    <row r="421" spans="1:7" ht="15.75" x14ac:dyDescent="0.25">
      <c r="A421" s="84" t="s">
        <v>432</v>
      </c>
      <c r="B421" s="42" t="s">
        <v>587</v>
      </c>
      <c r="C421" s="42" t="s">
        <v>275</v>
      </c>
      <c r="D421" s="42"/>
      <c r="E421" s="2"/>
      <c r="F421" s="2"/>
      <c r="G421" s="11" t="e">
        <f>G422</f>
        <v>#REF!</v>
      </c>
    </row>
    <row r="422" spans="1:7" ht="15.75" x14ac:dyDescent="0.25">
      <c r="A422" s="84" t="s">
        <v>583</v>
      </c>
      <c r="B422" s="42" t="s">
        <v>587</v>
      </c>
      <c r="C422" s="42" t="s">
        <v>275</v>
      </c>
      <c r="D422" s="42" t="s">
        <v>256</v>
      </c>
      <c r="E422" s="2"/>
      <c r="F422" s="2"/>
      <c r="G422" s="11" t="e">
        <f>G423+G426+G429</f>
        <v>#REF!</v>
      </c>
    </row>
    <row r="423" spans="1:7" ht="31.5" x14ac:dyDescent="0.25">
      <c r="A423" s="26" t="s">
        <v>588</v>
      </c>
      <c r="B423" s="21" t="s">
        <v>589</v>
      </c>
      <c r="C423" s="42" t="s">
        <v>275</v>
      </c>
      <c r="D423" s="42" t="s">
        <v>256</v>
      </c>
      <c r="E423" s="2"/>
      <c r="F423" s="2"/>
      <c r="G423" s="11" t="e">
        <f>G424</f>
        <v>#REF!</v>
      </c>
    </row>
    <row r="424" spans="1:7" ht="51" customHeight="1" x14ac:dyDescent="0.25">
      <c r="A424" s="26" t="s">
        <v>172</v>
      </c>
      <c r="B424" s="21" t="s">
        <v>589</v>
      </c>
      <c r="C424" s="42" t="s">
        <v>275</v>
      </c>
      <c r="D424" s="42" t="s">
        <v>256</v>
      </c>
      <c r="E424" s="2">
        <v>200</v>
      </c>
      <c r="F424" s="2"/>
      <c r="G424" s="11" t="e">
        <f>G425</f>
        <v>#REF!</v>
      </c>
    </row>
    <row r="425" spans="1:7" ht="47.25" x14ac:dyDescent="0.25">
      <c r="A425" s="26" t="s">
        <v>174</v>
      </c>
      <c r="B425" s="21" t="s">
        <v>589</v>
      </c>
      <c r="C425" s="42" t="s">
        <v>275</v>
      </c>
      <c r="D425" s="42" t="s">
        <v>256</v>
      </c>
      <c r="E425" s="2">
        <v>240</v>
      </c>
      <c r="F425" s="2"/>
      <c r="G425" s="11" t="e">
        <f>'Прил.№4 ведомств.'!#REF!</f>
        <v>#REF!</v>
      </c>
    </row>
    <row r="426" spans="1:7" ht="31.5" customHeight="1" x14ac:dyDescent="0.25">
      <c r="A426" s="26" t="s">
        <v>590</v>
      </c>
      <c r="B426" s="21" t="s">
        <v>591</v>
      </c>
      <c r="C426" s="42" t="s">
        <v>275</v>
      </c>
      <c r="D426" s="42" t="s">
        <v>256</v>
      </c>
      <c r="E426" s="2"/>
      <c r="F426" s="2"/>
      <c r="G426" s="11" t="e">
        <f>G427</f>
        <v>#REF!</v>
      </c>
    </row>
    <row r="427" spans="1:7" ht="47.25" x14ac:dyDescent="0.25">
      <c r="A427" s="26" t="s">
        <v>172</v>
      </c>
      <c r="B427" s="21" t="s">
        <v>591</v>
      </c>
      <c r="C427" s="42" t="s">
        <v>275</v>
      </c>
      <c r="D427" s="42" t="s">
        <v>256</v>
      </c>
      <c r="E427" s="2">
        <v>200</v>
      </c>
      <c r="F427" s="2"/>
      <c r="G427" s="11" t="e">
        <f>G428</f>
        <v>#REF!</v>
      </c>
    </row>
    <row r="428" spans="1:7" ht="47.25" x14ac:dyDescent="0.25">
      <c r="A428" s="26" t="s">
        <v>174</v>
      </c>
      <c r="B428" s="21" t="s">
        <v>591</v>
      </c>
      <c r="C428" s="42" t="s">
        <v>275</v>
      </c>
      <c r="D428" s="42" t="s">
        <v>256</v>
      </c>
      <c r="E428" s="2">
        <v>240</v>
      </c>
      <c r="F428" s="2"/>
      <c r="G428" s="11" t="e">
        <f>'Прил.№4 ведомств.'!#REF!</f>
        <v>#REF!</v>
      </c>
    </row>
    <row r="429" spans="1:7" ht="31.5" x14ac:dyDescent="0.25">
      <c r="A429" s="26" t="s">
        <v>592</v>
      </c>
      <c r="B429" s="21" t="s">
        <v>593</v>
      </c>
      <c r="C429" s="42" t="s">
        <v>275</v>
      </c>
      <c r="D429" s="42" t="s">
        <v>256</v>
      </c>
      <c r="E429" s="2"/>
      <c r="F429" s="2"/>
      <c r="G429" s="11" t="e">
        <f>G430</f>
        <v>#REF!</v>
      </c>
    </row>
    <row r="430" spans="1:7" ht="47.25" x14ac:dyDescent="0.25">
      <c r="A430" s="26" t="s">
        <v>172</v>
      </c>
      <c r="B430" s="21" t="s">
        <v>593</v>
      </c>
      <c r="C430" s="42" t="s">
        <v>275</v>
      </c>
      <c r="D430" s="42" t="s">
        <v>256</v>
      </c>
      <c r="E430" s="2">
        <v>200</v>
      </c>
      <c r="F430" s="2"/>
      <c r="G430" s="11" t="e">
        <f>G431</f>
        <v>#REF!</v>
      </c>
    </row>
    <row r="431" spans="1:7" ht="47.25" x14ac:dyDescent="0.25">
      <c r="A431" s="26" t="s">
        <v>174</v>
      </c>
      <c r="B431" s="21" t="s">
        <v>593</v>
      </c>
      <c r="C431" s="42" t="s">
        <v>275</v>
      </c>
      <c r="D431" s="42" t="s">
        <v>256</v>
      </c>
      <c r="E431" s="2">
        <v>240</v>
      </c>
      <c r="F431" s="2"/>
      <c r="G431" s="11" t="e">
        <f>'Прил.№4 ведомств.'!#REF!</f>
        <v>#REF!</v>
      </c>
    </row>
    <row r="432" spans="1:7" ht="47.25" x14ac:dyDescent="0.25">
      <c r="A432" s="47" t="s">
        <v>683</v>
      </c>
      <c r="B432" s="42" t="s">
        <v>587</v>
      </c>
      <c r="C432" s="42" t="s">
        <v>275</v>
      </c>
      <c r="D432" s="42" t="s">
        <v>256</v>
      </c>
      <c r="E432" s="2"/>
      <c r="F432" s="2">
        <v>908</v>
      </c>
      <c r="G432" s="11" t="e">
        <f>G420</f>
        <v>#REF!</v>
      </c>
    </row>
    <row r="433" spans="1:7" ht="63" x14ac:dyDescent="0.25">
      <c r="A433" s="24" t="s">
        <v>594</v>
      </c>
      <c r="B433" s="8" t="s">
        <v>595</v>
      </c>
      <c r="C433" s="8"/>
      <c r="D433" s="8"/>
      <c r="E433" s="3"/>
      <c r="F433" s="3"/>
      <c r="G433" s="67" t="e">
        <f>G434</f>
        <v>#REF!</v>
      </c>
    </row>
    <row r="434" spans="1:7" ht="15.75" x14ac:dyDescent="0.25">
      <c r="A434" s="84" t="s">
        <v>432</v>
      </c>
      <c r="B434" s="42" t="s">
        <v>595</v>
      </c>
      <c r="C434" s="42" t="s">
        <v>275</v>
      </c>
      <c r="D434" s="42"/>
      <c r="E434" s="2"/>
      <c r="F434" s="2"/>
      <c r="G434" s="11" t="e">
        <f>G435</f>
        <v>#REF!</v>
      </c>
    </row>
    <row r="435" spans="1:7" ht="15.75" x14ac:dyDescent="0.25">
      <c r="A435" s="84" t="s">
        <v>583</v>
      </c>
      <c r="B435" s="42" t="s">
        <v>595</v>
      </c>
      <c r="C435" s="42" t="s">
        <v>275</v>
      </c>
      <c r="D435" s="42" t="s">
        <v>256</v>
      </c>
      <c r="E435" s="2"/>
      <c r="F435" s="2"/>
      <c r="G435" s="11" t="e">
        <f>G436+G441+G444+G447</f>
        <v>#REF!</v>
      </c>
    </row>
    <row r="436" spans="1:7" ht="31.5" x14ac:dyDescent="0.25">
      <c r="A436" s="26" t="s">
        <v>592</v>
      </c>
      <c r="B436" s="21" t="s">
        <v>596</v>
      </c>
      <c r="C436" s="42" t="s">
        <v>275</v>
      </c>
      <c r="D436" s="42" t="s">
        <v>256</v>
      </c>
      <c r="E436" s="2"/>
      <c r="F436" s="2"/>
      <c r="G436" s="11" t="e">
        <f>G437+G439</f>
        <v>#REF!</v>
      </c>
    </row>
    <row r="437" spans="1:7" ht="110.25" x14ac:dyDescent="0.25">
      <c r="A437" s="26" t="s">
        <v>168</v>
      </c>
      <c r="B437" s="21" t="s">
        <v>596</v>
      </c>
      <c r="C437" s="42" t="s">
        <v>275</v>
      </c>
      <c r="D437" s="42" t="s">
        <v>256</v>
      </c>
      <c r="E437" s="2">
        <v>100</v>
      </c>
      <c r="F437" s="2"/>
      <c r="G437" s="11" t="e">
        <f>G438</f>
        <v>#REF!</v>
      </c>
    </row>
    <row r="438" spans="1:7" ht="31.5" x14ac:dyDescent="0.25">
      <c r="A438" s="48" t="s">
        <v>383</v>
      </c>
      <c r="B438" s="21" t="s">
        <v>596</v>
      </c>
      <c r="C438" s="42" t="s">
        <v>275</v>
      </c>
      <c r="D438" s="42" t="s">
        <v>256</v>
      </c>
      <c r="E438" s="2">
        <v>110</v>
      </c>
      <c r="F438" s="2"/>
      <c r="G438" s="11" t="e">
        <f>'Прил.№4 ведомств.'!#REF!</f>
        <v>#REF!</v>
      </c>
    </row>
    <row r="439" spans="1:7" ht="47.25" x14ac:dyDescent="0.25">
      <c r="A439" s="26" t="s">
        <v>172</v>
      </c>
      <c r="B439" s="21" t="s">
        <v>596</v>
      </c>
      <c r="C439" s="42" t="s">
        <v>275</v>
      </c>
      <c r="D439" s="42" t="s">
        <v>256</v>
      </c>
      <c r="E439" s="2">
        <v>200</v>
      </c>
      <c r="F439" s="2"/>
      <c r="G439" s="11" t="e">
        <f>G440</f>
        <v>#REF!</v>
      </c>
    </row>
    <row r="440" spans="1:7" ht="47.25" x14ac:dyDescent="0.25">
      <c r="A440" s="26" t="s">
        <v>174</v>
      </c>
      <c r="B440" s="21" t="s">
        <v>596</v>
      </c>
      <c r="C440" s="42" t="s">
        <v>275</v>
      </c>
      <c r="D440" s="42" t="s">
        <v>256</v>
      </c>
      <c r="E440" s="2">
        <v>240</v>
      </c>
      <c r="F440" s="2"/>
      <c r="G440" s="11" t="e">
        <f>'Прил.№4 ведомств.'!#REF!</f>
        <v>#REF!</v>
      </c>
    </row>
    <row r="441" spans="1:7" ht="15.75" x14ac:dyDescent="0.25">
      <c r="A441" s="26" t="s">
        <v>597</v>
      </c>
      <c r="B441" s="21" t="s">
        <v>598</v>
      </c>
      <c r="C441" s="42" t="s">
        <v>275</v>
      </c>
      <c r="D441" s="42" t="s">
        <v>256</v>
      </c>
      <c r="E441" s="2"/>
      <c r="F441" s="2"/>
      <c r="G441" s="11" t="e">
        <f>G442</f>
        <v>#REF!</v>
      </c>
    </row>
    <row r="442" spans="1:7" ht="47.25" x14ac:dyDescent="0.25">
      <c r="A442" s="26" t="s">
        <v>172</v>
      </c>
      <c r="B442" s="21" t="s">
        <v>598</v>
      </c>
      <c r="C442" s="42" t="s">
        <v>275</v>
      </c>
      <c r="D442" s="42" t="s">
        <v>256</v>
      </c>
      <c r="E442" s="2">
        <v>200</v>
      </c>
      <c r="F442" s="2"/>
      <c r="G442" s="11" t="e">
        <f>G443</f>
        <v>#REF!</v>
      </c>
    </row>
    <row r="443" spans="1:7" ht="47.25" x14ac:dyDescent="0.25">
      <c r="A443" s="26" t="s">
        <v>174</v>
      </c>
      <c r="B443" s="21" t="s">
        <v>598</v>
      </c>
      <c r="C443" s="42" t="s">
        <v>275</v>
      </c>
      <c r="D443" s="42" t="s">
        <v>256</v>
      </c>
      <c r="E443" s="2">
        <v>240</v>
      </c>
      <c r="F443" s="2"/>
      <c r="G443" s="11" t="e">
        <f>'Прил.№4 ведомств.'!#REF!</f>
        <v>#REF!</v>
      </c>
    </row>
    <row r="444" spans="1:7" ht="63" x14ac:dyDescent="0.25">
      <c r="A444" s="122" t="s">
        <v>599</v>
      </c>
      <c r="B444" s="21" t="s">
        <v>600</v>
      </c>
      <c r="C444" s="42" t="s">
        <v>275</v>
      </c>
      <c r="D444" s="42" t="s">
        <v>256</v>
      </c>
      <c r="E444" s="2"/>
      <c r="F444" s="2"/>
      <c r="G444" s="11" t="e">
        <f>G445</f>
        <v>#REF!</v>
      </c>
    </row>
    <row r="445" spans="1:7" ht="47.25" x14ac:dyDescent="0.25">
      <c r="A445" s="26" t="s">
        <v>172</v>
      </c>
      <c r="B445" s="21" t="s">
        <v>600</v>
      </c>
      <c r="C445" s="42" t="s">
        <v>275</v>
      </c>
      <c r="D445" s="42" t="s">
        <v>256</v>
      </c>
      <c r="E445" s="2">
        <v>200</v>
      </c>
      <c r="F445" s="2"/>
      <c r="G445" s="11" t="e">
        <f>G446</f>
        <v>#REF!</v>
      </c>
    </row>
    <row r="446" spans="1:7" ht="47.25" x14ac:dyDescent="0.25">
      <c r="A446" s="26" t="s">
        <v>174</v>
      </c>
      <c r="B446" s="21" t="s">
        <v>600</v>
      </c>
      <c r="C446" s="42" t="s">
        <v>275</v>
      </c>
      <c r="D446" s="42" t="s">
        <v>256</v>
      </c>
      <c r="E446" s="2">
        <v>240</v>
      </c>
      <c r="F446" s="2"/>
      <c r="G446" s="11" t="e">
        <f>'Прил.№4 ведомств.'!#REF!</f>
        <v>#REF!</v>
      </c>
    </row>
    <row r="447" spans="1:7" ht="31.5" x14ac:dyDescent="0.25">
      <c r="A447" s="122" t="s">
        <v>601</v>
      </c>
      <c r="B447" s="21" t="s">
        <v>602</v>
      </c>
      <c r="C447" s="42" t="s">
        <v>275</v>
      </c>
      <c r="D447" s="42" t="s">
        <v>256</v>
      </c>
      <c r="E447" s="2"/>
      <c r="F447" s="2"/>
      <c r="G447" s="11" t="e">
        <f>G448</f>
        <v>#REF!</v>
      </c>
    </row>
    <row r="448" spans="1:7" ht="47.25" x14ac:dyDescent="0.25">
      <c r="A448" s="26" t="s">
        <v>172</v>
      </c>
      <c r="B448" s="21" t="s">
        <v>602</v>
      </c>
      <c r="C448" s="42" t="s">
        <v>275</v>
      </c>
      <c r="D448" s="42" t="s">
        <v>256</v>
      </c>
      <c r="E448" s="2">
        <v>200</v>
      </c>
      <c r="F448" s="2"/>
      <c r="G448" s="11" t="e">
        <f>G449</f>
        <v>#REF!</v>
      </c>
    </row>
    <row r="449" spans="1:7" ht="47.25" x14ac:dyDescent="0.25">
      <c r="A449" s="26" t="s">
        <v>174</v>
      </c>
      <c r="B449" s="21" t="s">
        <v>602</v>
      </c>
      <c r="C449" s="42" t="s">
        <v>275</v>
      </c>
      <c r="D449" s="42" t="s">
        <v>256</v>
      </c>
      <c r="E449" s="2">
        <v>240</v>
      </c>
      <c r="F449" s="2"/>
      <c r="G449" s="11" t="e">
        <f>'Прил.№4 ведомств.'!#REF!</f>
        <v>#REF!</v>
      </c>
    </row>
    <row r="450" spans="1:7" ht="47.25" x14ac:dyDescent="0.25">
      <c r="A450" s="47" t="s">
        <v>683</v>
      </c>
      <c r="B450" s="21" t="s">
        <v>595</v>
      </c>
      <c r="C450" s="42" t="s">
        <v>275</v>
      </c>
      <c r="D450" s="42" t="s">
        <v>256</v>
      </c>
      <c r="E450" s="2"/>
      <c r="F450" s="2">
        <v>908</v>
      </c>
      <c r="G450" s="11" t="e">
        <f>G433</f>
        <v>#REF!</v>
      </c>
    </row>
    <row r="451" spans="1:7" ht="78.75" x14ac:dyDescent="0.25">
      <c r="A451" s="36" t="s">
        <v>222</v>
      </c>
      <c r="B451" s="203" t="s">
        <v>223</v>
      </c>
      <c r="C451" s="8"/>
      <c r="D451" s="8"/>
      <c r="E451" s="8"/>
      <c r="F451" s="3"/>
      <c r="G451" s="67" t="e">
        <f>G452</f>
        <v>#REF!</v>
      </c>
    </row>
    <row r="452" spans="1:7" ht="15.75" x14ac:dyDescent="0.25">
      <c r="A452" s="26" t="s">
        <v>158</v>
      </c>
      <c r="B452" s="6" t="s">
        <v>223</v>
      </c>
      <c r="C452" s="42" t="s">
        <v>159</v>
      </c>
      <c r="D452" s="42"/>
      <c r="E452" s="42"/>
      <c r="F452" s="2"/>
      <c r="G452" s="11" t="e">
        <f>G453</f>
        <v>#REF!</v>
      </c>
    </row>
    <row r="453" spans="1:7" ht="31.5" x14ac:dyDescent="0.25">
      <c r="A453" s="26" t="s">
        <v>180</v>
      </c>
      <c r="B453" s="32" t="s">
        <v>223</v>
      </c>
      <c r="C453" s="42" t="s">
        <v>159</v>
      </c>
      <c r="D453" s="42" t="s">
        <v>181</v>
      </c>
      <c r="E453" s="42"/>
      <c r="F453" s="2"/>
      <c r="G453" s="11" t="e">
        <f>G454</f>
        <v>#REF!</v>
      </c>
    </row>
    <row r="454" spans="1:7" ht="47.25" x14ac:dyDescent="0.25">
      <c r="A454" s="31" t="s">
        <v>198</v>
      </c>
      <c r="B454" s="21" t="s">
        <v>224</v>
      </c>
      <c r="C454" s="42" t="s">
        <v>159</v>
      </c>
      <c r="D454" s="42" t="s">
        <v>181</v>
      </c>
      <c r="E454" s="42"/>
      <c r="F454" s="2"/>
      <c r="G454" s="11" t="e">
        <f>G455</f>
        <v>#REF!</v>
      </c>
    </row>
    <row r="455" spans="1:7" ht="47.25" x14ac:dyDescent="0.25">
      <c r="A455" s="31" t="s">
        <v>172</v>
      </c>
      <c r="B455" s="21" t="s">
        <v>224</v>
      </c>
      <c r="C455" s="42" t="s">
        <v>159</v>
      </c>
      <c r="D455" s="42" t="s">
        <v>181</v>
      </c>
      <c r="E455" s="42" t="s">
        <v>186</v>
      </c>
      <c r="F455" s="2"/>
      <c r="G455" s="11" t="e">
        <f>G456</f>
        <v>#REF!</v>
      </c>
    </row>
    <row r="456" spans="1:7" ht="78.75" x14ac:dyDescent="0.25">
      <c r="A456" s="31" t="s">
        <v>225</v>
      </c>
      <c r="B456" s="21" t="s">
        <v>224</v>
      </c>
      <c r="C456" s="42" t="s">
        <v>159</v>
      </c>
      <c r="D456" s="42" t="s">
        <v>181</v>
      </c>
      <c r="E456" s="42" t="s">
        <v>201</v>
      </c>
      <c r="F456" s="2"/>
      <c r="G456" s="11" t="e">
        <f>'Прил.№4 ведомств.'!#REF!</f>
        <v>#REF!</v>
      </c>
    </row>
    <row r="457" spans="1:7" ht="31.5" x14ac:dyDescent="0.25">
      <c r="A457" s="31" t="s">
        <v>189</v>
      </c>
      <c r="B457" s="32" t="s">
        <v>223</v>
      </c>
      <c r="C457" s="42" t="s">
        <v>159</v>
      </c>
      <c r="D457" s="42" t="s">
        <v>181</v>
      </c>
      <c r="E457" s="42"/>
      <c r="F457" s="2">
        <v>902</v>
      </c>
      <c r="G457" s="11" t="e">
        <f>G451</f>
        <v>#REF!</v>
      </c>
    </row>
    <row r="458" spans="1:7" ht="94.5" x14ac:dyDescent="0.25">
      <c r="A458" s="43" t="s">
        <v>716</v>
      </c>
      <c r="B458" s="8" t="s">
        <v>560</v>
      </c>
      <c r="C458" s="8"/>
      <c r="D458" s="8"/>
      <c r="E458" s="83"/>
      <c r="F458" s="3"/>
      <c r="G458" s="67" t="e">
        <f>G459</f>
        <v>#REF!</v>
      </c>
    </row>
    <row r="459" spans="1:7" ht="15.75" x14ac:dyDescent="0.25">
      <c r="A459" s="31" t="s">
        <v>432</v>
      </c>
      <c r="B459" s="42" t="s">
        <v>560</v>
      </c>
      <c r="C459" s="42" t="s">
        <v>275</v>
      </c>
      <c r="D459" s="42"/>
      <c r="E459" s="84"/>
      <c r="F459" s="2"/>
      <c r="G459" s="11" t="e">
        <f>G460</f>
        <v>#REF!</v>
      </c>
    </row>
    <row r="460" spans="1:7" ht="15.75" x14ac:dyDescent="0.25">
      <c r="A460" s="31" t="s">
        <v>559</v>
      </c>
      <c r="B460" s="42" t="s">
        <v>560</v>
      </c>
      <c r="C460" s="42" t="s">
        <v>275</v>
      </c>
      <c r="D460" s="42" t="s">
        <v>254</v>
      </c>
      <c r="E460" s="84"/>
      <c r="F460" s="2"/>
      <c r="G460" s="11" t="e">
        <f>G465+G468+G471+G474+G477+G480+G483</f>
        <v>#REF!</v>
      </c>
    </row>
    <row r="461" spans="1:7" ht="63" hidden="1" x14ac:dyDescent="0.25">
      <c r="A461" s="37" t="s">
        <v>561</v>
      </c>
      <c r="B461" s="21" t="s">
        <v>562</v>
      </c>
      <c r="C461" s="42" t="s">
        <v>275</v>
      </c>
      <c r="D461" s="42" t="s">
        <v>254</v>
      </c>
      <c r="E461" s="84"/>
      <c r="F461" s="2"/>
      <c r="G461" s="11">
        <f>G462</f>
        <v>0</v>
      </c>
    </row>
    <row r="462" spans="1:7" ht="47.25" hidden="1" x14ac:dyDescent="0.25">
      <c r="A462" s="31" t="s">
        <v>172</v>
      </c>
      <c r="B462" s="21" t="s">
        <v>562</v>
      </c>
      <c r="C462" s="42" t="s">
        <v>275</v>
      </c>
      <c r="D462" s="42" t="s">
        <v>254</v>
      </c>
      <c r="E462" s="42" t="s">
        <v>173</v>
      </c>
      <c r="F462" s="2"/>
      <c r="G462" s="11">
        <f>G463</f>
        <v>0</v>
      </c>
    </row>
    <row r="463" spans="1:7" ht="47.25" hidden="1" x14ac:dyDescent="0.25">
      <c r="A463" s="31" t="s">
        <v>174</v>
      </c>
      <c r="B463" s="21" t="s">
        <v>562</v>
      </c>
      <c r="C463" s="42" t="s">
        <v>275</v>
      </c>
      <c r="D463" s="42" t="s">
        <v>254</v>
      </c>
      <c r="E463" s="42" t="s">
        <v>175</v>
      </c>
      <c r="F463" s="2"/>
      <c r="G463" s="11"/>
    </row>
    <row r="464" spans="1:7" ht="47.25" hidden="1" x14ac:dyDescent="0.25">
      <c r="A464" s="47" t="s">
        <v>683</v>
      </c>
      <c r="B464" s="21" t="s">
        <v>562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2" t="s">
        <v>563</v>
      </c>
      <c r="B465" s="21" t="s">
        <v>564</v>
      </c>
      <c r="C465" s="42" t="s">
        <v>275</v>
      </c>
      <c r="D465" s="42" t="s">
        <v>254</v>
      </c>
      <c r="E465" s="42"/>
      <c r="F465" s="2"/>
      <c r="G465" s="11" t="e">
        <f>G466</f>
        <v>#REF!</v>
      </c>
    </row>
    <row r="466" spans="1:7" ht="47.25" x14ac:dyDescent="0.25">
      <c r="A466" s="33" t="s">
        <v>172</v>
      </c>
      <c r="B466" s="21" t="s">
        <v>564</v>
      </c>
      <c r="C466" s="42" t="s">
        <v>275</v>
      </c>
      <c r="D466" s="42" t="s">
        <v>254</v>
      </c>
      <c r="E466" s="42" t="s">
        <v>173</v>
      </c>
      <c r="F466" s="2"/>
      <c r="G466" s="11" t="e">
        <f>G467</f>
        <v>#REF!</v>
      </c>
    </row>
    <row r="467" spans="1:7" ht="47.25" x14ac:dyDescent="0.25">
      <c r="A467" s="33" t="s">
        <v>174</v>
      </c>
      <c r="B467" s="21" t="s">
        <v>564</v>
      </c>
      <c r="C467" s="42" t="s">
        <v>275</v>
      </c>
      <c r="D467" s="42" t="s">
        <v>254</v>
      </c>
      <c r="E467" s="42" t="s">
        <v>175</v>
      </c>
      <c r="F467" s="2"/>
      <c r="G467" s="11" t="e">
        <f>'Прил.№4 ведомств.'!#REF!</f>
        <v>#REF!</v>
      </c>
    </row>
    <row r="468" spans="1:7" ht="15.75" x14ac:dyDescent="0.25">
      <c r="A468" s="122" t="s">
        <v>565</v>
      </c>
      <c r="B468" s="21" t="s">
        <v>566</v>
      </c>
      <c r="C468" s="42" t="s">
        <v>275</v>
      </c>
      <c r="D468" s="42" t="s">
        <v>254</v>
      </c>
      <c r="E468" s="42"/>
      <c r="F468" s="2"/>
      <c r="G468" s="11" t="e">
        <f>G469</f>
        <v>#REF!</v>
      </c>
    </row>
    <row r="469" spans="1:7" ht="47.25" x14ac:dyDescent="0.25">
      <c r="A469" s="33" t="s">
        <v>172</v>
      </c>
      <c r="B469" s="21" t="s">
        <v>566</v>
      </c>
      <c r="C469" s="42" t="s">
        <v>275</v>
      </c>
      <c r="D469" s="42" t="s">
        <v>254</v>
      </c>
      <c r="E469" s="42" t="s">
        <v>173</v>
      </c>
      <c r="F469" s="2"/>
      <c r="G469" s="11" t="e">
        <f>G470</f>
        <v>#REF!</v>
      </c>
    </row>
    <row r="470" spans="1:7" ht="47.25" x14ac:dyDescent="0.25">
      <c r="A470" s="33" t="s">
        <v>174</v>
      </c>
      <c r="B470" s="21" t="s">
        <v>566</v>
      </c>
      <c r="C470" s="42" t="s">
        <v>275</v>
      </c>
      <c r="D470" s="42" t="s">
        <v>254</v>
      </c>
      <c r="E470" s="42" t="s">
        <v>175</v>
      </c>
      <c r="F470" s="2"/>
      <c r="G470" s="11" t="e">
        <f>'Прил.№4 ведомств.'!#REF!</f>
        <v>#REF!</v>
      </c>
    </row>
    <row r="471" spans="1:7" ht="15.75" x14ac:dyDescent="0.25">
      <c r="A471" s="122" t="s">
        <v>567</v>
      </c>
      <c r="B471" s="21" t="s">
        <v>568</v>
      </c>
      <c r="C471" s="42" t="s">
        <v>275</v>
      </c>
      <c r="D471" s="42" t="s">
        <v>254</v>
      </c>
      <c r="E471" s="42"/>
      <c r="F471" s="2"/>
      <c r="G471" s="11" t="e">
        <f>G472</f>
        <v>#REF!</v>
      </c>
    </row>
    <row r="472" spans="1:7" ht="47.25" x14ac:dyDescent="0.25">
      <c r="A472" s="33" t="s">
        <v>172</v>
      </c>
      <c r="B472" s="21" t="s">
        <v>568</v>
      </c>
      <c r="C472" s="42" t="s">
        <v>275</v>
      </c>
      <c r="D472" s="42" t="s">
        <v>254</v>
      </c>
      <c r="E472" s="42" t="s">
        <v>173</v>
      </c>
      <c r="F472" s="2"/>
      <c r="G472" s="11" t="e">
        <f>G473</f>
        <v>#REF!</v>
      </c>
    </row>
    <row r="473" spans="1:7" ht="47.25" x14ac:dyDescent="0.25">
      <c r="A473" s="33" t="s">
        <v>174</v>
      </c>
      <c r="B473" s="21" t="s">
        <v>568</v>
      </c>
      <c r="C473" s="42" t="s">
        <v>275</v>
      </c>
      <c r="D473" s="42" t="s">
        <v>254</v>
      </c>
      <c r="E473" s="42" t="s">
        <v>175</v>
      </c>
      <c r="F473" s="2"/>
      <c r="G473" s="11" t="e">
        <f>'Прил.№4 ведомств.'!#REF!</f>
        <v>#REF!</v>
      </c>
    </row>
    <row r="474" spans="1:7" ht="31.5" x14ac:dyDescent="0.25">
      <c r="A474" s="122" t="s">
        <v>569</v>
      </c>
      <c r="B474" s="21" t="s">
        <v>570</v>
      </c>
      <c r="C474" s="42" t="s">
        <v>275</v>
      </c>
      <c r="D474" s="42" t="s">
        <v>254</v>
      </c>
      <c r="E474" s="42"/>
      <c r="F474" s="2"/>
      <c r="G474" s="11" t="e">
        <f>G475</f>
        <v>#REF!</v>
      </c>
    </row>
    <row r="475" spans="1:7" ht="47.25" x14ac:dyDescent="0.25">
      <c r="A475" s="33" t="s">
        <v>172</v>
      </c>
      <c r="B475" s="21" t="s">
        <v>570</v>
      </c>
      <c r="C475" s="42" t="s">
        <v>275</v>
      </c>
      <c r="D475" s="42" t="s">
        <v>254</v>
      </c>
      <c r="E475" s="42" t="s">
        <v>173</v>
      </c>
      <c r="F475" s="2"/>
      <c r="G475" s="11" t="e">
        <f>G476</f>
        <v>#REF!</v>
      </c>
    </row>
    <row r="476" spans="1:7" ht="47.25" x14ac:dyDescent="0.25">
      <c r="A476" s="33" t="s">
        <v>174</v>
      </c>
      <c r="B476" s="21" t="s">
        <v>570</v>
      </c>
      <c r="C476" s="42" t="s">
        <v>275</v>
      </c>
      <c r="D476" s="42" t="s">
        <v>254</v>
      </c>
      <c r="E476" s="42" t="s">
        <v>175</v>
      </c>
      <c r="F476" s="2"/>
      <c r="G476" s="11" t="e">
        <f>'Прил.№4 ведомств.'!#REF!</f>
        <v>#REF!</v>
      </c>
    </row>
    <row r="477" spans="1:7" ht="15.75" x14ac:dyDescent="0.25">
      <c r="A477" s="122" t="s">
        <v>571</v>
      </c>
      <c r="B477" s="21" t="s">
        <v>572</v>
      </c>
      <c r="C477" s="42" t="s">
        <v>275</v>
      </c>
      <c r="D477" s="42" t="s">
        <v>254</v>
      </c>
      <c r="E477" s="42"/>
      <c r="F477" s="2"/>
      <c r="G477" s="11" t="e">
        <f>G478</f>
        <v>#REF!</v>
      </c>
    </row>
    <row r="478" spans="1:7" ht="47.25" x14ac:dyDescent="0.25">
      <c r="A478" s="33" t="s">
        <v>172</v>
      </c>
      <c r="B478" s="21" t="s">
        <v>572</v>
      </c>
      <c r="C478" s="42" t="s">
        <v>275</v>
      </c>
      <c r="D478" s="42" t="s">
        <v>254</v>
      </c>
      <c r="E478" s="42" t="s">
        <v>173</v>
      </c>
      <c r="F478" s="2"/>
      <c r="G478" s="11" t="e">
        <f>G479</f>
        <v>#REF!</v>
      </c>
    </row>
    <row r="479" spans="1:7" ht="47.25" x14ac:dyDescent="0.25">
      <c r="A479" s="33" t="s">
        <v>174</v>
      </c>
      <c r="B479" s="21" t="s">
        <v>572</v>
      </c>
      <c r="C479" s="42" t="s">
        <v>275</v>
      </c>
      <c r="D479" s="42" t="s">
        <v>254</v>
      </c>
      <c r="E479" s="42" t="s">
        <v>175</v>
      </c>
      <c r="F479" s="2"/>
      <c r="G479" s="11" t="e">
        <f>'Прил.№4 ведомств.'!#REF!</f>
        <v>#REF!</v>
      </c>
    </row>
    <row r="480" spans="1:7" ht="31.5" hidden="1" x14ac:dyDescent="0.25">
      <c r="A480" s="120" t="s">
        <v>573</v>
      </c>
      <c r="B480" s="21" t="s">
        <v>574</v>
      </c>
      <c r="C480" s="42" t="s">
        <v>275</v>
      </c>
      <c r="D480" s="42" t="s">
        <v>254</v>
      </c>
      <c r="E480" s="42"/>
      <c r="F480" s="2"/>
      <c r="G480" s="11">
        <f>G481</f>
        <v>0</v>
      </c>
    </row>
    <row r="481" spans="1:7" ht="47.25" hidden="1" x14ac:dyDescent="0.25">
      <c r="A481" s="33" t="s">
        <v>172</v>
      </c>
      <c r="B481" s="21" t="s">
        <v>574</v>
      </c>
      <c r="C481" s="42" t="s">
        <v>275</v>
      </c>
      <c r="D481" s="42" t="s">
        <v>254</v>
      </c>
      <c r="E481" s="42"/>
      <c r="F481" s="2"/>
      <c r="G481" s="11">
        <f>G482</f>
        <v>0</v>
      </c>
    </row>
    <row r="482" spans="1:7" ht="47.25" hidden="1" x14ac:dyDescent="0.25">
      <c r="A482" s="33" t="s">
        <v>174</v>
      </c>
      <c r="B482" s="21" t="s">
        <v>574</v>
      </c>
      <c r="C482" s="42" t="s">
        <v>275</v>
      </c>
      <c r="D482" s="42" t="s">
        <v>254</v>
      </c>
      <c r="E482" s="42"/>
      <c r="F482" s="2"/>
      <c r="G482" s="11"/>
    </row>
    <row r="483" spans="1:7" ht="31.5" x14ac:dyDescent="0.25">
      <c r="A483" s="120" t="s">
        <v>575</v>
      </c>
      <c r="B483" s="21" t="s">
        <v>576</v>
      </c>
      <c r="C483" s="42" t="s">
        <v>275</v>
      </c>
      <c r="D483" s="42" t="s">
        <v>254</v>
      </c>
      <c r="E483" s="42"/>
      <c r="F483" s="2"/>
      <c r="G483" s="11" t="e">
        <f>G484</f>
        <v>#REF!</v>
      </c>
    </row>
    <row r="484" spans="1:7" ht="47.25" x14ac:dyDescent="0.3">
      <c r="A484" s="26" t="s">
        <v>172</v>
      </c>
      <c r="B484" s="21" t="s">
        <v>576</v>
      </c>
      <c r="C484" s="42" t="s">
        <v>275</v>
      </c>
      <c r="D484" s="42" t="s">
        <v>254</v>
      </c>
      <c r="E484" s="2">
        <v>200</v>
      </c>
      <c r="F484" s="88"/>
      <c r="G484" s="7" t="e">
        <f>G485</f>
        <v>#REF!</v>
      </c>
    </row>
    <row r="485" spans="1:7" ht="47.25" x14ac:dyDescent="0.3">
      <c r="A485" s="26" t="s">
        <v>174</v>
      </c>
      <c r="B485" s="21" t="s">
        <v>576</v>
      </c>
      <c r="C485" s="42" t="s">
        <v>275</v>
      </c>
      <c r="D485" s="42" t="s">
        <v>254</v>
      </c>
      <c r="E485" s="2">
        <v>240</v>
      </c>
      <c r="F485" s="88"/>
      <c r="G485" s="7" t="e">
        <f>'Прил.№4 ведомств.'!#REF!</f>
        <v>#REF!</v>
      </c>
    </row>
    <row r="486" spans="1:7" ht="47.25" x14ac:dyDescent="0.25">
      <c r="A486" s="47" t="s">
        <v>683</v>
      </c>
      <c r="B486" s="21" t="s">
        <v>560</v>
      </c>
      <c r="C486" s="42"/>
      <c r="D486" s="42"/>
      <c r="E486" s="2"/>
      <c r="F486" s="2">
        <v>908</v>
      </c>
      <c r="G486" s="7" t="e">
        <f>G458</f>
        <v>#REF!</v>
      </c>
    </row>
    <row r="487" spans="1:7" ht="63" x14ac:dyDescent="0.25">
      <c r="A487" s="24" t="s">
        <v>375</v>
      </c>
      <c r="B487" s="25" t="s">
        <v>376</v>
      </c>
      <c r="C487" s="8"/>
      <c r="D487" s="8"/>
      <c r="E487" s="3"/>
      <c r="F487" s="3"/>
      <c r="G487" s="4" t="e">
        <f>G488+G499</f>
        <v>#REF!</v>
      </c>
    </row>
    <row r="488" spans="1:7" ht="15.75" x14ac:dyDescent="0.25">
      <c r="A488" s="26" t="s">
        <v>304</v>
      </c>
      <c r="B488" s="21" t="s">
        <v>376</v>
      </c>
      <c r="C488" s="42" t="s">
        <v>305</v>
      </c>
      <c r="D488" s="42"/>
      <c r="E488" s="2"/>
      <c r="F488" s="2"/>
      <c r="G488" s="7" t="e">
        <f>G489</f>
        <v>#REF!</v>
      </c>
    </row>
    <row r="489" spans="1:7" ht="31.5" x14ac:dyDescent="0.25">
      <c r="A489" s="26" t="s">
        <v>336</v>
      </c>
      <c r="B489" s="21" t="s">
        <v>376</v>
      </c>
      <c r="C489" s="42" t="s">
        <v>305</v>
      </c>
      <c r="D489" s="42" t="s">
        <v>260</v>
      </c>
      <c r="E489" s="2"/>
      <c r="F489" s="2"/>
      <c r="G489" s="7" t="e">
        <f>G490+G493</f>
        <v>#REF!</v>
      </c>
    </row>
    <row r="490" spans="1:7" ht="47.25" x14ac:dyDescent="0.25">
      <c r="A490" s="26" t="s">
        <v>377</v>
      </c>
      <c r="B490" s="21" t="s">
        <v>378</v>
      </c>
      <c r="C490" s="42" t="s">
        <v>305</v>
      </c>
      <c r="D490" s="42" t="s">
        <v>260</v>
      </c>
      <c r="E490" s="2"/>
      <c r="F490" s="2"/>
      <c r="G490" s="7" t="e">
        <f>G491</f>
        <v>#REF!</v>
      </c>
    </row>
    <row r="491" spans="1:7" ht="47.25" x14ac:dyDescent="0.25">
      <c r="A491" s="26" t="s">
        <v>172</v>
      </c>
      <c r="B491" s="21" t="s">
        <v>378</v>
      </c>
      <c r="C491" s="42" t="s">
        <v>305</v>
      </c>
      <c r="D491" s="42" t="s">
        <v>260</v>
      </c>
      <c r="E491" s="2">
        <v>200</v>
      </c>
      <c r="F491" s="2"/>
      <c r="G491" s="7" t="e">
        <f>G492</f>
        <v>#REF!</v>
      </c>
    </row>
    <row r="492" spans="1:7" ht="47.25" x14ac:dyDescent="0.25">
      <c r="A492" s="26" t="s">
        <v>174</v>
      </c>
      <c r="B492" s="21" t="s">
        <v>378</v>
      </c>
      <c r="C492" s="42" t="s">
        <v>305</v>
      </c>
      <c r="D492" s="42" t="s">
        <v>260</v>
      </c>
      <c r="E492" s="2">
        <v>240</v>
      </c>
      <c r="F492" s="2"/>
      <c r="G492" s="7" t="e">
        <f>'Прил.№4 ведомств.'!#REF!</f>
        <v>#REF!</v>
      </c>
    </row>
    <row r="493" spans="1:7" ht="78.75" x14ac:dyDescent="0.25">
      <c r="A493" s="26" t="s">
        <v>518</v>
      </c>
      <c r="B493" s="21" t="s">
        <v>519</v>
      </c>
      <c r="C493" s="42" t="s">
        <v>305</v>
      </c>
      <c r="D493" s="42" t="s">
        <v>260</v>
      </c>
      <c r="E493" s="2"/>
      <c r="F493" s="2"/>
      <c r="G493" s="7" t="e">
        <f>G494+G496</f>
        <v>#REF!</v>
      </c>
    </row>
    <row r="494" spans="1:7" ht="110.25" x14ac:dyDescent="0.25">
      <c r="A494" s="26" t="s">
        <v>168</v>
      </c>
      <c r="B494" s="21" t="s">
        <v>519</v>
      </c>
      <c r="C494" s="42" t="s">
        <v>305</v>
      </c>
      <c r="D494" s="42" t="s">
        <v>260</v>
      </c>
      <c r="E494" s="2">
        <v>100</v>
      </c>
      <c r="F494" s="2"/>
      <c r="G494" s="7" t="e">
        <f>G495</f>
        <v>#REF!</v>
      </c>
    </row>
    <row r="495" spans="1:7" ht="31.5" x14ac:dyDescent="0.25">
      <c r="A495" s="26" t="s">
        <v>383</v>
      </c>
      <c r="B495" s="21" t="s">
        <v>519</v>
      </c>
      <c r="C495" s="42" t="s">
        <v>305</v>
      </c>
      <c r="D495" s="42" t="s">
        <v>260</v>
      </c>
      <c r="E495" s="2">
        <v>110</v>
      </c>
      <c r="F495" s="2"/>
      <c r="G495" s="7" t="e">
        <f>'Прил.№4 ведомств.'!#REF!</f>
        <v>#REF!</v>
      </c>
    </row>
    <row r="496" spans="1:7" ht="47.25" x14ac:dyDescent="0.25">
      <c r="A496" s="26" t="s">
        <v>172</v>
      </c>
      <c r="B496" s="21" t="s">
        <v>519</v>
      </c>
      <c r="C496" s="42" t="s">
        <v>305</v>
      </c>
      <c r="D496" s="42" t="s">
        <v>260</v>
      </c>
      <c r="E496" s="2">
        <v>200</v>
      </c>
      <c r="F496" s="2"/>
      <c r="G496" s="7" t="e">
        <f>G497</f>
        <v>#REF!</v>
      </c>
    </row>
    <row r="497" spans="1:9" ht="47.25" x14ac:dyDescent="0.25">
      <c r="A497" s="26" t="s">
        <v>174</v>
      </c>
      <c r="B497" s="21" t="s">
        <v>519</v>
      </c>
      <c r="C497" s="42" t="s">
        <v>305</v>
      </c>
      <c r="D497" s="42" t="s">
        <v>260</v>
      </c>
      <c r="E497" s="2">
        <v>240</v>
      </c>
      <c r="F497" s="2"/>
      <c r="G497" s="7" t="e">
        <f>'Прил.№4 ведомств.'!#REF!</f>
        <v>#REF!</v>
      </c>
    </row>
    <row r="498" spans="1:9" ht="47.25" x14ac:dyDescent="0.25">
      <c r="A498" s="31" t="s">
        <v>445</v>
      </c>
      <c r="B498" s="21" t="s">
        <v>376</v>
      </c>
      <c r="C498" s="42" t="s">
        <v>305</v>
      </c>
      <c r="D498" s="42" t="s">
        <v>260</v>
      </c>
      <c r="E498" s="2"/>
      <c r="F498" s="2">
        <v>906</v>
      </c>
      <c r="G498" s="7" t="e">
        <f>G490+G493</f>
        <v>#REF!</v>
      </c>
    </row>
    <row r="499" spans="1:9" ht="15.75" x14ac:dyDescent="0.25">
      <c r="A499" s="84" t="s">
        <v>339</v>
      </c>
      <c r="B499" s="21" t="s">
        <v>376</v>
      </c>
      <c r="C499" s="42" t="s">
        <v>340</v>
      </c>
      <c r="D499" s="42"/>
      <c r="E499" s="2"/>
      <c r="F499" s="2"/>
      <c r="G499" s="7" t="e">
        <f>G500</f>
        <v>#REF!</v>
      </c>
    </row>
    <row r="500" spans="1:9" ht="31.5" x14ac:dyDescent="0.25">
      <c r="A500" s="26" t="s">
        <v>374</v>
      </c>
      <c r="B500" s="21" t="s">
        <v>376</v>
      </c>
      <c r="C500" s="42" t="s">
        <v>340</v>
      </c>
      <c r="D500" s="42" t="s">
        <v>191</v>
      </c>
      <c r="E500" s="2"/>
      <c r="F500" s="2"/>
      <c r="G500" s="7" t="e">
        <f>G501+G504+G507</f>
        <v>#REF!</v>
      </c>
    </row>
    <row r="501" spans="1:9" ht="47.25" hidden="1" x14ac:dyDescent="0.25">
      <c r="A501" s="26" t="s">
        <v>377</v>
      </c>
      <c r="B501" s="21" t="s">
        <v>378</v>
      </c>
      <c r="C501" s="42" t="s">
        <v>340</v>
      </c>
      <c r="D501" s="42" t="s">
        <v>191</v>
      </c>
      <c r="E501" s="2"/>
      <c r="F501" s="2"/>
      <c r="G501" s="7" t="e">
        <f>G502</f>
        <v>#REF!</v>
      </c>
    </row>
    <row r="502" spans="1:9" ht="47.25" hidden="1" x14ac:dyDescent="0.25">
      <c r="A502" s="26" t="s">
        <v>172</v>
      </c>
      <c r="B502" s="21" t="s">
        <v>378</v>
      </c>
      <c r="C502" s="42" t="s">
        <v>340</v>
      </c>
      <c r="D502" s="42" t="s">
        <v>191</v>
      </c>
      <c r="E502" s="2">
        <v>200</v>
      </c>
      <c r="F502" s="2"/>
      <c r="G502" s="7" t="e">
        <f>G503</f>
        <v>#REF!</v>
      </c>
    </row>
    <row r="503" spans="1:9" ht="47.25" hidden="1" x14ac:dyDescent="0.25">
      <c r="A503" s="26" t="s">
        <v>174</v>
      </c>
      <c r="B503" s="21" t="s">
        <v>378</v>
      </c>
      <c r="C503" s="42" t="s">
        <v>340</v>
      </c>
      <c r="D503" s="42" t="s">
        <v>191</v>
      </c>
      <c r="E503" s="2">
        <v>240</v>
      </c>
      <c r="F503" s="2"/>
      <c r="G503" s="7" t="e">
        <f>'Прил.№4 ведомств.'!#REF!</f>
        <v>#REF!</v>
      </c>
    </row>
    <row r="504" spans="1:9" ht="31.5" x14ac:dyDescent="0.25">
      <c r="A504" s="26" t="s">
        <v>379</v>
      </c>
      <c r="B504" s="21" t="s">
        <v>380</v>
      </c>
      <c r="C504" s="42" t="s">
        <v>340</v>
      </c>
      <c r="D504" s="42" t="s">
        <v>191</v>
      </c>
      <c r="E504" s="2"/>
      <c r="F504" s="2"/>
      <c r="G504" s="7" t="e">
        <f>G505</f>
        <v>#REF!</v>
      </c>
    </row>
    <row r="505" spans="1:9" ht="47.25" x14ac:dyDescent="0.25">
      <c r="A505" s="26" t="s">
        <v>172</v>
      </c>
      <c r="B505" s="21" t="s">
        <v>380</v>
      </c>
      <c r="C505" s="42" t="s">
        <v>340</v>
      </c>
      <c r="D505" s="42" t="s">
        <v>191</v>
      </c>
      <c r="E505" s="2">
        <v>200</v>
      </c>
      <c r="F505" s="2"/>
      <c r="G505" s="7" t="e">
        <f>G506</f>
        <v>#REF!</v>
      </c>
    </row>
    <row r="506" spans="1:9" ht="47.25" x14ac:dyDescent="0.25">
      <c r="A506" s="26" t="s">
        <v>174</v>
      </c>
      <c r="B506" s="21" t="s">
        <v>380</v>
      </c>
      <c r="C506" s="42" t="s">
        <v>340</v>
      </c>
      <c r="D506" s="42" t="s">
        <v>191</v>
      </c>
      <c r="E506" s="2">
        <v>240</v>
      </c>
      <c r="F506" s="2"/>
      <c r="G506" s="7" t="e">
        <f>'Прил.№4 ведомств.'!#REF!</f>
        <v>#REF!</v>
      </c>
    </row>
    <row r="507" spans="1:9" ht="47.25" x14ac:dyDescent="0.25">
      <c r="A507" s="26" t="s">
        <v>744</v>
      </c>
      <c r="B507" s="21" t="s">
        <v>745</v>
      </c>
      <c r="C507" s="42" t="s">
        <v>340</v>
      </c>
      <c r="D507" s="42" t="s">
        <v>191</v>
      </c>
      <c r="E507" s="2"/>
      <c r="F507" s="2"/>
      <c r="G507" s="7" t="e">
        <f>G508</f>
        <v>#REF!</v>
      </c>
    </row>
    <row r="508" spans="1:9" ht="47.25" x14ac:dyDescent="0.25">
      <c r="A508" s="26" t="s">
        <v>172</v>
      </c>
      <c r="B508" s="21" t="s">
        <v>745</v>
      </c>
      <c r="C508" s="42" t="s">
        <v>340</v>
      </c>
      <c r="D508" s="42" t="s">
        <v>191</v>
      </c>
      <c r="E508" s="2">
        <v>200</v>
      </c>
      <c r="F508" s="2"/>
      <c r="G508" s="7" t="e">
        <f>G509</f>
        <v>#REF!</v>
      </c>
    </row>
    <row r="509" spans="1:9" ht="47.25" x14ac:dyDescent="0.25">
      <c r="A509" s="26" t="s">
        <v>174</v>
      </c>
      <c r="B509" s="21" t="s">
        <v>745</v>
      </c>
      <c r="C509" s="42" t="s">
        <v>340</v>
      </c>
      <c r="D509" s="42" t="s">
        <v>191</v>
      </c>
      <c r="E509" s="2">
        <v>240</v>
      </c>
      <c r="F509" s="2"/>
      <c r="G509" s="7" t="e">
        <f>'Прил.№4 ведомств.'!#REF!</f>
        <v>#REF!</v>
      </c>
    </row>
    <row r="510" spans="1:9" ht="63" x14ac:dyDescent="0.25">
      <c r="A510" s="47" t="s">
        <v>302</v>
      </c>
      <c r="B510" s="21" t="s">
        <v>376</v>
      </c>
      <c r="C510" s="42" t="s">
        <v>340</v>
      </c>
      <c r="D510" s="42" t="s">
        <v>191</v>
      </c>
      <c r="E510" s="2"/>
      <c r="F510" s="2">
        <v>903</v>
      </c>
      <c r="G510" s="7" t="e">
        <f>G499</f>
        <v>#REF!</v>
      </c>
    </row>
    <row r="511" spans="1:9" ht="78.75" x14ac:dyDescent="0.25">
      <c r="A511" s="43" t="s">
        <v>782</v>
      </c>
      <c r="B511" s="25" t="s">
        <v>780</v>
      </c>
      <c r="C511" s="8"/>
      <c r="D511" s="8"/>
      <c r="E511" s="3"/>
      <c r="F511" s="3"/>
      <c r="G511" s="4" t="e">
        <f>G512+G521</f>
        <v>#REF!</v>
      </c>
    </row>
    <row r="512" spans="1:9" s="147" customFormat="1" ht="15.75" x14ac:dyDescent="0.25">
      <c r="A512" s="31" t="s">
        <v>158</v>
      </c>
      <c r="B512" s="21" t="s">
        <v>780</v>
      </c>
      <c r="C512" s="42" t="s">
        <v>159</v>
      </c>
      <c r="D512" s="42"/>
      <c r="E512" s="2"/>
      <c r="F512" s="2"/>
      <c r="G512" s="7" t="e">
        <f>G513</f>
        <v>#REF!</v>
      </c>
      <c r="I512" s="148"/>
    </row>
    <row r="513" spans="1:9" s="147" customFormat="1" ht="31.5" x14ac:dyDescent="0.25">
      <c r="A513" s="31" t="s">
        <v>180</v>
      </c>
      <c r="B513" s="21" t="s">
        <v>780</v>
      </c>
      <c r="C513" s="42" t="s">
        <v>159</v>
      </c>
      <c r="D513" s="42" t="s">
        <v>181</v>
      </c>
      <c r="E513" s="2"/>
      <c r="F513" s="2"/>
      <c r="G513" s="7" t="e">
        <f>G514+G517</f>
        <v>#REF!</v>
      </c>
      <c r="I513" s="148"/>
    </row>
    <row r="514" spans="1:9" ht="47.25" x14ac:dyDescent="0.25">
      <c r="A514" s="33" t="s">
        <v>198</v>
      </c>
      <c r="B514" s="21" t="s">
        <v>788</v>
      </c>
      <c r="C514" s="42" t="s">
        <v>159</v>
      </c>
      <c r="D514" s="42" t="s">
        <v>181</v>
      </c>
      <c r="E514" s="2"/>
      <c r="F514" s="2"/>
      <c r="G514" s="7" t="e">
        <f>G515</f>
        <v>#REF!</v>
      </c>
    </row>
    <row r="515" spans="1:9" ht="47.25" x14ac:dyDescent="0.25">
      <c r="A515" s="26" t="s">
        <v>172</v>
      </c>
      <c r="B515" s="21" t="s">
        <v>788</v>
      </c>
      <c r="C515" s="42" t="s">
        <v>159</v>
      </c>
      <c r="D515" s="42" t="s">
        <v>181</v>
      </c>
      <c r="E515" s="2">
        <v>200</v>
      </c>
      <c r="F515" s="2"/>
      <c r="G515" s="7" t="e">
        <f>G516</f>
        <v>#REF!</v>
      </c>
    </row>
    <row r="516" spans="1:9" ht="47.25" x14ac:dyDescent="0.25">
      <c r="A516" s="26" t="s">
        <v>174</v>
      </c>
      <c r="B516" s="21" t="s">
        <v>788</v>
      </c>
      <c r="C516" s="42" t="s">
        <v>159</v>
      </c>
      <c r="D516" s="42" t="s">
        <v>181</v>
      </c>
      <c r="E516" s="2">
        <v>240</v>
      </c>
      <c r="F516" s="2"/>
      <c r="G516" s="7" t="e">
        <f>'Прил.№4 ведомств.'!#REF!</f>
        <v>#REF!</v>
      </c>
    </row>
    <row r="517" spans="1:9" ht="66" hidden="1" customHeight="1" x14ac:dyDescent="0.25">
      <c r="A517" s="31"/>
      <c r="B517" s="21" t="s">
        <v>781</v>
      </c>
      <c r="C517" s="42" t="s">
        <v>159</v>
      </c>
      <c r="D517" s="42" t="s">
        <v>181</v>
      </c>
      <c r="E517" s="2"/>
      <c r="F517" s="2"/>
      <c r="G517" s="7" t="e">
        <f>G518</f>
        <v>#REF!</v>
      </c>
    </row>
    <row r="518" spans="1:9" ht="47.25" hidden="1" x14ac:dyDescent="0.25">
      <c r="A518" s="26" t="s">
        <v>172</v>
      </c>
      <c r="B518" s="21" t="s">
        <v>781</v>
      </c>
      <c r="C518" s="42" t="s">
        <v>159</v>
      </c>
      <c r="D518" s="42" t="s">
        <v>181</v>
      </c>
      <c r="E518" s="2">
        <v>200</v>
      </c>
      <c r="F518" s="2"/>
      <c r="G518" s="7" t="e">
        <f>G519</f>
        <v>#REF!</v>
      </c>
    </row>
    <row r="519" spans="1:9" ht="47.25" hidden="1" x14ac:dyDescent="0.25">
      <c r="A519" s="26" t="s">
        <v>174</v>
      </c>
      <c r="B519" s="21" t="s">
        <v>781</v>
      </c>
      <c r="C519" s="42" t="s">
        <v>159</v>
      </c>
      <c r="D519" s="42" t="s">
        <v>181</v>
      </c>
      <c r="E519" s="2">
        <v>240</v>
      </c>
      <c r="F519" s="2"/>
      <c r="G519" s="7" t="e">
        <f>'Прил.№4 ведомств.'!#REF!</f>
        <v>#REF!</v>
      </c>
    </row>
    <row r="520" spans="1:9" ht="31.5" x14ac:dyDescent="0.25">
      <c r="A520" s="31" t="s">
        <v>189</v>
      </c>
      <c r="B520" s="21" t="s">
        <v>780</v>
      </c>
      <c r="C520" s="42" t="s">
        <v>159</v>
      </c>
      <c r="D520" s="42" t="s">
        <v>181</v>
      </c>
      <c r="E520" s="2"/>
      <c r="F520" s="2">
        <v>902</v>
      </c>
      <c r="G520" s="7" t="e">
        <f>G511</f>
        <v>#REF!</v>
      </c>
    </row>
    <row r="521" spans="1:9" s="147" customFormat="1" ht="15.75" x14ac:dyDescent="0.25">
      <c r="A521" s="26" t="s">
        <v>339</v>
      </c>
      <c r="B521" s="21" t="s">
        <v>780</v>
      </c>
      <c r="C521" s="42" t="s">
        <v>340</v>
      </c>
      <c r="D521" s="42"/>
      <c r="E521" s="2"/>
      <c r="F521" s="2"/>
      <c r="G521" s="7" t="e">
        <f>G522</f>
        <v>#REF!</v>
      </c>
      <c r="I521" s="148"/>
    </row>
    <row r="522" spans="1:9" ht="31.5" x14ac:dyDescent="0.25">
      <c r="A522" s="43" t="s">
        <v>374</v>
      </c>
      <c r="B522" s="21" t="s">
        <v>780</v>
      </c>
      <c r="C522" s="42" t="s">
        <v>340</v>
      </c>
      <c r="D522" s="42" t="s">
        <v>191</v>
      </c>
      <c r="E522" s="2"/>
      <c r="F522" s="2"/>
      <c r="G522" s="7" t="e">
        <f>G523</f>
        <v>#REF!</v>
      </c>
    </row>
    <row r="523" spans="1:9" ht="47.25" x14ac:dyDescent="0.25">
      <c r="A523" s="33" t="s">
        <v>198</v>
      </c>
      <c r="B523" s="21" t="s">
        <v>788</v>
      </c>
      <c r="C523" s="42" t="s">
        <v>340</v>
      </c>
      <c r="D523" s="42" t="s">
        <v>191</v>
      </c>
      <c r="E523" s="2"/>
      <c r="F523" s="2"/>
      <c r="G523" s="7" t="e">
        <f>G524</f>
        <v>#REF!</v>
      </c>
    </row>
    <row r="524" spans="1:9" ht="47.25" x14ac:dyDescent="0.25">
      <c r="A524" s="26" t="s">
        <v>172</v>
      </c>
      <c r="B524" s="21" t="s">
        <v>788</v>
      </c>
      <c r="C524" s="42" t="s">
        <v>340</v>
      </c>
      <c r="D524" s="42" t="s">
        <v>191</v>
      </c>
      <c r="E524" s="2">
        <v>200</v>
      </c>
      <c r="F524" s="2"/>
      <c r="G524" s="7" t="e">
        <f>G525</f>
        <v>#REF!</v>
      </c>
    </row>
    <row r="525" spans="1:9" ht="47.25" x14ac:dyDescent="0.25">
      <c r="A525" s="26" t="s">
        <v>174</v>
      </c>
      <c r="B525" s="21" t="s">
        <v>788</v>
      </c>
      <c r="C525" s="42" t="s">
        <v>340</v>
      </c>
      <c r="D525" s="42" t="s">
        <v>191</v>
      </c>
      <c r="E525" s="2">
        <v>240</v>
      </c>
      <c r="F525" s="2"/>
      <c r="G525" s="7" t="e">
        <f>'Прил.№4 ведомств.'!#REF!</f>
        <v>#REF!</v>
      </c>
    </row>
    <row r="526" spans="1:9" ht="63" x14ac:dyDescent="0.25">
      <c r="A526" s="47" t="s">
        <v>302</v>
      </c>
      <c r="B526" s="21" t="s">
        <v>780</v>
      </c>
      <c r="C526" s="42" t="s">
        <v>340</v>
      </c>
      <c r="D526" s="42" t="s">
        <v>191</v>
      </c>
      <c r="E526" s="2"/>
      <c r="F526" s="2">
        <v>903</v>
      </c>
      <c r="G526" s="7" t="e">
        <f>G522</f>
        <v>#REF!</v>
      </c>
    </row>
    <row r="527" spans="1:9" ht="78.75" x14ac:dyDescent="0.25">
      <c r="A527" s="24" t="s">
        <v>784</v>
      </c>
      <c r="B527" s="25" t="s">
        <v>786</v>
      </c>
      <c r="C527" s="8"/>
      <c r="D527" s="8"/>
      <c r="E527" s="3"/>
      <c r="F527" s="3"/>
      <c r="G527" s="4" t="e">
        <f>G528</f>
        <v>#REF!</v>
      </c>
    </row>
    <row r="528" spans="1:9" ht="15.75" x14ac:dyDescent="0.25">
      <c r="A528" s="26" t="s">
        <v>432</v>
      </c>
      <c r="B528" s="21" t="s">
        <v>786</v>
      </c>
      <c r="C528" s="42" t="s">
        <v>275</v>
      </c>
      <c r="D528" s="42"/>
      <c r="E528" s="2"/>
      <c r="F528" s="2"/>
      <c r="G528" s="7" t="e">
        <f>G529</f>
        <v>#REF!</v>
      </c>
    </row>
    <row r="529" spans="1:7" ht="15.75" x14ac:dyDescent="0.25">
      <c r="A529" s="26" t="s">
        <v>583</v>
      </c>
      <c r="B529" s="21" t="s">
        <v>786</v>
      </c>
      <c r="C529" s="42" t="s">
        <v>275</v>
      </c>
      <c r="D529" s="42" t="s">
        <v>256</v>
      </c>
      <c r="E529" s="2"/>
      <c r="F529" s="2"/>
      <c r="G529" s="7" t="e">
        <f>G530</f>
        <v>#REF!</v>
      </c>
    </row>
    <row r="530" spans="1:7" ht="31.5" x14ac:dyDescent="0.25">
      <c r="A530" s="152" t="s">
        <v>785</v>
      </c>
      <c r="B530" s="21" t="s">
        <v>787</v>
      </c>
      <c r="C530" s="42" t="s">
        <v>275</v>
      </c>
      <c r="D530" s="42" t="s">
        <v>256</v>
      </c>
      <c r="E530" s="2"/>
      <c r="F530" s="2"/>
      <c r="G530" s="7" t="e">
        <f>G531</f>
        <v>#REF!</v>
      </c>
    </row>
    <row r="531" spans="1:7" ht="47.25" x14ac:dyDescent="0.25">
      <c r="A531" s="26" t="s">
        <v>172</v>
      </c>
      <c r="B531" s="21" t="s">
        <v>787</v>
      </c>
      <c r="C531" s="42" t="s">
        <v>275</v>
      </c>
      <c r="D531" s="42" t="s">
        <v>256</v>
      </c>
      <c r="E531" s="2">
        <v>200</v>
      </c>
      <c r="F531" s="2"/>
      <c r="G531" s="7" t="e">
        <f>G532</f>
        <v>#REF!</v>
      </c>
    </row>
    <row r="532" spans="1:7" ht="47.25" x14ac:dyDescent="0.25">
      <c r="A532" s="26" t="s">
        <v>174</v>
      </c>
      <c r="B532" s="21" t="s">
        <v>787</v>
      </c>
      <c r="C532" s="42" t="s">
        <v>275</v>
      </c>
      <c r="D532" s="42" t="s">
        <v>256</v>
      </c>
      <c r="E532" s="2">
        <v>240</v>
      </c>
      <c r="F532" s="2"/>
      <c r="G532" s="7" t="e">
        <f>'Прил.№4 ведомств.'!#REF!</f>
        <v>#REF!</v>
      </c>
    </row>
    <row r="533" spans="1:7" ht="47.25" x14ac:dyDescent="0.25">
      <c r="A533" s="47" t="s">
        <v>683</v>
      </c>
      <c r="B533" s="21" t="s">
        <v>786</v>
      </c>
      <c r="C533" s="42" t="s">
        <v>275</v>
      </c>
      <c r="D533" s="42" t="s">
        <v>256</v>
      </c>
      <c r="E533" s="2"/>
      <c r="F533" s="2">
        <v>908</v>
      </c>
      <c r="G533" s="7" t="e">
        <f>G527</f>
        <v>#REF!</v>
      </c>
    </row>
    <row r="534" spans="1:7" ht="15.75" x14ac:dyDescent="0.25">
      <c r="A534" s="83" t="s">
        <v>717</v>
      </c>
      <c r="B534" s="83"/>
      <c r="C534" s="83"/>
      <c r="D534" s="89"/>
      <c r="E534" s="89"/>
      <c r="F534" s="89"/>
      <c r="G534" s="145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8" workbookViewId="0">
      <selection activeCell="K30" sqref="K30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6.85546875" customWidth="1"/>
  </cols>
  <sheetData>
    <row r="1" spans="1:11" ht="18.75" customHeight="1" x14ac:dyDescent="0.3">
      <c r="A1" s="387"/>
      <c r="B1" s="387"/>
      <c r="C1" s="387"/>
      <c r="D1" s="13"/>
      <c r="G1" s="304" t="s">
        <v>1007</v>
      </c>
    </row>
    <row r="2" spans="1:11" ht="18.75" customHeight="1" x14ac:dyDescent="0.3">
      <c r="A2" s="387"/>
      <c r="B2" s="387"/>
      <c r="C2" s="387"/>
      <c r="D2" s="13"/>
      <c r="G2" s="304" t="s">
        <v>0</v>
      </c>
    </row>
    <row r="3" spans="1:11" ht="15.75" x14ac:dyDescent="0.25">
      <c r="A3" s="13"/>
      <c r="B3" s="13"/>
      <c r="C3" s="13"/>
      <c r="D3" s="13"/>
      <c r="E3" s="13"/>
      <c r="F3" s="13"/>
      <c r="G3" s="72"/>
    </row>
    <row r="4" spans="1:11" x14ac:dyDescent="0.25">
      <c r="A4" s="384" t="s">
        <v>1009</v>
      </c>
      <c r="B4" s="384"/>
      <c r="C4" s="384"/>
      <c r="D4" s="384"/>
      <c r="E4" s="384"/>
      <c r="F4" s="384"/>
      <c r="G4" s="384"/>
    </row>
    <row r="5" spans="1:11" x14ac:dyDescent="0.25">
      <c r="A5" s="384"/>
      <c r="B5" s="384"/>
      <c r="C5" s="384"/>
      <c r="D5" s="384"/>
      <c r="E5" s="384"/>
      <c r="F5" s="384"/>
      <c r="G5" s="384"/>
    </row>
    <row r="6" spans="1:11" ht="16.5" x14ac:dyDescent="0.25">
      <c r="A6" s="259"/>
      <c r="B6" s="259"/>
      <c r="C6" s="259"/>
      <c r="D6" s="259"/>
      <c r="E6" s="259"/>
      <c r="F6" s="259"/>
      <c r="G6" s="259"/>
    </row>
    <row r="7" spans="1:11" ht="15.75" x14ac:dyDescent="0.25">
      <c r="A7" s="13"/>
      <c r="B7" s="13"/>
      <c r="C7" s="13"/>
      <c r="D7" s="13"/>
      <c r="E7" s="90"/>
      <c r="F7" s="90"/>
      <c r="G7" s="76" t="s">
        <v>3</v>
      </c>
    </row>
    <row r="8" spans="1:11" ht="31.5" x14ac:dyDescent="0.25">
      <c r="A8" s="91" t="s">
        <v>634</v>
      </c>
      <c r="B8" s="91" t="s">
        <v>681</v>
      </c>
      <c r="C8" s="91" t="s">
        <v>678</v>
      </c>
      <c r="D8" s="91" t="s">
        <v>679</v>
      </c>
      <c r="E8" s="91" t="s">
        <v>677</v>
      </c>
      <c r="F8" s="91" t="s">
        <v>680</v>
      </c>
      <c r="G8" s="77" t="s">
        <v>1000</v>
      </c>
    </row>
    <row r="9" spans="1:11" ht="95.25" customHeight="1" x14ac:dyDescent="0.3">
      <c r="A9" s="385" t="s">
        <v>1011</v>
      </c>
      <c r="B9" s="385"/>
      <c r="C9" s="385"/>
      <c r="D9" s="385"/>
      <c r="E9" s="385"/>
      <c r="F9" s="385"/>
      <c r="G9" s="92">
        <f>G11</f>
        <v>0</v>
      </c>
      <c r="K9" s="308"/>
    </row>
    <row r="10" spans="1:11" ht="78.75" hidden="1" x14ac:dyDescent="0.25">
      <c r="A10" s="5" t="s">
        <v>718</v>
      </c>
      <c r="B10" s="5">
        <v>903</v>
      </c>
      <c r="C10" s="5"/>
      <c r="D10" s="5"/>
      <c r="E10" s="5"/>
      <c r="F10" s="5"/>
      <c r="G10" s="92">
        <f>G11</f>
        <v>0</v>
      </c>
    </row>
    <row r="11" spans="1:11" ht="31.5" hidden="1" x14ac:dyDescent="0.25">
      <c r="A11" s="24" t="s">
        <v>306</v>
      </c>
      <c r="B11" s="6">
        <v>903</v>
      </c>
      <c r="C11" s="42" t="s">
        <v>305</v>
      </c>
      <c r="D11" s="42"/>
      <c r="E11" s="42"/>
      <c r="F11" s="42"/>
      <c r="G11" s="93">
        <f>G12</f>
        <v>0</v>
      </c>
    </row>
    <row r="12" spans="1:11" ht="63" hidden="1" x14ac:dyDescent="0.25">
      <c r="A12" s="26" t="s">
        <v>307</v>
      </c>
      <c r="B12" s="6">
        <v>903</v>
      </c>
      <c r="C12" s="42" t="s">
        <v>305</v>
      </c>
      <c r="D12" s="42" t="s">
        <v>256</v>
      </c>
      <c r="E12" s="21" t="s">
        <v>308</v>
      </c>
      <c r="F12" s="21"/>
      <c r="G12" s="93">
        <f>G14</f>
        <v>0</v>
      </c>
    </row>
    <row r="13" spans="1:11" ht="78.75" hidden="1" x14ac:dyDescent="0.25">
      <c r="A13" s="26" t="s">
        <v>309</v>
      </c>
      <c r="B13" s="6">
        <v>903</v>
      </c>
      <c r="C13" s="42" t="s">
        <v>305</v>
      </c>
      <c r="D13" s="42" t="s">
        <v>256</v>
      </c>
      <c r="E13" s="21" t="s">
        <v>310</v>
      </c>
      <c r="F13" s="21"/>
      <c r="G13" s="93">
        <f>G14</f>
        <v>0</v>
      </c>
    </row>
    <row r="14" spans="1:11" ht="47.25" hidden="1" x14ac:dyDescent="0.25">
      <c r="A14" s="302" t="s">
        <v>990</v>
      </c>
      <c r="B14" s="6">
        <v>903</v>
      </c>
      <c r="C14" s="42" t="s">
        <v>305</v>
      </c>
      <c r="D14" s="42" t="s">
        <v>256</v>
      </c>
      <c r="E14" s="21" t="s">
        <v>991</v>
      </c>
      <c r="F14" s="21"/>
      <c r="G14" s="93">
        <f>G15</f>
        <v>0</v>
      </c>
    </row>
    <row r="15" spans="1:11" ht="31.5" hidden="1" x14ac:dyDescent="0.25">
      <c r="A15" s="26" t="s">
        <v>289</v>
      </c>
      <c r="B15" s="6">
        <v>903</v>
      </c>
      <c r="C15" s="42" t="s">
        <v>305</v>
      </c>
      <c r="D15" s="42" t="s">
        <v>256</v>
      </c>
      <c r="E15" s="21" t="s">
        <v>991</v>
      </c>
      <c r="F15" s="21" t="s">
        <v>290</v>
      </c>
      <c r="G15" s="93">
        <f>G16</f>
        <v>0</v>
      </c>
    </row>
    <row r="16" spans="1:11" ht="47.25" hidden="1" x14ac:dyDescent="0.25">
      <c r="A16" s="26" t="s">
        <v>389</v>
      </c>
      <c r="B16" s="6">
        <v>903</v>
      </c>
      <c r="C16" s="42" t="s">
        <v>305</v>
      </c>
      <c r="D16" s="42" t="s">
        <v>256</v>
      </c>
      <c r="E16" s="21" t="s">
        <v>991</v>
      </c>
      <c r="F16" s="21" t="s">
        <v>390</v>
      </c>
      <c r="G16" s="93"/>
    </row>
    <row r="17" spans="1:7" ht="64.5" hidden="1" customHeight="1" x14ac:dyDescent="0.25">
      <c r="A17" s="388" t="s">
        <v>899</v>
      </c>
      <c r="B17" s="389"/>
      <c r="C17" s="389"/>
      <c r="D17" s="389"/>
      <c r="E17" s="389"/>
      <c r="F17" s="390"/>
      <c r="G17" s="92">
        <f t="shared" ref="G17:G24" si="0">G18</f>
        <v>0</v>
      </c>
    </row>
    <row r="18" spans="1:7" ht="50.25" hidden="1" customHeight="1" x14ac:dyDescent="0.25">
      <c r="A18" s="239" t="s">
        <v>189</v>
      </c>
      <c r="B18" s="239">
        <v>902</v>
      </c>
      <c r="C18" s="239"/>
      <c r="D18" s="239"/>
      <c r="E18" s="239"/>
      <c r="F18" s="239"/>
      <c r="G18" s="92">
        <f t="shared" si="0"/>
        <v>0</v>
      </c>
    </row>
    <row r="19" spans="1:7" ht="15.75" hidden="1" x14ac:dyDescent="0.25">
      <c r="A19" s="24" t="s">
        <v>284</v>
      </c>
      <c r="B19" s="20">
        <v>902</v>
      </c>
      <c r="C19" s="25" t="s">
        <v>285</v>
      </c>
      <c r="D19" s="25"/>
      <c r="E19" s="25"/>
      <c r="F19" s="25"/>
      <c r="G19" s="92">
        <f t="shared" si="0"/>
        <v>0</v>
      </c>
    </row>
    <row r="20" spans="1:7" ht="15.75" hidden="1" x14ac:dyDescent="0.25">
      <c r="A20" s="24" t="s">
        <v>286</v>
      </c>
      <c r="B20" s="20">
        <v>902</v>
      </c>
      <c r="C20" s="25" t="s">
        <v>285</v>
      </c>
      <c r="D20" s="25" t="s">
        <v>159</v>
      </c>
      <c r="E20" s="25"/>
      <c r="F20" s="25"/>
      <c r="G20" s="92">
        <f t="shared" si="0"/>
        <v>0</v>
      </c>
    </row>
    <row r="21" spans="1:7" ht="15.75" hidden="1" x14ac:dyDescent="0.25">
      <c r="A21" s="26" t="s">
        <v>162</v>
      </c>
      <c r="B21" s="17">
        <v>902</v>
      </c>
      <c r="C21" s="21" t="s">
        <v>285</v>
      </c>
      <c r="D21" s="21" t="s">
        <v>159</v>
      </c>
      <c r="E21" s="21" t="s">
        <v>163</v>
      </c>
      <c r="F21" s="21"/>
      <c r="G21" s="93">
        <f t="shared" si="0"/>
        <v>0</v>
      </c>
    </row>
    <row r="22" spans="1:7" ht="31.5" hidden="1" x14ac:dyDescent="0.25">
      <c r="A22" s="26" t="s">
        <v>182</v>
      </c>
      <c r="B22" s="17">
        <v>902</v>
      </c>
      <c r="C22" s="21" t="s">
        <v>285</v>
      </c>
      <c r="D22" s="21" t="s">
        <v>159</v>
      </c>
      <c r="E22" s="21" t="s">
        <v>183</v>
      </c>
      <c r="F22" s="21"/>
      <c r="G22" s="93">
        <f t="shared" si="0"/>
        <v>0</v>
      </c>
    </row>
    <row r="23" spans="1:7" ht="31.5" hidden="1" x14ac:dyDescent="0.25">
      <c r="A23" s="26" t="s">
        <v>287</v>
      </c>
      <c r="B23" s="17">
        <v>902</v>
      </c>
      <c r="C23" s="21" t="s">
        <v>285</v>
      </c>
      <c r="D23" s="21" t="s">
        <v>159</v>
      </c>
      <c r="E23" s="21" t="s">
        <v>288</v>
      </c>
      <c r="F23" s="21"/>
      <c r="G23" s="93">
        <f t="shared" si="0"/>
        <v>0</v>
      </c>
    </row>
    <row r="24" spans="1:7" ht="31.5" hidden="1" x14ac:dyDescent="0.25">
      <c r="A24" s="26" t="s">
        <v>289</v>
      </c>
      <c r="B24" s="17">
        <v>902</v>
      </c>
      <c r="C24" s="21" t="s">
        <v>285</v>
      </c>
      <c r="D24" s="21" t="s">
        <v>159</v>
      </c>
      <c r="E24" s="21" t="s">
        <v>288</v>
      </c>
      <c r="F24" s="21" t="s">
        <v>290</v>
      </c>
      <c r="G24" s="93">
        <f t="shared" si="0"/>
        <v>0</v>
      </c>
    </row>
    <row r="25" spans="1:7" ht="63" hidden="1" x14ac:dyDescent="0.25">
      <c r="A25" s="26" t="s">
        <v>291</v>
      </c>
      <c r="B25" s="17">
        <v>902</v>
      </c>
      <c r="C25" s="21" t="s">
        <v>285</v>
      </c>
      <c r="D25" s="21" t="s">
        <v>159</v>
      </c>
      <c r="E25" s="21" t="s">
        <v>288</v>
      </c>
      <c r="F25" s="21" t="s">
        <v>390</v>
      </c>
      <c r="G25" s="93"/>
    </row>
    <row r="26" spans="1:7" ht="59.25" customHeight="1" x14ac:dyDescent="0.25">
      <c r="A26" s="386" t="s">
        <v>719</v>
      </c>
      <c r="B26" s="386"/>
      <c r="C26" s="386"/>
      <c r="D26" s="386"/>
      <c r="E26" s="386"/>
      <c r="F26" s="386"/>
      <c r="G26" s="92">
        <f>G27</f>
        <v>1610.7</v>
      </c>
    </row>
    <row r="27" spans="1:7" ht="78.75" x14ac:dyDescent="0.25">
      <c r="A27" s="5" t="s">
        <v>718</v>
      </c>
      <c r="B27" s="5">
        <v>903</v>
      </c>
      <c r="C27" s="5"/>
      <c r="D27" s="5"/>
      <c r="E27" s="5"/>
      <c r="F27" s="5"/>
      <c r="G27" s="92">
        <f>G28+G33</f>
        <v>1610.7</v>
      </c>
    </row>
    <row r="28" spans="1:7" ht="15.75" x14ac:dyDescent="0.25">
      <c r="A28" s="63" t="s">
        <v>304</v>
      </c>
      <c r="B28" s="298">
        <v>903</v>
      </c>
      <c r="C28" s="8" t="s">
        <v>305</v>
      </c>
      <c r="D28" s="42"/>
      <c r="E28" s="298"/>
      <c r="F28" s="298"/>
      <c r="G28" s="92">
        <f>G29</f>
        <v>25</v>
      </c>
    </row>
    <row r="29" spans="1:7" ht="31.5" x14ac:dyDescent="0.25">
      <c r="A29" s="47" t="s">
        <v>508</v>
      </c>
      <c r="B29" s="6">
        <v>903</v>
      </c>
      <c r="C29" s="42" t="s">
        <v>305</v>
      </c>
      <c r="D29" s="42" t="s">
        <v>305</v>
      </c>
      <c r="E29" s="298"/>
      <c r="F29" s="298"/>
      <c r="G29" s="93">
        <f>G30</f>
        <v>25</v>
      </c>
    </row>
    <row r="30" spans="1:7" ht="47.25" x14ac:dyDescent="0.25">
      <c r="A30" s="31" t="s">
        <v>386</v>
      </c>
      <c r="B30" s="6">
        <v>903</v>
      </c>
      <c r="C30" s="42" t="s">
        <v>305</v>
      </c>
      <c r="D30" s="42" t="s">
        <v>305</v>
      </c>
      <c r="E30" s="42" t="s">
        <v>387</v>
      </c>
      <c r="F30" s="42"/>
      <c r="G30" s="93">
        <f>G31</f>
        <v>25</v>
      </c>
    </row>
    <row r="31" spans="1:7" ht="31.5" x14ac:dyDescent="0.25">
      <c r="A31" s="31" t="s">
        <v>289</v>
      </c>
      <c r="B31" s="6">
        <v>903</v>
      </c>
      <c r="C31" s="42" t="s">
        <v>305</v>
      </c>
      <c r="D31" s="42" t="s">
        <v>305</v>
      </c>
      <c r="E31" s="42" t="s">
        <v>388</v>
      </c>
      <c r="F31" s="42" t="s">
        <v>290</v>
      </c>
      <c r="G31" s="93">
        <f>G32</f>
        <v>25</v>
      </c>
    </row>
    <row r="32" spans="1:7" ht="47.25" x14ac:dyDescent="0.25">
      <c r="A32" s="31" t="s">
        <v>389</v>
      </c>
      <c r="B32" s="6">
        <v>903</v>
      </c>
      <c r="C32" s="42" t="s">
        <v>305</v>
      </c>
      <c r="D32" s="42" t="s">
        <v>305</v>
      </c>
      <c r="E32" s="42" t="s">
        <v>388</v>
      </c>
      <c r="F32" s="42" t="s">
        <v>390</v>
      </c>
      <c r="G32" s="93">
        <f>'Прил.№4 ведомств.'!G368</f>
        <v>25</v>
      </c>
    </row>
    <row r="33" spans="1:7" ht="15.75" x14ac:dyDescent="0.25">
      <c r="A33" s="312" t="s">
        <v>284</v>
      </c>
      <c r="B33" s="9" t="s">
        <v>687</v>
      </c>
      <c r="C33" s="9" t="s">
        <v>285</v>
      </c>
      <c r="D33" s="10"/>
      <c r="E33" s="10"/>
      <c r="F33" s="10"/>
      <c r="G33" s="313">
        <f>G34</f>
        <v>1585.7</v>
      </c>
    </row>
    <row r="34" spans="1:7" ht="31.5" x14ac:dyDescent="0.25">
      <c r="A34" s="31" t="s">
        <v>293</v>
      </c>
      <c r="B34" s="6">
        <v>903</v>
      </c>
      <c r="C34" s="42" t="s">
        <v>285</v>
      </c>
      <c r="D34" s="42" t="s">
        <v>256</v>
      </c>
      <c r="E34" s="42"/>
      <c r="F34" s="42"/>
      <c r="G34" s="93">
        <f>G35</f>
        <v>1585.7</v>
      </c>
    </row>
    <row r="35" spans="1:7" ht="78.75" x14ac:dyDescent="0.25">
      <c r="A35" s="31" t="s">
        <v>720</v>
      </c>
      <c r="B35" s="6">
        <v>903</v>
      </c>
      <c r="C35" s="42" t="s">
        <v>285</v>
      </c>
      <c r="D35" s="42" t="s">
        <v>256</v>
      </c>
      <c r="E35" s="42" t="s">
        <v>385</v>
      </c>
      <c r="F35" s="42"/>
      <c r="G35" s="93">
        <f>G36+G40+G44</f>
        <v>1585.7</v>
      </c>
    </row>
    <row r="36" spans="1:7" ht="63" x14ac:dyDescent="0.25">
      <c r="A36" s="47" t="s">
        <v>689</v>
      </c>
      <c r="B36" s="6">
        <v>903</v>
      </c>
      <c r="C36" s="42" t="s">
        <v>285</v>
      </c>
      <c r="D36" s="42" t="s">
        <v>256</v>
      </c>
      <c r="E36" s="42" t="s">
        <v>397</v>
      </c>
      <c r="F36" s="42"/>
      <c r="G36" s="93">
        <f>G37</f>
        <v>420</v>
      </c>
    </row>
    <row r="37" spans="1:7" ht="47.25" x14ac:dyDescent="0.25">
      <c r="A37" s="31" t="s">
        <v>198</v>
      </c>
      <c r="B37" s="6">
        <v>903</v>
      </c>
      <c r="C37" s="42" t="s">
        <v>285</v>
      </c>
      <c r="D37" s="42" t="s">
        <v>256</v>
      </c>
      <c r="E37" s="42" t="s">
        <v>398</v>
      </c>
      <c r="F37" s="42"/>
      <c r="G37" s="93">
        <f>G38</f>
        <v>420</v>
      </c>
    </row>
    <row r="38" spans="1:7" ht="31.5" x14ac:dyDescent="0.25">
      <c r="A38" s="31" t="s">
        <v>289</v>
      </c>
      <c r="B38" s="6">
        <v>903</v>
      </c>
      <c r="C38" s="42" t="s">
        <v>285</v>
      </c>
      <c r="D38" s="42" t="s">
        <v>256</v>
      </c>
      <c r="E38" s="42" t="s">
        <v>398</v>
      </c>
      <c r="F38" s="42" t="s">
        <v>290</v>
      </c>
      <c r="G38" s="93">
        <f>G39</f>
        <v>420</v>
      </c>
    </row>
    <row r="39" spans="1:7" ht="47.25" x14ac:dyDescent="0.25">
      <c r="A39" s="31" t="s">
        <v>389</v>
      </c>
      <c r="B39" s="95">
        <v>903</v>
      </c>
      <c r="C39" s="42" t="s">
        <v>285</v>
      </c>
      <c r="D39" s="42" t="s">
        <v>256</v>
      </c>
      <c r="E39" s="42" t="s">
        <v>398</v>
      </c>
      <c r="F39" s="96" t="s">
        <v>390</v>
      </c>
      <c r="G39" s="93">
        <f>'Прил.№4 ведомств.'!G557</f>
        <v>420</v>
      </c>
    </row>
    <row r="40" spans="1:7" ht="31.5" x14ac:dyDescent="0.25">
      <c r="A40" s="47" t="s">
        <v>691</v>
      </c>
      <c r="B40" s="6">
        <v>903</v>
      </c>
      <c r="C40" s="42" t="s">
        <v>285</v>
      </c>
      <c r="D40" s="42" t="s">
        <v>256</v>
      </c>
      <c r="E40" s="42" t="s">
        <v>400</v>
      </c>
      <c r="F40" s="42"/>
      <c r="G40" s="85">
        <f>G41</f>
        <v>915.7</v>
      </c>
    </row>
    <row r="41" spans="1:7" ht="47.25" x14ac:dyDescent="0.25">
      <c r="A41" s="31" t="s">
        <v>198</v>
      </c>
      <c r="B41" s="6">
        <v>903</v>
      </c>
      <c r="C41" s="97" t="s">
        <v>285</v>
      </c>
      <c r="D41" s="97" t="s">
        <v>256</v>
      </c>
      <c r="E41" s="42" t="s">
        <v>401</v>
      </c>
      <c r="F41" s="97"/>
      <c r="G41" s="85">
        <f>G42</f>
        <v>915.7</v>
      </c>
    </row>
    <row r="42" spans="1:7" ht="31.5" x14ac:dyDescent="0.25">
      <c r="A42" s="31" t="s">
        <v>289</v>
      </c>
      <c r="B42" s="6">
        <v>903</v>
      </c>
      <c r="C42" s="42" t="s">
        <v>285</v>
      </c>
      <c r="D42" s="42" t="s">
        <v>256</v>
      </c>
      <c r="E42" s="42" t="s">
        <v>401</v>
      </c>
      <c r="F42" s="42" t="s">
        <v>290</v>
      </c>
      <c r="G42" s="85">
        <f>G43</f>
        <v>915.7</v>
      </c>
    </row>
    <row r="43" spans="1:7" ht="47.25" x14ac:dyDescent="0.25">
      <c r="A43" s="31" t="s">
        <v>389</v>
      </c>
      <c r="B43" s="6">
        <v>903</v>
      </c>
      <c r="C43" s="42" t="s">
        <v>285</v>
      </c>
      <c r="D43" s="42" t="s">
        <v>256</v>
      </c>
      <c r="E43" s="42" t="s">
        <v>401</v>
      </c>
      <c r="F43" s="42" t="s">
        <v>390</v>
      </c>
      <c r="G43" s="85">
        <f>'Прил.№4 ведомств.'!G563</f>
        <v>915.7</v>
      </c>
    </row>
    <row r="44" spans="1:7" ht="47.25" x14ac:dyDescent="0.25">
      <c r="A44" s="31" t="s">
        <v>402</v>
      </c>
      <c r="B44" s="65">
        <v>903</v>
      </c>
      <c r="C44" s="97" t="s">
        <v>285</v>
      </c>
      <c r="D44" s="97" t="s">
        <v>256</v>
      </c>
      <c r="E44" s="97" t="s">
        <v>403</v>
      </c>
      <c r="F44" s="97"/>
      <c r="G44" s="93">
        <f>G45</f>
        <v>250</v>
      </c>
    </row>
    <row r="45" spans="1:7" ht="47.25" x14ac:dyDescent="0.25">
      <c r="A45" s="31" t="s">
        <v>198</v>
      </c>
      <c r="B45" s="6">
        <v>903</v>
      </c>
      <c r="C45" s="97" t="s">
        <v>285</v>
      </c>
      <c r="D45" s="97" t="s">
        <v>256</v>
      </c>
      <c r="E45" s="97" t="s">
        <v>404</v>
      </c>
      <c r="F45" s="97"/>
      <c r="G45" s="93">
        <f>G46</f>
        <v>250</v>
      </c>
    </row>
    <row r="46" spans="1:7" ht="31.5" x14ac:dyDescent="0.25">
      <c r="A46" s="31" t="s">
        <v>289</v>
      </c>
      <c r="B46" s="6">
        <v>903</v>
      </c>
      <c r="C46" s="97" t="s">
        <v>285</v>
      </c>
      <c r="D46" s="97" t="s">
        <v>256</v>
      </c>
      <c r="E46" s="97" t="s">
        <v>404</v>
      </c>
      <c r="F46" s="97" t="s">
        <v>290</v>
      </c>
      <c r="G46" s="93">
        <f>G47</f>
        <v>250</v>
      </c>
    </row>
    <row r="47" spans="1:7" ht="47.25" x14ac:dyDescent="0.25">
      <c r="A47" s="31" t="s">
        <v>389</v>
      </c>
      <c r="B47" s="6">
        <v>903</v>
      </c>
      <c r="C47" s="97" t="s">
        <v>285</v>
      </c>
      <c r="D47" s="97" t="s">
        <v>256</v>
      </c>
      <c r="E47" s="97" t="s">
        <v>404</v>
      </c>
      <c r="F47" s="97" t="s">
        <v>390</v>
      </c>
      <c r="G47" s="98">
        <f>'Прил.№4 ведомств.'!G567</f>
        <v>250</v>
      </c>
    </row>
    <row r="48" spans="1:7" ht="15.75" x14ac:dyDescent="0.25">
      <c r="A48" s="43" t="s">
        <v>717</v>
      </c>
      <c r="B48" s="43"/>
      <c r="C48" s="99"/>
      <c r="D48" s="99"/>
      <c r="E48" s="99"/>
      <c r="F48" s="99"/>
      <c r="G48" s="100">
        <f>G26+G9</f>
        <v>1610.7</v>
      </c>
    </row>
  </sheetData>
  <mergeCells count="5">
    <mergeCell ref="A4:G5"/>
    <mergeCell ref="A9:F9"/>
    <mergeCell ref="A26:F26"/>
    <mergeCell ref="A1:C2"/>
    <mergeCell ref="A17:F17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93" zoomScaleNormal="100" zoomScaleSheetLayoutView="93" workbookViewId="0">
      <selection activeCell="B3" sqref="B3:J3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21" customWidth="1"/>
  </cols>
  <sheetData>
    <row r="1" spans="1:10" ht="15.75" x14ac:dyDescent="0.25">
      <c r="A1" s="13"/>
      <c r="B1" s="399" t="s">
        <v>1147</v>
      </c>
      <c r="C1" s="399"/>
      <c r="D1" s="399"/>
      <c r="E1" s="399"/>
      <c r="F1" s="399"/>
      <c r="G1" s="399"/>
      <c r="H1" s="399"/>
      <c r="I1" s="399"/>
      <c r="J1" s="399"/>
    </row>
    <row r="2" spans="1:10" ht="15.75" x14ac:dyDescent="0.25">
      <c r="A2" s="13"/>
      <c r="B2" s="399" t="s">
        <v>1146</v>
      </c>
      <c r="C2" s="399"/>
      <c r="D2" s="399"/>
      <c r="E2" s="399"/>
      <c r="F2" s="399"/>
      <c r="G2" s="399"/>
      <c r="H2" s="399"/>
      <c r="I2" s="399"/>
      <c r="J2" s="399"/>
    </row>
    <row r="3" spans="1:10" ht="15.75" x14ac:dyDescent="0.25">
      <c r="A3" s="13"/>
      <c r="B3" s="400" t="s">
        <v>1148</v>
      </c>
      <c r="C3" s="400"/>
      <c r="D3" s="400"/>
      <c r="E3" s="400"/>
      <c r="F3" s="400"/>
      <c r="G3" s="400"/>
      <c r="H3" s="400"/>
      <c r="I3" s="400"/>
      <c r="J3" s="400"/>
    </row>
    <row r="4" spans="1:10" ht="15.75" x14ac:dyDescent="0.25">
      <c r="A4" s="13"/>
      <c r="B4" s="13"/>
      <c r="C4" s="13"/>
    </row>
    <row r="5" spans="1:10" ht="16.5" x14ac:dyDescent="0.25">
      <c r="A5" s="367" t="s">
        <v>721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6.5" x14ac:dyDescent="0.25">
      <c r="A6" s="367" t="s">
        <v>1010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10" ht="15.75" x14ac:dyDescent="0.25">
      <c r="A7" s="101"/>
      <c r="B7" s="101"/>
      <c r="C7" s="101"/>
    </row>
    <row r="8" spans="1:10" ht="15.75" x14ac:dyDescent="0.25">
      <c r="A8" s="13"/>
      <c r="B8" s="13"/>
      <c r="J8" s="102" t="s">
        <v>3</v>
      </c>
    </row>
    <row r="9" spans="1:10" ht="40.5" customHeight="1" x14ac:dyDescent="0.25">
      <c r="A9" s="91" t="s">
        <v>722</v>
      </c>
      <c r="B9" s="91" t="s">
        <v>723</v>
      </c>
      <c r="C9" s="91" t="s">
        <v>860</v>
      </c>
      <c r="D9" s="77" t="s">
        <v>824</v>
      </c>
      <c r="E9" s="77" t="s">
        <v>825</v>
      </c>
      <c r="F9" s="77" t="s">
        <v>937</v>
      </c>
      <c r="G9" s="210" t="s">
        <v>852</v>
      </c>
      <c r="H9" s="210" t="s">
        <v>853</v>
      </c>
      <c r="I9" s="210" t="s">
        <v>854</v>
      </c>
      <c r="J9" s="209" t="s">
        <v>1000</v>
      </c>
    </row>
    <row r="10" spans="1:10" ht="15.75" x14ac:dyDescent="0.25">
      <c r="A10" s="91">
        <v>1</v>
      </c>
      <c r="B10" s="91">
        <v>2</v>
      </c>
      <c r="C10" s="91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77">
        <v>3</v>
      </c>
    </row>
    <row r="11" spans="1:10" ht="33" x14ac:dyDescent="0.25">
      <c r="A11" s="103" t="s">
        <v>724</v>
      </c>
      <c r="B11" s="104" t="s">
        <v>725</v>
      </c>
      <c r="C11" s="105" t="e">
        <f>C12-C14</f>
        <v>#REF!</v>
      </c>
      <c r="D11" s="105">
        <f>D12-D14</f>
        <v>2034.1</v>
      </c>
      <c r="E11" s="105" t="e">
        <f>E12-E14</f>
        <v>#REF!</v>
      </c>
      <c r="F11" s="233" t="e">
        <f t="shared" ref="F11:F16" si="0">C11</f>
        <v>#REF!</v>
      </c>
      <c r="G11" s="105">
        <f>G12-G14</f>
        <v>0</v>
      </c>
      <c r="H11" s="105">
        <f>H12-H14</f>
        <v>0</v>
      </c>
      <c r="I11" s="105">
        <f>I12-I14</f>
        <v>0</v>
      </c>
      <c r="J11" s="105">
        <f>J12-J14</f>
        <v>59872.579999999958</v>
      </c>
    </row>
    <row r="12" spans="1:10" ht="31.5" x14ac:dyDescent="0.25">
      <c r="A12" s="106" t="s">
        <v>726</v>
      </c>
      <c r="B12" s="107" t="s">
        <v>727</v>
      </c>
      <c r="C12" s="67">
        <f>C13</f>
        <v>59703</v>
      </c>
      <c r="D12" s="67">
        <f>D13</f>
        <v>2034.1</v>
      </c>
      <c r="E12" s="67">
        <f>E13</f>
        <v>57668.9</v>
      </c>
      <c r="F12" s="233">
        <f t="shared" si="0"/>
        <v>59703</v>
      </c>
      <c r="G12" s="232">
        <f>G13</f>
        <v>0</v>
      </c>
      <c r="H12" s="232">
        <f>H13</f>
        <v>0</v>
      </c>
      <c r="I12" s="232">
        <f>I13</f>
        <v>0</v>
      </c>
      <c r="J12" s="231">
        <f>J13</f>
        <v>59872.6</v>
      </c>
    </row>
    <row r="13" spans="1:10" ht="31.5" x14ac:dyDescent="0.25">
      <c r="A13" s="108" t="s">
        <v>728</v>
      </c>
      <c r="B13" s="109" t="s">
        <v>729</v>
      </c>
      <c r="C13" s="110">
        <v>59703</v>
      </c>
      <c r="D13" s="110">
        <v>2034.1</v>
      </c>
      <c r="E13" s="110">
        <f>C13-D13</f>
        <v>57668.9</v>
      </c>
      <c r="F13" s="231">
        <f t="shared" si="0"/>
        <v>59703</v>
      </c>
      <c r="G13" s="232">
        <v>0</v>
      </c>
      <c r="H13" s="232">
        <v>0</v>
      </c>
      <c r="I13" s="232">
        <v>0</v>
      </c>
      <c r="J13" s="271">
        <v>59872.6</v>
      </c>
    </row>
    <row r="14" spans="1:10" ht="31.5" x14ac:dyDescent="0.25">
      <c r="A14" s="106" t="s">
        <v>730</v>
      </c>
      <c r="B14" s="107" t="s">
        <v>731</v>
      </c>
      <c r="C14" s="67" t="e">
        <f>C15</f>
        <v>#REF!</v>
      </c>
      <c r="D14" s="67">
        <f>D15</f>
        <v>0</v>
      </c>
      <c r="E14" s="67" t="e">
        <f>E15</f>
        <v>#REF!</v>
      </c>
      <c r="F14" s="233" t="e">
        <f t="shared" si="0"/>
        <v>#REF!</v>
      </c>
      <c r="G14" s="105">
        <f>G15</f>
        <v>0</v>
      </c>
      <c r="H14" s="105">
        <f>H15</f>
        <v>0</v>
      </c>
      <c r="I14" s="105">
        <f>I15</f>
        <v>0</v>
      </c>
      <c r="J14" s="105">
        <f>J15</f>
        <v>2.0000000040454324E-2</v>
      </c>
    </row>
    <row r="15" spans="1:10" ht="31.5" x14ac:dyDescent="0.25">
      <c r="A15" s="108" t="s">
        <v>732</v>
      </c>
      <c r="B15" s="109" t="s">
        <v>733</v>
      </c>
      <c r="C15" s="110" t="e">
        <f>C12+C21</f>
        <v>#REF!</v>
      </c>
      <c r="D15" s="110"/>
      <c r="E15" s="110" t="e">
        <f>E12+E21</f>
        <v>#REF!</v>
      </c>
      <c r="F15" s="231" t="e">
        <f t="shared" si="0"/>
        <v>#REF!</v>
      </c>
      <c r="G15" s="232">
        <v>0</v>
      </c>
      <c r="H15" s="232">
        <v>0</v>
      </c>
      <c r="I15" s="232">
        <v>0</v>
      </c>
      <c r="J15" s="271">
        <f>J13+J21</f>
        <v>2.0000000040454324E-2</v>
      </c>
    </row>
    <row r="16" spans="1:10" ht="16.5" x14ac:dyDescent="0.25">
      <c r="A16" s="106" t="s">
        <v>717</v>
      </c>
      <c r="B16" s="109"/>
      <c r="C16" s="4" t="e">
        <f>C13-C15</f>
        <v>#REF!</v>
      </c>
      <c r="D16" s="4">
        <f>D13-D15</f>
        <v>2034.1</v>
      </c>
      <c r="E16" s="4" t="e">
        <f>E13-E15</f>
        <v>#REF!</v>
      </c>
      <c r="F16" s="233" t="e">
        <f t="shared" si="0"/>
        <v>#REF!</v>
      </c>
      <c r="G16" s="230">
        <f>G13-G15</f>
        <v>0</v>
      </c>
      <c r="H16" s="230">
        <f>H13-H15</f>
        <v>0</v>
      </c>
      <c r="I16" s="230">
        <f>I13-I15</f>
        <v>0</v>
      </c>
      <c r="J16" s="230">
        <f>J13-J15</f>
        <v>59872.579999999958</v>
      </c>
    </row>
    <row r="19" spans="2:11" x14ac:dyDescent="0.25">
      <c r="B19" t="s">
        <v>734</v>
      </c>
      <c r="C19" s="23" t="e">
        <f>'прил.№1 доходы'!C158</f>
        <v>#REF!</v>
      </c>
      <c r="D19">
        <v>201909.8</v>
      </c>
      <c r="E19" s="23" t="e">
        <f>C19-D19</f>
        <v>#REF!</v>
      </c>
      <c r="F19" s="23" t="e">
        <f>'прил.№1 доходы'!E158</f>
        <v>#REF!</v>
      </c>
      <c r="G19" t="e">
        <f>'прил.№1 доходы'!F158</f>
        <v>#REF!</v>
      </c>
      <c r="H19" t="e">
        <f>'прил.№1 доходы'!G158</f>
        <v>#REF!</v>
      </c>
      <c r="I19" t="e">
        <f>'прил.№1 доходы'!H158</f>
        <v>#REF!</v>
      </c>
      <c r="J19">
        <f>'прил.№1 доходы'!I158</f>
        <v>715443.34000000008</v>
      </c>
    </row>
    <row r="20" spans="2:11" x14ac:dyDescent="0.25">
      <c r="B20" t="s">
        <v>735</v>
      </c>
      <c r="C20" s="23" t="e">
        <f>'прил.№2 Рд,пр'!D51</f>
        <v>#REF!</v>
      </c>
      <c r="D20">
        <f>D19+3210</f>
        <v>205119.8</v>
      </c>
      <c r="E20" s="23" t="e">
        <f>C20-D20</f>
        <v>#REF!</v>
      </c>
      <c r="F20" s="23" t="e">
        <f>'прил.№2 Рд,пр'!E51</f>
        <v>#REF!</v>
      </c>
      <c r="G20" t="e">
        <f>'прил.№2 Рд,пр'!F51</f>
        <v>#REF!</v>
      </c>
      <c r="H20" t="e">
        <f>'прил.№2 Рд,пр'!G51</f>
        <v>#REF!</v>
      </c>
      <c r="I20" t="e">
        <f>'прил.№2 Рд,пр'!H51</f>
        <v>#REF!</v>
      </c>
      <c r="J20">
        <f>'прил.№2 Рд,пр'!I51</f>
        <v>775315.92</v>
      </c>
    </row>
    <row r="21" spans="2:11" x14ac:dyDescent="0.25">
      <c r="B21" t="s">
        <v>736</v>
      </c>
      <c r="C21" s="23" t="e">
        <f t="shared" ref="C21:J21" si="1">C19-C20</f>
        <v>#REF!</v>
      </c>
      <c r="D21" s="23">
        <f t="shared" si="1"/>
        <v>-3210</v>
      </c>
      <c r="E21" s="23" t="e">
        <f t="shared" si="1"/>
        <v>#REF!</v>
      </c>
      <c r="F21" s="23" t="e">
        <f t="shared" si="1"/>
        <v>#REF!</v>
      </c>
      <c r="G21" t="e">
        <f t="shared" si="1"/>
        <v>#REF!</v>
      </c>
      <c r="H21" t="e">
        <f t="shared" si="1"/>
        <v>#REF!</v>
      </c>
      <c r="I21" t="e">
        <f t="shared" si="1"/>
        <v>#REF!</v>
      </c>
      <c r="J21">
        <f t="shared" si="1"/>
        <v>-59872.579999999958</v>
      </c>
    </row>
    <row r="23" spans="2:11" x14ac:dyDescent="0.25">
      <c r="K23" s="23"/>
    </row>
  </sheetData>
  <mergeCells count="5">
    <mergeCell ref="A5:J5"/>
    <mergeCell ref="A6:J6"/>
    <mergeCell ref="B3:J3"/>
    <mergeCell ref="B2:J2"/>
    <mergeCell ref="B1:J1"/>
  </mergeCells>
  <pageMargins left="0.39370078740157483" right="0.39370078740157483" top="1.1811023622047245" bottom="0.39370078740157483" header="0.31496062992125984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прил.№7 публ.</vt:lpstr>
      <vt:lpstr>прил.№6 источники</vt:lpstr>
      <vt:lpstr>Лист1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источники'!Область_печати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2019-07-11T06:59:38Z</dcterms:modified>
</cp:coreProperties>
</file>