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0" windowWidth="9720" windowHeight="7200" tabRatio="783" activeTab="0"/>
  </bookViews>
  <sheets>
    <sheet name="Основ.показ " sheetId="1" r:id="rId1"/>
    <sheet name="Параметры" sheetId="2" r:id="rId2"/>
    <sheet name="ведомственная" sheetId="3" r:id="rId3"/>
    <sheet name="Рд, пр" sheetId="4" r:id="rId4"/>
    <sheet name="Виды внутр.долга" sheetId="5" r:id="rId5"/>
  </sheets>
  <definedNames>
    <definedName name="_xlnm.Print_Area" localSheetId="2">'ведомственная'!$A$1:$I$1081</definedName>
    <definedName name="_xlnm.Print_Area" localSheetId="4">'Виды внутр.долга'!$A$1:$F$17</definedName>
    <definedName name="_xlnm.Print_Area" localSheetId="1">'Параметры'!$A$1:$G$36</definedName>
    <definedName name="_xlnm.Print_Area" localSheetId="3">'Рд, пр'!$A$1:$F$56</definedName>
  </definedNames>
  <calcPr fullCalcOnLoad="1"/>
</workbook>
</file>

<file path=xl/sharedStrings.xml><?xml version="1.0" encoding="utf-8"?>
<sst xmlns="http://schemas.openxmlformats.org/spreadsheetml/2006/main" count="4841" uniqueCount="767">
  <si>
    <t>Показатели</t>
  </si>
  <si>
    <t>Единица измерения</t>
  </si>
  <si>
    <t>Плановый период</t>
  </si>
  <si>
    <t>ОСНОВНЫЕ ПОКАЗАТЕЛИ</t>
  </si>
  <si>
    <t>млн.руб.</t>
  </si>
  <si>
    <t>Индекс роста</t>
  </si>
  <si>
    <t>%</t>
  </si>
  <si>
    <t>Фонд оплаты труда</t>
  </si>
  <si>
    <t>Среднегодовая стоимость имущества предприятий по отраслям экономики</t>
  </si>
  <si>
    <t>Прибыль (убыток) - сальдо:</t>
  </si>
  <si>
    <t>в том числе: прибыль прибыльных организаций</t>
  </si>
  <si>
    <t>Инфляция (индекс потребительских цен)</t>
  </si>
  <si>
    <t>Численность постоянного населения на 01 января</t>
  </si>
  <si>
    <t>Численность работников по полному кругу предприятий</t>
  </si>
  <si>
    <t>тыс. рублей</t>
  </si>
  <si>
    <t>в том числе:</t>
  </si>
  <si>
    <t>внутренние</t>
  </si>
  <si>
    <t>остатки средств</t>
  </si>
  <si>
    <t>ВИДЫ ВНУТРЕННЕГО ДОЛГА</t>
  </si>
  <si>
    <t>ОСНОВНЫЕ ПАРАМЕТРЫ</t>
  </si>
  <si>
    <t>ожидаемое исполнение</t>
  </si>
  <si>
    <t>Налоговые доходы</t>
  </si>
  <si>
    <t>Неналоговые доходы</t>
  </si>
  <si>
    <t>2. Расходы, всего,</t>
  </si>
  <si>
    <t>1. Доходы, всего,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</si>
  <si>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</si>
  <si>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</si>
  <si>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</si>
  <si>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</si>
  <si>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</si>
  <si>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</si>
  <si>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</si>
  <si>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Средства массовой информации</t>
  </si>
  <si>
    <t>Социальная политика</t>
  </si>
  <si>
    <t>Справочно:</t>
  </si>
  <si>
    <t>3. Профицит (+), дефицит (-)</t>
  </si>
  <si>
    <t>4. Источники финансирования дефицита бюджета, сальдо</t>
  </si>
  <si>
    <t>внешние</t>
  </si>
  <si>
    <t>(тыс.руб.)</t>
  </si>
  <si>
    <t>Рз</t>
  </si>
  <si>
    <t>Пр</t>
  </si>
  <si>
    <t>ЦС</t>
  </si>
  <si>
    <t>ВР</t>
  </si>
  <si>
    <t>Дефицит (-), профицит (+)</t>
  </si>
  <si>
    <t>Безвозмездные поступления</t>
  </si>
  <si>
    <t>Физическая культура и спорт</t>
  </si>
  <si>
    <t xml:space="preserve">Наименование бюджетной классификации </t>
  </si>
  <si>
    <t>Код главы ГРБС</t>
  </si>
  <si>
    <t>Наименование показателя</t>
  </si>
  <si>
    <t xml:space="preserve">структура долга по состоянию на 01 января года, следующего за </t>
  </si>
  <si>
    <t>№ п/п</t>
  </si>
  <si>
    <t>Доходы бюджета Омсукчанского городского округа  с учетом изменения законодательства</t>
  </si>
  <si>
    <t>Расходы бюджета Омсукчанского городского округа с учетом изменений законодательства</t>
  </si>
  <si>
    <t>Источники финансирования дефицита бюджета Омсукчанского городского округа  (сальдо)</t>
  </si>
  <si>
    <t>Расходы по публичным обязательствам Омсукчанского городского округа</t>
  </si>
  <si>
    <t>Объем производства</t>
  </si>
  <si>
    <t>_____________________________</t>
  </si>
  <si>
    <t>Приложение № 2</t>
  </si>
  <si>
    <t>_______________________________</t>
  </si>
  <si>
    <t>Приложение № 3</t>
  </si>
  <si>
    <t>___________________________</t>
  </si>
  <si>
    <t>Приложение № 5</t>
  </si>
  <si>
    <t>утверждено решением СПОГО</t>
  </si>
  <si>
    <t>Объемы бюджетных ассигнований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</si>
  <si>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</si>
  <si>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</si>
  <si>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</si>
  <si>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</si>
  <si>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</si>
  <si>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</si>
  <si>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</si>
  <si>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</si>
  <si>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</si>
  <si>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</si>
  <si>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</si>
  <si>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</si>
  <si>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</si>
  <si>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</si>
  <si>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</si>
  <si>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</si>
  <si>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</si>
  <si>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</si>
  <si>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</si>
  <si>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</si>
  <si>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</si>
  <si>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</si>
  <si>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</si>
  <si>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</si>
  <si>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</si>
  <si>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</si>
  <si>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</si>
  <si>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</si>
  <si>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</si>
  <si>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</si>
  <si>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</si>
  <si>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</si>
  <si>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</si>
  <si>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</si>
  <si>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</si>
  <si>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</si>
  <si>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</si>
  <si>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</si>
  <si>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</si>
  <si>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 xml:space="preserve">Физическая культура </t>
  </si>
  <si>
    <t>Другие вопросы в области физической культуры и спорта</t>
  </si>
  <si>
    <t>Периодическая печать и издательства</t>
  </si>
  <si>
    <t>Всего расходов</t>
  </si>
  <si>
    <t>Наименование бюджетной классификации</t>
  </si>
  <si>
    <t>Задолженность по кредитным организациям</t>
  </si>
  <si>
    <t>Задолженность по бюджетным кредитам, полученным от других бюджетов бюджетной системы Российской Федерации</t>
  </si>
  <si>
    <t>Комитет финансов администрации  Омсукчанского городского округа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</si>
  <si>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</si>
  <si>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</si>
  <si>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</si>
  <si>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</si>
  <si>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</si>
  <si>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</si>
  <si>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</si>
  <si>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</si>
  <si>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</si>
  <si>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</si>
  <si>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850</t>
  </si>
  <si>
    <t>Прочие непрограммные мероприятия</t>
  </si>
  <si>
    <t>Мероприятия в области коммунального хозяйства</t>
  </si>
  <si>
    <t>800</t>
  </si>
  <si>
    <t>Исполнение судебных актов</t>
  </si>
  <si>
    <t>830</t>
  </si>
  <si>
    <t>Администрация Омсукчанского городского округа</t>
  </si>
  <si>
    <t>53 0 00 00000</t>
  </si>
  <si>
    <t>810</t>
  </si>
  <si>
    <t>54 0 00 00000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</si>
  <si>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</si>
  <si>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</si>
  <si>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</si>
  <si>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</si>
  <si>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</si>
  <si>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</si>
  <si>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обороны</t>
  </si>
  <si>
    <t>Мероприятия в области национальной обороны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</si>
  <si>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</si>
  <si>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</si>
  <si>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Реализация мероприятий поддержки развития малого и среднего предпринимательства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</si>
  <si>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</si>
  <si>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</si>
  <si>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</si>
  <si>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</si>
  <si>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</si>
  <si>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</si>
  <si>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55 0 00 00000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</si>
  <si>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</si>
  <si>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Управление культуры, социальной и молодежной политики  администрации Омсукчанского городского округа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</si>
  <si>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</si>
  <si>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</si>
  <si>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</si>
  <si>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</si>
  <si>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</si>
  <si>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</si>
  <si>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</si>
  <si>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</si>
  <si>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</si>
  <si>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</si>
  <si>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</si>
  <si>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</si>
  <si>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</si>
  <si>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</si>
  <si>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</si>
  <si>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</si>
  <si>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</si>
  <si>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</si>
  <si>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Расходы на выплату персоналу казенных учреждений</t>
  </si>
  <si>
    <t>110</t>
  </si>
  <si>
    <t>Подпрограмма "Развитие библиотечного дела в Омсукчанском городском округе на 2015-2020 г.г."</t>
  </si>
  <si>
    <t>58 2 00 00000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</si>
  <si>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</si>
  <si>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</si>
  <si>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</si>
  <si>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</si>
  <si>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</si>
  <si>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</si>
  <si>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</si>
  <si>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</si>
  <si>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</si>
  <si>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</si>
  <si>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 xml:space="preserve">Подпрограмма  "Улучшение демографической ситуации в Омсукчанском городском округе" </t>
  </si>
  <si>
    <t>51 3 00 00000</t>
  </si>
  <si>
    <t xml:space="preserve">Подпрограмма  "Забота о старшем поколении" </t>
  </si>
  <si>
    <t>51 4 00 00000</t>
  </si>
  <si>
    <t>Подпрограмма  "Оказание адресной социальной помощи отдельным категориям граждан"</t>
  </si>
  <si>
    <t>51 5 00 00000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</si>
  <si>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</si>
  <si>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</si>
  <si>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</si>
  <si>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</si>
  <si>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</si>
  <si>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</si>
  <si>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 xml:space="preserve">Поддержка преподавания этнических языков (корякский, эвенский, юкагирский и якутский)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</si>
  <si>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</si>
  <si>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</si>
  <si>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Мероприятия в области жилищного хозяйства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</si>
  <si>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</si>
  <si>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</si>
  <si>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образования администрации Омсукчанского городского округа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</si>
  <si>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</si>
  <si>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</si>
  <si>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</si>
  <si>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</si>
  <si>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Подпрограмма "Развитие дошкольного образования в Омсукчанском городском округе"</t>
  </si>
  <si>
    <t>52 2 00 00000</t>
  </si>
  <si>
    <t xml:space="preserve">Целевые субсидии муниципальным учреждениям  на выполнение мероприятий по организации питания 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</si>
  <si>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</si>
  <si>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</si>
  <si>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Муниципальная программа "Развитие системы образования в Омсукчанском городском округе на 2015-2020 г.г."</t>
  </si>
  <si>
    <t>Подпрограмма "Развитие общего образования в Омсукчанском городском округе"</t>
  </si>
  <si>
    <t>52 3 00 00000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</si>
  <si>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</si>
  <si>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</si>
  <si>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муниципальным учреждениям  на проведение физкультурно-спортивных мероприятий</t>
  </si>
  <si>
    <t>52 4 00 00000</t>
  </si>
  <si>
    <t>Совершенствование питания учащихся в общеобразовательных организациях</t>
  </si>
  <si>
    <t>Питание (завтрак или полдник) детей из многодетных семей, обучающихся в общеобразовательных организациях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</si>
  <si>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</si>
  <si>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</si>
  <si>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</si>
  <si>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Организация отдыха и оздоровление детей в лагерях дневного пребывания</t>
  </si>
  <si>
    <t>Прочие мероприятия в области образования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</si>
  <si>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</si>
  <si>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</si>
  <si>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</si>
  <si>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</si>
  <si>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</si>
  <si>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Подпрограмма "Физкультурно-спортивные мероприятия окружного и областного уровней на 2015-2020 годы"</t>
  </si>
  <si>
    <t>57 3 00 00000</t>
  </si>
  <si>
    <t>Управление ЖКХ и градостроительства  администрации Омсукчанского городского округа</t>
  </si>
  <si>
    <t>Мероприятия в области автомобильного транспорта</t>
  </si>
  <si>
    <t>50 0 00 00000</t>
  </si>
  <si>
    <t>62 0 00 00000</t>
  </si>
  <si>
    <t>60 0 00 00000</t>
  </si>
  <si>
    <t>Содержание мест захоронения</t>
  </si>
  <si>
    <t>Уплата налогов, сборов в и иных платежей</t>
  </si>
  <si>
    <t>Прочие мероприятия в области жилищно-коммунального хозяйства</t>
  </si>
  <si>
    <t>Организация ритуальных услуг</t>
  </si>
  <si>
    <t>Собрание представителей Омсукчанского городского округа</t>
  </si>
  <si>
    <t>Расходы на обеспечение деятельности высшего должностного лица муниципального образования</t>
  </si>
  <si>
    <t>МКУ "Редакция газеты "Омсукчанские вести"</t>
  </si>
  <si>
    <t>ВСЕГО РАСХОДЫ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</si>
  <si>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</si>
  <si>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Подготовка участников резерва управленческих кадров Магаданской области из числа муниципальных служащих</t>
  </si>
  <si>
    <t>Мероприятия по профилактике злоупотребления наркотическими средствами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</si>
  <si>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</si>
  <si>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</si>
  <si>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</si>
  <si>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Организация и проведение областных универсальных совместных ярмарок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</si>
  <si>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</si>
  <si>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</si>
  <si>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</si>
  <si>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Обеспечение  новогодними подарками детей-инвалидов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</si>
  <si>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</si>
  <si>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</si>
  <si>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Дополнительное образование детей</t>
  </si>
  <si>
    <t>Целевые субсидии муниципальным учреждениям на оплату проезда к месту отдыха и обратно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</si>
  <si>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</si>
  <si>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Развитие библиотечного дела в Магаданской области</t>
  </si>
  <si>
    <t>Адаптация муниципальных учреждений для доступности инвалидам и МГН</t>
  </si>
  <si>
    <t>Расходы на выплаты персоналу казенных учреждений</t>
  </si>
  <si>
    <t>630</t>
  </si>
  <si>
    <t>Взносы на капитальный ремонт муниципального жилищного фонда</t>
  </si>
  <si>
    <t>Создание условий для образования детей - инвалидов</t>
  </si>
  <si>
    <t>Целевые субсидии муниципальным учреждениям на оплату северных надбавок к заработной плате вновь прибывшим работникам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</si>
  <si>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</si>
  <si>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</si>
  <si>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</si>
  <si>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Подпрограмма "Развитие дополнительного образования в Омсукчанском городском округе"</t>
  </si>
  <si>
    <t>Целевые субсидии муниципальным учреждениям на обследование здания</t>
  </si>
  <si>
    <t>Уплата налогов, сборов и иных платежей</t>
  </si>
  <si>
    <t>Содержание автомобильных дорог</t>
  </si>
  <si>
    <t xml:space="preserve">05 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</si>
  <si>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</si>
  <si>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</si>
  <si>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</si>
  <si>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</si>
  <si>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</si>
  <si>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</si>
  <si>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Муниципальная программа "Благоустройство территории Омсукчанского городского округа на 2016-2020 годы"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</si>
  <si>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</si>
  <si>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</si>
  <si>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</si>
  <si>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Благоустройство в дворовых территориях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</si>
  <si>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</si>
  <si>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</si>
  <si>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Озеленение</t>
  </si>
  <si>
    <t>Мероприятия по благоустройству мест несанкционированного размещения твердых бытовых отходов в поселениях</t>
  </si>
  <si>
    <t>Санация территории от безнадзорных животных</t>
  </si>
  <si>
    <t>65 0 00 00000</t>
  </si>
  <si>
    <t>Осуществление государственных полномочий по отлову и содержанию безнадзорных животных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</si>
  <si>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</si>
  <si>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</si>
  <si>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</si>
  <si>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из бюджета Омсукчанского городского округа по разделам и подразделам</t>
  </si>
  <si>
    <t>2021 год</t>
  </si>
  <si>
    <t>Проект на 2021 год</t>
  </si>
  <si>
    <t>человек</t>
  </si>
  <si>
    <t>Муниципальная программа "Развитие муниципальной службы в Омсукчанском городском округе на 2018-2020 годы"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</si>
  <si>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</si>
  <si>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</si>
  <si>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</si>
  <si>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</si>
  <si>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903</t>
  </si>
  <si>
    <t>66 0 00 00000</t>
  </si>
  <si>
    <t>Проведение комплексных кадастровых работ на территории Магаданской области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</si>
  <si>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</si>
  <si>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Целевые субсидии муниципальным учреждениям на оплату контейнера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</si>
  <si>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</si>
  <si>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</si>
  <si>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</si>
  <si>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 xml:space="preserve">Обеспечение деятельности казенных  учреждений </t>
  </si>
  <si>
    <t>Выплата стипендии обучающимся казенных учреждений</t>
  </si>
  <si>
    <t>субсидии</t>
  </si>
  <si>
    <t>субвенции</t>
  </si>
  <si>
    <t>иные МБТ</t>
  </si>
  <si>
    <t>ОЭЗ</t>
  </si>
  <si>
    <t>дотации</t>
  </si>
  <si>
    <t>субсидии ЖКХ</t>
  </si>
  <si>
    <t xml:space="preserve">Обеспечение деятельности казенных учреждений </t>
  </si>
  <si>
    <t>среднесрочного финансового плана Омсукчанского городского округа на 2020-2022 г.г.</t>
  </si>
  <si>
    <t>Отчетный финансовый год (2018 год)</t>
  </si>
  <si>
    <t>Текущий финансовый год (2019 год)</t>
  </si>
  <si>
    <t>Очередной финансовый год (2020 год)</t>
  </si>
  <si>
    <t>2022 год</t>
  </si>
  <si>
    <t>бюджета Омсукчанского городского округа  на 2020-2022 г.г.</t>
  </si>
  <si>
    <t>Текущий финансовый   год (2019 год)</t>
  </si>
  <si>
    <t>очередной финансовый год (2020 год)</t>
  </si>
  <si>
    <t>План на 2020 год</t>
  </si>
  <si>
    <t>Обеспечение деятельности органов местного самоуправления</t>
  </si>
  <si>
    <t>01 0 00 00000</t>
  </si>
  <si>
    <t>Местная администрация</t>
  </si>
  <si>
    <t>01 0 02 00000</t>
  </si>
  <si>
    <t xml:space="preserve">Расходы на обеспечение деятельности муниципальных служащих </t>
  </si>
  <si>
    <t>01 0 02 01030</t>
  </si>
  <si>
    <t xml:space="preserve">Компенсация расходов на оплату стоимости проезда и провоза багажа к месту использования отпуска и обратно </t>
  </si>
  <si>
    <t>01 0 02 01790</t>
  </si>
  <si>
    <t>Расходы на обеспечение деятельности  прочих работников органов местного самоуправления</t>
  </si>
  <si>
    <t>01 0 02 01050</t>
  </si>
  <si>
    <t>Осуществление государственных полномочий органами местного самоуправления</t>
  </si>
  <si>
    <t>01 0 03 00000</t>
  </si>
  <si>
    <t>01 0 03 51200</t>
  </si>
  <si>
    <t>01 0 03 59300</t>
  </si>
  <si>
    <t>01 0 03 74020</t>
  </si>
  <si>
    <t>01 0 03 74030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</si>
  <si>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</si>
  <si>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54 0 01 00000</t>
  </si>
  <si>
    <t>Приобретение и использование справочно-правовых систем, автоматизация кадровых процедур</t>
  </si>
  <si>
    <t>54 0 01 01510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</si>
  <si>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</si>
  <si>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>54 0 02 00000</t>
  </si>
  <si>
    <t>54 0 02 01520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</si>
  <si>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</si>
  <si>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>54 0 03 00000</t>
  </si>
  <si>
    <t>Подготовка участников резерва управленческих кадров из числа муниципальных служащих</t>
  </si>
  <si>
    <t xml:space="preserve">54 0 03 S3270 </t>
  </si>
  <si>
    <t>54 0 03 73270</t>
  </si>
  <si>
    <t>02 0 00 00000</t>
  </si>
  <si>
    <t>Содержание муниципального архива в рамках непрограммной деятельности</t>
  </si>
  <si>
    <t>02 0 03 00000</t>
  </si>
  <si>
    <t>Расходы на обеспечение деятельности муниципального архива</t>
  </si>
  <si>
    <t>02 0 03 01200</t>
  </si>
  <si>
    <t>02 0 03 01790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</si>
  <si>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</si>
  <si>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Основное мероприятие "Организационные и пропагандистские мероприятия по профилактике экстремизма и терроризма"</t>
  </si>
  <si>
    <t>64 0 01 00000</t>
  </si>
  <si>
    <t>64 0 01 01640</t>
  </si>
  <si>
    <t>Основное мероприятие "Мероприятия по формированию толерантности и патриотизма"</t>
  </si>
  <si>
    <t>64 0 03 00000</t>
  </si>
  <si>
    <t>64 0 03 01660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</si>
  <si>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</si>
  <si>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67 0 00 00000</t>
  </si>
  <si>
    <t>Основное мероприятие "Мероприятия по профилактике злоупотребления наркотическими средствами"</t>
  </si>
  <si>
    <t>67 0 01 00000</t>
  </si>
  <si>
    <t>67 0 01 01560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</si>
  <si>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</si>
  <si>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>69 0 00 00000</t>
  </si>
  <si>
    <t>Основное мероприятие "Мероприятия по профилактике правонарушений"</t>
  </si>
  <si>
    <t>69 0 01 00000</t>
  </si>
  <si>
    <t>Мероприятия по профилактике правонарушений</t>
  </si>
  <si>
    <t>69 0 01 01170</t>
  </si>
  <si>
    <t>Иные непрограммные мероприятия в рамках непрограммной деятельности</t>
  </si>
  <si>
    <t>02 0 02 00000</t>
  </si>
  <si>
    <t>02 0 02 01320</t>
  </si>
  <si>
    <t>02 0 02 01080</t>
  </si>
  <si>
    <t>02 0 02 01250</t>
  </si>
  <si>
    <t>Содержание Единой дежурной диспетчерской службы  в рамках непрограммной деятельности</t>
  </si>
  <si>
    <t>02 0 04 00000</t>
  </si>
  <si>
    <t>Расходы на обеспечение деятельности  Единой дежурной диспетчерской службы</t>
  </si>
  <si>
    <t>02 0 04 01220</t>
  </si>
  <si>
    <t>02 0 04 01790</t>
  </si>
  <si>
    <t>Основное мероприятие "Организация ярмарочной торговли на территории округа"</t>
  </si>
  <si>
    <t>61 0 01 00000</t>
  </si>
  <si>
    <t>Организация и проведение ярмарок</t>
  </si>
  <si>
    <t>61 0 01 S3900</t>
  </si>
  <si>
    <t>61 0 01 73900</t>
  </si>
  <si>
    <t>Основное мероприятие "Создание и поддержка  социальных магазинов (отделов) на территории округа"</t>
  </si>
  <si>
    <t>61 0 02 00000</t>
  </si>
  <si>
    <t>Поддержка социальных магазинов</t>
  </si>
  <si>
    <t>61 0 02 01800</t>
  </si>
  <si>
    <t>01 0 03 74040</t>
  </si>
  <si>
    <t>Муниципальная программа "Развитие малого и среднего предпринимательства в Омсукчанском городском округе" на 2018-2020 г.г."</t>
  </si>
  <si>
    <t>Основное мероприятие "Финансовая поддержка субъектов малого и среднего предпринимательства"</t>
  </si>
  <si>
    <t>53 0 01 00000</t>
  </si>
  <si>
    <t>Финансовая поддержка субъектов малого и среднего предпринимательства</t>
  </si>
  <si>
    <t>53 0 01 S3360</t>
  </si>
  <si>
    <t>53 0 01 73360</t>
  </si>
  <si>
    <t>02 0 02 01120</t>
  </si>
  <si>
    <t>Основное мероприятие "Предоставление социальных выплат для приобретения (строительства) жилья"</t>
  </si>
  <si>
    <t>55 0 01 00000</t>
  </si>
  <si>
    <t>Социльные выплаты для приобретения (строительства) жилья</t>
  </si>
  <si>
    <t>55 0 01 01810</t>
  </si>
  <si>
    <t>01 0 03 74090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</si>
  <si>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</si>
  <si>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51 8 01 00000</t>
  </si>
  <si>
    <t>Мероприятия, направленные на гармонизацию межнациональных отношений</t>
  </si>
  <si>
    <t>51 8 01 S3240</t>
  </si>
  <si>
    <t>Укрепление гражданского единства, гармонизация межнациональных отношений, профилактика экстремизма</t>
  </si>
  <si>
    <t>51 8 01 73240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</si>
  <si>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</si>
  <si>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</si>
  <si>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</si>
  <si>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</si>
  <si>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</si>
  <si>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Приобретение технических средств реабилитации</t>
  </si>
  <si>
    <t>63 0 01 01610</t>
  </si>
  <si>
    <t>63 0 01 01630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</si>
  <si>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</si>
  <si>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Основное мероприятие "Улучшение условий проживания семей коренных малочисленных народов Севера"</t>
  </si>
  <si>
    <t>51 7 01 00000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</si>
  <si>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</si>
  <si>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>51 7 01 S3310</t>
  </si>
  <si>
    <t>51 7 01 73310</t>
  </si>
  <si>
    <t>Основное мероприятие "Улучшение материально-технической базы родовых общин"</t>
  </si>
  <si>
    <t>51 7 02 00000</t>
  </si>
  <si>
    <t>Улучшение материально-технической базы родовых общин</t>
  </si>
  <si>
    <t>51 7 02 S3290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</si>
  <si>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</si>
  <si>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51 7 02 73290</t>
  </si>
  <si>
    <t>Основное мероприятие "Поддержка этнических языков"</t>
  </si>
  <si>
    <t>51 7 03 00000</t>
  </si>
  <si>
    <t>Укрепление материально-технической базы кружков по изучению и укреплению этнических языков</t>
  </si>
  <si>
    <t>51 7 03 S3470</t>
  </si>
  <si>
    <t>51 7 03 73470</t>
  </si>
  <si>
    <t>Основное мероприятие "Развитие материальной базы для поддержки этнической культуры"</t>
  </si>
  <si>
    <t>51 7 04 00000</t>
  </si>
  <si>
    <t>Основное мероприятие "Обеспечение деятельности подведомственных образовательных учреждений"</t>
  </si>
  <si>
    <t>58 3 01 00000</t>
  </si>
  <si>
    <t>58 3 01 40000</t>
  </si>
  <si>
    <t>Основное мероприятие "Поощрение лучших учеников учреждений дополнительного образования детей"</t>
  </si>
  <si>
    <t>58 3 02 00000</t>
  </si>
  <si>
    <t>58 3 02 01710</t>
  </si>
  <si>
    <t>Стипендии</t>
  </si>
  <si>
    <t>340</t>
  </si>
  <si>
    <t>Основное мероприятие "Культурно-массовые мероприятия в   учреждениях дополнительного образования детей"</t>
  </si>
  <si>
    <t>58 3 03 00000</t>
  </si>
  <si>
    <t>Проведение казенными учреждениями  мероприятий в области культуры и искусства</t>
  </si>
  <si>
    <t>58 3 03 01720</t>
  </si>
  <si>
    <t>Основное мероприятие "Обеспечение гарантий работникам муниципальных учреждений"</t>
  </si>
  <si>
    <t>58 3 04 00000</t>
  </si>
  <si>
    <t>58 3 04 01790</t>
  </si>
  <si>
    <t>Основное мероприятие "Осуществление государственных полномочий муниципальными учреждениями"</t>
  </si>
  <si>
    <t>58 3 05 00000</t>
  </si>
  <si>
    <t>58 3 05 74060</t>
  </si>
  <si>
    <t>58 3 05 74070</t>
  </si>
  <si>
    <t>58 3 05 75010</t>
  </si>
  <si>
    <t>Основное мероприятие "Проведение мероприятий по антитеррористической защищенности муниципальных учреждений"</t>
  </si>
  <si>
    <t>64 0 02 00000</t>
  </si>
  <si>
    <t xml:space="preserve">Мероприятия по антитеррористической защищенности муниципальных казенных учреждений </t>
  </si>
  <si>
    <t>64 0 02 01650</t>
  </si>
  <si>
    <t>Основное мероприятие "Содействие профессиональной ориентации, трудоустройству и временной занятости молодежи"</t>
  </si>
  <si>
    <t>51 1 01 00000</t>
  </si>
  <si>
    <t xml:space="preserve">Организация трудоустройства несовершеннолетних граждан </t>
  </si>
  <si>
    <t>51 1 01 01730</t>
  </si>
  <si>
    <t>Проведение творческих профессиональных конкурсов</t>
  </si>
  <si>
    <t>51 1 01 01820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</si>
  <si>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</si>
  <si>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51 1 02 00000</t>
  </si>
  <si>
    <t>Мероприятия в области молодежной политики</t>
  </si>
  <si>
    <t>51 1 02 01830</t>
  </si>
  <si>
    <t>Основное мероприятие "Поддержка молодых специалистов  учреждений социальногй сферы"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</si>
  <si>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</si>
  <si>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</si>
  <si>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>51 1 03 01840</t>
  </si>
  <si>
    <t>Основное мероприятие "Обеспечение деятельности подведомственных  учреждений культуры"</t>
  </si>
  <si>
    <t>58 1 01 00000</t>
  </si>
  <si>
    <t>58 1 01 40000</t>
  </si>
  <si>
    <t>Основное мероприятие "Проведение мероприятий в области культуры и искусства"</t>
  </si>
  <si>
    <t>58 1 02 00000</t>
  </si>
  <si>
    <t>58 1 02 01720</t>
  </si>
  <si>
    <t>58 1 03 00000</t>
  </si>
  <si>
    <t>58 1 03 01790</t>
  </si>
  <si>
    <t>58 1 04 00000</t>
  </si>
  <si>
    <t>58 1 04 75010</t>
  </si>
  <si>
    <t>58 2 01 00000</t>
  </si>
  <si>
    <t>58 2 01 40000</t>
  </si>
  <si>
    <t xml:space="preserve">Основное мероприятие "Комплектование библиотечных фондов" </t>
  </si>
  <si>
    <t>58 2 02 00000</t>
  </si>
  <si>
    <t>Комплектование библиотечных фондов казенными учреждениями</t>
  </si>
  <si>
    <t>58 2 02 01740</t>
  </si>
  <si>
    <t>58 2 03 00000</t>
  </si>
  <si>
    <t>58 2 03 01790</t>
  </si>
  <si>
    <t>Основное мероприятие  "Развитие библиотечного дела"</t>
  </si>
  <si>
    <t>58 2 04 00000</t>
  </si>
  <si>
    <t>Мероприятия по развитию библиотечного дела</t>
  </si>
  <si>
    <t>58 2 04 S3160</t>
  </si>
  <si>
    <t>58 2 04 73160</t>
  </si>
  <si>
    <t>58 2 05 00000</t>
  </si>
  <si>
    <t>58 2 05 74110</t>
  </si>
  <si>
    <t>58 2 05 75010</t>
  </si>
  <si>
    <t>Основное мероприятие "Мероприятия по энергосбережению и повышению энергоэффективности в муниципальных учреждениях"</t>
  </si>
  <si>
    <t>59 0 01 00000</t>
  </si>
  <si>
    <t>Мероприятия по энергосбережению и повышению энергетической эффективности в казенных муниципальных учреждениях</t>
  </si>
  <si>
    <t>59 0 01 01900</t>
  </si>
  <si>
    <t xml:space="preserve">Мероприятия по антитеррористической защищенности муниципальных казенных  учреждений </t>
  </si>
  <si>
    <t xml:space="preserve">Прочие непрограммные мероприятия </t>
  </si>
  <si>
    <t>Содержание  централизованной бухгалтерии в рамках непрограммной деятельности</t>
  </si>
  <si>
    <t>02 0 05 00000</t>
  </si>
  <si>
    <t>Расходы на обеспечение деятельности  централизованной бухгалтерии</t>
  </si>
  <si>
    <t>02 0 05 01370</t>
  </si>
  <si>
    <t>02 0 05 01790</t>
  </si>
  <si>
    <t>Основное мероприятие "Поддержка семьи, материнства и детства"</t>
  </si>
  <si>
    <t>51 6 01 00000</t>
  </si>
  <si>
    <t>Мероприятия по поддержке семьи, материнства и детства</t>
  </si>
  <si>
    <t>51 6 01 01890</t>
  </si>
  <si>
    <t>Основное мероприятие "Обеспечение жильем молодых семей"</t>
  </si>
  <si>
    <t>51 2 01 00000</t>
  </si>
  <si>
    <t>Реализация мероприятий по обеспечению жильем молодых семей</t>
  </si>
  <si>
    <t>51 2 01 L4970</t>
  </si>
  <si>
    <t>Основное мероприятие "Повышение рождаемости в Омсукчанском городском округе"</t>
  </si>
  <si>
    <t>51 3 01 00000</t>
  </si>
  <si>
    <t>Поддержка семьи новорожденного ребенка</t>
  </si>
  <si>
    <t>51 3 01 01850</t>
  </si>
  <si>
    <t>Основное мероприятие "Поддержка ветеранов труда Омсукчанского района"</t>
  </si>
  <si>
    <t>51 4 01 00000</t>
  </si>
  <si>
    <t>Ежемесячная выплата неработающим пенсионерам старше 65 лет, имеющим звание «Ветеран труда Омсукчанского района»</t>
  </si>
  <si>
    <t>51 4 01 01860</t>
  </si>
  <si>
    <t>Основное мероприятие "Поддержка граждан старшего поколения"</t>
  </si>
  <si>
    <t>51 4 02 00000</t>
  </si>
  <si>
    <t>Мероприятия по поддержка граждан старшего поколения</t>
  </si>
  <si>
    <t>51 4 02 01870</t>
  </si>
  <si>
    <t>Основное мероприятие  "Поддержка отдельных категорий граждан Омсукчанского городского округа"</t>
  </si>
  <si>
    <t>51 5 01 00000</t>
  </si>
  <si>
    <t>Предоставление материальной помощи отдельным категориям граждан, оказавшимся в трудной жизненной ситуации</t>
  </si>
  <si>
    <t>51 5 01 01880</t>
  </si>
  <si>
    <t>02 0 02 01060</t>
  </si>
  <si>
    <t>Прочие мероприятия по управлению имуществом казны муниципального образования</t>
  </si>
  <si>
    <t>02 0 02 01760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</si>
  <si>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</si>
  <si>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Основное мероприятие "Проведение комплексных кадастровых работ"</t>
  </si>
  <si>
    <t>66 0 01 00000</t>
  </si>
  <si>
    <t>66 0 01 L5110</t>
  </si>
  <si>
    <t>02 0 02 01330</t>
  </si>
  <si>
    <t>Расходы по содержанию пустующих помещений жилищного фонда, производственных помещений</t>
  </si>
  <si>
    <t>02 0 02 01340</t>
  </si>
  <si>
    <t>63 0 01 01620</t>
  </si>
  <si>
    <t>Основное мероприятие "Обеспечение деятельности подведомственных учреждений"</t>
  </si>
  <si>
    <t>52 1 01 00000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</si>
  <si>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</si>
  <si>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</si>
  <si>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</si>
  <si>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52 1 01 11020</t>
  </si>
  <si>
    <t>52 1 02 00000</t>
  </si>
  <si>
    <t>52 1 02 74060</t>
  </si>
  <si>
    <t>52 1 02 74070</t>
  </si>
  <si>
    <t>52 1 02 74120</t>
  </si>
  <si>
    <t>52 1 02 75010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</si>
  <si>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</si>
  <si>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</si>
  <si>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</si>
  <si>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</si>
  <si>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</si>
  <si>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Основное мероприятие "Обеспечение гарантий работникам муниципальных  учреждений"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</si>
  <si>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</si>
  <si>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</si>
  <si>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</si>
  <si>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</si>
  <si>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</si>
  <si>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</si>
  <si>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</si>
  <si>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</si>
  <si>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Основное мероприятие  "Мероприятия по энергосбережению и повышению энергоэффективности в муниципальных учреждениях"</t>
  </si>
  <si>
    <t>Целевые субсидии на проведение мероприятий по энергосбережению и повышение энергетической эффективности</t>
  </si>
  <si>
    <t>59 0 01 20110</t>
  </si>
  <si>
    <t>64 0 02 20160</t>
  </si>
  <si>
    <t>Субсидии муниципальным учреждениям общего образования на выполнение муниципального задания (МБОУ "СОШ п.Омсукчан"</t>
  </si>
  <si>
    <t>52 1 01 12010</t>
  </si>
  <si>
    <t>Субсидии муниципальным учреждениям общего образования на выполнение муниципального задания (МБОУ "СОШ п.Дукат")</t>
  </si>
  <si>
    <t>52 1 01 12020</t>
  </si>
  <si>
    <t>Субсидии муниципальным учреждениям общего образования на выполнение муниципального задания (МБОУ "ООШ п.Омсукчан")</t>
  </si>
  <si>
    <t>52 1 01 12030</t>
  </si>
  <si>
    <t>52 1 02 74050</t>
  </si>
  <si>
    <t>52 1 02 74130</t>
  </si>
  <si>
    <t>Основное мероприятие "Развитие учреждений основного образования"</t>
  </si>
  <si>
    <t>52 3 01 00000</t>
  </si>
  <si>
    <t>52 3 01 20010</t>
  </si>
  <si>
    <t>52 3 01 20030</t>
  </si>
  <si>
    <t>52 3 01 20040</t>
  </si>
  <si>
    <t>52 3 01 20060</t>
  </si>
  <si>
    <t>Основное мероприятие "Совершенствование питания учащихся"</t>
  </si>
  <si>
    <t>52 3 02 00000</t>
  </si>
  <si>
    <t>52 3 02 S3440</t>
  </si>
  <si>
    <t>52 3 02 73440</t>
  </si>
  <si>
    <t>Основное мероприятие "Питание детей из многодетных семей"</t>
  </si>
  <si>
    <t>52 3 03 00000</t>
  </si>
  <si>
    <t>52 3 03 S3950</t>
  </si>
  <si>
    <t>52 3 03 73950</t>
  </si>
  <si>
    <t>52 3 04 00000</t>
  </si>
  <si>
    <t>52 3 04 20070</t>
  </si>
  <si>
    <t>52 3 04 20140</t>
  </si>
  <si>
    <t>Основное мероприятие "Питание детей с ограниченными возможностями здоровья"</t>
  </si>
  <si>
    <t>52 3 05 00000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</si>
  <si>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</si>
  <si>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52 3 05 20170</t>
  </si>
  <si>
    <t>Основное мероприятие "Мероприятия по энерогосбережению и повышению энергоэффективности в муниципальных учреждениях"</t>
  </si>
  <si>
    <t>52 1 01 13000</t>
  </si>
  <si>
    <t>Основное мероприятие "Развитие учреждений дополнительного образования"</t>
  </si>
  <si>
    <t>52 4 01 00000</t>
  </si>
  <si>
    <t>52 4 01 20130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</si>
  <si>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</si>
  <si>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</si>
  <si>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</si>
  <si>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</si>
  <si>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</si>
  <si>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Мероприятия по организации отдыха и оздоровления детей в лагерях дневного пребывания</t>
  </si>
  <si>
    <t>52 5 01 S3210</t>
  </si>
  <si>
    <t>52 5 01 73210</t>
  </si>
  <si>
    <t>02 0 02 01190</t>
  </si>
  <si>
    <t>Расходы на обеспечение деятельности централизованной бухгалтерии</t>
  </si>
  <si>
    <t>57 1 01 00000</t>
  </si>
  <si>
    <t>Субсидии муниципальным учреждениям спорта на выполнение муниципального задания ( МБУ "Спортивная школа п.Омсукчан")</t>
  </si>
  <si>
    <t>57 1 01 14010</t>
  </si>
  <si>
    <t>Субсидии муниципальным учреждениям спорта на выполнение муниципального задания ( МБУ "ОСОК п.Омсукчан")</t>
  </si>
  <si>
    <t>57 1 01 14020</t>
  </si>
  <si>
    <t>Субсидии муниципальным учреждениям спорта на выполнение муниципального задания ( МБУ "ФОК "Жемчужина" п. Омсукчан")</t>
  </si>
  <si>
    <t>57 1 01 14030</t>
  </si>
  <si>
    <t>Основное мероприятие "Развитие учреждений спорта"</t>
  </si>
  <si>
    <t>57 1 02 00000</t>
  </si>
  <si>
    <t>57 1 02 20030</t>
  </si>
  <si>
    <t>57 1 02 20040</t>
  </si>
  <si>
    <t>Целевые субсидии на выплату стипендии</t>
  </si>
  <si>
    <t>57 1 02 20060</t>
  </si>
  <si>
    <t>57 1 03 00000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</si>
  <si>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</si>
  <si>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</si>
  <si>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</si>
  <si>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</si>
  <si>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</si>
  <si>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</si>
  <si>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</si>
  <si>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57 3 01 01910</t>
  </si>
  <si>
    <t xml:space="preserve">Содержание казенных учреждений </t>
  </si>
  <si>
    <t>02 0 01 00000</t>
  </si>
  <si>
    <t>02 0 01 01790</t>
  </si>
  <si>
    <t>02 0 01 40000</t>
  </si>
  <si>
    <t>02 0 02 01100</t>
  </si>
  <si>
    <t>Муниципальная программа "Развитие транспортной инфраструктуры  Омсукчанского городского округа" на 2018-2020 годы"</t>
  </si>
  <si>
    <t>Основное мероприятие "Мероприятия по безопасности дорожного движения"</t>
  </si>
  <si>
    <t>50 0 01 00000</t>
  </si>
  <si>
    <t>Мероприятия в области дорожного движения</t>
  </si>
  <si>
    <t>50 0 01 01300</t>
  </si>
  <si>
    <t>Основное мероприятие "Содержание и ремонт автомобильных дорог общего пользования"</t>
  </si>
  <si>
    <t>50 0 02 00000</t>
  </si>
  <si>
    <t>50 0 02 01530</t>
  </si>
  <si>
    <t>02 0 02 01240</t>
  </si>
  <si>
    <t>02 0 02 01270</t>
  </si>
  <si>
    <t>Непрограммные мероприятия за счет средств внебюджетного фонда социально-экономического развития Магаданской области</t>
  </si>
  <si>
    <t>02 0 06 00000</t>
  </si>
  <si>
    <t>Мероприятия по модернизации и реконструкции объектов инженерной и коммунальной инфраструктуры</t>
  </si>
  <si>
    <t>02 0 06 01670</t>
  </si>
  <si>
    <t>400</t>
  </si>
  <si>
    <t>410</t>
  </si>
  <si>
    <t>02 0 06 01680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</si>
  <si>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</si>
  <si>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02 0 06 01700</t>
  </si>
  <si>
    <t>Капитальные вложения в объекты государственной (муниципальной) собственности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</si>
  <si>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</si>
  <si>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 xml:space="preserve">Модернизация котельной в пос.Дукат дооборудованием вспомогательного объекта </t>
  </si>
  <si>
    <t>02 0 06 01780</t>
  </si>
  <si>
    <t>Основное мероприятие "Ремонт и подготовка жилищного фонда"</t>
  </si>
  <si>
    <t>62 0 01 00000</t>
  </si>
  <si>
    <t>Ремонт и подготовка жилищного фонда</t>
  </si>
  <si>
    <t>62 0 01 01440</t>
  </si>
  <si>
    <t>Основное мероприятие "Подготовка тепловых сетей"</t>
  </si>
  <si>
    <t>62 0 02 00000</t>
  </si>
  <si>
    <t>62 0 02 01450</t>
  </si>
  <si>
    <t>Основное мероприятие "Подготовка и ремонт котельных"</t>
  </si>
  <si>
    <t>62 0 03 00000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</si>
  <si>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</si>
  <si>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</si>
  <si>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</si>
  <si>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</si>
  <si>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Основное мероприятие "Подготовка и ремонт водозаборов"</t>
  </si>
  <si>
    <t>62 0 05 00000</t>
  </si>
  <si>
    <t>62 0 05 01480</t>
  </si>
  <si>
    <t>Основное мероприятие "Подготовка и ремонт канализационных насосных станций"</t>
  </si>
  <si>
    <t>62 0 06 00000</t>
  </si>
  <si>
    <t>62 0 06 01490</t>
  </si>
  <si>
    <t>Основное мероприятие "Подготовка и ремонт очистных сооружений"</t>
  </si>
  <si>
    <t>62 0 07 00000</t>
  </si>
  <si>
    <t>62 0 07 01500</t>
  </si>
  <si>
    <t>02 0 02 01110</t>
  </si>
  <si>
    <t>Основное мероприятие "Создание комфортных условий для проживания населения"</t>
  </si>
  <si>
    <t>60 1 01 00000</t>
  </si>
  <si>
    <t>60 1 01 01280</t>
  </si>
  <si>
    <t>Наружное освещение, иллюминация</t>
  </si>
  <si>
    <t>60 1 01 01390</t>
  </si>
  <si>
    <t>Исполнение судебных актов Российской Федерации и мировых соглашений по возмещению причиненного вреда</t>
  </si>
  <si>
    <t>60 1 01 01400</t>
  </si>
  <si>
    <t>Основное мероприятие "Санитарное содержание территории"</t>
  </si>
  <si>
    <t>60 2 01 00000</t>
  </si>
  <si>
    <t>60 2 01 01410</t>
  </si>
  <si>
    <t>60 2 01 01420</t>
  </si>
  <si>
    <t>60 2 01 01430</t>
  </si>
  <si>
    <t xml:space="preserve">Содержание, благоустройство внутридворовых территорий и дорог </t>
  </si>
  <si>
    <t>60 2 01 01770</t>
  </si>
  <si>
    <t>Основное мероприятие "Осуществление государственных полномочий"</t>
  </si>
  <si>
    <t>60 2 02 00000</t>
  </si>
  <si>
    <t>60 2 02 74170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</si>
  <si>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</si>
  <si>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</si>
  <si>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Основное мероприятие "Обустройство дворовой и общественной территории"</t>
  </si>
  <si>
    <t>65 0 F2 00000</t>
  </si>
  <si>
    <t>65 0 F2 55550</t>
  </si>
  <si>
    <t>02 0 02 01260</t>
  </si>
  <si>
    <t>Формирование и увеличение уставного фонда муниципальных унитарных предприятий</t>
  </si>
  <si>
    <t>02 0 02 01750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</si>
  <si>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</si>
  <si>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</si>
  <si>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</si>
  <si>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</si>
  <si>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</si>
  <si>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Муниципальная программа "Развитие муниципальной службы Омсукчанского городского округа на 2018-2020 годы"</t>
  </si>
  <si>
    <t xml:space="preserve">Организация дополнительного профессионального образования для лиц, замещающих муниципальные должности </t>
  </si>
  <si>
    <t>54 0 02 S3260</t>
  </si>
  <si>
    <t>54 0 02 73260</t>
  </si>
  <si>
    <t>Расходы на обеспечение деятельности муниципальных служащих</t>
  </si>
  <si>
    <t>01 0 01 01030</t>
  </si>
  <si>
    <r>
      <t xml:space="preserve">  </t>
    </r>
    <r>
      <rPr>
        <sz val="12"/>
        <rFont val="Times New Roman"/>
        <family val="1"/>
      </rPr>
      <t>из бюджета Омсукчанского городского округа по главным распорядителям бюджетных средств,  по разделам, подразделам, муниципальным программам и непрограммным направлениям деятельности,видам расходов классификации расходов бюджетов на 2020-2022 г.г.</t>
    </r>
  </si>
  <si>
    <t xml:space="preserve"> классификации расходов бюджетов Российской Федерации на  2020-2022 г.г.</t>
  </si>
  <si>
    <t xml:space="preserve">План на 2020 год </t>
  </si>
  <si>
    <t>Проект на 2022 год</t>
  </si>
  <si>
    <t>Омсукчанского городского округа на 2020-2022 г.г.</t>
  </si>
  <si>
    <t xml:space="preserve"> очередным финансовым годом (2020)</t>
  </si>
  <si>
    <t>План на 2021 год</t>
  </si>
  <si>
    <t>План на 2022 год</t>
  </si>
  <si>
    <t>доходы из проекта бюджета</t>
  </si>
  <si>
    <t>Приложение № 4</t>
  </si>
  <si>
    <t>Мероприятия по реставрации редких национальных экспонатов-костюмов, украшений</t>
  </si>
  <si>
    <t>51 7 04 0192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</si>
  <si>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</si>
  <si>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от 11.11.2019г. № 631</t>
  </si>
  <si>
    <t>администрации</t>
  </si>
  <si>
    <t xml:space="preserve">к постановлению </t>
  </si>
  <si>
    <t xml:space="preserve">                       Приложение № 1</t>
  </si>
  <si>
    <t xml:space="preserve">                        городского округа            </t>
  </si>
  <si>
    <t>городского округа</t>
  </si>
  <si>
    <t>____________________________________________</t>
  </si>
  <si>
    <t>_________________________________________</t>
  </si>
  <si>
    <t xml:space="preserve">городского округа           </t>
  </si>
  <si>
    <t xml:space="preserve">                       к постановлению </t>
  </si>
  <si>
    <t xml:space="preserve">                       городского округа</t>
  </si>
  <si>
    <t xml:space="preserve">                       администрации</t>
  </si>
  <si>
    <t xml:space="preserve">                       от 11.11.2019г. № 631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</si>
</sst>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18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 wrapText="1"/>
    </xf>
    <xf numFmtId="0" fontId="0" fillId="0" borderId="0" xfId="53">
      <alignment/>
      <protection/>
    </xf>
    <xf numFmtId="0" fontId="5" fillId="0" borderId="0" xfId="53" applyFont="1" applyFill="1" applyAlignment="1">
      <alignment horizont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8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left"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189" fontId="5" fillId="33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0" fillId="0" borderId="12" xfId="53" applyNumberFormat="1" applyFill="1" applyBorder="1" applyAlignment="1">
      <alignment horizontal="center"/>
      <protection/>
    </xf>
    <xf numFmtId="0" fontId="1" fillId="34" borderId="14" xfId="53" applyFont="1" applyFill="1" applyBorder="1" applyAlignment="1">
      <alignment horizontal="center" vertical="center" wrapText="1"/>
      <protection/>
    </xf>
    <xf numFmtId="0" fontId="1" fillId="34" borderId="14" xfId="53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53" applyFont="1" applyFill="1" applyBorder="1" applyAlignment="1">
      <alignment horizontal="center" vertical="center" wrapText="1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189" fontId="5" fillId="34" borderId="10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53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vertical="top" wrapText="1"/>
      <protection/>
    </xf>
    <xf numFmtId="0" fontId="47" fillId="0" borderId="14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189" fontId="47" fillId="0" borderId="10" xfId="53" applyNumberFormat="1" applyFont="1" applyFill="1" applyBorder="1" applyAlignment="1">
      <alignment horizontal="center" vertical="center" wrapText="1"/>
      <protection/>
    </xf>
    <xf numFmtId="190" fontId="47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5" fillId="0" borderId="10" xfId="53" applyNumberFormat="1" applyFont="1" applyFill="1" applyBorder="1" applyAlignment="1">
      <alignment horizontal="center" vertical="center"/>
      <protection/>
    </xf>
    <xf numFmtId="188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1" fillId="0" borderId="14" xfId="53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53" applyFont="1" applyFill="1" applyAlignment="1">
      <alignment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" fontId="5" fillId="0" borderId="10" xfId="53" applyNumberFormat="1" applyFont="1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68.7109375" style="0" customWidth="1"/>
    <col min="2" max="7" width="13.28125" style="0" customWidth="1"/>
    <col min="8" max="8" width="11.8515625" style="0" customWidth="1"/>
    <col min="9" max="9" width="10.140625" style="0" customWidth="1"/>
  </cols>
  <sheetData>
    <row r="1" spans="1:7" ht="15.75" customHeight="1">
      <c r="A1" s="13"/>
      <c r="B1" s="13"/>
      <c r="C1" s="13"/>
      <c r="D1" s="13"/>
      <c r="E1" s="140" t="s">
        <v>757</v>
      </c>
      <c r="F1" s="140"/>
      <c r="G1" s="140"/>
    </row>
    <row r="2" spans="1:7" ht="15.75" customHeight="1">
      <c r="A2" s="13"/>
      <c r="B2" s="13"/>
      <c r="C2" s="13"/>
      <c r="D2" s="13"/>
      <c r="E2" s="140" t="s">
        <v>763</v>
      </c>
      <c r="F2" s="140"/>
      <c r="G2" s="140"/>
    </row>
    <row r="3" spans="1:7" ht="15.75" customHeight="1">
      <c r="A3" s="13"/>
      <c r="B3" s="13"/>
      <c r="C3" s="13"/>
      <c r="D3" s="13"/>
      <c r="E3" s="141" t="s">
        <v>765</v>
      </c>
      <c r="F3" s="141"/>
      <c r="G3" s="141"/>
    </row>
    <row r="4" spans="1:7" ht="15.75">
      <c r="A4" s="13"/>
      <c r="B4" s="13"/>
      <c r="C4" s="13"/>
      <c r="D4" s="140" t="s">
        <v>758</v>
      </c>
      <c r="E4" s="141" t="s">
        <v>764</v>
      </c>
      <c r="F4" s="141"/>
      <c r="G4" s="141"/>
    </row>
    <row r="5" spans="1:22" ht="15.75">
      <c r="A5" s="138"/>
      <c r="B5" s="138"/>
      <c r="C5" s="138"/>
      <c r="D5" s="138"/>
      <c r="E5" s="139" t="s">
        <v>766</v>
      </c>
      <c r="F5" s="139"/>
      <c r="G5" s="13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22" t="s">
        <v>3</v>
      </c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23" t="s">
        <v>323</v>
      </c>
      <c r="B7" s="122"/>
      <c r="C7" s="122"/>
      <c r="D7" s="122"/>
      <c r="E7" s="122"/>
      <c r="F7" s="122"/>
      <c r="G7" s="12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8" t="s"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5.5" customHeight="1">
      <c r="A9" s="124" t="s">
        <v>0</v>
      </c>
      <c r="B9" s="124" t="s">
        <v>1</v>
      </c>
      <c r="C9" s="124" t="s">
        <v>324</v>
      </c>
      <c r="D9" s="124" t="s">
        <v>325</v>
      </c>
      <c r="E9" s="124" t="s">
        <v>326</v>
      </c>
      <c r="F9" s="126" t="s">
        <v>2</v>
      </c>
      <c r="G9" s="12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5" customHeight="1">
      <c r="A10" s="125"/>
      <c r="B10" s="125"/>
      <c r="C10" s="125"/>
      <c r="D10" s="125"/>
      <c r="E10" s="125"/>
      <c r="F10" s="15" t="s">
        <v>298</v>
      </c>
      <c r="G10" s="15" t="s">
        <v>327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25" t="s">
        <v>55</v>
      </c>
      <c r="B12" s="15" t="s">
        <v>4</v>
      </c>
      <c r="C12" s="54">
        <v>28995.8</v>
      </c>
      <c r="D12" s="54">
        <v>31195.5</v>
      </c>
      <c r="E12" s="54">
        <v>29635.7</v>
      </c>
      <c r="F12" s="54">
        <v>31710.2</v>
      </c>
      <c r="G12" s="54">
        <v>29807.6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25" t="s">
        <v>5</v>
      </c>
      <c r="B13" s="15" t="s">
        <v>6</v>
      </c>
      <c r="C13" s="100">
        <v>0.938</v>
      </c>
      <c r="D13" s="100">
        <v>1.076</v>
      </c>
      <c r="E13" s="100">
        <v>0.95</v>
      </c>
      <c r="F13" s="100">
        <v>1.017</v>
      </c>
      <c r="G13" s="100">
        <v>0.94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25" t="s">
        <v>7</v>
      </c>
      <c r="B14" s="15" t="s">
        <v>4</v>
      </c>
      <c r="C14" s="54">
        <v>5488.2</v>
      </c>
      <c r="D14" s="54">
        <v>5668.6</v>
      </c>
      <c r="E14" s="54">
        <v>5933.9</v>
      </c>
      <c r="F14" s="54">
        <v>6216.8</v>
      </c>
      <c r="G14" s="54">
        <v>6484.6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1.5" hidden="1">
      <c r="A15" s="25" t="s">
        <v>8</v>
      </c>
      <c r="B15" s="15" t="s">
        <v>4</v>
      </c>
      <c r="C15" s="54"/>
      <c r="D15" s="54"/>
      <c r="E15" s="54"/>
      <c r="F15" s="54"/>
      <c r="G15" s="54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hidden="1">
      <c r="A16" s="25" t="s">
        <v>9</v>
      </c>
      <c r="B16" s="15" t="s">
        <v>4</v>
      </c>
      <c r="C16" s="54"/>
      <c r="D16" s="54"/>
      <c r="E16" s="54"/>
      <c r="F16" s="54"/>
      <c r="G16" s="54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7.25" customHeight="1" hidden="1">
      <c r="A17" s="25" t="s">
        <v>10</v>
      </c>
      <c r="B17" s="15" t="s">
        <v>4</v>
      </c>
      <c r="C17" s="54"/>
      <c r="D17" s="54"/>
      <c r="E17" s="54"/>
      <c r="F17" s="54"/>
      <c r="G17" s="54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25" t="s">
        <v>11</v>
      </c>
      <c r="B18" s="15" t="s">
        <v>6</v>
      </c>
      <c r="C18" s="54">
        <v>102.4</v>
      </c>
      <c r="D18" s="54">
        <v>103.3</v>
      </c>
      <c r="E18" s="54">
        <v>104.7</v>
      </c>
      <c r="F18" s="54">
        <v>104.8</v>
      </c>
      <c r="G18" s="54">
        <v>104.3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25" t="s">
        <v>12</v>
      </c>
      <c r="B19" s="15" t="s">
        <v>300</v>
      </c>
      <c r="C19" s="54">
        <v>5053</v>
      </c>
      <c r="D19" s="54">
        <v>4913</v>
      </c>
      <c r="E19" s="54">
        <v>4783</v>
      </c>
      <c r="F19" s="54">
        <v>4663</v>
      </c>
      <c r="G19" s="54">
        <v>4573</v>
      </c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25" t="s">
        <v>13</v>
      </c>
      <c r="B20" s="15" t="s">
        <v>300</v>
      </c>
      <c r="C20" s="54">
        <v>4157</v>
      </c>
      <c r="D20" s="54">
        <v>4112</v>
      </c>
      <c r="E20" s="54">
        <v>4105</v>
      </c>
      <c r="F20" s="54">
        <v>4101</v>
      </c>
      <c r="G20" s="54">
        <v>4080</v>
      </c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3.75" customHeight="1">
      <c r="A21" s="18" t="s">
        <v>51</v>
      </c>
      <c r="B21" s="9" t="s">
        <v>14</v>
      </c>
      <c r="C21" s="56">
        <f>Параметры!B12</f>
        <v>759997.5</v>
      </c>
      <c r="D21" s="56">
        <f>Параметры!C12</f>
        <v>753650.3</v>
      </c>
      <c r="E21" s="56">
        <f>Параметры!E12</f>
        <v>678671.12</v>
      </c>
      <c r="F21" s="56">
        <f>Параметры!F12</f>
        <v>679225.02</v>
      </c>
      <c r="G21" s="56">
        <f>Параметры!G12</f>
        <v>679225.02</v>
      </c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1.5">
      <c r="A22" s="18" t="s">
        <v>52</v>
      </c>
      <c r="B22" s="9" t="s">
        <v>14</v>
      </c>
      <c r="C22" s="56">
        <f>Параметры!B17</f>
        <v>759777.7</v>
      </c>
      <c r="D22" s="56">
        <f>Параметры!C17</f>
        <v>813522.9</v>
      </c>
      <c r="E22" s="56">
        <f>Параметры!E17</f>
        <v>678671.1230000001</v>
      </c>
      <c r="F22" s="56">
        <f>Параметры!F17</f>
        <v>679225.023</v>
      </c>
      <c r="G22" s="56">
        <f>Параметры!G17</f>
        <v>679225.023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8" t="s">
        <v>43</v>
      </c>
      <c r="B23" s="9" t="s">
        <v>14</v>
      </c>
      <c r="C23" s="56">
        <f>C21-C22</f>
        <v>219.80000000004657</v>
      </c>
      <c r="D23" s="56">
        <f>D21-D22</f>
        <v>-59872.59999999998</v>
      </c>
      <c r="E23" s="56">
        <f>E21-E22</f>
        <v>-0.003000000142492354</v>
      </c>
      <c r="F23" s="56">
        <f>F21-F22</f>
        <v>-0.003000000026077032</v>
      </c>
      <c r="G23" s="56">
        <f>G21-G22</f>
        <v>-0.003000000026077032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3" customHeight="1">
      <c r="A24" s="19" t="s">
        <v>53</v>
      </c>
      <c r="B24" s="15" t="s">
        <v>14</v>
      </c>
      <c r="C24" s="17">
        <f>C21-C22</f>
        <v>219.80000000004657</v>
      </c>
      <c r="D24" s="17">
        <f>D21-D22</f>
        <v>-59872.59999999998</v>
      </c>
      <c r="E24" s="17">
        <f>E21-E22</f>
        <v>-0.003000000142492354</v>
      </c>
      <c r="F24" s="17">
        <f>F21-F22</f>
        <v>-0.003000000026077032</v>
      </c>
      <c r="G24" s="17">
        <f>G21-G22</f>
        <v>-0.003000000026077032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19" t="s">
        <v>16</v>
      </c>
      <c r="B25" s="15" t="s">
        <v>14</v>
      </c>
      <c r="C25" s="54"/>
      <c r="D25" s="54"/>
      <c r="E25" s="54"/>
      <c r="F25" s="54">
        <f>F24*(-1)</f>
        <v>0.003000000026077032</v>
      </c>
      <c r="G25" s="54">
        <f>G24*(-1)</f>
        <v>0.003000000026077032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7.25" customHeight="1">
      <c r="A26" s="19" t="s">
        <v>17</v>
      </c>
      <c r="B26" s="15" t="s">
        <v>14</v>
      </c>
      <c r="C26" s="54">
        <f>C24*(-1)</f>
        <v>-219.80000000004657</v>
      </c>
      <c r="D26" s="54">
        <f>D24*(-1)</f>
        <v>59872.59999999998</v>
      </c>
      <c r="E26" s="54">
        <f>E24*(-1)</f>
        <v>0.003000000142492354</v>
      </c>
      <c r="F26" s="54"/>
      <c r="G26" s="54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3"/>
      <c r="B27" s="4"/>
      <c r="C27" s="5"/>
      <c r="D27" s="5"/>
      <c r="E27" s="5"/>
      <c r="F27" s="5"/>
      <c r="G27" s="5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21" t="s">
        <v>56</v>
      </c>
      <c r="B28" s="121"/>
      <c r="C28" s="121"/>
      <c r="D28" s="121"/>
      <c r="E28" s="121"/>
      <c r="F28" s="121"/>
      <c r="G28" s="12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2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2"/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2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2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2"/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2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2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2"/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2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2"/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2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2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2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2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2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2"/>
      <c r="B51" s="2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2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</sheetData>
  <sheetProtection/>
  <mergeCells count="12">
    <mergeCell ref="E3:G3"/>
    <mergeCell ref="E4:G4"/>
    <mergeCell ref="E5:G5"/>
    <mergeCell ref="A7:G7"/>
    <mergeCell ref="A28:G28"/>
    <mergeCell ref="A6:G6"/>
    <mergeCell ref="A9:A10"/>
    <mergeCell ref="B9:B10"/>
    <mergeCell ref="C9:C10"/>
    <mergeCell ref="D9:D10"/>
    <mergeCell ref="E9:E10"/>
    <mergeCell ref="F9:G9"/>
  </mergeCells>
  <printOptions/>
  <pageMargins left="0.3937007874015748" right="0.3937007874015748" top="1.1811023622047245" bottom="0.3937007874015748" header="0.35433070866141736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7"/>
  <sheetViews>
    <sheetView view="pageBreakPreview" zoomScaleSheetLayoutView="100" workbookViewId="0" topLeftCell="A1">
      <selection activeCell="F1" sqref="F1:G1"/>
    </sheetView>
  </sheetViews>
  <sheetFormatPr defaultColWidth="9.140625" defaultRowHeight="12.75"/>
  <cols>
    <col min="1" max="1" width="68.7109375" style="0" customWidth="1"/>
    <col min="2" max="2" width="15.421875" style="0" customWidth="1"/>
    <col min="3" max="3" width="16.421875" style="0" customWidth="1"/>
    <col min="4" max="6" width="13.28125" style="0" customWidth="1"/>
    <col min="7" max="7" width="12.57421875" style="0" customWidth="1"/>
    <col min="8" max="8" width="11.00390625" style="0" bestFit="1" customWidth="1"/>
  </cols>
  <sheetData>
    <row r="1" spans="1:7" ht="15.75" customHeight="1">
      <c r="A1" s="13"/>
      <c r="B1" s="13"/>
      <c r="C1" s="13"/>
      <c r="D1" s="13"/>
      <c r="F1" s="141" t="s">
        <v>57</v>
      </c>
      <c r="G1" s="141"/>
    </row>
    <row r="2" spans="1:7" ht="15.75" customHeight="1">
      <c r="A2" s="13"/>
      <c r="B2" s="13"/>
      <c r="C2" s="13"/>
      <c r="D2" s="13"/>
      <c r="F2" s="141" t="s">
        <v>756</v>
      </c>
      <c r="G2" s="141"/>
    </row>
    <row r="3" spans="1:7" ht="15.75" customHeight="1">
      <c r="A3" s="13"/>
      <c r="B3" s="13"/>
      <c r="C3" s="13"/>
      <c r="D3" s="13"/>
      <c r="F3" s="141" t="s">
        <v>755</v>
      </c>
      <c r="G3" s="141"/>
    </row>
    <row r="4" spans="1:7" ht="15.75" customHeight="1">
      <c r="A4" s="13"/>
      <c r="B4" s="13"/>
      <c r="C4" s="13"/>
      <c r="D4" s="13"/>
      <c r="F4" s="141" t="s">
        <v>762</v>
      </c>
      <c r="G4" s="141"/>
    </row>
    <row r="5" spans="1:7" ht="15.75" customHeight="1">
      <c r="A5" s="13"/>
      <c r="B5" s="13"/>
      <c r="C5" s="13"/>
      <c r="D5" s="13"/>
      <c r="E5" s="1"/>
      <c r="F5" s="141" t="s">
        <v>754</v>
      </c>
      <c r="G5" s="143"/>
    </row>
    <row r="6" spans="1:21" ht="15.75">
      <c r="A6" s="122" t="s">
        <v>19</v>
      </c>
      <c r="B6" s="122"/>
      <c r="C6" s="122"/>
      <c r="D6" s="122"/>
      <c r="E6" s="122"/>
      <c r="F6" s="122"/>
      <c r="G6" s="12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23" t="s">
        <v>328</v>
      </c>
      <c r="B7" s="123"/>
      <c r="C7" s="123"/>
      <c r="D7" s="123"/>
      <c r="E7" s="123"/>
      <c r="F7" s="123"/>
      <c r="G7" s="12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"/>
      <c r="B8" s="1"/>
      <c r="C8" s="1"/>
      <c r="D8" s="1"/>
      <c r="E8" s="1"/>
      <c r="F8" s="1"/>
      <c r="G8" s="8" t="s"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>
      <c r="A9" s="124" t="s">
        <v>0</v>
      </c>
      <c r="B9" s="124" t="s">
        <v>324</v>
      </c>
      <c r="C9" s="126" t="s">
        <v>329</v>
      </c>
      <c r="D9" s="127"/>
      <c r="E9" s="128" t="s">
        <v>330</v>
      </c>
      <c r="F9" s="128" t="s">
        <v>2</v>
      </c>
      <c r="G9" s="1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54" customHeight="1">
      <c r="A10" s="125"/>
      <c r="B10" s="125"/>
      <c r="C10" s="23" t="s">
        <v>62</v>
      </c>
      <c r="D10" s="15" t="s">
        <v>20</v>
      </c>
      <c r="E10" s="128"/>
      <c r="F10" s="15" t="s">
        <v>298</v>
      </c>
      <c r="G10" s="15" t="s">
        <v>327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22" t="s">
        <v>24</v>
      </c>
      <c r="B12" s="12">
        <f aca="true" t="shared" si="0" ref="B12:G12">SUM(B14:B16)</f>
        <v>759997.5</v>
      </c>
      <c r="C12" s="12">
        <f t="shared" si="0"/>
        <v>753650.3</v>
      </c>
      <c r="D12" s="12">
        <f t="shared" si="0"/>
        <v>753903</v>
      </c>
      <c r="E12" s="12">
        <f t="shared" si="0"/>
        <v>678671.12</v>
      </c>
      <c r="F12" s="12">
        <f t="shared" si="0"/>
        <v>679225.02</v>
      </c>
      <c r="G12" s="12">
        <f t="shared" si="0"/>
        <v>679225.02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4" t="s">
        <v>15</v>
      </c>
      <c r="B13" s="11"/>
      <c r="C13" s="16"/>
      <c r="D13" s="16"/>
      <c r="E13" s="16"/>
      <c r="F13" s="16"/>
      <c r="G13" s="1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4" t="s">
        <v>21</v>
      </c>
      <c r="B14" s="51">
        <v>240598</v>
      </c>
      <c r="C14" s="20">
        <v>250078.9</v>
      </c>
      <c r="D14" s="20">
        <v>245294.6</v>
      </c>
      <c r="E14" s="20">
        <v>267746.32</v>
      </c>
      <c r="F14" s="20">
        <v>276991.22</v>
      </c>
      <c r="G14" s="20">
        <v>292995.22</v>
      </c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14" t="s">
        <v>22</v>
      </c>
      <c r="B15" s="51">
        <v>47975.8</v>
      </c>
      <c r="C15" s="20">
        <v>49365.8</v>
      </c>
      <c r="D15" s="20">
        <v>54402.8</v>
      </c>
      <c r="E15" s="20">
        <v>45828.8</v>
      </c>
      <c r="F15" s="20">
        <v>45778.8</v>
      </c>
      <c r="G15" s="20">
        <v>45778.8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14" t="s">
        <v>44</v>
      </c>
      <c r="B16" s="51">
        <v>471423.7</v>
      </c>
      <c r="C16" s="20">
        <v>454205.6</v>
      </c>
      <c r="D16" s="20">
        <v>454205.6</v>
      </c>
      <c r="E16" s="20">
        <v>365096</v>
      </c>
      <c r="F16" s="20">
        <v>356455</v>
      </c>
      <c r="G16" s="20">
        <v>340451</v>
      </c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22" t="s">
        <v>23</v>
      </c>
      <c r="B17" s="52">
        <f aca="true" t="shared" si="1" ref="B17:G17">SUM(B19:B28)</f>
        <v>759777.7</v>
      </c>
      <c r="C17" s="52">
        <f t="shared" si="1"/>
        <v>813522.9</v>
      </c>
      <c r="D17" s="52">
        <f t="shared" si="1"/>
        <v>798711.52</v>
      </c>
      <c r="E17" s="52">
        <f t="shared" si="1"/>
        <v>678671.1230000001</v>
      </c>
      <c r="F17" s="52">
        <f t="shared" si="1"/>
        <v>679225.023</v>
      </c>
      <c r="G17" s="52">
        <f t="shared" si="1"/>
        <v>679225.023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14" t="s">
        <v>15</v>
      </c>
      <c r="B18" s="51"/>
      <c r="C18" s="20"/>
      <c r="D18" s="20"/>
      <c r="E18" s="20"/>
      <c r="F18" s="20"/>
      <c r="G18" s="2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14" t="s">
        <v>25</v>
      </c>
      <c r="B19" s="51">
        <v>142735.5</v>
      </c>
      <c r="C19" s="20">
        <v>152339.7</v>
      </c>
      <c r="D19" s="20">
        <v>142739</v>
      </c>
      <c r="E19" s="20">
        <f>'Рд, пр'!D13</f>
        <v>151857.52500000002</v>
      </c>
      <c r="F19" s="20">
        <f>'Рд, пр'!E13</f>
        <v>151884.52500000002</v>
      </c>
      <c r="G19" s="20">
        <f>'Рд, пр'!F13</f>
        <v>151884.52500000002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14" t="s">
        <v>26</v>
      </c>
      <c r="B20" s="51">
        <v>0</v>
      </c>
      <c r="C20" s="20">
        <v>0</v>
      </c>
      <c r="D20" s="20">
        <f>C20</f>
        <v>0</v>
      </c>
      <c r="E20" s="20">
        <f>'Рд, пр'!D20</f>
        <v>0</v>
      </c>
      <c r="F20" s="20">
        <f>'Рд, пр'!E20</f>
        <v>0</v>
      </c>
      <c r="G20" s="20">
        <f>'Рд, пр'!F20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4" t="s">
        <v>27</v>
      </c>
      <c r="B21" s="51">
        <v>5614.2</v>
      </c>
      <c r="C21" s="20">
        <v>8416.8</v>
      </c>
      <c r="D21" s="20">
        <v>8434.22</v>
      </c>
      <c r="E21" s="20">
        <f>'Рд, пр'!D22</f>
        <v>8610.844000000001</v>
      </c>
      <c r="F21" s="20">
        <f>'Рд, пр'!E22</f>
        <v>8610.844000000001</v>
      </c>
      <c r="G21" s="20">
        <f>'Рд, пр'!F22</f>
        <v>8610.844000000001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14" t="s">
        <v>28</v>
      </c>
      <c r="B22" s="51">
        <v>9599.1</v>
      </c>
      <c r="C22" s="20">
        <v>9104.9</v>
      </c>
      <c r="D22" s="20">
        <v>5425.6</v>
      </c>
      <c r="E22" s="20">
        <f>'Рд, пр'!D24</f>
        <v>8950.3</v>
      </c>
      <c r="F22" s="20">
        <f>'Рд, пр'!E24</f>
        <v>8934.199999999999</v>
      </c>
      <c r="G22" s="20">
        <f>'Рд, пр'!F24</f>
        <v>8934.199999999999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14" t="s">
        <v>29</v>
      </c>
      <c r="B23" s="51">
        <v>144098.4</v>
      </c>
      <c r="C23" s="20">
        <v>171990.1</v>
      </c>
      <c r="D23" s="20">
        <v>173530.8</v>
      </c>
      <c r="E23" s="20">
        <f>'Рд, пр'!D29</f>
        <v>39794.296</v>
      </c>
      <c r="F23" s="20">
        <f>'Рд, пр'!E29</f>
        <v>40437.296</v>
      </c>
      <c r="G23" s="20">
        <f>'Рд, пр'!F29</f>
        <v>40437.296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14" t="s">
        <v>30</v>
      </c>
      <c r="B24" s="51">
        <v>322656.2</v>
      </c>
      <c r="C24" s="20">
        <v>321832.6</v>
      </c>
      <c r="D24" s="20">
        <v>319556.1</v>
      </c>
      <c r="E24" s="20">
        <f>'Рд, пр'!D34</f>
        <v>317454.28099999996</v>
      </c>
      <c r="F24" s="20">
        <f>'Рд, пр'!E34</f>
        <v>317454.28099999996</v>
      </c>
      <c r="G24" s="20">
        <f>'Рд, пр'!F34</f>
        <v>317454.28099999996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14" t="s">
        <v>31</v>
      </c>
      <c r="B25" s="51">
        <v>62963.2</v>
      </c>
      <c r="C25" s="20">
        <v>68235.3</v>
      </c>
      <c r="D25" s="20">
        <v>67503.6</v>
      </c>
      <c r="E25" s="20">
        <f>'Рд, пр'!D40</f>
        <v>68580.954</v>
      </c>
      <c r="F25" s="20">
        <f>'Рд, пр'!E40</f>
        <v>68480.954</v>
      </c>
      <c r="G25" s="20">
        <f>'Рд, пр'!F40</f>
        <v>68480.954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14" t="s">
        <v>33</v>
      </c>
      <c r="B26" s="51">
        <v>15948.2</v>
      </c>
      <c r="C26" s="20">
        <v>14804.4</v>
      </c>
      <c r="D26" s="20">
        <v>15114.3</v>
      </c>
      <c r="E26" s="20">
        <f>'Рд, пр'!D43</f>
        <v>15036.9</v>
      </c>
      <c r="F26" s="20">
        <f>'Рд, пр'!E43</f>
        <v>15036.9</v>
      </c>
      <c r="G26" s="20">
        <f>'Рд, пр'!F43</f>
        <v>15036.9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14" t="s">
        <v>45</v>
      </c>
      <c r="B27" s="51">
        <v>49463.6</v>
      </c>
      <c r="C27" s="20">
        <v>59348.2</v>
      </c>
      <c r="D27" s="20">
        <v>58072.8</v>
      </c>
      <c r="E27" s="20">
        <f>'Рд, пр'!D47</f>
        <v>60935.022999999994</v>
      </c>
      <c r="F27" s="20">
        <f>'Рд, пр'!E47</f>
        <v>60935.022999999994</v>
      </c>
      <c r="G27" s="20">
        <f>'Рд, пр'!F47</f>
        <v>60935.022999999994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14" t="s">
        <v>32</v>
      </c>
      <c r="B28" s="51">
        <v>6699.3</v>
      </c>
      <c r="C28" s="20">
        <v>7450.9</v>
      </c>
      <c r="D28" s="20">
        <v>8335.1</v>
      </c>
      <c r="E28" s="20">
        <f>'Рд, пр'!D50</f>
        <v>7451</v>
      </c>
      <c r="F28" s="20">
        <f>'Рд, пр'!E50</f>
        <v>7451</v>
      </c>
      <c r="G28" s="20">
        <f>'Рд, пр'!F50</f>
        <v>7451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14" t="s">
        <v>34</v>
      </c>
      <c r="B29" s="51"/>
      <c r="C29" s="20"/>
      <c r="D29" s="20"/>
      <c r="E29" s="20"/>
      <c r="F29" s="20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6" customHeight="1">
      <c r="A30" s="14" t="s">
        <v>54</v>
      </c>
      <c r="B30" s="51">
        <v>1811.9</v>
      </c>
      <c r="C30" s="51">
        <v>1610.7</v>
      </c>
      <c r="D30" s="51">
        <f>C30</f>
        <v>1610.7</v>
      </c>
      <c r="E30" s="51">
        <v>1850</v>
      </c>
      <c r="F30" s="51">
        <v>1850</v>
      </c>
      <c r="G30" s="51">
        <v>1850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22" t="s">
        <v>35</v>
      </c>
      <c r="B31" s="55">
        <f aca="true" t="shared" si="2" ref="B31:G31">B12-B17</f>
        <v>219.80000000004657</v>
      </c>
      <c r="C31" s="55">
        <f t="shared" si="2"/>
        <v>-59872.59999999998</v>
      </c>
      <c r="D31" s="55">
        <f t="shared" si="2"/>
        <v>-44808.52000000002</v>
      </c>
      <c r="E31" s="55">
        <f t="shared" si="2"/>
        <v>-0.003000000142492354</v>
      </c>
      <c r="F31" s="55">
        <f t="shared" si="2"/>
        <v>-0.003000000026077032</v>
      </c>
      <c r="G31" s="55">
        <f t="shared" si="2"/>
        <v>-0.003000000026077032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>
      <c r="A32" s="22" t="s">
        <v>36</v>
      </c>
      <c r="B32" s="55">
        <f aca="true" t="shared" si="3" ref="B32:G32">B33+B34+B35</f>
        <v>-219.80000000004657</v>
      </c>
      <c r="C32" s="55">
        <f t="shared" si="3"/>
        <v>59872.59999999998</v>
      </c>
      <c r="D32" s="55">
        <f t="shared" si="3"/>
        <v>44808.52000000002</v>
      </c>
      <c r="E32" s="55">
        <f t="shared" si="3"/>
        <v>0</v>
      </c>
      <c r="F32" s="55">
        <f t="shared" si="3"/>
        <v>0</v>
      </c>
      <c r="G32" s="55">
        <f t="shared" si="3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14" t="s">
        <v>37</v>
      </c>
      <c r="B33" s="53"/>
      <c r="C33" s="54"/>
      <c r="D33" s="54"/>
      <c r="E33" s="54"/>
      <c r="F33" s="54"/>
      <c r="G33" s="5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4" t="s">
        <v>16</v>
      </c>
      <c r="B34" s="53"/>
      <c r="C34" s="54"/>
      <c r="D34" s="54"/>
      <c r="E34" s="54"/>
      <c r="F34" s="53"/>
      <c r="G34" s="5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>
      <c r="A35" s="14" t="s">
        <v>17</v>
      </c>
      <c r="B35" s="53">
        <f>B31*(-1)</f>
        <v>-219.80000000004657</v>
      </c>
      <c r="C35" s="53">
        <f>C31*(-1)</f>
        <v>59872.59999999998</v>
      </c>
      <c r="D35" s="53">
        <f>D31*(-1)</f>
        <v>44808.52000000002</v>
      </c>
      <c r="E35" s="53"/>
      <c r="F35" s="54"/>
      <c r="G35" s="5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23" t="s">
        <v>58</v>
      </c>
      <c r="B36" s="123"/>
      <c r="C36" s="123"/>
      <c r="D36" s="123"/>
      <c r="E36" s="123"/>
      <c r="F36" s="123"/>
      <c r="G36" s="12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23"/>
      <c r="B37" s="123"/>
      <c r="C37" s="123"/>
      <c r="D37" s="123"/>
      <c r="E37" s="123"/>
      <c r="F37" s="123"/>
      <c r="G37" s="12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2"/>
      <c r="B38" s="6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2"/>
      <c r="B39" s="2"/>
      <c r="C39" s="5"/>
      <c r="D39" s="5"/>
      <c r="E39" s="5"/>
      <c r="F39" s="5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2"/>
      <c r="B40" s="2"/>
      <c r="C40" s="5"/>
      <c r="D40" s="5"/>
      <c r="E40" s="5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2"/>
      <c r="B41" s="2"/>
      <c r="C41" s="5"/>
      <c r="D41" s="5"/>
      <c r="E41" s="5"/>
      <c r="F41" s="5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2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2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2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2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2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2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2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2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2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2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2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2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2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</sheetData>
  <sheetProtection/>
  <mergeCells count="14">
    <mergeCell ref="F1:G1"/>
    <mergeCell ref="F5:G5"/>
    <mergeCell ref="F4:G4"/>
    <mergeCell ref="F3:G3"/>
    <mergeCell ref="F2:G2"/>
    <mergeCell ref="A37:G37"/>
    <mergeCell ref="A36:G36"/>
    <mergeCell ref="A6:G6"/>
    <mergeCell ref="A7:G7"/>
    <mergeCell ref="A9:A10"/>
    <mergeCell ref="B9:B10"/>
    <mergeCell ref="C9:D9"/>
    <mergeCell ref="F9:G9"/>
    <mergeCell ref="E9:E10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1"/>
  <sheetViews>
    <sheetView view="pageBreakPreview" zoomScale="85" zoomScaleSheetLayoutView="85" workbookViewId="0" topLeftCell="A1">
      <selection activeCell="I6" sqref="I6"/>
    </sheetView>
  </sheetViews>
  <sheetFormatPr defaultColWidth="9.140625" defaultRowHeight="12.75"/>
  <cols>
    <col min="1" max="1" width="51.00390625" style="0" customWidth="1"/>
    <col min="2" max="2" width="7.28125" style="0" customWidth="1"/>
    <col min="3" max="3" width="4.57421875" style="0" customWidth="1"/>
    <col min="4" max="4" width="5.421875" style="0" customWidth="1"/>
    <col min="5" max="5" width="16.28125" style="0" customWidth="1"/>
    <col min="6" max="6" width="6.28125" style="0" customWidth="1"/>
    <col min="7" max="7" width="14.140625" style="0" customWidth="1"/>
    <col min="8" max="8" width="14.28125" style="0" customWidth="1"/>
    <col min="9" max="9" width="14.00390625" style="0" customWidth="1"/>
    <col min="10" max="10" width="14.28125" style="0" customWidth="1"/>
  </cols>
  <sheetData>
    <row r="1" spans="1:9" ht="15.75">
      <c r="A1" s="13"/>
      <c r="B1" s="13"/>
      <c r="C1" s="13"/>
      <c r="D1" s="13"/>
      <c r="E1" s="13"/>
      <c r="F1" s="13"/>
      <c r="H1" s="141" t="s">
        <v>59</v>
      </c>
      <c r="I1" s="141"/>
    </row>
    <row r="2" spans="1:9" ht="15.75">
      <c r="A2" s="13"/>
      <c r="B2" s="13"/>
      <c r="C2" s="13"/>
      <c r="D2" s="13"/>
      <c r="E2" s="13"/>
      <c r="F2" s="13"/>
      <c r="H2" s="141" t="s">
        <v>756</v>
      </c>
      <c r="I2" s="141"/>
    </row>
    <row r="3" spans="1:9" ht="15.75">
      <c r="A3" s="13"/>
      <c r="B3" s="13"/>
      <c r="C3" s="13"/>
      <c r="D3" s="13"/>
      <c r="E3" s="13"/>
      <c r="F3" s="13"/>
      <c r="H3" s="1" t="s">
        <v>755</v>
      </c>
      <c r="I3" s="97"/>
    </row>
    <row r="4" spans="1:9" ht="15.75">
      <c r="A4" s="13"/>
      <c r="B4" s="13"/>
      <c r="C4" s="13"/>
      <c r="D4" s="13"/>
      <c r="E4" s="13"/>
      <c r="F4" s="13"/>
      <c r="H4" s="1" t="s">
        <v>759</v>
      </c>
      <c r="I4" s="97"/>
    </row>
    <row r="5" spans="1:9" ht="15.75">
      <c r="A5" s="13"/>
      <c r="B5" s="13"/>
      <c r="C5" s="13"/>
      <c r="D5" s="13"/>
      <c r="E5" s="13"/>
      <c r="F5" s="13"/>
      <c r="G5" s="1"/>
      <c r="H5" s="140" t="s">
        <v>754</v>
      </c>
      <c r="I5" s="140"/>
    </row>
    <row r="6" spans="1:8" ht="15.75">
      <c r="A6" s="13"/>
      <c r="B6" s="13"/>
      <c r="C6" s="13"/>
      <c r="D6" s="13"/>
      <c r="E6" s="13"/>
      <c r="F6" s="13"/>
      <c r="G6" s="1"/>
      <c r="H6" s="13"/>
    </row>
    <row r="7" spans="1:10" ht="15.75" customHeight="1">
      <c r="A7" s="123" t="s">
        <v>63</v>
      </c>
      <c r="B7" s="123"/>
      <c r="C7" s="123"/>
      <c r="D7" s="123"/>
      <c r="E7" s="123"/>
      <c r="F7" s="123"/>
      <c r="G7" s="123"/>
      <c r="H7" s="123"/>
      <c r="I7" s="123"/>
      <c r="J7" s="8"/>
    </row>
    <row r="8" spans="1:10" ht="54" customHeight="1">
      <c r="A8" s="129" t="s">
        <v>741</v>
      </c>
      <c r="B8" s="129"/>
      <c r="C8" s="129"/>
      <c r="D8" s="129"/>
      <c r="E8" s="129"/>
      <c r="F8" s="129"/>
      <c r="G8" s="129"/>
      <c r="H8" s="129"/>
      <c r="I8" s="129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9" ht="15.75">
      <c r="A10" s="42"/>
      <c r="B10" s="42"/>
      <c r="C10" s="42"/>
      <c r="D10" s="42"/>
      <c r="E10" s="42"/>
      <c r="F10" s="42"/>
      <c r="G10" s="69"/>
      <c r="H10" s="41"/>
      <c r="I10" s="41"/>
    </row>
    <row r="11" spans="1:9" ht="62.25" customHeight="1">
      <c r="A11" s="70" t="s">
        <v>46</v>
      </c>
      <c r="B11" s="70" t="s">
        <v>47</v>
      </c>
      <c r="C11" s="71" t="s">
        <v>39</v>
      </c>
      <c r="D11" s="71" t="s">
        <v>40</v>
      </c>
      <c r="E11" s="71" t="s">
        <v>41</v>
      </c>
      <c r="F11" s="71" t="s">
        <v>42</v>
      </c>
      <c r="G11" s="72" t="s">
        <v>331</v>
      </c>
      <c r="H11" s="72" t="s">
        <v>747</v>
      </c>
      <c r="I11" s="72" t="s">
        <v>748</v>
      </c>
    </row>
    <row r="12" spans="1:9" ht="31.5">
      <c r="A12" s="73" t="s">
        <v>110</v>
      </c>
      <c r="B12" s="73">
        <v>901</v>
      </c>
      <c r="C12" s="74"/>
      <c r="D12" s="74"/>
      <c r="E12" s="74"/>
      <c r="F12" s="74"/>
      <c r="G12" s="75">
        <f>G13</f>
        <v>14033.71</v>
      </c>
      <c r="H12" s="75">
        <f aca="true" t="shared" si="0" ref="H12:I15">H13</f>
        <v>14033.71</v>
      </c>
      <c r="I12" s="75">
        <f t="shared" si="0"/>
        <v>14033.71</v>
      </c>
    </row>
    <row r="13" spans="1:10" ht="15.75">
      <c r="A13" s="76" t="s">
        <v>25</v>
      </c>
      <c r="B13" s="73">
        <v>901</v>
      </c>
      <c r="C13" s="77" t="s">
        <v>66</v>
      </c>
      <c r="D13" s="74"/>
      <c r="E13" s="74"/>
      <c r="F13" s="74"/>
      <c r="G13" s="75">
        <f>G14</f>
        <v>14033.71</v>
      </c>
      <c r="H13" s="75">
        <f t="shared" si="0"/>
        <v>14033.71</v>
      </c>
      <c r="I13" s="75">
        <f t="shared" si="0"/>
        <v>14033.71</v>
      </c>
      <c r="J13" s="50"/>
    </row>
    <row r="14" spans="1:9" ht="57" customHeight="1">
      <c r="A14" s="76" t="s">
        <v>73</v>
      </c>
      <c r="B14" s="73">
        <v>901</v>
      </c>
      <c r="C14" s="77" t="s">
        <v>66</v>
      </c>
      <c r="D14" s="77" t="s">
        <v>74</v>
      </c>
      <c r="E14" s="77"/>
      <c r="F14" s="77"/>
      <c r="G14" s="75">
        <f>G15</f>
        <v>14033.71</v>
      </c>
      <c r="H14" s="75">
        <f t="shared" si="0"/>
        <v>14033.71</v>
      </c>
      <c r="I14" s="75">
        <f t="shared" si="0"/>
        <v>14033.71</v>
      </c>
    </row>
    <row r="15" spans="1:9" ht="31.5">
      <c r="A15" s="76" t="s">
        <v>332</v>
      </c>
      <c r="B15" s="73">
        <v>901</v>
      </c>
      <c r="C15" s="77" t="s">
        <v>66</v>
      </c>
      <c r="D15" s="77" t="s">
        <v>74</v>
      </c>
      <c r="E15" s="77" t="s">
        <v>333</v>
      </c>
      <c r="F15" s="77"/>
      <c r="G15" s="75">
        <f>G16</f>
        <v>14033.71</v>
      </c>
      <c r="H15" s="75">
        <f t="shared" si="0"/>
        <v>14033.71</v>
      </c>
      <c r="I15" s="75">
        <f t="shared" si="0"/>
        <v>14033.71</v>
      </c>
    </row>
    <row r="16" spans="1:9" ht="15.75">
      <c r="A16" s="45" t="s">
        <v>334</v>
      </c>
      <c r="B16" s="35">
        <v>901</v>
      </c>
      <c r="C16" s="28" t="s">
        <v>66</v>
      </c>
      <c r="D16" s="28" t="s">
        <v>74</v>
      </c>
      <c r="E16" s="28" t="s">
        <v>335</v>
      </c>
      <c r="F16" s="28"/>
      <c r="G16" s="44">
        <f>G17+G24</f>
        <v>14033.71</v>
      </c>
      <c r="H16" s="44">
        <f>H17+H24</f>
        <v>14033.71</v>
      </c>
      <c r="I16" s="44">
        <f>I17+I24</f>
        <v>14033.71</v>
      </c>
    </row>
    <row r="17" spans="1:9" ht="31.5">
      <c r="A17" s="33" t="s">
        <v>336</v>
      </c>
      <c r="B17" s="43">
        <v>901</v>
      </c>
      <c r="C17" s="31" t="s">
        <v>66</v>
      </c>
      <c r="D17" s="31" t="s">
        <v>74</v>
      </c>
      <c r="E17" s="31" t="s">
        <v>337</v>
      </c>
      <c r="F17" s="31"/>
      <c r="G17" s="46">
        <f>G18+G20+G22</f>
        <v>13689.71</v>
      </c>
      <c r="H17" s="46">
        <f>H18+H20+H22</f>
        <v>13689.71</v>
      </c>
      <c r="I17" s="46">
        <f>I18+I20+I22</f>
        <v>13689.71</v>
      </c>
    </row>
    <row r="18" spans="1:9" ht="31.5" customHeight="1">
      <c r="A18" s="33" t="s">
        <v>111</v>
      </c>
      <c r="B18" s="43">
        <v>901</v>
      </c>
      <c r="C18" s="31" t="s">
        <v>66</v>
      </c>
      <c r="D18" s="31" t="s">
        <v>74</v>
      </c>
      <c r="E18" s="31" t="s">
        <v>337</v>
      </c>
      <c r="F18" s="31" t="s">
        <v>112</v>
      </c>
      <c r="G18" s="46">
        <f>G19</f>
        <v>12484.71</v>
      </c>
      <c r="H18" s="46">
        <f>H19</f>
        <v>12484.71</v>
      </c>
      <c r="I18" s="46">
        <f>I19</f>
        <v>12484.71</v>
      </c>
    </row>
    <row r="19" spans="1:9" ht="42.75" customHeight="1">
      <c r="A19" s="33" t="s">
        <v>113</v>
      </c>
      <c r="B19" s="43">
        <v>901</v>
      </c>
      <c r="C19" s="31" t="s">
        <v>66</v>
      </c>
      <c r="D19" s="31" t="s">
        <v>74</v>
      </c>
      <c r="E19" s="31" t="s">
        <v>337</v>
      </c>
      <c r="F19" s="31" t="s">
        <v>114</v>
      </c>
      <c r="G19" s="32">
        <f>11970*1.043</f>
        <v>12484.71</v>
      </c>
      <c r="H19" s="32">
        <f>11970*1.043</f>
        <v>12484.71</v>
      </c>
      <c r="I19" s="32">
        <f>11970*1.043</f>
        <v>12484.71</v>
      </c>
    </row>
    <row r="20" spans="1:9" ht="31.5">
      <c r="A20" s="33" t="s">
        <v>115</v>
      </c>
      <c r="B20" s="43">
        <v>901</v>
      </c>
      <c r="C20" s="31" t="s">
        <v>66</v>
      </c>
      <c r="D20" s="31" t="s">
        <v>74</v>
      </c>
      <c r="E20" s="31" t="s">
        <v>337</v>
      </c>
      <c r="F20" s="31" t="s">
        <v>116</v>
      </c>
      <c r="G20" s="46">
        <f>G21</f>
        <v>1177</v>
      </c>
      <c r="H20" s="46">
        <f>H21</f>
        <v>1177</v>
      </c>
      <c r="I20" s="46">
        <f>I21</f>
        <v>1177</v>
      </c>
    </row>
    <row r="21" spans="1:9" ht="47.25">
      <c r="A21" s="33" t="s">
        <v>117</v>
      </c>
      <c r="B21" s="43">
        <v>901</v>
      </c>
      <c r="C21" s="31" t="s">
        <v>66</v>
      </c>
      <c r="D21" s="31" t="s">
        <v>74</v>
      </c>
      <c r="E21" s="31" t="s">
        <v>337</v>
      </c>
      <c r="F21" s="31" t="s">
        <v>118</v>
      </c>
      <c r="G21" s="32">
        <f>1177.8-0.8</f>
        <v>1177</v>
      </c>
      <c r="H21" s="32">
        <f>1177.8-0.8</f>
        <v>1177</v>
      </c>
      <c r="I21" s="32">
        <f>1177.8-0.8</f>
        <v>1177</v>
      </c>
    </row>
    <row r="22" spans="1:9" ht="15.75">
      <c r="A22" s="33" t="s">
        <v>119</v>
      </c>
      <c r="B22" s="43">
        <v>901</v>
      </c>
      <c r="C22" s="31" t="s">
        <v>66</v>
      </c>
      <c r="D22" s="31" t="s">
        <v>74</v>
      </c>
      <c r="E22" s="31" t="s">
        <v>337</v>
      </c>
      <c r="F22" s="31" t="s">
        <v>120</v>
      </c>
      <c r="G22" s="46">
        <f>G23</f>
        <v>28</v>
      </c>
      <c r="H22" s="46">
        <f>H23</f>
        <v>28</v>
      </c>
      <c r="I22" s="46">
        <f>I23</f>
        <v>28</v>
      </c>
    </row>
    <row r="23" spans="1:9" ht="15.75">
      <c r="A23" s="33" t="s">
        <v>238</v>
      </c>
      <c r="B23" s="43">
        <v>901</v>
      </c>
      <c r="C23" s="31" t="s">
        <v>66</v>
      </c>
      <c r="D23" s="31" t="s">
        <v>74</v>
      </c>
      <c r="E23" s="31" t="s">
        <v>337</v>
      </c>
      <c r="F23" s="31" t="s">
        <v>121</v>
      </c>
      <c r="G23" s="46">
        <v>28</v>
      </c>
      <c r="H23" s="46">
        <v>28</v>
      </c>
      <c r="I23" s="46">
        <v>28</v>
      </c>
    </row>
    <row r="24" spans="1:9" ht="47.25">
      <c r="A24" s="33" t="s">
        <v>338</v>
      </c>
      <c r="B24" s="43">
        <v>901</v>
      </c>
      <c r="C24" s="31" t="s">
        <v>66</v>
      </c>
      <c r="D24" s="31" t="s">
        <v>74</v>
      </c>
      <c r="E24" s="31" t="s">
        <v>339</v>
      </c>
      <c r="F24" s="31"/>
      <c r="G24" s="46">
        <f aca="true" t="shared" si="1" ref="G24:I25">G25</f>
        <v>344</v>
      </c>
      <c r="H24" s="46">
        <f t="shared" si="1"/>
        <v>344</v>
      </c>
      <c r="I24" s="46">
        <f t="shared" si="1"/>
        <v>344</v>
      </c>
    </row>
    <row r="25" spans="1:9" ht="96" customHeight="1">
      <c r="A25" s="33" t="s">
        <v>111</v>
      </c>
      <c r="B25" s="43">
        <v>901</v>
      </c>
      <c r="C25" s="31" t="s">
        <v>66</v>
      </c>
      <c r="D25" s="31" t="s">
        <v>74</v>
      </c>
      <c r="E25" s="31" t="s">
        <v>339</v>
      </c>
      <c r="F25" s="31" t="s">
        <v>112</v>
      </c>
      <c r="G25" s="46">
        <f t="shared" si="1"/>
        <v>344</v>
      </c>
      <c r="H25" s="46">
        <f t="shared" si="1"/>
        <v>344</v>
      </c>
      <c r="I25" s="46">
        <f t="shared" si="1"/>
        <v>344</v>
      </c>
    </row>
    <row r="26" spans="1:9" ht="42.75" customHeight="1">
      <c r="A26" s="33" t="s">
        <v>113</v>
      </c>
      <c r="B26" s="43">
        <v>901</v>
      </c>
      <c r="C26" s="31" t="s">
        <v>66</v>
      </c>
      <c r="D26" s="31" t="s">
        <v>74</v>
      </c>
      <c r="E26" s="31" t="s">
        <v>339</v>
      </c>
      <c r="F26" s="31" t="s">
        <v>114</v>
      </c>
      <c r="G26" s="46">
        <v>344</v>
      </c>
      <c r="H26" s="46">
        <v>344</v>
      </c>
      <c r="I26" s="46">
        <v>344</v>
      </c>
    </row>
    <row r="27" spans="1:9" ht="33" customHeight="1">
      <c r="A27" s="35" t="s">
        <v>127</v>
      </c>
      <c r="B27" s="35">
        <v>902</v>
      </c>
      <c r="C27" s="31"/>
      <c r="D27" s="31"/>
      <c r="E27" s="31"/>
      <c r="F27" s="31"/>
      <c r="G27" s="44">
        <f>G28+G132+G151+G181+G125</f>
        <v>88092.75899999999</v>
      </c>
      <c r="H27" s="44">
        <f>H28+H132+H151+H181+H125</f>
        <v>88119.75899999999</v>
      </c>
      <c r="I27" s="44">
        <f>I28+I132+I151+I181+I125</f>
        <v>88119.75899999999</v>
      </c>
    </row>
    <row r="28" spans="1:9" ht="22.5" customHeight="1">
      <c r="A28" s="45" t="s">
        <v>25</v>
      </c>
      <c r="B28" s="35">
        <v>902</v>
      </c>
      <c r="C28" s="28" t="s">
        <v>66</v>
      </c>
      <c r="D28" s="31"/>
      <c r="E28" s="31"/>
      <c r="F28" s="31"/>
      <c r="G28" s="44">
        <f>G29+G86+G95</f>
        <v>65799.015</v>
      </c>
      <c r="H28" s="44">
        <f>H29+H86+H95</f>
        <v>65826.015</v>
      </c>
      <c r="I28" s="44">
        <f>I29+I86+I95</f>
        <v>65826.015</v>
      </c>
    </row>
    <row r="29" spans="1:9" ht="15.75" customHeight="1">
      <c r="A29" s="45" t="s">
        <v>71</v>
      </c>
      <c r="B29" s="35">
        <v>902</v>
      </c>
      <c r="C29" s="28" t="s">
        <v>66</v>
      </c>
      <c r="D29" s="28" t="s">
        <v>72</v>
      </c>
      <c r="E29" s="28"/>
      <c r="F29" s="28"/>
      <c r="G29" s="44">
        <f>G30+G68</f>
        <v>58408.08500000001</v>
      </c>
      <c r="H29" s="44">
        <f>H30+H68</f>
        <v>58408.08500000001</v>
      </c>
      <c r="I29" s="44">
        <f>I30+I68</f>
        <v>58408.08500000001</v>
      </c>
    </row>
    <row r="30" spans="1:10" ht="36" customHeight="1">
      <c r="A30" s="45" t="s">
        <v>332</v>
      </c>
      <c r="B30" s="35">
        <v>902</v>
      </c>
      <c r="C30" s="28" t="s">
        <v>66</v>
      </c>
      <c r="D30" s="28" t="s">
        <v>72</v>
      </c>
      <c r="E30" s="28" t="s">
        <v>333</v>
      </c>
      <c r="F30" s="28"/>
      <c r="G30" s="58">
        <f>G31+G47</f>
        <v>57627.58500000001</v>
      </c>
      <c r="H30" s="58">
        <f>H31+H47</f>
        <v>57627.58500000001</v>
      </c>
      <c r="I30" s="58">
        <f>I31+I47</f>
        <v>57627.58500000001</v>
      </c>
      <c r="J30" s="50"/>
    </row>
    <row r="31" spans="1:9" ht="15.75">
      <c r="A31" s="45" t="s">
        <v>334</v>
      </c>
      <c r="B31" s="35">
        <v>902</v>
      </c>
      <c r="C31" s="28" t="s">
        <v>66</v>
      </c>
      <c r="D31" s="28" t="s">
        <v>72</v>
      </c>
      <c r="E31" s="28" t="s">
        <v>335</v>
      </c>
      <c r="F31" s="28"/>
      <c r="G31" s="58">
        <f>G32+G41+G44</f>
        <v>54435.785</v>
      </c>
      <c r="H31" s="58">
        <f>H32+H41+H44</f>
        <v>54435.785</v>
      </c>
      <c r="I31" s="58">
        <f>I32+I41+I44</f>
        <v>54435.785</v>
      </c>
    </row>
    <row r="32" spans="1:9" ht="31.5">
      <c r="A32" s="33" t="s">
        <v>336</v>
      </c>
      <c r="B32" s="43">
        <v>902</v>
      </c>
      <c r="C32" s="31" t="s">
        <v>66</v>
      </c>
      <c r="D32" s="31" t="s">
        <v>72</v>
      </c>
      <c r="E32" s="31" t="s">
        <v>337</v>
      </c>
      <c r="F32" s="31"/>
      <c r="G32" s="46">
        <f>G33+G35+G39+G37</f>
        <v>50435.714</v>
      </c>
      <c r="H32" s="46">
        <f>H33+H35+H39+H37</f>
        <v>50435.714</v>
      </c>
      <c r="I32" s="46">
        <f>I33+I35+I39+I37</f>
        <v>50435.714</v>
      </c>
    </row>
    <row r="33" spans="1:9" ht="78.75">
      <c r="A33" s="33" t="s">
        <v>111</v>
      </c>
      <c r="B33" s="43">
        <v>902</v>
      </c>
      <c r="C33" s="31" t="s">
        <v>66</v>
      </c>
      <c r="D33" s="31" t="s">
        <v>72</v>
      </c>
      <c r="E33" s="31" t="s">
        <v>337</v>
      </c>
      <c r="F33" s="31" t="s">
        <v>112</v>
      </c>
      <c r="G33" s="46">
        <f>G34</f>
        <v>42343.714</v>
      </c>
      <c r="H33" s="46">
        <f>H34</f>
        <v>42343.714</v>
      </c>
      <c r="I33" s="46">
        <f>I34</f>
        <v>42343.714</v>
      </c>
    </row>
    <row r="34" spans="1:9" ht="31.5">
      <c r="A34" s="33" t="s">
        <v>113</v>
      </c>
      <c r="B34" s="43">
        <v>902</v>
      </c>
      <c r="C34" s="31" t="s">
        <v>66</v>
      </c>
      <c r="D34" s="31" t="s">
        <v>72</v>
      </c>
      <c r="E34" s="31" t="s">
        <v>337</v>
      </c>
      <c r="F34" s="31" t="s">
        <v>114</v>
      </c>
      <c r="G34" s="32">
        <f>40598*1.043</f>
        <v>42343.714</v>
      </c>
      <c r="H34" s="32">
        <f>40598*1.043</f>
        <v>42343.714</v>
      </c>
      <c r="I34" s="32">
        <f>40598*1.043</f>
        <v>42343.714</v>
      </c>
    </row>
    <row r="35" spans="1:9" ht="31.5" customHeight="1">
      <c r="A35" s="33" t="s">
        <v>115</v>
      </c>
      <c r="B35" s="43">
        <v>902</v>
      </c>
      <c r="C35" s="31" t="s">
        <v>66</v>
      </c>
      <c r="D35" s="31" t="s">
        <v>72</v>
      </c>
      <c r="E35" s="31" t="s">
        <v>337</v>
      </c>
      <c r="F35" s="31" t="s">
        <v>116</v>
      </c>
      <c r="G35" s="46">
        <f>G36</f>
        <v>7262</v>
      </c>
      <c r="H35" s="46">
        <f>H36</f>
        <v>7262</v>
      </c>
      <c r="I35" s="46">
        <f>I36</f>
        <v>7262</v>
      </c>
    </row>
    <row r="36" spans="1:9" ht="47.25">
      <c r="A36" s="33" t="s">
        <v>117</v>
      </c>
      <c r="B36" s="43">
        <v>902</v>
      </c>
      <c r="C36" s="31" t="s">
        <v>66</v>
      </c>
      <c r="D36" s="31" t="s">
        <v>72</v>
      </c>
      <c r="E36" s="31" t="s">
        <v>337</v>
      </c>
      <c r="F36" s="31" t="s">
        <v>118</v>
      </c>
      <c r="G36" s="32">
        <f>6647+615</f>
        <v>7262</v>
      </c>
      <c r="H36" s="32">
        <f>6647+615</f>
        <v>7262</v>
      </c>
      <c r="I36" s="32">
        <f>6647+615</f>
        <v>7262</v>
      </c>
    </row>
    <row r="37" spans="1:9" ht="31.5">
      <c r="A37" s="33" t="s">
        <v>144</v>
      </c>
      <c r="B37" s="43">
        <v>902</v>
      </c>
      <c r="C37" s="31" t="s">
        <v>66</v>
      </c>
      <c r="D37" s="31" t="s">
        <v>72</v>
      </c>
      <c r="E37" s="31" t="s">
        <v>337</v>
      </c>
      <c r="F37" s="31" t="s">
        <v>145</v>
      </c>
      <c r="G37" s="32">
        <f>G38</f>
        <v>755</v>
      </c>
      <c r="H37" s="32">
        <f>H38</f>
        <v>755</v>
      </c>
      <c r="I37" s="32">
        <f>I38</f>
        <v>755</v>
      </c>
    </row>
    <row r="38" spans="1:9" ht="31.5">
      <c r="A38" s="33" t="s">
        <v>146</v>
      </c>
      <c r="B38" s="43">
        <v>902</v>
      </c>
      <c r="C38" s="31" t="s">
        <v>66</v>
      </c>
      <c r="D38" s="31" t="s">
        <v>72</v>
      </c>
      <c r="E38" s="31" t="s">
        <v>337</v>
      </c>
      <c r="F38" s="31" t="s">
        <v>147</v>
      </c>
      <c r="G38" s="32">
        <v>755</v>
      </c>
      <c r="H38" s="32">
        <v>755</v>
      </c>
      <c r="I38" s="32">
        <v>755</v>
      </c>
    </row>
    <row r="39" spans="1:9" ht="15.75">
      <c r="A39" s="33" t="s">
        <v>119</v>
      </c>
      <c r="B39" s="43">
        <v>902</v>
      </c>
      <c r="C39" s="31" t="s">
        <v>66</v>
      </c>
      <c r="D39" s="31" t="s">
        <v>72</v>
      </c>
      <c r="E39" s="31" t="s">
        <v>337</v>
      </c>
      <c r="F39" s="31" t="s">
        <v>124</v>
      </c>
      <c r="G39" s="46">
        <f>G40</f>
        <v>75.00000000000001</v>
      </c>
      <c r="H39" s="46">
        <f>H40</f>
        <v>75.00000000000001</v>
      </c>
      <c r="I39" s="46">
        <f>I40</f>
        <v>75.00000000000001</v>
      </c>
    </row>
    <row r="40" spans="1:9" ht="15.75">
      <c r="A40" s="33" t="s">
        <v>238</v>
      </c>
      <c r="B40" s="43">
        <v>902</v>
      </c>
      <c r="C40" s="31" t="s">
        <v>66</v>
      </c>
      <c r="D40" s="31" t="s">
        <v>72</v>
      </c>
      <c r="E40" s="31" t="s">
        <v>337</v>
      </c>
      <c r="F40" s="31" t="s">
        <v>121</v>
      </c>
      <c r="G40" s="32">
        <f>219.3-144-0.3</f>
        <v>75.00000000000001</v>
      </c>
      <c r="H40" s="32">
        <f>219.3-144-0.3</f>
        <v>75.00000000000001</v>
      </c>
      <c r="I40" s="32">
        <f>219.3-144-0.3</f>
        <v>75.00000000000001</v>
      </c>
    </row>
    <row r="41" spans="1:9" ht="31.5">
      <c r="A41" s="33" t="s">
        <v>340</v>
      </c>
      <c r="B41" s="43">
        <v>902</v>
      </c>
      <c r="C41" s="31" t="s">
        <v>66</v>
      </c>
      <c r="D41" s="31" t="s">
        <v>72</v>
      </c>
      <c r="E41" s="31" t="s">
        <v>341</v>
      </c>
      <c r="F41" s="31"/>
      <c r="G41" s="32">
        <f aca="true" t="shared" si="2" ref="G41:I42">G42</f>
        <v>2500.071</v>
      </c>
      <c r="H41" s="32">
        <f t="shared" si="2"/>
        <v>2500.071</v>
      </c>
      <c r="I41" s="32">
        <f t="shared" si="2"/>
        <v>2500.071</v>
      </c>
    </row>
    <row r="42" spans="1:9" ht="78.75">
      <c r="A42" s="33" t="s">
        <v>111</v>
      </c>
      <c r="B42" s="43">
        <v>902</v>
      </c>
      <c r="C42" s="31" t="s">
        <v>66</v>
      </c>
      <c r="D42" s="31" t="s">
        <v>72</v>
      </c>
      <c r="E42" s="31" t="s">
        <v>341</v>
      </c>
      <c r="F42" s="31" t="s">
        <v>112</v>
      </c>
      <c r="G42" s="32">
        <f t="shared" si="2"/>
        <v>2500.071</v>
      </c>
      <c r="H42" s="32">
        <f t="shared" si="2"/>
        <v>2500.071</v>
      </c>
      <c r="I42" s="32">
        <f t="shared" si="2"/>
        <v>2500.071</v>
      </c>
    </row>
    <row r="43" spans="1:9" ht="31.5" customHeight="1">
      <c r="A43" s="33" t="s">
        <v>113</v>
      </c>
      <c r="B43" s="43">
        <v>902</v>
      </c>
      <c r="C43" s="31" t="s">
        <v>66</v>
      </c>
      <c r="D43" s="31" t="s">
        <v>72</v>
      </c>
      <c r="E43" s="31" t="s">
        <v>341</v>
      </c>
      <c r="F43" s="31" t="s">
        <v>114</v>
      </c>
      <c r="G43" s="32">
        <f>2397*1.043</f>
        <v>2500.071</v>
      </c>
      <c r="H43" s="32">
        <f>2397*1.043</f>
        <v>2500.071</v>
      </c>
      <c r="I43" s="32">
        <f>2397*1.043</f>
        <v>2500.071</v>
      </c>
    </row>
    <row r="44" spans="1:9" ht="47.25">
      <c r="A44" s="33" t="s">
        <v>338</v>
      </c>
      <c r="B44" s="43">
        <v>902</v>
      </c>
      <c r="C44" s="31" t="s">
        <v>66</v>
      </c>
      <c r="D44" s="31" t="s">
        <v>72</v>
      </c>
      <c r="E44" s="31" t="s">
        <v>339</v>
      </c>
      <c r="F44" s="31"/>
      <c r="G44" s="46">
        <f aca="true" t="shared" si="3" ref="G44:I45">G45</f>
        <v>1500</v>
      </c>
      <c r="H44" s="46">
        <f t="shared" si="3"/>
        <v>1500</v>
      </c>
      <c r="I44" s="46">
        <f t="shared" si="3"/>
        <v>1500</v>
      </c>
    </row>
    <row r="45" spans="1:9" ht="78.75">
      <c r="A45" s="33" t="s">
        <v>111</v>
      </c>
      <c r="B45" s="43">
        <v>902</v>
      </c>
      <c r="C45" s="31" t="s">
        <v>66</v>
      </c>
      <c r="D45" s="31" t="s">
        <v>72</v>
      </c>
      <c r="E45" s="31" t="s">
        <v>339</v>
      </c>
      <c r="F45" s="31" t="s">
        <v>112</v>
      </c>
      <c r="G45" s="46">
        <f t="shared" si="3"/>
        <v>1500</v>
      </c>
      <c r="H45" s="46">
        <f t="shared" si="3"/>
        <v>1500</v>
      </c>
      <c r="I45" s="46">
        <f t="shared" si="3"/>
        <v>1500</v>
      </c>
    </row>
    <row r="46" spans="1:9" ht="31.5">
      <c r="A46" s="33" t="s">
        <v>113</v>
      </c>
      <c r="B46" s="43">
        <v>902</v>
      </c>
      <c r="C46" s="31" t="s">
        <v>66</v>
      </c>
      <c r="D46" s="31" t="s">
        <v>72</v>
      </c>
      <c r="E46" s="31" t="s">
        <v>339</v>
      </c>
      <c r="F46" s="31" t="s">
        <v>114</v>
      </c>
      <c r="G46" s="46">
        <v>1500</v>
      </c>
      <c r="H46" s="46">
        <v>1500</v>
      </c>
      <c r="I46" s="46">
        <v>1500</v>
      </c>
    </row>
    <row r="47" spans="1:9" ht="31.5">
      <c r="A47" s="45" t="s">
        <v>342</v>
      </c>
      <c r="B47" s="35">
        <v>902</v>
      </c>
      <c r="C47" s="28" t="s">
        <v>66</v>
      </c>
      <c r="D47" s="28" t="s">
        <v>72</v>
      </c>
      <c r="E47" s="28" t="s">
        <v>343</v>
      </c>
      <c r="F47" s="28"/>
      <c r="G47" s="44">
        <f>G48+G53+G58+G63</f>
        <v>3191.8</v>
      </c>
      <c r="H47" s="44">
        <f>H48+H53+H58+H63</f>
        <v>3191.8</v>
      </c>
      <c r="I47" s="44">
        <f>I48+I53+I58+I63</f>
        <v>3191.8</v>
      </c>
    </row>
    <row r="48" spans="1:9" ht="47.25" hidden="1">
      <c r="A48" s="33" t="s">
        <v>304</v>
      </c>
      <c r="B48" s="43">
        <v>902</v>
      </c>
      <c r="C48" s="31" t="s">
        <v>66</v>
      </c>
      <c r="D48" s="31" t="s">
        <v>72</v>
      </c>
      <c r="E48" s="31" t="s">
        <v>344</v>
      </c>
      <c r="F48" s="28"/>
      <c r="G48" s="46">
        <f>G49+G51</f>
        <v>0</v>
      </c>
      <c r="H48" s="46">
        <f>H49+H51</f>
        <v>0</v>
      </c>
      <c r="I48" s="46">
        <f>I49+I51</f>
        <v>0</v>
      </c>
    </row>
    <row r="49" spans="1:9" ht="78.75" hidden="1">
      <c r="A49" s="33" t="s">
        <v>111</v>
      </c>
      <c r="B49" s="43">
        <v>902</v>
      </c>
      <c r="C49" s="31" t="s">
        <v>66</v>
      </c>
      <c r="D49" s="31" t="s">
        <v>72</v>
      </c>
      <c r="E49" s="31" t="s">
        <v>344</v>
      </c>
      <c r="F49" s="31" t="s">
        <v>112</v>
      </c>
      <c r="G49" s="46">
        <f>G50</f>
        <v>0</v>
      </c>
      <c r="H49" s="46">
        <f>H50</f>
        <v>0</v>
      </c>
      <c r="I49" s="46">
        <f>I50</f>
        <v>0</v>
      </c>
    </row>
    <row r="50" spans="1:9" ht="48.75" customHeight="1" hidden="1">
      <c r="A50" s="33" t="s">
        <v>113</v>
      </c>
      <c r="B50" s="43">
        <v>902</v>
      </c>
      <c r="C50" s="31" t="s">
        <v>66</v>
      </c>
      <c r="D50" s="31" t="s">
        <v>72</v>
      </c>
      <c r="E50" s="31" t="s">
        <v>344</v>
      </c>
      <c r="F50" s="31" t="s">
        <v>114</v>
      </c>
      <c r="G50" s="46">
        <v>0</v>
      </c>
      <c r="H50" s="46">
        <v>0</v>
      </c>
      <c r="I50" s="46">
        <v>0</v>
      </c>
    </row>
    <row r="51" spans="1:9" ht="31.5" hidden="1">
      <c r="A51" s="33" t="s">
        <v>115</v>
      </c>
      <c r="B51" s="43">
        <v>902</v>
      </c>
      <c r="C51" s="31" t="s">
        <v>66</v>
      </c>
      <c r="D51" s="31" t="s">
        <v>72</v>
      </c>
      <c r="E51" s="31" t="s">
        <v>344</v>
      </c>
      <c r="F51" s="31" t="s">
        <v>116</v>
      </c>
      <c r="G51" s="46">
        <f>G52</f>
        <v>0</v>
      </c>
      <c r="H51" s="46">
        <f>H52</f>
        <v>0</v>
      </c>
      <c r="I51" s="46">
        <f>I52</f>
        <v>0</v>
      </c>
    </row>
    <row r="52" spans="1:9" ht="47.25" hidden="1">
      <c r="A52" s="33" t="s">
        <v>117</v>
      </c>
      <c r="B52" s="43">
        <v>902</v>
      </c>
      <c r="C52" s="31" t="s">
        <v>66</v>
      </c>
      <c r="D52" s="31" t="s">
        <v>72</v>
      </c>
      <c r="E52" s="31" t="s">
        <v>344</v>
      </c>
      <c r="F52" s="31" t="s">
        <v>118</v>
      </c>
      <c r="G52" s="46">
        <v>0</v>
      </c>
      <c r="H52" s="46">
        <v>0</v>
      </c>
      <c r="I52" s="46">
        <v>0</v>
      </c>
    </row>
    <row r="53" spans="1:9" ht="49.5" customHeight="1">
      <c r="A53" s="30" t="s">
        <v>134</v>
      </c>
      <c r="B53" s="43">
        <v>902</v>
      </c>
      <c r="C53" s="31" t="s">
        <v>66</v>
      </c>
      <c r="D53" s="31" t="s">
        <v>72</v>
      </c>
      <c r="E53" s="31" t="s">
        <v>345</v>
      </c>
      <c r="F53" s="31"/>
      <c r="G53" s="46">
        <f>G54+G56</f>
        <v>741.4000000000001</v>
      </c>
      <c r="H53" s="46">
        <f>H54+H56</f>
        <v>741.4000000000001</v>
      </c>
      <c r="I53" s="46">
        <f>I54+I56</f>
        <v>741.4000000000001</v>
      </c>
    </row>
    <row r="54" spans="1:9" ht="78.75">
      <c r="A54" s="33" t="s">
        <v>111</v>
      </c>
      <c r="B54" s="43">
        <v>902</v>
      </c>
      <c r="C54" s="31" t="s">
        <v>66</v>
      </c>
      <c r="D54" s="31" t="s">
        <v>72</v>
      </c>
      <c r="E54" s="31" t="s">
        <v>345</v>
      </c>
      <c r="F54" s="31" t="s">
        <v>112</v>
      </c>
      <c r="G54" s="46">
        <f>G55</f>
        <v>528.7</v>
      </c>
      <c r="H54" s="46">
        <f>H55</f>
        <v>528.7</v>
      </c>
      <c r="I54" s="46">
        <f>I55</f>
        <v>528.7</v>
      </c>
    </row>
    <row r="55" spans="1:9" ht="31.5">
      <c r="A55" s="33" t="s">
        <v>113</v>
      </c>
      <c r="B55" s="43">
        <v>902</v>
      </c>
      <c r="C55" s="31" t="s">
        <v>66</v>
      </c>
      <c r="D55" s="31" t="s">
        <v>72</v>
      </c>
      <c r="E55" s="31" t="s">
        <v>345</v>
      </c>
      <c r="F55" s="31" t="s">
        <v>114</v>
      </c>
      <c r="G55" s="46">
        <f>715.9-223+10.3+25.5</f>
        <v>528.7</v>
      </c>
      <c r="H55" s="46">
        <f>G55</f>
        <v>528.7</v>
      </c>
      <c r="I55" s="46">
        <f>H55</f>
        <v>528.7</v>
      </c>
    </row>
    <row r="56" spans="1:9" ht="31.5">
      <c r="A56" s="33" t="s">
        <v>115</v>
      </c>
      <c r="B56" s="43">
        <v>902</v>
      </c>
      <c r="C56" s="31" t="s">
        <v>66</v>
      </c>
      <c r="D56" s="31" t="s">
        <v>72</v>
      </c>
      <c r="E56" s="31" t="s">
        <v>345</v>
      </c>
      <c r="F56" s="31" t="s">
        <v>116</v>
      </c>
      <c r="G56" s="46">
        <f>G57</f>
        <v>212.7</v>
      </c>
      <c r="H56" s="46">
        <f>H57</f>
        <v>212.7</v>
      </c>
      <c r="I56" s="46">
        <f>I57</f>
        <v>212.7</v>
      </c>
    </row>
    <row r="57" spans="1:9" ht="47.25">
      <c r="A57" s="33" t="s">
        <v>117</v>
      </c>
      <c r="B57" s="43">
        <v>902</v>
      </c>
      <c r="C57" s="31" t="s">
        <v>66</v>
      </c>
      <c r="D57" s="31" t="s">
        <v>72</v>
      </c>
      <c r="E57" s="31" t="s">
        <v>345</v>
      </c>
      <c r="F57" s="31" t="s">
        <v>118</v>
      </c>
      <c r="G57" s="46">
        <f>223-20.7+20.7-10.3</f>
        <v>212.7</v>
      </c>
      <c r="H57" s="46">
        <f>223-20.7+20.7-10.3</f>
        <v>212.7</v>
      </c>
      <c r="I57" s="46">
        <f>223-20.7+20.7-10.3</f>
        <v>212.7</v>
      </c>
    </row>
    <row r="58" spans="1:9" ht="47.25">
      <c r="A58" s="30" t="s">
        <v>250</v>
      </c>
      <c r="B58" s="43">
        <v>902</v>
      </c>
      <c r="C58" s="31" t="s">
        <v>66</v>
      </c>
      <c r="D58" s="31" t="s">
        <v>72</v>
      </c>
      <c r="E58" s="31" t="s">
        <v>346</v>
      </c>
      <c r="F58" s="31"/>
      <c r="G58" s="46">
        <f>G59+G61</f>
        <v>1333.1</v>
      </c>
      <c r="H58" s="46">
        <f>H59+H61</f>
        <v>1333.1</v>
      </c>
      <c r="I58" s="46">
        <f>I59+I61</f>
        <v>1333.1</v>
      </c>
    </row>
    <row r="59" spans="1:9" ht="78.75">
      <c r="A59" s="33" t="s">
        <v>111</v>
      </c>
      <c r="B59" s="43">
        <v>902</v>
      </c>
      <c r="C59" s="31" t="s">
        <v>66</v>
      </c>
      <c r="D59" s="31" t="s">
        <v>72</v>
      </c>
      <c r="E59" s="31" t="s">
        <v>346</v>
      </c>
      <c r="F59" s="31" t="s">
        <v>112</v>
      </c>
      <c r="G59" s="46">
        <f>G60</f>
        <v>1271.8999999999999</v>
      </c>
      <c r="H59" s="46">
        <f>H60</f>
        <v>1271.8999999999999</v>
      </c>
      <c r="I59" s="46">
        <f>I60</f>
        <v>1271.8999999999999</v>
      </c>
    </row>
    <row r="60" spans="1:9" ht="31.5">
      <c r="A60" s="33" t="s">
        <v>113</v>
      </c>
      <c r="B60" s="43">
        <v>902</v>
      </c>
      <c r="C60" s="31" t="s">
        <v>66</v>
      </c>
      <c r="D60" s="31" t="s">
        <v>72</v>
      </c>
      <c r="E60" s="31" t="s">
        <v>346</v>
      </c>
      <c r="F60" s="31" t="s">
        <v>114</v>
      </c>
      <c r="G60" s="46">
        <f>1333.1-39.7-21.5</f>
        <v>1271.8999999999999</v>
      </c>
      <c r="H60" s="46">
        <f>1333.1-39.7-21.5</f>
        <v>1271.8999999999999</v>
      </c>
      <c r="I60" s="46">
        <f>1333.1-39.7-21.5</f>
        <v>1271.8999999999999</v>
      </c>
    </row>
    <row r="61" spans="1:9" ht="31.5">
      <c r="A61" s="33" t="s">
        <v>115</v>
      </c>
      <c r="B61" s="43">
        <v>902</v>
      </c>
      <c r="C61" s="31" t="s">
        <v>66</v>
      </c>
      <c r="D61" s="31" t="s">
        <v>72</v>
      </c>
      <c r="E61" s="31" t="s">
        <v>346</v>
      </c>
      <c r="F61" s="31" t="s">
        <v>116</v>
      </c>
      <c r="G61" s="46">
        <f>G62</f>
        <v>61.2</v>
      </c>
      <c r="H61" s="46">
        <f>H62</f>
        <v>61.2</v>
      </c>
      <c r="I61" s="46">
        <f>I62</f>
        <v>61.2</v>
      </c>
    </row>
    <row r="62" spans="1:9" ht="47.25">
      <c r="A62" s="33" t="s">
        <v>117</v>
      </c>
      <c r="B62" s="43">
        <v>902</v>
      </c>
      <c r="C62" s="31" t="s">
        <v>66</v>
      </c>
      <c r="D62" s="31" t="s">
        <v>72</v>
      </c>
      <c r="E62" s="31" t="s">
        <v>346</v>
      </c>
      <c r="F62" s="31" t="s">
        <v>118</v>
      </c>
      <c r="G62" s="46">
        <f>156.9-116.5-0.7+21.5</f>
        <v>61.2</v>
      </c>
      <c r="H62" s="46">
        <f>156.9-116.5-0.7+21.5</f>
        <v>61.2</v>
      </c>
      <c r="I62" s="46">
        <f>156.9-116.5-0.7+21.5</f>
        <v>61.2</v>
      </c>
    </row>
    <row r="63" spans="1:9" ht="45.75" customHeight="1">
      <c r="A63" s="30" t="s">
        <v>135</v>
      </c>
      <c r="B63" s="43">
        <v>902</v>
      </c>
      <c r="C63" s="31" t="s">
        <v>66</v>
      </c>
      <c r="D63" s="31" t="s">
        <v>72</v>
      </c>
      <c r="E63" s="31" t="s">
        <v>347</v>
      </c>
      <c r="F63" s="31"/>
      <c r="G63" s="46">
        <f>G64+G66</f>
        <v>1117.3</v>
      </c>
      <c r="H63" s="46">
        <f>H64+H66</f>
        <v>1117.3</v>
      </c>
      <c r="I63" s="46">
        <f>I64+I66</f>
        <v>1117.3</v>
      </c>
    </row>
    <row r="64" spans="1:9" ht="78.75">
      <c r="A64" s="33" t="s">
        <v>111</v>
      </c>
      <c r="B64" s="43">
        <v>902</v>
      </c>
      <c r="C64" s="31" t="s">
        <v>66</v>
      </c>
      <c r="D64" s="31" t="s">
        <v>72</v>
      </c>
      <c r="E64" s="31" t="s">
        <v>347</v>
      </c>
      <c r="F64" s="31" t="s">
        <v>112</v>
      </c>
      <c r="G64" s="46">
        <f>G65</f>
        <v>1026.5</v>
      </c>
      <c r="H64" s="46">
        <f>H65</f>
        <v>1026.5</v>
      </c>
      <c r="I64" s="46">
        <f>I65</f>
        <v>1026.5</v>
      </c>
    </row>
    <row r="65" spans="1:9" ht="31.5">
      <c r="A65" s="33" t="s">
        <v>113</v>
      </c>
      <c r="B65" s="43">
        <v>902</v>
      </c>
      <c r="C65" s="31" t="s">
        <v>66</v>
      </c>
      <c r="D65" s="31" t="s">
        <v>72</v>
      </c>
      <c r="E65" s="31" t="s">
        <v>347</v>
      </c>
      <c r="F65" s="31" t="s">
        <v>114</v>
      </c>
      <c r="G65" s="46">
        <f>1537-463.9-47.6+17.7-16.7</f>
        <v>1026.5</v>
      </c>
      <c r="H65" s="46">
        <f>1537-463.9-47.6+17.7-16.7</f>
        <v>1026.5</v>
      </c>
      <c r="I65" s="46">
        <f>1537-463.9-47.6+17.7-16.7</f>
        <v>1026.5</v>
      </c>
    </row>
    <row r="66" spans="1:9" ht="31.5">
      <c r="A66" s="33" t="s">
        <v>136</v>
      </c>
      <c r="B66" s="43">
        <v>902</v>
      </c>
      <c r="C66" s="31" t="s">
        <v>66</v>
      </c>
      <c r="D66" s="31" t="s">
        <v>72</v>
      </c>
      <c r="E66" s="31" t="s">
        <v>347</v>
      </c>
      <c r="F66" s="31" t="s">
        <v>116</v>
      </c>
      <c r="G66" s="46">
        <f>G67</f>
        <v>90.8</v>
      </c>
      <c r="H66" s="46">
        <f>H67</f>
        <v>90.8</v>
      </c>
      <c r="I66" s="46">
        <f>I67</f>
        <v>90.8</v>
      </c>
    </row>
    <row r="67" spans="1:9" ht="47.25">
      <c r="A67" s="33" t="s">
        <v>117</v>
      </c>
      <c r="B67" s="43">
        <v>902</v>
      </c>
      <c r="C67" s="31" t="s">
        <v>66</v>
      </c>
      <c r="D67" s="31" t="s">
        <v>72</v>
      </c>
      <c r="E67" s="31" t="s">
        <v>347</v>
      </c>
      <c r="F67" s="31" t="s">
        <v>118</v>
      </c>
      <c r="G67" s="46">
        <f>33.1+47.6-17.7+16.7+11.1</f>
        <v>90.8</v>
      </c>
      <c r="H67" s="46">
        <f>G67</f>
        <v>90.8</v>
      </c>
      <c r="I67" s="46">
        <f>H67</f>
        <v>90.8</v>
      </c>
    </row>
    <row r="68" spans="1:9" ht="47.25">
      <c r="A68" s="45" t="s">
        <v>301</v>
      </c>
      <c r="B68" s="35">
        <v>902</v>
      </c>
      <c r="C68" s="28" t="s">
        <v>66</v>
      </c>
      <c r="D68" s="28" t="s">
        <v>72</v>
      </c>
      <c r="E68" s="28" t="s">
        <v>130</v>
      </c>
      <c r="F68" s="28"/>
      <c r="G68" s="44">
        <f>G69+G73+G79</f>
        <v>780.5</v>
      </c>
      <c r="H68" s="44">
        <f>H69+H73+H79</f>
        <v>780.5</v>
      </c>
      <c r="I68" s="44">
        <f>I69+I73+I79</f>
        <v>780.5</v>
      </c>
    </row>
    <row r="69" spans="1:9" ht="63">
      <c r="A69" s="78" t="s">
        <v>348</v>
      </c>
      <c r="B69" s="35">
        <v>902</v>
      </c>
      <c r="C69" s="28" t="s">
        <v>66</v>
      </c>
      <c r="D69" s="28" t="s">
        <v>72</v>
      </c>
      <c r="E69" s="101" t="s">
        <v>349</v>
      </c>
      <c r="F69" s="28"/>
      <c r="G69" s="44">
        <f>G70</f>
        <v>491</v>
      </c>
      <c r="H69" s="44">
        <f aca="true" t="shared" si="4" ref="H69:I71">H70</f>
        <v>491</v>
      </c>
      <c r="I69" s="44">
        <f t="shared" si="4"/>
        <v>491</v>
      </c>
    </row>
    <row r="70" spans="1:9" ht="47.25">
      <c r="A70" s="25" t="s">
        <v>350</v>
      </c>
      <c r="B70" s="43">
        <v>902</v>
      </c>
      <c r="C70" s="31" t="s">
        <v>66</v>
      </c>
      <c r="D70" s="31" t="s">
        <v>72</v>
      </c>
      <c r="E70" s="86" t="s">
        <v>351</v>
      </c>
      <c r="F70" s="31"/>
      <c r="G70" s="46">
        <f>G71</f>
        <v>491</v>
      </c>
      <c r="H70" s="46">
        <f t="shared" si="4"/>
        <v>491</v>
      </c>
      <c r="I70" s="46">
        <f t="shared" si="4"/>
        <v>491</v>
      </c>
    </row>
    <row r="71" spans="1:9" ht="31.5">
      <c r="A71" s="33" t="s">
        <v>115</v>
      </c>
      <c r="B71" s="43">
        <v>902</v>
      </c>
      <c r="C71" s="31" t="s">
        <v>66</v>
      </c>
      <c r="D71" s="31" t="s">
        <v>72</v>
      </c>
      <c r="E71" s="86" t="s">
        <v>351</v>
      </c>
      <c r="F71" s="31" t="s">
        <v>116</v>
      </c>
      <c r="G71" s="46">
        <f>G72</f>
        <v>491</v>
      </c>
      <c r="H71" s="46">
        <f t="shared" si="4"/>
        <v>491</v>
      </c>
      <c r="I71" s="46">
        <f t="shared" si="4"/>
        <v>491</v>
      </c>
    </row>
    <row r="72" spans="1:9" ht="47.25">
      <c r="A72" s="33" t="s">
        <v>117</v>
      </c>
      <c r="B72" s="43">
        <v>902</v>
      </c>
      <c r="C72" s="31" t="s">
        <v>66</v>
      </c>
      <c r="D72" s="31" t="s">
        <v>72</v>
      </c>
      <c r="E72" s="86" t="s">
        <v>351</v>
      </c>
      <c r="F72" s="31" t="s">
        <v>118</v>
      </c>
      <c r="G72" s="46">
        <f>428.1+62.9</f>
        <v>491</v>
      </c>
      <c r="H72" s="46">
        <f>428.1+62.9</f>
        <v>491</v>
      </c>
      <c r="I72" s="46">
        <f>428.1+62.9</f>
        <v>491</v>
      </c>
    </row>
    <row r="73" spans="1:9" ht="63">
      <c r="A73" s="79" t="s">
        <v>352</v>
      </c>
      <c r="B73" s="35">
        <v>902</v>
      </c>
      <c r="C73" s="28" t="s">
        <v>66</v>
      </c>
      <c r="D73" s="28" t="s">
        <v>72</v>
      </c>
      <c r="E73" s="101" t="s">
        <v>353</v>
      </c>
      <c r="F73" s="28"/>
      <c r="G73" s="44">
        <f>G74</f>
        <v>249</v>
      </c>
      <c r="H73" s="44">
        <f>H74</f>
        <v>249</v>
      </c>
      <c r="I73" s="44">
        <f>I74</f>
        <v>249</v>
      </c>
    </row>
    <row r="74" spans="1:9" ht="51" customHeight="1">
      <c r="A74" s="60" t="s">
        <v>245</v>
      </c>
      <c r="B74" s="43">
        <v>902</v>
      </c>
      <c r="C74" s="31" t="s">
        <v>66</v>
      </c>
      <c r="D74" s="31" t="s">
        <v>72</v>
      </c>
      <c r="E74" s="86" t="s">
        <v>354</v>
      </c>
      <c r="F74" s="31"/>
      <c r="G74" s="46">
        <f>G75+G77</f>
        <v>249</v>
      </c>
      <c r="H74" s="46">
        <f>H75+H77</f>
        <v>249</v>
      </c>
      <c r="I74" s="46">
        <f>I75+I77</f>
        <v>249</v>
      </c>
    </row>
    <row r="75" spans="1:9" ht="78.75">
      <c r="A75" s="33" t="s">
        <v>111</v>
      </c>
      <c r="B75" s="43">
        <v>902</v>
      </c>
      <c r="C75" s="31" t="s">
        <v>66</v>
      </c>
      <c r="D75" s="31" t="s">
        <v>72</v>
      </c>
      <c r="E75" s="86" t="s">
        <v>354</v>
      </c>
      <c r="F75" s="31" t="s">
        <v>112</v>
      </c>
      <c r="G75" s="46">
        <f>G76</f>
        <v>159.7</v>
      </c>
      <c r="H75" s="46">
        <f>H76</f>
        <v>159.7</v>
      </c>
      <c r="I75" s="46">
        <f>I76</f>
        <v>159.7</v>
      </c>
    </row>
    <row r="76" spans="1:9" ht="31.5">
      <c r="A76" s="33" t="s">
        <v>113</v>
      </c>
      <c r="B76" s="43">
        <v>902</v>
      </c>
      <c r="C76" s="31" t="s">
        <v>66</v>
      </c>
      <c r="D76" s="31" t="s">
        <v>72</v>
      </c>
      <c r="E76" s="86" t="s">
        <v>354</v>
      </c>
      <c r="F76" s="31" t="s">
        <v>114</v>
      </c>
      <c r="G76" s="46">
        <v>159.7</v>
      </c>
      <c r="H76" s="46">
        <v>159.7</v>
      </c>
      <c r="I76" s="46">
        <v>159.7</v>
      </c>
    </row>
    <row r="77" spans="1:9" ht="31.5">
      <c r="A77" s="33" t="s">
        <v>115</v>
      </c>
      <c r="B77" s="43">
        <v>902</v>
      </c>
      <c r="C77" s="31" t="s">
        <v>66</v>
      </c>
      <c r="D77" s="31" t="s">
        <v>72</v>
      </c>
      <c r="E77" s="86" t="s">
        <v>354</v>
      </c>
      <c r="F77" s="31" t="s">
        <v>116</v>
      </c>
      <c r="G77" s="46">
        <f>G78</f>
        <v>89.30000000000001</v>
      </c>
      <c r="H77" s="46">
        <f>H78</f>
        <v>89.30000000000001</v>
      </c>
      <c r="I77" s="46">
        <f>I78</f>
        <v>89.30000000000001</v>
      </c>
    </row>
    <row r="78" spans="1:9" ht="47.25">
      <c r="A78" s="33" t="s">
        <v>117</v>
      </c>
      <c r="B78" s="43">
        <v>902</v>
      </c>
      <c r="C78" s="31" t="s">
        <v>66</v>
      </c>
      <c r="D78" s="31" t="s">
        <v>72</v>
      </c>
      <c r="E78" s="86" t="s">
        <v>354</v>
      </c>
      <c r="F78" s="31" t="s">
        <v>118</v>
      </c>
      <c r="G78" s="46">
        <f>65.2+24.6-0.5</f>
        <v>89.30000000000001</v>
      </c>
      <c r="H78" s="46">
        <f>65.2+24.6-0.5</f>
        <v>89.30000000000001</v>
      </c>
      <c r="I78" s="46">
        <f>65.2+24.6-0.5</f>
        <v>89.30000000000001</v>
      </c>
    </row>
    <row r="79" spans="1:9" ht="47.25" customHeight="1">
      <c r="A79" s="80" t="s">
        <v>355</v>
      </c>
      <c r="B79" s="35">
        <v>902</v>
      </c>
      <c r="C79" s="28" t="s">
        <v>66</v>
      </c>
      <c r="D79" s="28" t="s">
        <v>72</v>
      </c>
      <c r="E79" s="101" t="s">
        <v>356</v>
      </c>
      <c r="F79" s="28"/>
      <c r="G79" s="44">
        <f>G80+G83</f>
        <v>40.5</v>
      </c>
      <c r="H79" s="44">
        <f>H80+H83</f>
        <v>40.5</v>
      </c>
      <c r="I79" s="44">
        <f>I80+I83</f>
        <v>40.5</v>
      </c>
    </row>
    <row r="80" spans="1:9" ht="31.5" customHeight="1">
      <c r="A80" s="47" t="s">
        <v>357</v>
      </c>
      <c r="B80" s="43">
        <v>902</v>
      </c>
      <c r="C80" s="31" t="s">
        <v>66</v>
      </c>
      <c r="D80" s="31" t="s">
        <v>72</v>
      </c>
      <c r="E80" s="86" t="s">
        <v>358</v>
      </c>
      <c r="F80" s="31"/>
      <c r="G80" s="46">
        <f aca="true" t="shared" si="5" ref="G80:I81">G81</f>
        <v>0.5</v>
      </c>
      <c r="H80" s="46">
        <f t="shared" si="5"/>
        <v>0.5</v>
      </c>
      <c r="I80" s="46">
        <f t="shared" si="5"/>
        <v>0.5</v>
      </c>
    </row>
    <row r="81" spans="1:9" ht="47.25" customHeight="1">
      <c r="A81" s="33" t="s">
        <v>115</v>
      </c>
      <c r="B81" s="43">
        <v>902</v>
      </c>
      <c r="C81" s="31" t="s">
        <v>66</v>
      </c>
      <c r="D81" s="31" t="s">
        <v>72</v>
      </c>
      <c r="E81" s="86" t="s">
        <v>358</v>
      </c>
      <c r="F81" s="31" t="s">
        <v>116</v>
      </c>
      <c r="G81" s="46">
        <f t="shared" si="5"/>
        <v>0.5</v>
      </c>
      <c r="H81" s="46">
        <f t="shared" si="5"/>
        <v>0.5</v>
      </c>
      <c r="I81" s="46">
        <f t="shared" si="5"/>
        <v>0.5</v>
      </c>
    </row>
    <row r="82" spans="1:9" ht="47.25">
      <c r="A82" s="33" t="s">
        <v>117</v>
      </c>
      <c r="B82" s="43">
        <v>902</v>
      </c>
      <c r="C82" s="31" t="s">
        <v>66</v>
      </c>
      <c r="D82" s="31" t="s">
        <v>72</v>
      </c>
      <c r="E82" s="86" t="s">
        <v>358</v>
      </c>
      <c r="F82" s="31" t="s">
        <v>118</v>
      </c>
      <c r="G82" s="46">
        <v>0.5</v>
      </c>
      <c r="H82" s="46">
        <v>0.5</v>
      </c>
      <c r="I82" s="46">
        <v>0.5</v>
      </c>
    </row>
    <row r="83" spans="1:9" ht="57" customHeight="1">
      <c r="A83" s="47" t="s">
        <v>246</v>
      </c>
      <c r="B83" s="43">
        <v>902</v>
      </c>
      <c r="C83" s="31" t="s">
        <v>66</v>
      </c>
      <c r="D83" s="31" t="s">
        <v>72</v>
      </c>
      <c r="E83" s="31" t="s">
        <v>359</v>
      </c>
      <c r="F83" s="31"/>
      <c r="G83" s="46">
        <f aca="true" t="shared" si="6" ref="G83:I84">G84</f>
        <v>40</v>
      </c>
      <c r="H83" s="46">
        <f t="shared" si="6"/>
        <v>40</v>
      </c>
      <c r="I83" s="46">
        <f t="shared" si="6"/>
        <v>40</v>
      </c>
    </row>
    <row r="84" spans="1:9" ht="36.75" customHeight="1">
      <c r="A84" s="33" t="s">
        <v>115</v>
      </c>
      <c r="B84" s="43">
        <v>902</v>
      </c>
      <c r="C84" s="31" t="s">
        <v>66</v>
      </c>
      <c r="D84" s="31" t="s">
        <v>72</v>
      </c>
      <c r="E84" s="31" t="s">
        <v>359</v>
      </c>
      <c r="F84" s="31" t="s">
        <v>116</v>
      </c>
      <c r="G84" s="46">
        <f t="shared" si="6"/>
        <v>40</v>
      </c>
      <c r="H84" s="46">
        <f t="shared" si="6"/>
        <v>40</v>
      </c>
      <c r="I84" s="46">
        <f t="shared" si="6"/>
        <v>40</v>
      </c>
    </row>
    <row r="85" spans="1:9" ht="47.25">
      <c r="A85" s="33" t="s">
        <v>117</v>
      </c>
      <c r="B85" s="43">
        <v>902</v>
      </c>
      <c r="C85" s="31" t="s">
        <v>66</v>
      </c>
      <c r="D85" s="31" t="s">
        <v>72</v>
      </c>
      <c r="E85" s="31" t="s">
        <v>359</v>
      </c>
      <c r="F85" s="31" t="s">
        <v>118</v>
      </c>
      <c r="G85" s="46">
        <v>40</v>
      </c>
      <c r="H85" s="46">
        <v>40</v>
      </c>
      <c r="I85" s="46">
        <v>40</v>
      </c>
    </row>
    <row r="86" spans="1:9" ht="47.25">
      <c r="A86" s="45" t="s">
        <v>73</v>
      </c>
      <c r="B86" s="35">
        <v>902</v>
      </c>
      <c r="C86" s="28" t="s">
        <v>66</v>
      </c>
      <c r="D86" s="28" t="s">
        <v>74</v>
      </c>
      <c r="E86" s="28"/>
      <c r="F86" s="31"/>
      <c r="G86" s="44">
        <f aca="true" t="shared" si="7" ref="G86:I87">G87</f>
        <v>1441.234</v>
      </c>
      <c r="H86" s="44">
        <f t="shared" si="7"/>
        <v>1441.234</v>
      </c>
      <c r="I86" s="44">
        <f t="shared" si="7"/>
        <v>1441.234</v>
      </c>
    </row>
    <row r="87" spans="1:9" ht="31.5">
      <c r="A87" s="45" t="s">
        <v>332</v>
      </c>
      <c r="B87" s="35">
        <v>902</v>
      </c>
      <c r="C87" s="28" t="s">
        <v>66</v>
      </c>
      <c r="D87" s="28" t="s">
        <v>74</v>
      </c>
      <c r="E87" s="28" t="s">
        <v>333</v>
      </c>
      <c r="F87" s="28"/>
      <c r="G87" s="44">
        <f t="shared" si="7"/>
        <v>1441.234</v>
      </c>
      <c r="H87" s="44">
        <f t="shared" si="7"/>
        <v>1441.234</v>
      </c>
      <c r="I87" s="44">
        <f t="shared" si="7"/>
        <v>1441.234</v>
      </c>
    </row>
    <row r="88" spans="1:9" ht="15.75">
      <c r="A88" s="45" t="s">
        <v>334</v>
      </c>
      <c r="B88" s="35">
        <v>902</v>
      </c>
      <c r="C88" s="28" t="s">
        <v>66</v>
      </c>
      <c r="D88" s="28" t="s">
        <v>74</v>
      </c>
      <c r="E88" s="28" t="s">
        <v>335</v>
      </c>
      <c r="F88" s="28"/>
      <c r="G88" s="44">
        <f>G89+G92</f>
        <v>1441.234</v>
      </c>
      <c r="H88" s="44">
        <f>H89+H92</f>
        <v>1441.234</v>
      </c>
      <c r="I88" s="44">
        <f>I89+I92</f>
        <v>1441.234</v>
      </c>
    </row>
    <row r="89" spans="1:9" ht="31.5">
      <c r="A89" s="33" t="s">
        <v>336</v>
      </c>
      <c r="B89" s="43">
        <v>902</v>
      </c>
      <c r="C89" s="31" t="s">
        <v>66</v>
      </c>
      <c r="D89" s="31" t="s">
        <v>74</v>
      </c>
      <c r="E89" s="31" t="s">
        <v>337</v>
      </c>
      <c r="F89" s="31"/>
      <c r="G89" s="46">
        <f aca="true" t="shared" si="8" ref="G89:I90">G90</f>
        <v>1291.234</v>
      </c>
      <c r="H89" s="46">
        <f t="shared" si="8"/>
        <v>1291.234</v>
      </c>
      <c r="I89" s="46">
        <f t="shared" si="8"/>
        <v>1291.234</v>
      </c>
    </row>
    <row r="90" spans="1:9" ht="78.75">
      <c r="A90" s="33" t="s">
        <v>111</v>
      </c>
      <c r="B90" s="43">
        <v>902</v>
      </c>
      <c r="C90" s="31" t="s">
        <v>66</v>
      </c>
      <c r="D90" s="31" t="s">
        <v>74</v>
      </c>
      <c r="E90" s="31" t="s">
        <v>337</v>
      </c>
      <c r="F90" s="31" t="s">
        <v>112</v>
      </c>
      <c r="G90" s="46">
        <f t="shared" si="8"/>
        <v>1291.234</v>
      </c>
      <c r="H90" s="46">
        <f t="shared" si="8"/>
        <v>1291.234</v>
      </c>
      <c r="I90" s="46">
        <f t="shared" si="8"/>
        <v>1291.234</v>
      </c>
    </row>
    <row r="91" spans="1:9" ht="31.5">
      <c r="A91" s="33" t="s">
        <v>113</v>
      </c>
      <c r="B91" s="43">
        <v>902</v>
      </c>
      <c r="C91" s="31" t="s">
        <v>66</v>
      </c>
      <c r="D91" s="31" t="s">
        <v>74</v>
      </c>
      <c r="E91" s="31" t="s">
        <v>337</v>
      </c>
      <c r="F91" s="31" t="s">
        <v>114</v>
      </c>
      <c r="G91" s="32">
        <f>1238*1.043</f>
        <v>1291.234</v>
      </c>
      <c r="H91" s="32">
        <f>1238*1.043</f>
        <v>1291.234</v>
      </c>
      <c r="I91" s="32">
        <f>1238*1.043</f>
        <v>1291.234</v>
      </c>
    </row>
    <row r="92" spans="1:9" ht="47.25">
      <c r="A92" s="33" t="s">
        <v>338</v>
      </c>
      <c r="B92" s="43">
        <v>902</v>
      </c>
      <c r="C92" s="31" t="s">
        <v>66</v>
      </c>
      <c r="D92" s="31" t="s">
        <v>74</v>
      </c>
      <c r="E92" s="31" t="s">
        <v>339</v>
      </c>
      <c r="F92" s="31"/>
      <c r="G92" s="46">
        <f aca="true" t="shared" si="9" ref="G92:I93">G93</f>
        <v>150</v>
      </c>
      <c r="H92" s="46">
        <f t="shared" si="9"/>
        <v>150</v>
      </c>
      <c r="I92" s="46">
        <f t="shared" si="9"/>
        <v>150</v>
      </c>
    </row>
    <row r="93" spans="1:9" ht="78" customHeight="1">
      <c r="A93" s="33" t="s">
        <v>111</v>
      </c>
      <c r="B93" s="43">
        <v>902</v>
      </c>
      <c r="C93" s="31" t="s">
        <v>66</v>
      </c>
      <c r="D93" s="31" t="s">
        <v>74</v>
      </c>
      <c r="E93" s="31" t="s">
        <v>339</v>
      </c>
      <c r="F93" s="31" t="s">
        <v>112</v>
      </c>
      <c r="G93" s="46">
        <f t="shared" si="9"/>
        <v>150</v>
      </c>
      <c r="H93" s="46">
        <f t="shared" si="9"/>
        <v>150</v>
      </c>
      <c r="I93" s="46">
        <f t="shared" si="9"/>
        <v>150</v>
      </c>
    </row>
    <row r="94" spans="1:9" ht="34.5" customHeight="1">
      <c r="A94" s="33" t="s">
        <v>113</v>
      </c>
      <c r="B94" s="43">
        <v>902</v>
      </c>
      <c r="C94" s="31" t="s">
        <v>66</v>
      </c>
      <c r="D94" s="31" t="s">
        <v>74</v>
      </c>
      <c r="E94" s="31" t="s">
        <v>339</v>
      </c>
      <c r="F94" s="31" t="s">
        <v>114</v>
      </c>
      <c r="G94" s="46">
        <v>150</v>
      </c>
      <c r="H94" s="46">
        <v>150</v>
      </c>
      <c r="I94" s="46">
        <v>150</v>
      </c>
    </row>
    <row r="95" spans="1:9" ht="20.25" customHeight="1">
      <c r="A95" s="45" t="s">
        <v>77</v>
      </c>
      <c r="B95" s="35">
        <v>902</v>
      </c>
      <c r="C95" s="28" t="s">
        <v>66</v>
      </c>
      <c r="D95" s="28" t="s">
        <v>78</v>
      </c>
      <c r="E95" s="28"/>
      <c r="F95" s="28"/>
      <c r="G95" s="44">
        <f>G106+G115+G96+G120</f>
        <v>5949.696</v>
      </c>
      <c r="H95" s="44">
        <f>H106+H115+H96+H120</f>
        <v>5976.696</v>
      </c>
      <c r="I95" s="44">
        <f>I106+I115+I96+I120</f>
        <v>5976.696</v>
      </c>
    </row>
    <row r="96" spans="1:9" ht="19.5" customHeight="1">
      <c r="A96" s="45" t="s">
        <v>122</v>
      </c>
      <c r="B96" s="35">
        <v>902</v>
      </c>
      <c r="C96" s="28" t="s">
        <v>66</v>
      </c>
      <c r="D96" s="28" t="s">
        <v>78</v>
      </c>
      <c r="E96" s="28" t="s">
        <v>360</v>
      </c>
      <c r="F96" s="28"/>
      <c r="G96" s="44">
        <f>G97</f>
        <v>5796.696</v>
      </c>
      <c r="H96" s="44">
        <f>H97</f>
        <v>5796.696</v>
      </c>
      <c r="I96" s="44">
        <f>I97</f>
        <v>5796.696</v>
      </c>
    </row>
    <row r="97" spans="1:9" ht="36.75" customHeight="1">
      <c r="A97" s="45" t="s">
        <v>361</v>
      </c>
      <c r="B97" s="35">
        <v>902</v>
      </c>
      <c r="C97" s="28" t="s">
        <v>66</v>
      </c>
      <c r="D97" s="28" t="s">
        <v>78</v>
      </c>
      <c r="E97" s="28" t="s">
        <v>362</v>
      </c>
      <c r="F97" s="28"/>
      <c r="G97" s="44">
        <f>G98+G103</f>
        <v>5796.696</v>
      </c>
      <c r="H97" s="44">
        <f>H98+H103</f>
        <v>5796.696</v>
      </c>
      <c r="I97" s="44">
        <f>I98+I103</f>
        <v>5796.696</v>
      </c>
    </row>
    <row r="98" spans="1:9" ht="31.5">
      <c r="A98" s="33" t="s">
        <v>363</v>
      </c>
      <c r="B98" s="43">
        <v>902</v>
      </c>
      <c r="C98" s="31" t="s">
        <v>66</v>
      </c>
      <c r="D98" s="31" t="s">
        <v>78</v>
      </c>
      <c r="E98" s="31" t="s">
        <v>364</v>
      </c>
      <c r="F98" s="31"/>
      <c r="G98" s="46">
        <f>G99+G101</f>
        <v>5666.696</v>
      </c>
      <c r="H98" s="46">
        <f>H99+H101</f>
        <v>5666.696</v>
      </c>
      <c r="I98" s="46">
        <f>I99+I101</f>
        <v>5666.696</v>
      </c>
    </row>
    <row r="99" spans="1:9" ht="78.75">
      <c r="A99" s="33" t="s">
        <v>111</v>
      </c>
      <c r="B99" s="43">
        <v>902</v>
      </c>
      <c r="C99" s="31" t="s">
        <v>66</v>
      </c>
      <c r="D99" s="31" t="s">
        <v>78</v>
      </c>
      <c r="E99" s="31" t="s">
        <v>364</v>
      </c>
      <c r="F99" s="31" t="s">
        <v>112</v>
      </c>
      <c r="G99" s="46">
        <f>G100</f>
        <v>4455.696</v>
      </c>
      <c r="H99" s="46">
        <f>H100</f>
        <v>4455.696</v>
      </c>
      <c r="I99" s="46">
        <f>I100</f>
        <v>4455.696</v>
      </c>
    </row>
    <row r="100" spans="1:9" ht="31.5">
      <c r="A100" s="33" t="s">
        <v>169</v>
      </c>
      <c r="B100" s="43">
        <v>902</v>
      </c>
      <c r="C100" s="31" t="s">
        <v>66</v>
      </c>
      <c r="D100" s="31" t="s">
        <v>78</v>
      </c>
      <c r="E100" s="31" t="s">
        <v>364</v>
      </c>
      <c r="F100" s="31" t="s">
        <v>170</v>
      </c>
      <c r="G100" s="32">
        <f>4272*1.043</f>
        <v>4455.696</v>
      </c>
      <c r="H100" s="32">
        <f>4272*1.043</f>
        <v>4455.696</v>
      </c>
      <c r="I100" s="32">
        <f>4272*1.043</f>
        <v>4455.696</v>
      </c>
    </row>
    <row r="101" spans="1:9" ht="31.5">
      <c r="A101" s="33" t="s">
        <v>136</v>
      </c>
      <c r="B101" s="43">
        <v>902</v>
      </c>
      <c r="C101" s="31" t="s">
        <v>66</v>
      </c>
      <c r="D101" s="31" t="s">
        <v>78</v>
      </c>
      <c r="E101" s="31" t="s">
        <v>364</v>
      </c>
      <c r="F101" s="31" t="s">
        <v>116</v>
      </c>
      <c r="G101" s="46">
        <f>G102</f>
        <v>1211</v>
      </c>
      <c r="H101" s="46">
        <f>H102</f>
        <v>1211</v>
      </c>
      <c r="I101" s="46">
        <f>I102</f>
        <v>1211</v>
      </c>
    </row>
    <row r="102" spans="1:9" ht="47.25">
      <c r="A102" s="33" t="s">
        <v>117</v>
      </c>
      <c r="B102" s="43">
        <v>902</v>
      </c>
      <c r="C102" s="31" t="s">
        <v>66</v>
      </c>
      <c r="D102" s="31" t="s">
        <v>78</v>
      </c>
      <c r="E102" s="31" t="s">
        <v>364</v>
      </c>
      <c r="F102" s="31" t="s">
        <v>118</v>
      </c>
      <c r="G102" s="32">
        <f>1174.7+113.8-77.5</f>
        <v>1211</v>
      </c>
      <c r="H102" s="32">
        <f>1174.7+113.8-77.5</f>
        <v>1211</v>
      </c>
      <c r="I102" s="32">
        <f>1174.7+113.8-77.5</f>
        <v>1211</v>
      </c>
    </row>
    <row r="103" spans="1:9" ht="47.25">
      <c r="A103" s="33" t="s">
        <v>338</v>
      </c>
      <c r="B103" s="43">
        <v>902</v>
      </c>
      <c r="C103" s="31" t="s">
        <v>66</v>
      </c>
      <c r="D103" s="31" t="s">
        <v>78</v>
      </c>
      <c r="E103" s="31" t="s">
        <v>365</v>
      </c>
      <c r="F103" s="31"/>
      <c r="G103" s="46">
        <f aca="true" t="shared" si="10" ref="G103:I104">G104</f>
        <v>130</v>
      </c>
      <c r="H103" s="46">
        <f t="shared" si="10"/>
        <v>130</v>
      </c>
      <c r="I103" s="46">
        <f t="shared" si="10"/>
        <v>130</v>
      </c>
    </row>
    <row r="104" spans="1:9" ht="78.75">
      <c r="A104" s="33" t="s">
        <v>111</v>
      </c>
      <c r="B104" s="43">
        <v>902</v>
      </c>
      <c r="C104" s="31" t="s">
        <v>66</v>
      </c>
      <c r="D104" s="31" t="s">
        <v>78</v>
      </c>
      <c r="E104" s="31" t="s">
        <v>365</v>
      </c>
      <c r="F104" s="31" t="s">
        <v>112</v>
      </c>
      <c r="G104" s="46">
        <f t="shared" si="10"/>
        <v>130</v>
      </c>
      <c r="H104" s="46">
        <f t="shared" si="10"/>
        <v>130</v>
      </c>
      <c r="I104" s="46">
        <f t="shared" si="10"/>
        <v>130</v>
      </c>
    </row>
    <row r="105" spans="1:9" ht="31.5">
      <c r="A105" s="33" t="s">
        <v>169</v>
      </c>
      <c r="B105" s="43">
        <v>902</v>
      </c>
      <c r="C105" s="31" t="s">
        <v>66</v>
      </c>
      <c r="D105" s="31" t="s">
        <v>78</v>
      </c>
      <c r="E105" s="31" t="s">
        <v>365</v>
      </c>
      <c r="F105" s="31" t="s">
        <v>170</v>
      </c>
      <c r="G105" s="46">
        <v>130</v>
      </c>
      <c r="H105" s="46">
        <v>130</v>
      </c>
      <c r="I105" s="46">
        <v>130</v>
      </c>
    </row>
    <row r="106" spans="1:9" ht="63">
      <c r="A106" s="49" t="s">
        <v>366</v>
      </c>
      <c r="B106" s="35">
        <v>902</v>
      </c>
      <c r="C106" s="28" t="s">
        <v>66</v>
      </c>
      <c r="D106" s="28" t="s">
        <v>78</v>
      </c>
      <c r="E106" s="28" t="s">
        <v>249</v>
      </c>
      <c r="F106" s="102"/>
      <c r="G106" s="44">
        <f>G107+G111</f>
        <v>43</v>
      </c>
      <c r="H106" s="44">
        <f>H107+H111</f>
        <v>40</v>
      </c>
      <c r="I106" s="44">
        <f>I107+I111</f>
        <v>40</v>
      </c>
    </row>
    <row r="107" spans="1:9" ht="47.25">
      <c r="A107" s="81" t="s">
        <v>367</v>
      </c>
      <c r="B107" s="35">
        <v>902</v>
      </c>
      <c r="C107" s="28" t="s">
        <v>66</v>
      </c>
      <c r="D107" s="28" t="s">
        <v>78</v>
      </c>
      <c r="E107" s="28" t="s">
        <v>368</v>
      </c>
      <c r="F107" s="102"/>
      <c r="G107" s="44">
        <f aca="true" t="shared" si="11" ref="G107:I108">G108</f>
        <v>28</v>
      </c>
      <c r="H107" s="44">
        <f t="shared" si="11"/>
        <v>25</v>
      </c>
      <c r="I107" s="44">
        <f t="shared" si="11"/>
        <v>25</v>
      </c>
    </row>
    <row r="108" spans="1:9" ht="31.5" customHeight="1">
      <c r="A108" s="68" t="s">
        <v>302</v>
      </c>
      <c r="B108" s="43">
        <v>902</v>
      </c>
      <c r="C108" s="31" t="s">
        <v>66</v>
      </c>
      <c r="D108" s="31" t="s">
        <v>78</v>
      </c>
      <c r="E108" s="31" t="s">
        <v>369</v>
      </c>
      <c r="F108" s="103"/>
      <c r="G108" s="46">
        <f t="shared" si="11"/>
        <v>28</v>
      </c>
      <c r="H108" s="46">
        <f t="shared" si="11"/>
        <v>25</v>
      </c>
      <c r="I108" s="46">
        <f t="shared" si="11"/>
        <v>25</v>
      </c>
    </row>
    <row r="109" spans="1:9" ht="47.25" customHeight="1">
      <c r="A109" s="33" t="s">
        <v>115</v>
      </c>
      <c r="B109" s="43">
        <v>902</v>
      </c>
      <c r="C109" s="31" t="s">
        <v>66</v>
      </c>
      <c r="D109" s="31" t="s">
        <v>78</v>
      </c>
      <c r="E109" s="31" t="s">
        <v>369</v>
      </c>
      <c r="F109" s="103" t="s">
        <v>116</v>
      </c>
      <c r="G109" s="46">
        <f>G110</f>
        <v>28</v>
      </c>
      <c r="H109" s="46">
        <v>25</v>
      </c>
      <c r="I109" s="46">
        <v>25</v>
      </c>
    </row>
    <row r="110" spans="1:9" ht="51.75" customHeight="1">
      <c r="A110" s="33" t="s">
        <v>117</v>
      </c>
      <c r="B110" s="43">
        <v>902</v>
      </c>
      <c r="C110" s="31" t="s">
        <v>66</v>
      </c>
      <c r="D110" s="31" t="s">
        <v>78</v>
      </c>
      <c r="E110" s="31" t="s">
        <v>369</v>
      </c>
      <c r="F110" s="103" t="s">
        <v>118</v>
      </c>
      <c r="G110" s="46">
        <v>28</v>
      </c>
      <c r="H110" s="46">
        <v>25</v>
      </c>
      <c r="I110" s="46">
        <v>25</v>
      </c>
    </row>
    <row r="111" spans="1:9" ht="52.5" customHeight="1">
      <c r="A111" s="82" t="s">
        <v>370</v>
      </c>
      <c r="B111" s="35">
        <v>902</v>
      </c>
      <c r="C111" s="28" t="s">
        <v>66</v>
      </c>
      <c r="D111" s="28" t="s">
        <v>78</v>
      </c>
      <c r="E111" s="28" t="s">
        <v>371</v>
      </c>
      <c r="F111" s="102"/>
      <c r="G111" s="44">
        <f>G112</f>
        <v>15</v>
      </c>
      <c r="H111" s="44">
        <f aca="true" t="shared" si="12" ref="H111:I113">H112</f>
        <v>15</v>
      </c>
      <c r="I111" s="44">
        <f t="shared" si="12"/>
        <v>15</v>
      </c>
    </row>
    <row r="112" spans="1:9" ht="47.25" customHeight="1">
      <c r="A112" s="68" t="s">
        <v>303</v>
      </c>
      <c r="B112" s="43">
        <v>902</v>
      </c>
      <c r="C112" s="31" t="s">
        <v>66</v>
      </c>
      <c r="D112" s="31" t="s">
        <v>78</v>
      </c>
      <c r="E112" s="31" t="s">
        <v>372</v>
      </c>
      <c r="F112" s="103"/>
      <c r="G112" s="46">
        <f>G113</f>
        <v>15</v>
      </c>
      <c r="H112" s="46">
        <f t="shared" si="12"/>
        <v>15</v>
      </c>
      <c r="I112" s="46">
        <f t="shared" si="12"/>
        <v>15</v>
      </c>
    </row>
    <row r="113" spans="1:9" ht="47.25" customHeight="1">
      <c r="A113" s="33" t="s">
        <v>115</v>
      </c>
      <c r="B113" s="43">
        <v>902</v>
      </c>
      <c r="C113" s="31" t="s">
        <v>66</v>
      </c>
      <c r="D113" s="31" t="s">
        <v>78</v>
      </c>
      <c r="E113" s="31" t="s">
        <v>372</v>
      </c>
      <c r="F113" s="103" t="s">
        <v>116</v>
      </c>
      <c r="G113" s="46">
        <f>G114</f>
        <v>15</v>
      </c>
      <c r="H113" s="46">
        <f t="shared" si="12"/>
        <v>15</v>
      </c>
      <c r="I113" s="46">
        <f t="shared" si="12"/>
        <v>15</v>
      </c>
    </row>
    <row r="114" spans="1:9" ht="60" customHeight="1">
      <c r="A114" s="33" t="s">
        <v>117</v>
      </c>
      <c r="B114" s="43">
        <v>902</v>
      </c>
      <c r="C114" s="31" t="s">
        <v>66</v>
      </c>
      <c r="D114" s="31" t="s">
        <v>78</v>
      </c>
      <c r="E114" s="31" t="s">
        <v>372</v>
      </c>
      <c r="F114" s="103" t="s">
        <v>118</v>
      </c>
      <c r="G114" s="46">
        <v>15</v>
      </c>
      <c r="H114" s="46">
        <v>15</v>
      </c>
      <c r="I114" s="46">
        <v>15</v>
      </c>
    </row>
    <row r="115" spans="1:9" ht="103.5" customHeight="1">
      <c r="A115" s="49" t="s">
        <v>373</v>
      </c>
      <c r="B115" s="35">
        <v>902</v>
      </c>
      <c r="C115" s="104" t="s">
        <v>66</v>
      </c>
      <c r="D115" s="104" t="s">
        <v>78</v>
      </c>
      <c r="E115" s="105" t="s">
        <v>374</v>
      </c>
      <c r="F115" s="104"/>
      <c r="G115" s="44">
        <f>G117</f>
        <v>30</v>
      </c>
      <c r="H115" s="44">
        <f>H117</f>
        <v>40</v>
      </c>
      <c r="I115" s="44">
        <f>I117</f>
        <v>40</v>
      </c>
    </row>
    <row r="116" spans="1:9" ht="56.25" customHeight="1">
      <c r="A116" s="83" t="s">
        <v>375</v>
      </c>
      <c r="B116" s="35">
        <v>902</v>
      </c>
      <c r="C116" s="104" t="s">
        <v>66</v>
      </c>
      <c r="D116" s="104" t="s">
        <v>78</v>
      </c>
      <c r="E116" s="106" t="s">
        <v>376</v>
      </c>
      <c r="F116" s="104"/>
      <c r="G116" s="44">
        <f>G117</f>
        <v>30</v>
      </c>
      <c r="H116" s="44">
        <f aca="true" t="shared" si="13" ref="H116:I118">H117</f>
        <v>40</v>
      </c>
      <c r="I116" s="44">
        <f t="shared" si="13"/>
        <v>40</v>
      </c>
    </row>
    <row r="117" spans="1:9" ht="31.5" customHeight="1">
      <c r="A117" s="61" t="s">
        <v>247</v>
      </c>
      <c r="B117" s="43">
        <v>902</v>
      </c>
      <c r="C117" s="107" t="s">
        <v>66</v>
      </c>
      <c r="D117" s="107" t="s">
        <v>78</v>
      </c>
      <c r="E117" s="108" t="s">
        <v>377</v>
      </c>
      <c r="F117" s="107"/>
      <c r="G117" s="46">
        <f>G118</f>
        <v>30</v>
      </c>
      <c r="H117" s="46">
        <f t="shared" si="13"/>
        <v>40</v>
      </c>
      <c r="I117" s="46">
        <f t="shared" si="13"/>
        <v>40</v>
      </c>
    </row>
    <row r="118" spans="1:9" ht="47.25" customHeight="1">
      <c r="A118" s="33" t="s">
        <v>115</v>
      </c>
      <c r="B118" s="43">
        <v>902</v>
      </c>
      <c r="C118" s="107" t="s">
        <v>66</v>
      </c>
      <c r="D118" s="107" t="s">
        <v>78</v>
      </c>
      <c r="E118" s="108" t="s">
        <v>377</v>
      </c>
      <c r="F118" s="107" t="s">
        <v>116</v>
      </c>
      <c r="G118" s="46">
        <f>G119</f>
        <v>30</v>
      </c>
      <c r="H118" s="46">
        <f t="shared" si="13"/>
        <v>40</v>
      </c>
      <c r="I118" s="46">
        <f t="shared" si="13"/>
        <v>40</v>
      </c>
    </row>
    <row r="119" spans="1:9" ht="47.25" customHeight="1">
      <c r="A119" s="33" t="s">
        <v>117</v>
      </c>
      <c r="B119" s="43">
        <v>902</v>
      </c>
      <c r="C119" s="107" t="s">
        <v>66</v>
      </c>
      <c r="D119" s="107" t="s">
        <v>78</v>
      </c>
      <c r="E119" s="108" t="s">
        <v>377</v>
      </c>
      <c r="F119" s="107" t="s">
        <v>118</v>
      </c>
      <c r="G119" s="46">
        <v>30</v>
      </c>
      <c r="H119" s="46">
        <v>40</v>
      </c>
      <c r="I119" s="46">
        <v>40</v>
      </c>
    </row>
    <row r="120" spans="1:9" ht="90" customHeight="1">
      <c r="A120" s="49" t="s">
        <v>378</v>
      </c>
      <c r="B120" s="35">
        <v>902</v>
      </c>
      <c r="C120" s="104" t="s">
        <v>66</v>
      </c>
      <c r="D120" s="104" t="s">
        <v>78</v>
      </c>
      <c r="E120" s="106" t="s">
        <v>379</v>
      </c>
      <c r="F120" s="104"/>
      <c r="G120" s="44">
        <f>G122</f>
        <v>80</v>
      </c>
      <c r="H120" s="44">
        <f>H122</f>
        <v>100</v>
      </c>
      <c r="I120" s="44">
        <f>I122</f>
        <v>100</v>
      </c>
    </row>
    <row r="121" spans="1:9" ht="31.5">
      <c r="A121" s="84" t="s">
        <v>380</v>
      </c>
      <c r="B121" s="35">
        <v>902</v>
      </c>
      <c r="C121" s="104" t="s">
        <v>66</v>
      </c>
      <c r="D121" s="104" t="s">
        <v>78</v>
      </c>
      <c r="E121" s="106" t="s">
        <v>381</v>
      </c>
      <c r="F121" s="104"/>
      <c r="G121" s="44">
        <f>G122</f>
        <v>80</v>
      </c>
      <c r="H121" s="44">
        <f aca="true" t="shared" si="14" ref="H121:I123">H122</f>
        <v>100</v>
      </c>
      <c r="I121" s="44">
        <f t="shared" si="14"/>
        <v>100</v>
      </c>
    </row>
    <row r="122" spans="1:9" ht="24" customHeight="1">
      <c r="A122" s="24" t="s">
        <v>382</v>
      </c>
      <c r="B122" s="43">
        <v>902</v>
      </c>
      <c r="C122" s="107" t="s">
        <v>66</v>
      </c>
      <c r="D122" s="107" t="s">
        <v>78</v>
      </c>
      <c r="E122" s="108" t="s">
        <v>383</v>
      </c>
      <c r="F122" s="107"/>
      <c r="G122" s="46">
        <f>G123</f>
        <v>80</v>
      </c>
      <c r="H122" s="46">
        <f t="shared" si="14"/>
        <v>100</v>
      </c>
      <c r="I122" s="46">
        <f t="shared" si="14"/>
        <v>100</v>
      </c>
    </row>
    <row r="123" spans="1:9" ht="31.5">
      <c r="A123" s="33" t="s">
        <v>115</v>
      </c>
      <c r="B123" s="43">
        <v>902</v>
      </c>
      <c r="C123" s="107" t="s">
        <v>66</v>
      </c>
      <c r="D123" s="107" t="s">
        <v>78</v>
      </c>
      <c r="E123" s="108" t="s">
        <v>383</v>
      </c>
      <c r="F123" s="107" t="s">
        <v>116</v>
      </c>
      <c r="G123" s="46">
        <f>G124</f>
        <v>80</v>
      </c>
      <c r="H123" s="46">
        <f t="shared" si="14"/>
        <v>100</v>
      </c>
      <c r="I123" s="46">
        <f t="shared" si="14"/>
        <v>100</v>
      </c>
    </row>
    <row r="124" spans="1:9" ht="47.25">
      <c r="A124" s="33" t="s">
        <v>117</v>
      </c>
      <c r="B124" s="43">
        <v>902</v>
      </c>
      <c r="C124" s="107" t="s">
        <v>66</v>
      </c>
      <c r="D124" s="107" t="s">
        <v>78</v>
      </c>
      <c r="E124" s="108" t="s">
        <v>383</v>
      </c>
      <c r="F124" s="107" t="s">
        <v>118</v>
      </c>
      <c r="G124" s="46">
        <v>80</v>
      </c>
      <c r="H124" s="46">
        <v>100</v>
      </c>
      <c r="I124" s="46">
        <v>100</v>
      </c>
    </row>
    <row r="125" spans="1:9" ht="15.75" hidden="1">
      <c r="A125" s="45" t="s">
        <v>26</v>
      </c>
      <c r="B125" s="35">
        <v>902</v>
      </c>
      <c r="C125" s="28" t="s">
        <v>68</v>
      </c>
      <c r="D125" s="28"/>
      <c r="E125" s="28"/>
      <c r="F125" s="28"/>
      <c r="G125" s="44">
        <f aca="true" t="shared" si="15" ref="G125:I130">G126</f>
        <v>0</v>
      </c>
      <c r="H125" s="44">
        <f t="shared" si="15"/>
        <v>0</v>
      </c>
      <c r="I125" s="44">
        <f t="shared" si="15"/>
        <v>0</v>
      </c>
    </row>
    <row r="126" spans="1:9" ht="31.5" hidden="1">
      <c r="A126" s="45" t="s">
        <v>137</v>
      </c>
      <c r="B126" s="35">
        <v>902</v>
      </c>
      <c r="C126" s="28" t="s">
        <v>68</v>
      </c>
      <c r="D126" s="28" t="s">
        <v>80</v>
      </c>
      <c r="E126" s="28"/>
      <c r="F126" s="28"/>
      <c r="G126" s="44">
        <f t="shared" si="15"/>
        <v>0</v>
      </c>
      <c r="H126" s="44">
        <f t="shared" si="15"/>
        <v>0</v>
      </c>
      <c r="I126" s="44">
        <f t="shared" si="15"/>
        <v>0</v>
      </c>
    </row>
    <row r="127" spans="1:9" ht="15.75" hidden="1">
      <c r="A127" s="45" t="s">
        <v>122</v>
      </c>
      <c r="B127" s="35">
        <v>902</v>
      </c>
      <c r="C127" s="28" t="s">
        <v>68</v>
      </c>
      <c r="D127" s="28" t="s">
        <v>80</v>
      </c>
      <c r="E127" s="28" t="s">
        <v>360</v>
      </c>
      <c r="F127" s="28"/>
      <c r="G127" s="44">
        <f t="shared" si="15"/>
        <v>0</v>
      </c>
      <c r="H127" s="44">
        <f t="shared" si="15"/>
        <v>0</v>
      </c>
      <c r="I127" s="44">
        <f t="shared" si="15"/>
        <v>0</v>
      </c>
    </row>
    <row r="128" spans="1:9" ht="31.5" hidden="1">
      <c r="A128" s="45" t="s">
        <v>384</v>
      </c>
      <c r="B128" s="35">
        <v>902</v>
      </c>
      <c r="C128" s="28" t="s">
        <v>68</v>
      </c>
      <c r="D128" s="28" t="s">
        <v>80</v>
      </c>
      <c r="E128" s="28" t="s">
        <v>385</v>
      </c>
      <c r="F128" s="28"/>
      <c r="G128" s="44">
        <f t="shared" si="15"/>
        <v>0</v>
      </c>
      <c r="H128" s="44">
        <f t="shared" si="15"/>
        <v>0</v>
      </c>
      <c r="I128" s="44">
        <f t="shared" si="15"/>
        <v>0</v>
      </c>
    </row>
    <row r="129" spans="1:9" ht="20.25" customHeight="1" hidden="1">
      <c r="A129" s="33" t="s">
        <v>138</v>
      </c>
      <c r="B129" s="43">
        <v>902</v>
      </c>
      <c r="C129" s="31" t="s">
        <v>68</v>
      </c>
      <c r="D129" s="31" t="s">
        <v>80</v>
      </c>
      <c r="E129" s="31" t="s">
        <v>386</v>
      </c>
      <c r="F129" s="31"/>
      <c r="G129" s="46">
        <f t="shared" si="15"/>
        <v>0</v>
      </c>
      <c r="H129" s="46">
        <f t="shared" si="15"/>
        <v>0</v>
      </c>
      <c r="I129" s="46">
        <f t="shared" si="15"/>
        <v>0</v>
      </c>
    </row>
    <row r="130" spans="1:9" ht="31.5" hidden="1">
      <c r="A130" s="33" t="s">
        <v>136</v>
      </c>
      <c r="B130" s="43">
        <v>902</v>
      </c>
      <c r="C130" s="31" t="s">
        <v>68</v>
      </c>
      <c r="D130" s="31" t="s">
        <v>80</v>
      </c>
      <c r="E130" s="31" t="s">
        <v>386</v>
      </c>
      <c r="F130" s="31" t="s">
        <v>116</v>
      </c>
      <c r="G130" s="46">
        <f t="shared" si="15"/>
        <v>0</v>
      </c>
      <c r="H130" s="46">
        <f t="shared" si="15"/>
        <v>0</v>
      </c>
      <c r="I130" s="46">
        <f t="shared" si="15"/>
        <v>0</v>
      </c>
    </row>
    <row r="131" spans="1:9" ht="31.5" customHeight="1" hidden="1">
      <c r="A131" s="33" t="s">
        <v>117</v>
      </c>
      <c r="B131" s="43">
        <v>902</v>
      </c>
      <c r="C131" s="31" t="s">
        <v>68</v>
      </c>
      <c r="D131" s="31" t="s">
        <v>80</v>
      </c>
      <c r="E131" s="31" t="s">
        <v>386</v>
      </c>
      <c r="F131" s="31" t="s">
        <v>118</v>
      </c>
      <c r="G131" s="32">
        <v>0</v>
      </c>
      <c r="H131" s="32">
        <v>0</v>
      </c>
      <c r="I131" s="32">
        <v>0</v>
      </c>
    </row>
    <row r="132" spans="1:9" ht="41.25" customHeight="1">
      <c r="A132" s="45" t="s">
        <v>27</v>
      </c>
      <c r="B132" s="35">
        <v>902</v>
      </c>
      <c r="C132" s="28" t="s">
        <v>70</v>
      </c>
      <c r="D132" s="28"/>
      <c r="E132" s="28"/>
      <c r="F132" s="28"/>
      <c r="G132" s="44">
        <f aca="true" t="shared" si="16" ref="G132:I133">G133</f>
        <v>8503.844000000001</v>
      </c>
      <c r="H132" s="44">
        <f t="shared" si="16"/>
        <v>8503.844000000001</v>
      </c>
      <c r="I132" s="44">
        <f t="shared" si="16"/>
        <v>8503.844000000001</v>
      </c>
    </row>
    <row r="133" spans="1:9" ht="52.5" customHeight="1">
      <c r="A133" s="45" t="s">
        <v>79</v>
      </c>
      <c r="B133" s="35">
        <v>902</v>
      </c>
      <c r="C133" s="28" t="s">
        <v>70</v>
      </c>
      <c r="D133" s="28" t="s">
        <v>80</v>
      </c>
      <c r="E133" s="31"/>
      <c r="F133" s="31"/>
      <c r="G133" s="44">
        <f t="shared" si="16"/>
        <v>8503.844000000001</v>
      </c>
      <c r="H133" s="44">
        <f t="shared" si="16"/>
        <v>8503.844000000001</v>
      </c>
      <c r="I133" s="44">
        <f t="shared" si="16"/>
        <v>8503.844000000001</v>
      </c>
    </row>
    <row r="134" spans="1:9" ht="18" customHeight="1">
      <c r="A134" s="45" t="s">
        <v>122</v>
      </c>
      <c r="B134" s="35">
        <v>902</v>
      </c>
      <c r="C134" s="28" t="s">
        <v>70</v>
      </c>
      <c r="D134" s="28" t="s">
        <v>80</v>
      </c>
      <c r="E134" s="28" t="s">
        <v>360</v>
      </c>
      <c r="F134" s="28"/>
      <c r="G134" s="44">
        <f>G135+G142</f>
        <v>8503.844000000001</v>
      </c>
      <c r="H134" s="44">
        <f>H135+H142</f>
        <v>8503.844000000001</v>
      </c>
      <c r="I134" s="44">
        <f>I135+I142</f>
        <v>8503.844000000001</v>
      </c>
    </row>
    <row r="135" spans="1:9" ht="43.5" customHeight="1">
      <c r="A135" s="45" t="s">
        <v>384</v>
      </c>
      <c r="B135" s="35">
        <v>902</v>
      </c>
      <c r="C135" s="28" t="s">
        <v>70</v>
      </c>
      <c r="D135" s="28" t="s">
        <v>80</v>
      </c>
      <c r="E135" s="28" t="s">
        <v>385</v>
      </c>
      <c r="F135" s="28"/>
      <c r="G135" s="44">
        <f>G136+G139</f>
        <v>2250</v>
      </c>
      <c r="H135" s="44">
        <f>H136+H139</f>
        <v>2250</v>
      </c>
      <c r="I135" s="44">
        <f>I136+I139</f>
        <v>2250</v>
      </c>
    </row>
    <row r="136" spans="1:9" ht="47.25" customHeight="1">
      <c r="A136" s="33" t="s">
        <v>139</v>
      </c>
      <c r="B136" s="43">
        <v>902</v>
      </c>
      <c r="C136" s="31" t="s">
        <v>70</v>
      </c>
      <c r="D136" s="31" t="s">
        <v>80</v>
      </c>
      <c r="E136" s="31" t="s">
        <v>387</v>
      </c>
      <c r="F136" s="31"/>
      <c r="G136" s="46">
        <f aca="true" t="shared" si="17" ref="G136:I137">G137</f>
        <v>2053</v>
      </c>
      <c r="H136" s="46">
        <f t="shared" si="17"/>
        <v>2053</v>
      </c>
      <c r="I136" s="46">
        <f t="shared" si="17"/>
        <v>2053</v>
      </c>
    </row>
    <row r="137" spans="1:9" ht="31.5">
      <c r="A137" s="33" t="s">
        <v>136</v>
      </c>
      <c r="B137" s="43">
        <v>902</v>
      </c>
      <c r="C137" s="31" t="s">
        <v>70</v>
      </c>
      <c r="D137" s="31" t="s">
        <v>80</v>
      </c>
      <c r="E137" s="31" t="s">
        <v>387</v>
      </c>
      <c r="F137" s="31" t="s">
        <v>116</v>
      </c>
      <c r="G137" s="46">
        <f t="shared" si="17"/>
        <v>2053</v>
      </c>
      <c r="H137" s="46">
        <f t="shared" si="17"/>
        <v>2053</v>
      </c>
      <c r="I137" s="46">
        <f t="shared" si="17"/>
        <v>2053</v>
      </c>
    </row>
    <row r="138" spans="1:9" ht="47.25">
      <c r="A138" s="33" t="s">
        <v>117</v>
      </c>
      <c r="B138" s="43">
        <v>902</v>
      </c>
      <c r="C138" s="31" t="s">
        <v>70</v>
      </c>
      <c r="D138" s="31" t="s">
        <v>80</v>
      </c>
      <c r="E138" s="31" t="s">
        <v>387</v>
      </c>
      <c r="F138" s="31" t="s">
        <v>118</v>
      </c>
      <c r="G138" s="109">
        <f>2053.5-0.5</f>
        <v>2053</v>
      </c>
      <c r="H138" s="109">
        <f>2053.5-0.5</f>
        <v>2053</v>
      </c>
      <c r="I138" s="109">
        <f>2053.5-0.5</f>
        <v>2053</v>
      </c>
    </row>
    <row r="139" spans="1:9" ht="15.75">
      <c r="A139" s="33" t="s">
        <v>140</v>
      </c>
      <c r="B139" s="43">
        <v>902</v>
      </c>
      <c r="C139" s="31" t="s">
        <v>70</v>
      </c>
      <c r="D139" s="31" t="s">
        <v>80</v>
      </c>
      <c r="E139" s="31" t="s">
        <v>388</v>
      </c>
      <c r="F139" s="31"/>
      <c r="G139" s="32">
        <f aca="true" t="shared" si="18" ref="G139:I140">G140</f>
        <v>197</v>
      </c>
      <c r="H139" s="32">
        <f t="shared" si="18"/>
        <v>197</v>
      </c>
      <c r="I139" s="32">
        <f t="shared" si="18"/>
        <v>197</v>
      </c>
    </row>
    <row r="140" spans="1:9" ht="36" customHeight="1">
      <c r="A140" s="33" t="s">
        <v>136</v>
      </c>
      <c r="B140" s="43">
        <v>902</v>
      </c>
      <c r="C140" s="31" t="s">
        <v>70</v>
      </c>
      <c r="D140" s="31" t="s">
        <v>80</v>
      </c>
      <c r="E140" s="31" t="s">
        <v>388</v>
      </c>
      <c r="F140" s="31" t="s">
        <v>116</v>
      </c>
      <c r="G140" s="32">
        <f t="shared" si="18"/>
        <v>197</v>
      </c>
      <c r="H140" s="32">
        <f t="shared" si="18"/>
        <v>197</v>
      </c>
      <c r="I140" s="32">
        <f t="shared" si="18"/>
        <v>197</v>
      </c>
    </row>
    <row r="141" spans="1:9" ht="47.25">
      <c r="A141" s="33" t="s">
        <v>117</v>
      </c>
      <c r="B141" s="43">
        <v>902</v>
      </c>
      <c r="C141" s="31" t="s">
        <v>70</v>
      </c>
      <c r="D141" s="31" t="s">
        <v>80</v>
      </c>
      <c r="E141" s="31" t="s">
        <v>388</v>
      </c>
      <c r="F141" s="31" t="s">
        <v>118</v>
      </c>
      <c r="G141" s="32">
        <f>99+98</f>
        <v>197</v>
      </c>
      <c r="H141" s="32">
        <f>99+98</f>
        <v>197</v>
      </c>
      <c r="I141" s="32">
        <f>99+98</f>
        <v>197</v>
      </c>
    </row>
    <row r="142" spans="1:9" ht="47.25">
      <c r="A142" s="45" t="s">
        <v>389</v>
      </c>
      <c r="B142" s="35">
        <v>902</v>
      </c>
      <c r="C142" s="28" t="s">
        <v>70</v>
      </c>
      <c r="D142" s="28" t="s">
        <v>80</v>
      </c>
      <c r="E142" s="28" t="s">
        <v>390</v>
      </c>
      <c r="F142" s="28"/>
      <c r="G142" s="44">
        <f>G143+G148</f>
        <v>6253.844</v>
      </c>
      <c r="H142" s="44">
        <f>H143+H148</f>
        <v>6253.844</v>
      </c>
      <c r="I142" s="44">
        <f>I143+I148</f>
        <v>6253.844</v>
      </c>
    </row>
    <row r="143" spans="1:9" ht="15.75" customHeight="1">
      <c r="A143" s="33" t="s">
        <v>391</v>
      </c>
      <c r="B143" s="43">
        <v>902</v>
      </c>
      <c r="C143" s="31" t="s">
        <v>70</v>
      </c>
      <c r="D143" s="31" t="s">
        <v>80</v>
      </c>
      <c r="E143" s="31" t="s">
        <v>392</v>
      </c>
      <c r="F143" s="31"/>
      <c r="G143" s="46">
        <f>G144+G146</f>
        <v>5943.844</v>
      </c>
      <c r="H143" s="46">
        <f>H144+H146</f>
        <v>5943.844</v>
      </c>
      <c r="I143" s="46">
        <f>I144+I146</f>
        <v>5943.844</v>
      </c>
    </row>
    <row r="144" spans="1:9" ht="87.75" customHeight="1">
      <c r="A144" s="33" t="s">
        <v>111</v>
      </c>
      <c r="B144" s="43">
        <v>902</v>
      </c>
      <c r="C144" s="31" t="s">
        <v>70</v>
      </c>
      <c r="D144" s="31" t="s">
        <v>80</v>
      </c>
      <c r="E144" s="31" t="s">
        <v>392</v>
      </c>
      <c r="F144" s="31" t="s">
        <v>112</v>
      </c>
      <c r="G144" s="46">
        <f>G145</f>
        <v>4701.844</v>
      </c>
      <c r="H144" s="46">
        <f>H145</f>
        <v>4701.844</v>
      </c>
      <c r="I144" s="46">
        <f>I145</f>
        <v>4701.844</v>
      </c>
    </row>
    <row r="145" spans="1:9" ht="36" customHeight="1">
      <c r="A145" s="33" t="s">
        <v>169</v>
      </c>
      <c r="B145" s="43">
        <v>902</v>
      </c>
      <c r="C145" s="31" t="s">
        <v>70</v>
      </c>
      <c r="D145" s="31" t="s">
        <v>80</v>
      </c>
      <c r="E145" s="31" t="s">
        <v>392</v>
      </c>
      <c r="F145" s="31" t="s">
        <v>170</v>
      </c>
      <c r="G145" s="32">
        <f>4508*1.043</f>
        <v>4701.844</v>
      </c>
      <c r="H145" s="32">
        <f>4508*1.043</f>
        <v>4701.844</v>
      </c>
      <c r="I145" s="32">
        <f>4508*1.043</f>
        <v>4701.844</v>
      </c>
    </row>
    <row r="146" spans="1:9" ht="31.5">
      <c r="A146" s="33" t="s">
        <v>136</v>
      </c>
      <c r="B146" s="43">
        <v>902</v>
      </c>
      <c r="C146" s="31" t="s">
        <v>70</v>
      </c>
      <c r="D146" s="31" t="s">
        <v>80</v>
      </c>
      <c r="E146" s="31" t="s">
        <v>392</v>
      </c>
      <c r="F146" s="31" t="s">
        <v>116</v>
      </c>
      <c r="G146" s="46">
        <f>G147</f>
        <v>1242</v>
      </c>
      <c r="H146" s="46">
        <f>H147</f>
        <v>1242</v>
      </c>
      <c r="I146" s="46">
        <f>I147</f>
        <v>1242</v>
      </c>
    </row>
    <row r="147" spans="1:9" ht="46.5" customHeight="1">
      <c r="A147" s="33" t="s">
        <v>117</v>
      </c>
      <c r="B147" s="43">
        <v>902</v>
      </c>
      <c r="C147" s="31" t="s">
        <v>70</v>
      </c>
      <c r="D147" s="31" t="s">
        <v>80</v>
      </c>
      <c r="E147" s="31" t="s">
        <v>392</v>
      </c>
      <c r="F147" s="31" t="s">
        <v>118</v>
      </c>
      <c r="G147" s="32">
        <f>3101-1859.1+0.1</f>
        <v>1242</v>
      </c>
      <c r="H147" s="32">
        <f>3101-1859.1+0.1</f>
        <v>1242</v>
      </c>
      <c r="I147" s="32">
        <f>3101-1859.1+0.1</f>
        <v>1242</v>
      </c>
    </row>
    <row r="148" spans="1:9" ht="15.75" customHeight="1">
      <c r="A148" s="33" t="s">
        <v>338</v>
      </c>
      <c r="B148" s="43">
        <v>902</v>
      </c>
      <c r="C148" s="31" t="s">
        <v>70</v>
      </c>
      <c r="D148" s="31" t="s">
        <v>80</v>
      </c>
      <c r="E148" s="31" t="s">
        <v>393</v>
      </c>
      <c r="F148" s="31"/>
      <c r="G148" s="46">
        <f aca="true" t="shared" si="19" ref="G148:I149">G149</f>
        <v>310</v>
      </c>
      <c r="H148" s="46">
        <f t="shared" si="19"/>
        <v>310</v>
      </c>
      <c r="I148" s="46">
        <f t="shared" si="19"/>
        <v>310</v>
      </c>
    </row>
    <row r="149" spans="1:9" ht="80.25" customHeight="1">
      <c r="A149" s="33" t="s">
        <v>111</v>
      </c>
      <c r="B149" s="43">
        <v>902</v>
      </c>
      <c r="C149" s="31" t="s">
        <v>70</v>
      </c>
      <c r="D149" s="31" t="s">
        <v>80</v>
      </c>
      <c r="E149" s="31" t="s">
        <v>393</v>
      </c>
      <c r="F149" s="31" t="s">
        <v>112</v>
      </c>
      <c r="G149" s="46">
        <f t="shared" si="19"/>
        <v>310</v>
      </c>
      <c r="H149" s="46">
        <f t="shared" si="19"/>
        <v>310</v>
      </c>
      <c r="I149" s="46">
        <f t="shared" si="19"/>
        <v>310</v>
      </c>
    </row>
    <row r="150" spans="1:9" ht="31.5" customHeight="1">
      <c r="A150" s="33" t="s">
        <v>169</v>
      </c>
      <c r="B150" s="43">
        <v>902</v>
      </c>
      <c r="C150" s="31" t="s">
        <v>70</v>
      </c>
      <c r="D150" s="31" t="s">
        <v>80</v>
      </c>
      <c r="E150" s="31" t="s">
        <v>393</v>
      </c>
      <c r="F150" s="31" t="s">
        <v>170</v>
      </c>
      <c r="G150" s="46">
        <v>310</v>
      </c>
      <c r="H150" s="46">
        <v>310</v>
      </c>
      <c r="I150" s="46">
        <v>310</v>
      </c>
    </row>
    <row r="151" spans="1:9" ht="23.25" customHeight="1">
      <c r="A151" s="45" t="s">
        <v>28</v>
      </c>
      <c r="B151" s="35">
        <v>902</v>
      </c>
      <c r="C151" s="28" t="s">
        <v>72</v>
      </c>
      <c r="D151" s="28"/>
      <c r="E151" s="28"/>
      <c r="F151" s="31"/>
      <c r="G151" s="44">
        <f>G165+G152</f>
        <v>1060</v>
      </c>
      <c r="H151" s="44">
        <f>H165+H152</f>
        <v>1060</v>
      </c>
      <c r="I151" s="44">
        <f>I165+I152</f>
        <v>1060</v>
      </c>
    </row>
    <row r="152" spans="1:9" ht="21" customHeight="1">
      <c r="A152" s="45" t="s">
        <v>81</v>
      </c>
      <c r="B152" s="35">
        <v>902</v>
      </c>
      <c r="C152" s="28" t="s">
        <v>72</v>
      </c>
      <c r="D152" s="28" t="s">
        <v>82</v>
      </c>
      <c r="E152" s="28"/>
      <c r="F152" s="31"/>
      <c r="G152" s="44">
        <f>G153</f>
        <v>355</v>
      </c>
      <c r="H152" s="44">
        <f>H153</f>
        <v>355</v>
      </c>
      <c r="I152" s="44">
        <f>I153</f>
        <v>355</v>
      </c>
    </row>
    <row r="153" spans="1:9" ht="47.25">
      <c r="A153" s="36" t="s">
        <v>131</v>
      </c>
      <c r="B153" s="35">
        <v>902</v>
      </c>
      <c r="C153" s="28" t="s">
        <v>72</v>
      </c>
      <c r="D153" s="28" t="s">
        <v>82</v>
      </c>
      <c r="E153" s="106" t="s">
        <v>132</v>
      </c>
      <c r="F153" s="102"/>
      <c r="G153" s="44">
        <f>G154+G161</f>
        <v>355</v>
      </c>
      <c r="H153" s="44">
        <f>H154+H161</f>
        <v>355</v>
      </c>
      <c r="I153" s="44">
        <f>I154+I161</f>
        <v>355</v>
      </c>
    </row>
    <row r="154" spans="1:9" ht="31.5">
      <c r="A154" s="36" t="s">
        <v>394</v>
      </c>
      <c r="B154" s="35">
        <v>902</v>
      </c>
      <c r="C154" s="28" t="s">
        <v>72</v>
      </c>
      <c r="D154" s="28" t="s">
        <v>82</v>
      </c>
      <c r="E154" s="110" t="s">
        <v>395</v>
      </c>
      <c r="F154" s="102"/>
      <c r="G154" s="44">
        <f>G155+G158</f>
        <v>256</v>
      </c>
      <c r="H154" s="44">
        <f>H155+H158</f>
        <v>256</v>
      </c>
      <c r="I154" s="44">
        <f>I155+I158</f>
        <v>256</v>
      </c>
    </row>
    <row r="155" spans="1:9" ht="15.75">
      <c r="A155" s="33" t="s">
        <v>396</v>
      </c>
      <c r="B155" s="43">
        <v>902</v>
      </c>
      <c r="C155" s="31" t="s">
        <v>72</v>
      </c>
      <c r="D155" s="31" t="s">
        <v>82</v>
      </c>
      <c r="E155" s="31" t="s">
        <v>397</v>
      </c>
      <c r="F155" s="103"/>
      <c r="G155" s="46">
        <f aca="true" t="shared" si="20" ref="G155:I156">G156</f>
        <v>1</v>
      </c>
      <c r="H155" s="46">
        <f t="shared" si="20"/>
        <v>1</v>
      </c>
      <c r="I155" s="46">
        <f t="shared" si="20"/>
        <v>1</v>
      </c>
    </row>
    <row r="156" spans="1:9" ht="21.75" customHeight="1">
      <c r="A156" s="25" t="s">
        <v>119</v>
      </c>
      <c r="B156" s="43">
        <v>902</v>
      </c>
      <c r="C156" s="31" t="s">
        <v>72</v>
      </c>
      <c r="D156" s="31" t="s">
        <v>82</v>
      </c>
      <c r="E156" s="31" t="s">
        <v>397</v>
      </c>
      <c r="F156" s="103" t="s">
        <v>124</v>
      </c>
      <c r="G156" s="46">
        <f t="shared" si="20"/>
        <v>1</v>
      </c>
      <c r="H156" s="46">
        <f t="shared" si="20"/>
        <v>1</v>
      </c>
      <c r="I156" s="46">
        <f t="shared" si="20"/>
        <v>1</v>
      </c>
    </row>
    <row r="157" spans="1:9" ht="50.25" customHeight="1">
      <c r="A157" s="25" t="s">
        <v>133</v>
      </c>
      <c r="B157" s="43">
        <v>902</v>
      </c>
      <c r="C157" s="31" t="s">
        <v>72</v>
      </c>
      <c r="D157" s="31" t="s">
        <v>82</v>
      </c>
      <c r="E157" s="31" t="s">
        <v>397</v>
      </c>
      <c r="F157" s="103" t="s">
        <v>129</v>
      </c>
      <c r="G157" s="46">
        <v>1</v>
      </c>
      <c r="H157" s="46">
        <v>1</v>
      </c>
      <c r="I157" s="46">
        <v>1</v>
      </c>
    </row>
    <row r="158" spans="1:9" ht="47.25" customHeight="1">
      <c r="A158" s="33" t="s">
        <v>251</v>
      </c>
      <c r="B158" s="43">
        <v>902</v>
      </c>
      <c r="C158" s="31" t="s">
        <v>72</v>
      </c>
      <c r="D158" s="31" t="s">
        <v>82</v>
      </c>
      <c r="E158" s="31" t="s">
        <v>398</v>
      </c>
      <c r="F158" s="31"/>
      <c r="G158" s="46">
        <f aca="true" t="shared" si="21" ref="G158:I159">G159</f>
        <v>255</v>
      </c>
      <c r="H158" s="46">
        <f t="shared" si="21"/>
        <v>255</v>
      </c>
      <c r="I158" s="46">
        <f t="shared" si="21"/>
        <v>255</v>
      </c>
    </row>
    <row r="159" spans="1:9" ht="15.75">
      <c r="A159" s="33" t="s">
        <v>119</v>
      </c>
      <c r="B159" s="43">
        <v>902</v>
      </c>
      <c r="C159" s="31" t="s">
        <v>72</v>
      </c>
      <c r="D159" s="31" t="s">
        <v>82</v>
      </c>
      <c r="E159" s="31" t="s">
        <v>398</v>
      </c>
      <c r="F159" s="31" t="s">
        <v>124</v>
      </c>
      <c r="G159" s="46">
        <f t="shared" si="21"/>
        <v>255</v>
      </c>
      <c r="H159" s="46">
        <f t="shared" si="21"/>
        <v>255</v>
      </c>
      <c r="I159" s="46">
        <f t="shared" si="21"/>
        <v>255</v>
      </c>
    </row>
    <row r="160" spans="1:9" ht="47.25">
      <c r="A160" s="33" t="s">
        <v>133</v>
      </c>
      <c r="B160" s="43">
        <v>902</v>
      </c>
      <c r="C160" s="31" t="s">
        <v>72</v>
      </c>
      <c r="D160" s="31" t="s">
        <v>82</v>
      </c>
      <c r="E160" s="31" t="s">
        <v>398</v>
      </c>
      <c r="F160" s="31" t="s">
        <v>129</v>
      </c>
      <c r="G160" s="46">
        <v>255</v>
      </c>
      <c r="H160" s="46">
        <f>G160</f>
        <v>255</v>
      </c>
      <c r="I160" s="46">
        <f>H160</f>
        <v>255</v>
      </c>
    </row>
    <row r="161" spans="1:9" ht="47.25">
      <c r="A161" s="85" t="s">
        <v>399</v>
      </c>
      <c r="B161" s="35">
        <v>902</v>
      </c>
      <c r="C161" s="28" t="s">
        <v>72</v>
      </c>
      <c r="D161" s="28" t="s">
        <v>82</v>
      </c>
      <c r="E161" s="106" t="s">
        <v>400</v>
      </c>
      <c r="F161" s="102"/>
      <c r="G161" s="44">
        <f>G162</f>
        <v>99</v>
      </c>
      <c r="H161" s="44">
        <f aca="true" t="shared" si="22" ref="H161:I163">H162</f>
        <v>99</v>
      </c>
      <c r="I161" s="44">
        <f t="shared" si="22"/>
        <v>99</v>
      </c>
    </row>
    <row r="162" spans="1:9" ht="15.75">
      <c r="A162" s="33" t="s">
        <v>401</v>
      </c>
      <c r="B162" s="43">
        <v>902</v>
      </c>
      <c r="C162" s="31" t="s">
        <v>72</v>
      </c>
      <c r="D162" s="31" t="s">
        <v>82</v>
      </c>
      <c r="E162" s="108" t="s">
        <v>402</v>
      </c>
      <c r="F162" s="103"/>
      <c r="G162" s="46">
        <f>G163</f>
        <v>99</v>
      </c>
      <c r="H162" s="46">
        <f t="shared" si="22"/>
        <v>99</v>
      </c>
      <c r="I162" s="46">
        <f t="shared" si="22"/>
        <v>99</v>
      </c>
    </row>
    <row r="163" spans="1:9" ht="15.75">
      <c r="A163" s="25" t="s">
        <v>119</v>
      </c>
      <c r="B163" s="43">
        <v>902</v>
      </c>
      <c r="C163" s="31" t="s">
        <v>72</v>
      </c>
      <c r="D163" s="31" t="s">
        <v>82</v>
      </c>
      <c r="E163" s="108" t="s">
        <v>402</v>
      </c>
      <c r="F163" s="103" t="s">
        <v>124</v>
      </c>
      <c r="G163" s="46">
        <f>G164</f>
        <v>99</v>
      </c>
      <c r="H163" s="46">
        <f t="shared" si="22"/>
        <v>99</v>
      </c>
      <c r="I163" s="46">
        <f t="shared" si="22"/>
        <v>99</v>
      </c>
    </row>
    <row r="164" spans="1:9" ht="51.75" customHeight="1">
      <c r="A164" s="25" t="s">
        <v>133</v>
      </c>
      <c r="B164" s="43">
        <v>902</v>
      </c>
      <c r="C164" s="31" t="s">
        <v>72</v>
      </c>
      <c r="D164" s="31" t="s">
        <v>82</v>
      </c>
      <c r="E164" s="108" t="s">
        <v>402</v>
      </c>
      <c r="F164" s="103" t="s">
        <v>129</v>
      </c>
      <c r="G164" s="46">
        <v>99</v>
      </c>
      <c r="H164" s="46">
        <v>99</v>
      </c>
      <c r="I164" s="46">
        <v>99</v>
      </c>
    </row>
    <row r="165" spans="1:9" ht="31.5">
      <c r="A165" s="45" t="s">
        <v>86</v>
      </c>
      <c r="B165" s="35">
        <v>902</v>
      </c>
      <c r="C165" s="28" t="s">
        <v>72</v>
      </c>
      <c r="D165" s="28" t="s">
        <v>87</v>
      </c>
      <c r="E165" s="28"/>
      <c r="F165" s="28"/>
      <c r="G165" s="44">
        <f>G166+G173</f>
        <v>704.9999999999999</v>
      </c>
      <c r="H165" s="44">
        <f>H166+H173</f>
        <v>704.9999999999999</v>
      </c>
      <c r="I165" s="44">
        <f>I166+I173</f>
        <v>704.9999999999999</v>
      </c>
    </row>
    <row r="166" spans="1:9" ht="31.5">
      <c r="A166" s="45" t="s">
        <v>332</v>
      </c>
      <c r="B166" s="35">
        <v>902</v>
      </c>
      <c r="C166" s="28" t="s">
        <v>72</v>
      </c>
      <c r="D166" s="28" t="s">
        <v>87</v>
      </c>
      <c r="E166" s="28" t="s">
        <v>333</v>
      </c>
      <c r="F166" s="28"/>
      <c r="G166" s="44">
        <f>G167</f>
        <v>604.9999999999999</v>
      </c>
      <c r="H166" s="44">
        <f>H167</f>
        <v>604.9999999999999</v>
      </c>
      <c r="I166" s="44">
        <f>I167</f>
        <v>604.9999999999999</v>
      </c>
    </row>
    <row r="167" spans="1:9" ht="31.5">
      <c r="A167" s="45" t="s">
        <v>342</v>
      </c>
      <c r="B167" s="35">
        <v>902</v>
      </c>
      <c r="C167" s="28" t="s">
        <v>72</v>
      </c>
      <c r="D167" s="28" t="s">
        <v>87</v>
      </c>
      <c r="E167" s="28" t="s">
        <v>343</v>
      </c>
      <c r="F167" s="28"/>
      <c r="G167" s="44">
        <f>G168+G178</f>
        <v>604.9999999999999</v>
      </c>
      <c r="H167" s="44">
        <f>H168+H178</f>
        <v>604.9999999999999</v>
      </c>
      <c r="I167" s="44">
        <f>I168+I178</f>
        <v>604.9999999999999</v>
      </c>
    </row>
    <row r="168" spans="1:9" ht="65.25" customHeight="1">
      <c r="A168" s="30" t="s">
        <v>142</v>
      </c>
      <c r="B168" s="43">
        <v>902</v>
      </c>
      <c r="C168" s="31" t="s">
        <v>72</v>
      </c>
      <c r="D168" s="31" t="s">
        <v>87</v>
      </c>
      <c r="E168" s="31" t="s">
        <v>403</v>
      </c>
      <c r="F168" s="31"/>
      <c r="G168" s="46">
        <f>G169+G171</f>
        <v>604.9999999999999</v>
      </c>
      <c r="H168" s="46">
        <f>H169+H171</f>
        <v>604.9999999999999</v>
      </c>
      <c r="I168" s="46">
        <f>I169+I171</f>
        <v>604.9999999999999</v>
      </c>
    </row>
    <row r="169" spans="1:9" ht="78.75">
      <c r="A169" s="33" t="s">
        <v>111</v>
      </c>
      <c r="B169" s="43">
        <v>902</v>
      </c>
      <c r="C169" s="31" t="s">
        <v>72</v>
      </c>
      <c r="D169" s="31" t="s">
        <v>87</v>
      </c>
      <c r="E169" s="31" t="s">
        <v>403</v>
      </c>
      <c r="F169" s="31" t="s">
        <v>112</v>
      </c>
      <c r="G169" s="46">
        <f>G170</f>
        <v>393.0599999999999</v>
      </c>
      <c r="H169" s="46">
        <f>H170</f>
        <v>393.0599999999999</v>
      </c>
      <c r="I169" s="46">
        <f>I170</f>
        <v>393.0599999999999</v>
      </c>
    </row>
    <row r="170" spans="1:9" ht="31.5">
      <c r="A170" s="33" t="s">
        <v>113</v>
      </c>
      <c r="B170" s="43">
        <v>902</v>
      </c>
      <c r="C170" s="31" t="s">
        <v>72</v>
      </c>
      <c r="D170" s="31" t="s">
        <v>87</v>
      </c>
      <c r="E170" s="31" t="s">
        <v>403</v>
      </c>
      <c r="F170" s="31" t="s">
        <v>114</v>
      </c>
      <c r="G170" s="46">
        <f>901.3-361.1+239.5-90.34-296.3</f>
        <v>393.0599999999999</v>
      </c>
      <c r="H170" s="46">
        <f>G170</f>
        <v>393.0599999999999</v>
      </c>
      <c r="I170" s="46">
        <f>H170</f>
        <v>393.0599999999999</v>
      </c>
    </row>
    <row r="171" spans="1:9" ht="31.5">
      <c r="A171" s="33" t="s">
        <v>115</v>
      </c>
      <c r="B171" s="43">
        <v>902</v>
      </c>
      <c r="C171" s="31" t="s">
        <v>72</v>
      </c>
      <c r="D171" s="31" t="s">
        <v>87</v>
      </c>
      <c r="E171" s="31" t="s">
        <v>403</v>
      </c>
      <c r="F171" s="31" t="s">
        <v>116</v>
      </c>
      <c r="G171" s="46">
        <f>G172</f>
        <v>211.94000000000003</v>
      </c>
      <c r="H171" s="46">
        <f>H172</f>
        <v>211.94000000000003</v>
      </c>
      <c r="I171" s="46">
        <f>I172</f>
        <v>211.94000000000003</v>
      </c>
    </row>
    <row r="172" spans="1:9" ht="47.25">
      <c r="A172" s="33" t="s">
        <v>117</v>
      </c>
      <c r="B172" s="43">
        <v>902</v>
      </c>
      <c r="C172" s="31" t="s">
        <v>72</v>
      </c>
      <c r="D172" s="31" t="s">
        <v>87</v>
      </c>
      <c r="E172" s="31" t="s">
        <v>403</v>
      </c>
      <c r="F172" s="31" t="s">
        <v>118</v>
      </c>
      <c r="G172" s="46">
        <f>361.1-239.5+90.34</f>
        <v>211.94000000000003</v>
      </c>
      <c r="H172" s="46">
        <f>361.1-239.5+90.34</f>
        <v>211.94000000000003</v>
      </c>
      <c r="I172" s="46">
        <f>361.1-239.5+90.34</f>
        <v>211.94000000000003</v>
      </c>
    </row>
    <row r="173" spans="1:9" ht="63">
      <c r="A173" s="45" t="s">
        <v>404</v>
      </c>
      <c r="B173" s="35">
        <v>902</v>
      </c>
      <c r="C173" s="28" t="s">
        <v>72</v>
      </c>
      <c r="D173" s="28" t="s">
        <v>87</v>
      </c>
      <c r="E173" s="28" t="s">
        <v>128</v>
      </c>
      <c r="F173" s="28"/>
      <c r="G173" s="44">
        <f>G174</f>
        <v>100</v>
      </c>
      <c r="H173" s="44">
        <f>H174</f>
        <v>100</v>
      </c>
      <c r="I173" s="44">
        <f>I174</f>
        <v>100</v>
      </c>
    </row>
    <row r="174" spans="1:9" ht="47.25">
      <c r="A174" s="45" t="s">
        <v>405</v>
      </c>
      <c r="B174" s="35">
        <v>902</v>
      </c>
      <c r="C174" s="28" t="s">
        <v>72</v>
      </c>
      <c r="D174" s="28" t="s">
        <v>87</v>
      </c>
      <c r="E174" s="28" t="s">
        <v>406</v>
      </c>
      <c r="F174" s="28"/>
      <c r="G174" s="44">
        <f>G175+G178</f>
        <v>100</v>
      </c>
      <c r="H174" s="44">
        <f>H175+H178</f>
        <v>100</v>
      </c>
      <c r="I174" s="44">
        <f>I175+I178</f>
        <v>100</v>
      </c>
    </row>
    <row r="175" spans="1:9" ht="31.5">
      <c r="A175" s="33" t="s">
        <v>407</v>
      </c>
      <c r="B175" s="43">
        <v>902</v>
      </c>
      <c r="C175" s="31" t="s">
        <v>72</v>
      </c>
      <c r="D175" s="31" t="s">
        <v>87</v>
      </c>
      <c r="E175" s="31" t="s">
        <v>408</v>
      </c>
      <c r="F175" s="31"/>
      <c r="G175" s="46">
        <f aca="true" t="shared" si="23" ref="G175:I176">G176</f>
        <v>100</v>
      </c>
      <c r="H175" s="46">
        <f t="shared" si="23"/>
        <v>100</v>
      </c>
      <c r="I175" s="46">
        <f t="shared" si="23"/>
        <v>100</v>
      </c>
    </row>
    <row r="176" spans="1:9" ht="15.75" customHeight="1">
      <c r="A176" s="33" t="s">
        <v>119</v>
      </c>
      <c r="B176" s="43">
        <v>902</v>
      </c>
      <c r="C176" s="31" t="s">
        <v>72</v>
      </c>
      <c r="D176" s="31" t="s">
        <v>87</v>
      </c>
      <c r="E176" s="31" t="s">
        <v>408</v>
      </c>
      <c r="F176" s="31" t="s">
        <v>124</v>
      </c>
      <c r="G176" s="46">
        <f t="shared" si="23"/>
        <v>100</v>
      </c>
      <c r="H176" s="46">
        <f t="shared" si="23"/>
        <v>100</v>
      </c>
      <c r="I176" s="46">
        <f t="shared" si="23"/>
        <v>100</v>
      </c>
    </row>
    <row r="177" spans="1:9" ht="53.25" customHeight="1">
      <c r="A177" s="33" t="s">
        <v>133</v>
      </c>
      <c r="B177" s="43">
        <v>902</v>
      </c>
      <c r="C177" s="31" t="s">
        <v>72</v>
      </c>
      <c r="D177" s="31" t="s">
        <v>87</v>
      </c>
      <c r="E177" s="31" t="s">
        <v>408</v>
      </c>
      <c r="F177" s="31" t="s">
        <v>129</v>
      </c>
      <c r="G177" s="46">
        <v>100</v>
      </c>
      <c r="H177" s="46">
        <v>100</v>
      </c>
      <c r="I177" s="46">
        <v>100</v>
      </c>
    </row>
    <row r="178" spans="1:9" ht="36" customHeight="1" hidden="1">
      <c r="A178" s="33" t="s">
        <v>141</v>
      </c>
      <c r="B178" s="43">
        <v>902</v>
      </c>
      <c r="C178" s="31" t="s">
        <v>72</v>
      </c>
      <c r="D178" s="31" t="s">
        <v>87</v>
      </c>
      <c r="E178" s="31" t="s">
        <v>409</v>
      </c>
      <c r="F178" s="28"/>
      <c r="G178" s="46">
        <f aca="true" t="shared" si="24" ref="G178:I179">G179</f>
        <v>0</v>
      </c>
      <c r="H178" s="46">
        <f t="shared" si="24"/>
        <v>0</v>
      </c>
      <c r="I178" s="46">
        <f t="shared" si="24"/>
        <v>0</v>
      </c>
    </row>
    <row r="179" spans="1:9" ht="20.25" customHeight="1" hidden="1">
      <c r="A179" s="33" t="s">
        <v>119</v>
      </c>
      <c r="B179" s="43">
        <v>902</v>
      </c>
      <c r="C179" s="31" t="s">
        <v>72</v>
      </c>
      <c r="D179" s="31" t="s">
        <v>87</v>
      </c>
      <c r="E179" s="31" t="s">
        <v>409</v>
      </c>
      <c r="F179" s="31" t="s">
        <v>124</v>
      </c>
      <c r="G179" s="46">
        <f t="shared" si="24"/>
        <v>0</v>
      </c>
      <c r="H179" s="46">
        <f t="shared" si="24"/>
        <v>0</v>
      </c>
      <c r="I179" s="46">
        <f t="shared" si="24"/>
        <v>0</v>
      </c>
    </row>
    <row r="180" spans="1:9" ht="52.5" customHeight="1" hidden="1">
      <c r="A180" s="33" t="s">
        <v>133</v>
      </c>
      <c r="B180" s="43">
        <v>902</v>
      </c>
      <c r="C180" s="31" t="s">
        <v>72</v>
      </c>
      <c r="D180" s="31" t="s">
        <v>87</v>
      </c>
      <c r="E180" s="31" t="s">
        <v>409</v>
      </c>
      <c r="F180" s="31" t="s">
        <v>129</v>
      </c>
      <c r="G180" s="46">
        <v>0</v>
      </c>
      <c r="H180" s="46">
        <v>0</v>
      </c>
      <c r="I180" s="46">
        <v>0</v>
      </c>
    </row>
    <row r="181" spans="1:9" ht="15.75">
      <c r="A181" s="45" t="s">
        <v>33</v>
      </c>
      <c r="B181" s="35">
        <v>902</v>
      </c>
      <c r="C181" s="28" t="s">
        <v>99</v>
      </c>
      <c r="D181" s="28"/>
      <c r="E181" s="28"/>
      <c r="F181" s="28"/>
      <c r="G181" s="44">
        <f>G182+G188+G194</f>
        <v>12729.9</v>
      </c>
      <c r="H181" s="44">
        <f>H182+H188+H194</f>
        <v>12729.9</v>
      </c>
      <c r="I181" s="44">
        <f>I182+I188+I194</f>
        <v>12729.9</v>
      </c>
    </row>
    <row r="182" spans="1:9" ht="15.75">
      <c r="A182" s="45" t="s">
        <v>100</v>
      </c>
      <c r="B182" s="35">
        <v>902</v>
      </c>
      <c r="C182" s="28" t="s">
        <v>99</v>
      </c>
      <c r="D182" s="28" t="s">
        <v>66</v>
      </c>
      <c r="E182" s="28"/>
      <c r="F182" s="28"/>
      <c r="G182" s="44">
        <f>G183</f>
        <v>9456</v>
      </c>
      <c r="H182" s="44">
        <f aca="true" t="shared" si="25" ref="H182:I186">H183</f>
        <v>9456</v>
      </c>
      <c r="I182" s="44">
        <f t="shared" si="25"/>
        <v>9456</v>
      </c>
    </row>
    <row r="183" spans="1:9" ht="15.75">
      <c r="A183" s="45" t="s">
        <v>122</v>
      </c>
      <c r="B183" s="35">
        <v>902</v>
      </c>
      <c r="C183" s="28" t="s">
        <v>99</v>
      </c>
      <c r="D183" s="28" t="s">
        <v>66</v>
      </c>
      <c r="E183" s="28" t="s">
        <v>360</v>
      </c>
      <c r="F183" s="28"/>
      <c r="G183" s="44">
        <f>G184</f>
        <v>9456</v>
      </c>
      <c r="H183" s="44">
        <f t="shared" si="25"/>
        <v>9456</v>
      </c>
      <c r="I183" s="44">
        <f t="shared" si="25"/>
        <v>9456</v>
      </c>
    </row>
    <row r="184" spans="1:9" ht="31.5">
      <c r="A184" s="45" t="s">
        <v>384</v>
      </c>
      <c r="B184" s="35">
        <v>902</v>
      </c>
      <c r="C184" s="28" t="s">
        <v>99</v>
      </c>
      <c r="D184" s="28" t="s">
        <v>66</v>
      </c>
      <c r="E184" s="28" t="s">
        <v>385</v>
      </c>
      <c r="F184" s="28"/>
      <c r="G184" s="44">
        <f>G185</f>
        <v>9456</v>
      </c>
      <c r="H184" s="44">
        <f t="shared" si="25"/>
        <v>9456</v>
      </c>
      <c r="I184" s="44">
        <f t="shared" si="25"/>
        <v>9456</v>
      </c>
    </row>
    <row r="185" spans="1:9" ht="20.25" customHeight="1">
      <c r="A185" s="33" t="s">
        <v>143</v>
      </c>
      <c r="B185" s="43">
        <v>902</v>
      </c>
      <c r="C185" s="31" t="s">
        <v>99</v>
      </c>
      <c r="D185" s="31" t="s">
        <v>66</v>
      </c>
      <c r="E185" s="31" t="s">
        <v>410</v>
      </c>
      <c r="F185" s="31"/>
      <c r="G185" s="46">
        <f>G186</f>
        <v>9456</v>
      </c>
      <c r="H185" s="46">
        <f t="shared" si="25"/>
        <v>9456</v>
      </c>
      <c r="I185" s="46">
        <f t="shared" si="25"/>
        <v>9456</v>
      </c>
    </row>
    <row r="186" spans="1:9" ht="31.5">
      <c r="A186" s="33" t="s">
        <v>144</v>
      </c>
      <c r="B186" s="43">
        <v>902</v>
      </c>
      <c r="C186" s="31" t="s">
        <v>99</v>
      </c>
      <c r="D186" s="31" t="s">
        <v>66</v>
      </c>
      <c r="E186" s="31" t="s">
        <v>410</v>
      </c>
      <c r="F186" s="31" t="s">
        <v>145</v>
      </c>
      <c r="G186" s="46">
        <f>G187</f>
        <v>9456</v>
      </c>
      <c r="H186" s="46">
        <f t="shared" si="25"/>
        <v>9456</v>
      </c>
      <c r="I186" s="46">
        <f t="shared" si="25"/>
        <v>9456</v>
      </c>
    </row>
    <row r="187" spans="1:9" ht="31.5">
      <c r="A187" s="33" t="s">
        <v>146</v>
      </c>
      <c r="B187" s="43">
        <v>902</v>
      </c>
      <c r="C187" s="31" t="s">
        <v>99</v>
      </c>
      <c r="D187" s="31" t="s">
        <v>66</v>
      </c>
      <c r="E187" s="31" t="s">
        <v>410</v>
      </c>
      <c r="F187" s="31" t="s">
        <v>147</v>
      </c>
      <c r="G187" s="32">
        <f>9066.4+389.6</f>
        <v>9456</v>
      </c>
      <c r="H187" s="32">
        <f>9066.4+389.6</f>
        <v>9456</v>
      </c>
      <c r="I187" s="32">
        <f>9066.4+389.6</f>
        <v>9456</v>
      </c>
    </row>
    <row r="188" spans="1:9" ht="15.75">
      <c r="A188" s="45" t="s">
        <v>101</v>
      </c>
      <c r="B188" s="35">
        <v>902</v>
      </c>
      <c r="C188" s="28" t="s">
        <v>99</v>
      </c>
      <c r="D188" s="28" t="s">
        <v>70</v>
      </c>
      <c r="E188" s="31"/>
      <c r="F188" s="31"/>
      <c r="G188" s="44">
        <f>G189</f>
        <v>10</v>
      </c>
      <c r="H188" s="44">
        <f>H189</f>
        <v>10</v>
      </c>
      <c r="I188" s="44">
        <f>I189</f>
        <v>10</v>
      </c>
    </row>
    <row r="189" spans="1:9" ht="78.75">
      <c r="A189" s="45" t="s">
        <v>252</v>
      </c>
      <c r="B189" s="35">
        <v>902</v>
      </c>
      <c r="C189" s="28" t="s">
        <v>99</v>
      </c>
      <c r="D189" s="28" t="s">
        <v>70</v>
      </c>
      <c r="E189" s="28" t="s">
        <v>148</v>
      </c>
      <c r="F189" s="28"/>
      <c r="G189" s="44">
        <f>G191</f>
        <v>10</v>
      </c>
      <c r="H189" s="44">
        <f>H191</f>
        <v>10</v>
      </c>
      <c r="I189" s="44">
        <f>I191</f>
        <v>10</v>
      </c>
    </row>
    <row r="190" spans="1:9" ht="15.75" customHeight="1">
      <c r="A190" s="45" t="s">
        <v>411</v>
      </c>
      <c r="B190" s="35">
        <v>902</v>
      </c>
      <c r="C190" s="28" t="s">
        <v>99</v>
      </c>
      <c r="D190" s="28" t="s">
        <v>70</v>
      </c>
      <c r="E190" s="28" t="s">
        <v>412</v>
      </c>
      <c r="F190" s="28"/>
      <c r="G190" s="44">
        <f>G191</f>
        <v>10</v>
      </c>
      <c r="H190" s="44">
        <f aca="true" t="shared" si="26" ref="H190:I192">H191</f>
        <v>10</v>
      </c>
      <c r="I190" s="44">
        <f t="shared" si="26"/>
        <v>10</v>
      </c>
    </row>
    <row r="191" spans="1:9" ht="15.75" customHeight="1">
      <c r="A191" s="33" t="s">
        <v>413</v>
      </c>
      <c r="B191" s="43">
        <v>902</v>
      </c>
      <c r="C191" s="31" t="s">
        <v>99</v>
      </c>
      <c r="D191" s="31" t="s">
        <v>70</v>
      </c>
      <c r="E191" s="31" t="s">
        <v>414</v>
      </c>
      <c r="F191" s="31"/>
      <c r="G191" s="46">
        <f>G192</f>
        <v>10</v>
      </c>
      <c r="H191" s="46">
        <f t="shared" si="26"/>
        <v>10</v>
      </c>
      <c r="I191" s="46">
        <f t="shared" si="26"/>
        <v>10</v>
      </c>
    </row>
    <row r="192" spans="1:9" ht="15.75" customHeight="1">
      <c r="A192" s="33" t="s">
        <v>144</v>
      </c>
      <c r="B192" s="43">
        <v>902</v>
      </c>
      <c r="C192" s="31" t="s">
        <v>99</v>
      </c>
      <c r="D192" s="31" t="s">
        <v>70</v>
      </c>
      <c r="E192" s="31" t="s">
        <v>414</v>
      </c>
      <c r="F192" s="31" t="s">
        <v>145</v>
      </c>
      <c r="G192" s="46">
        <f>G193</f>
        <v>10</v>
      </c>
      <c r="H192" s="46">
        <f t="shared" si="26"/>
        <v>10</v>
      </c>
      <c r="I192" s="46">
        <f t="shared" si="26"/>
        <v>10</v>
      </c>
    </row>
    <row r="193" spans="1:9" ht="15.75" customHeight="1">
      <c r="A193" s="33" t="s">
        <v>146</v>
      </c>
      <c r="B193" s="43">
        <v>902</v>
      </c>
      <c r="C193" s="31" t="s">
        <v>99</v>
      </c>
      <c r="D193" s="31" t="s">
        <v>70</v>
      </c>
      <c r="E193" s="31" t="s">
        <v>414</v>
      </c>
      <c r="F193" s="31" t="s">
        <v>147</v>
      </c>
      <c r="G193" s="46">
        <v>10</v>
      </c>
      <c r="H193" s="46">
        <v>10</v>
      </c>
      <c r="I193" s="46">
        <v>10</v>
      </c>
    </row>
    <row r="194" spans="1:9" ht="31.5" customHeight="1">
      <c r="A194" s="45" t="s">
        <v>102</v>
      </c>
      <c r="B194" s="35">
        <v>902</v>
      </c>
      <c r="C194" s="28" t="s">
        <v>99</v>
      </c>
      <c r="D194" s="28" t="s">
        <v>74</v>
      </c>
      <c r="E194" s="28"/>
      <c r="F194" s="28"/>
      <c r="G194" s="44">
        <f>G195</f>
        <v>3263.9</v>
      </c>
      <c r="H194" s="44">
        <f aca="true" t="shared" si="27" ref="H194:I196">H195</f>
        <v>3263.9</v>
      </c>
      <c r="I194" s="44">
        <f t="shared" si="27"/>
        <v>3263.9</v>
      </c>
    </row>
    <row r="195" spans="1:9" ht="33.75" customHeight="1">
      <c r="A195" s="45" t="s">
        <v>332</v>
      </c>
      <c r="B195" s="35">
        <v>902</v>
      </c>
      <c r="C195" s="28" t="s">
        <v>99</v>
      </c>
      <c r="D195" s="28" t="s">
        <v>74</v>
      </c>
      <c r="E195" s="28" t="s">
        <v>333</v>
      </c>
      <c r="F195" s="28"/>
      <c r="G195" s="44">
        <f>G196</f>
        <v>3263.9</v>
      </c>
      <c r="H195" s="44">
        <f t="shared" si="27"/>
        <v>3263.9</v>
      </c>
      <c r="I195" s="44">
        <f t="shared" si="27"/>
        <v>3263.9</v>
      </c>
    </row>
    <row r="196" spans="1:9" ht="40.5" customHeight="1">
      <c r="A196" s="45" t="s">
        <v>342</v>
      </c>
      <c r="B196" s="35">
        <v>902</v>
      </c>
      <c r="C196" s="28" t="s">
        <v>99</v>
      </c>
      <c r="D196" s="28" t="s">
        <v>74</v>
      </c>
      <c r="E196" s="28" t="s">
        <v>343</v>
      </c>
      <c r="F196" s="28"/>
      <c r="G196" s="44">
        <f>G197</f>
        <v>3263.9</v>
      </c>
      <c r="H196" s="44">
        <f t="shared" si="27"/>
        <v>3263.9</v>
      </c>
      <c r="I196" s="44">
        <f t="shared" si="27"/>
        <v>3263.9</v>
      </c>
    </row>
    <row r="197" spans="1:9" ht="47.25">
      <c r="A197" s="30" t="s">
        <v>149</v>
      </c>
      <c r="B197" s="43">
        <v>902</v>
      </c>
      <c r="C197" s="31" t="s">
        <v>99</v>
      </c>
      <c r="D197" s="31" t="s">
        <v>74</v>
      </c>
      <c r="E197" s="31" t="s">
        <v>415</v>
      </c>
      <c r="F197" s="31"/>
      <c r="G197" s="46">
        <f>G198+G200</f>
        <v>3263.9</v>
      </c>
      <c r="H197" s="46">
        <f>H198+H200</f>
        <v>3263.9</v>
      </c>
      <c r="I197" s="46">
        <f>I198+I200</f>
        <v>3263.9</v>
      </c>
    </row>
    <row r="198" spans="1:9" ht="78.75">
      <c r="A198" s="33" t="s">
        <v>111</v>
      </c>
      <c r="B198" s="43">
        <v>902</v>
      </c>
      <c r="C198" s="31" t="s">
        <v>99</v>
      </c>
      <c r="D198" s="31" t="s">
        <v>74</v>
      </c>
      <c r="E198" s="31" t="s">
        <v>415</v>
      </c>
      <c r="F198" s="31" t="s">
        <v>112</v>
      </c>
      <c r="G198" s="46">
        <f>G199</f>
        <v>2995.8</v>
      </c>
      <c r="H198" s="46">
        <f>H199</f>
        <v>2995.8</v>
      </c>
      <c r="I198" s="46">
        <f>I199</f>
        <v>2995.8</v>
      </c>
    </row>
    <row r="199" spans="1:9" ht="31.5">
      <c r="A199" s="33" t="s">
        <v>113</v>
      </c>
      <c r="B199" s="43">
        <v>902</v>
      </c>
      <c r="C199" s="31" t="s">
        <v>99</v>
      </c>
      <c r="D199" s="31" t="s">
        <v>74</v>
      </c>
      <c r="E199" s="31" t="s">
        <v>415</v>
      </c>
      <c r="F199" s="31" t="s">
        <v>114</v>
      </c>
      <c r="G199" s="32">
        <f>2972.5+23.3</f>
        <v>2995.8</v>
      </c>
      <c r="H199" s="32">
        <f>2972.5+23.3</f>
        <v>2995.8</v>
      </c>
      <c r="I199" s="32">
        <f>2972.5+23.3</f>
        <v>2995.8</v>
      </c>
    </row>
    <row r="200" spans="1:9" ht="31.5">
      <c r="A200" s="33" t="s">
        <v>115</v>
      </c>
      <c r="B200" s="43">
        <v>902</v>
      </c>
      <c r="C200" s="31" t="s">
        <v>99</v>
      </c>
      <c r="D200" s="31" t="s">
        <v>74</v>
      </c>
      <c r="E200" s="31" t="s">
        <v>415</v>
      </c>
      <c r="F200" s="31" t="s">
        <v>116</v>
      </c>
      <c r="G200" s="46">
        <f>G201</f>
        <v>268.09999999999997</v>
      </c>
      <c r="H200" s="46">
        <f>H201</f>
        <v>268.09999999999997</v>
      </c>
      <c r="I200" s="46">
        <f>I201</f>
        <v>268.09999999999997</v>
      </c>
    </row>
    <row r="201" spans="1:9" ht="54.75" customHeight="1">
      <c r="A201" s="33" t="s">
        <v>117</v>
      </c>
      <c r="B201" s="43">
        <v>902</v>
      </c>
      <c r="C201" s="31" t="s">
        <v>99</v>
      </c>
      <c r="D201" s="31" t="s">
        <v>74</v>
      </c>
      <c r="E201" s="31" t="s">
        <v>415</v>
      </c>
      <c r="F201" s="31" t="s">
        <v>118</v>
      </c>
      <c r="G201" s="32">
        <f>291.4-23.3</f>
        <v>268.09999999999997</v>
      </c>
      <c r="H201" s="32">
        <f>291.4-23.3</f>
        <v>268.09999999999997</v>
      </c>
      <c r="I201" s="32">
        <f>291.4-23.3</f>
        <v>268.09999999999997</v>
      </c>
    </row>
    <row r="202" spans="1:9" ht="47.25">
      <c r="A202" s="35" t="s">
        <v>150</v>
      </c>
      <c r="B202" s="35">
        <v>903</v>
      </c>
      <c r="C202" s="31"/>
      <c r="D202" s="31"/>
      <c r="E202" s="31"/>
      <c r="F202" s="31"/>
      <c r="G202" s="44">
        <f>G265+G326+G422+G203+G236</f>
        <v>89469.004</v>
      </c>
      <c r="H202" s="44">
        <f>H265+H326+H422+H203+H236</f>
        <v>89369.004</v>
      </c>
      <c r="I202" s="44">
        <f>I265+I326+I422+I203+I236</f>
        <v>89369.004</v>
      </c>
    </row>
    <row r="203" spans="1:9" ht="15.75">
      <c r="A203" s="45" t="s">
        <v>25</v>
      </c>
      <c r="B203" s="35">
        <v>903</v>
      </c>
      <c r="C203" s="28" t="s">
        <v>66</v>
      </c>
      <c r="D203" s="31"/>
      <c r="E203" s="31"/>
      <c r="F203" s="31"/>
      <c r="G203" s="44">
        <f>G204</f>
        <v>120</v>
      </c>
      <c r="H203" s="44">
        <f>H204</f>
        <v>120</v>
      </c>
      <c r="I203" s="44">
        <f>I204</f>
        <v>120</v>
      </c>
    </row>
    <row r="204" spans="1:9" ht="16.5" customHeight="1">
      <c r="A204" s="45" t="s">
        <v>77</v>
      </c>
      <c r="B204" s="35">
        <v>903</v>
      </c>
      <c r="C204" s="28" t="s">
        <v>66</v>
      </c>
      <c r="D204" s="28" t="s">
        <v>78</v>
      </c>
      <c r="E204" s="31"/>
      <c r="F204" s="31"/>
      <c r="G204" s="44">
        <f>G205+G214+G231</f>
        <v>120</v>
      </c>
      <c r="H204" s="44">
        <f>H205+H214+H231</f>
        <v>120</v>
      </c>
      <c r="I204" s="44">
        <f>I205+I214+I231</f>
        <v>120</v>
      </c>
    </row>
    <row r="205" spans="1:9" ht="47.25">
      <c r="A205" s="45" t="s">
        <v>175</v>
      </c>
      <c r="B205" s="35">
        <v>903</v>
      </c>
      <c r="C205" s="104" t="s">
        <v>66</v>
      </c>
      <c r="D205" s="104" t="s">
        <v>78</v>
      </c>
      <c r="E205" s="106" t="s">
        <v>176</v>
      </c>
      <c r="F205" s="104"/>
      <c r="G205" s="44">
        <f aca="true" t="shared" si="28" ref="G205:I206">G206</f>
        <v>60</v>
      </c>
      <c r="H205" s="44">
        <f t="shared" si="28"/>
        <v>60</v>
      </c>
      <c r="I205" s="44">
        <f t="shared" si="28"/>
        <v>60</v>
      </c>
    </row>
    <row r="206" spans="1:9" ht="94.5">
      <c r="A206" s="49" t="s">
        <v>196</v>
      </c>
      <c r="B206" s="35">
        <v>903</v>
      </c>
      <c r="C206" s="101" t="s">
        <v>66</v>
      </c>
      <c r="D206" s="101" t="s">
        <v>78</v>
      </c>
      <c r="E206" s="101" t="s">
        <v>197</v>
      </c>
      <c r="F206" s="101"/>
      <c r="G206" s="44">
        <f t="shared" si="28"/>
        <v>60</v>
      </c>
      <c r="H206" s="44">
        <f t="shared" si="28"/>
        <v>60</v>
      </c>
      <c r="I206" s="44">
        <f t="shared" si="28"/>
        <v>60</v>
      </c>
    </row>
    <row r="207" spans="1:9" ht="63">
      <c r="A207" s="111" t="s">
        <v>416</v>
      </c>
      <c r="B207" s="35">
        <v>903</v>
      </c>
      <c r="C207" s="101" t="s">
        <v>66</v>
      </c>
      <c r="D207" s="101" t="s">
        <v>78</v>
      </c>
      <c r="E207" s="101" t="s">
        <v>417</v>
      </c>
      <c r="F207" s="101"/>
      <c r="G207" s="44">
        <f>G208+G211</f>
        <v>60</v>
      </c>
      <c r="H207" s="44">
        <f>H208+H211</f>
        <v>60</v>
      </c>
      <c r="I207" s="44">
        <f>I208+I211</f>
        <v>60</v>
      </c>
    </row>
    <row r="208" spans="1:9" ht="31.5">
      <c r="A208" s="68" t="s">
        <v>418</v>
      </c>
      <c r="B208" s="43">
        <v>903</v>
      </c>
      <c r="C208" s="86" t="s">
        <v>66</v>
      </c>
      <c r="D208" s="86" t="s">
        <v>78</v>
      </c>
      <c r="E208" s="86" t="s">
        <v>419</v>
      </c>
      <c r="F208" s="86"/>
      <c r="G208" s="46">
        <f aca="true" t="shared" si="29" ref="G208:I209">G209</f>
        <v>60</v>
      </c>
      <c r="H208" s="46">
        <f t="shared" si="29"/>
        <v>60</v>
      </c>
      <c r="I208" s="46">
        <f t="shared" si="29"/>
        <v>60</v>
      </c>
    </row>
    <row r="209" spans="1:9" ht="33.75" customHeight="1">
      <c r="A209" s="25" t="s">
        <v>115</v>
      </c>
      <c r="B209" s="43">
        <v>903</v>
      </c>
      <c r="C209" s="86" t="s">
        <v>66</v>
      </c>
      <c r="D209" s="86" t="s">
        <v>78</v>
      </c>
      <c r="E209" s="86" t="s">
        <v>419</v>
      </c>
      <c r="F209" s="86" t="s">
        <v>116</v>
      </c>
      <c r="G209" s="46">
        <f t="shared" si="29"/>
        <v>60</v>
      </c>
      <c r="H209" s="46">
        <f t="shared" si="29"/>
        <v>60</v>
      </c>
      <c r="I209" s="46">
        <f t="shared" si="29"/>
        <v>60</v>
      </c>
    </row>
    <row r="210" spans="1:9" ht="47.25">
      <c r="A210" s="25" t="s">
        <v>117</v>
      </c>
      <c r="B210" s="43">
        <v>903</v>
      </c>
      <c r="C210" s="86" t="s">
        <v>66</v>
      </c>
      <c r="D210" s="86" t="s">
        <v>78</v>
      </c>
      <c r="E210" s="86" t="s">
        <v>419</v>
      </c>
      <c r="F210" s="86" t="s">
        <v>118</v>
      </c>
      <c r="G210" s="46">
        <v>60</v>
      </c>
      <c r="H210" s="46">
        <v>60</v>
      </c>
      <c r="I210" s="46">
        <v>60</v>
      </c>
    </row>
    <row r="211" spans="1:9" ht="47.25" hidden="1">
      <c r="A211" s="48" t="s">
        <v>420</v>
      </c>
      <c r="B211" s="43">
        <v>903</v>
      </c>
      <c r="C211" s="31" t="s">
        <v>66</v>
      </c>
      <c r="D211" s="31" t="s">
        <v>78</v>
      </c>
      <c r="E211" s="31" t="s">
        <v>421</v>
      </c>
      <c r="F211" s="28"/>
      <c r="G211" s="46">
        <f aca="true" t="shared" si="30" ref="G211:I212">G212</f>
        <v>0</v>
      </c>
      <c r="H211" s="46">
        <f t="shared" si="30"/>
        <v>0</v>
      </c>
      <c r="I211" s="46">
        <f t="shared" si="30"/>
        <v>0</v>
      </c>
    </row>
    <row r="212" spans="1:9" ht="31.5" hidden="1">
      <c r="A212" s="33" t="s">
        <v>115</v>
      </c>
      <c r="B212" s="43">
        <v>903</v>
      </c>
      <c r="C212" s="31" t="s">
        <v>66</v>
      </c>
      <c r="D212" s="31" t="s">
        <v>78</v>
      </c>
      <c r="E212" s="31" t="s">
        <v>421</v>
      </c>
      <c r="F212" s="31" t="s">
        <v>116</v>
      </c>
      <c r="G212" s="46">
        <f t="shared" si="30"/>
        <v>0</v>
      </c>
      <c r="H212" s="46">
        <f t="shared" si="30"/>
        <v>0</v>
      </c>
      <c r="I212" s="46">
        <f t="shared" si="30"/>
        <v>0</v>
      </c>
    </row>
    <row r="213" spans="1:9" ht="47.25" hidden="1">
      <c r="A213" s="33" t="s">
        <v>117</v>
      </c>
      <c r="B213" s="43">
        <v>903</v>
      </c>
      <c r="C213" s="31" t="s">
        <v>66</v>
      </c>
      <c r="D213" s="31" t="s">
        <v>78</v>
      </c>
      <c r="E213" s="31" t="s">
        <v>421</v>
      </c>
      <c r="F213" s="31" t="s">
        <v>118</v>
      </c>
      <c r="G213" s="46">
        <v>0</v>
      </c>
      <c r="H213" s="46">
        <v>0</v>
      </c>
      <c r="I213" s="46">
        <v>0</v>
      </c>
    </row>
    <row r="214" spans="1:9" ht="55.5" customHeight="1">
      <c r="A214" s="45" t="s">
        <v>253</v>
      </c>
      <c r="B214" s="35">
        <v>903</v>
      </c>
      <c r="C214" s="28" t="s">
        <v>66</v>
      </c>
      <c r="D214" s="28" t="s">
        <v>78</v>
      </c>
      <c r="E214" s="28" t="s">
        <v>254</v>
      </c>
      <c r="F214" s="28"/>
      <c r="G214" s="44">
        <f>G215</f>
        <v>55</v>
      </c>
      <c r="H214" s="44">
        <f>H215</f>
        <v>55</v>
      </c>
      <c r="I214" s="44">
        <f>I215</f>
        <v>55</v>
      </c>
    </row>
    <row r="215" spans="1:9" ht="31.5">
      <c r="A215" s="45" t="s">
        <v>422</v>
      </c>
      <c r="B215" s="35">
        <v>903</v>
      </c>
      <c r="C215" s="28" t="s">
        <v>66</v>
      </c>
      <c r="D215" s="28" t="s">
        <v>78</v>
      </c>
      <c r="E215" s="28" t="s">
        <v>423</v>
      </c>
      <c r="F215" s="28"/>
      <c r="G215" s="44">
        <f>G216+G219+G222+G225+G228</f>
        <v>55</v>
      </c>
      <c r="H215" s="44">
        <f>H216+H219+H222+H225+H228</f>
        <v>55</v>
      </c>
      <c r="I215" s="44">
        <f>I216+I219+I222+I225+I228</f>
        <v>55</v>
      </c>
    </row>
    <row r="216" spans="1:9" ht="31.5" hidden="1">
      <c r="A216" s="61" t="s">
        <v>262</v>
      </c>
      <c r="B216" s="43">
        <v>903</v>
      </c>
      <c r="C216" s="31" t="s">
        <v>66</v>
      </c>
      <c r="D216" s="31" t="s">
        <v>78</v>
      </c>
      <c r="E216" s="31" t="s">
        <v>424</v>
      </c>
      <c r="F216" s="31"/>
      <c r="G216" s="46">
        <f aca="true" t="shared" si="31" ref="G216:I217">G217</f>
        <v>0</v>
      </c>
      <c r="H216" s="46">
        <f t="shared" si="31"/>
        <v>0</v>
      </c>
      <c r="I216" s="46">
        <f t="shared" si="31"/>
        <v>0</v>
      </c>
    </row>
    <row r="217" spans="1:9" ht="31.5" hidden="1">
      <c r="A217" s="33" t="s">
        <v>115</v>
      </c>
      <c r="B217" s="43">
        <v>903</v>
      </c>
      <c r="C217" s="31" t="s">
        <v>66</v>
      </c>
      <c r="D217" s="31" t="s">
        <v>78</v>
      </c>
      <c r="E217" s="31" t="s">
        <v>424</v>
      </c>
      <c r="F217" s="31" t="s">
        <v>116</v>
      </c>
      <c r="G217" s="46">
        <f t="shared" si="31"/>
        <v>0</v>
      </c>
      <c r="H217" s="46">
        <f t="shared" si="31"/>
        <v>0</v>
      </c>
      <c r="I217" s="46">
        <f t="shared" si="31"/>
        <v>0</v>
      </c>
    </row>
    <row r="218" spans="1:9" ht="47.25" hidden="1">
      <c r="A218" s="33" t="s">
        <v>117</v>
      </c>
      <c r="B218" s="43">
        <v>903</v>
      </c>
      <c r="C218" s="31" t="s">
        <v>66</v>
      </c>
      <c r="D218" s="31" t="s">
        <v>78</v>
      </c>
      <c r="E218" s="31" t="s">
        <v>424</v>
      </c>
      <c r="F218" s="31" t="s">
        <v>118</v>
      </c>
      <c r="G218" s="46">
        <v>0</v>
      </c>
      <c r="H218" s="46">
        <v>0</v>
      </c>
      <c r="I218" s="46">
        <v>0</v>
      </c>
    </row>
    <row r="219" spans="1:9" ht="36" customHeight="1">
      <c r="A219" s="33" t="s">
        <v>255</v>
      </c>
      <c r="B219" s="43">
        <v>903</v>
      </c>
      <c r="C219" s="31" t="s">
        <v>66</v>
      </c>
      <c r="D219" s="31" t="s">
        <v>78</v>
      </c>
      <c r="E219" s="31" t="s">
        <v>425</v>
      </c>
      <c r="F219" s="31"/>
      <c r="G219" s="46">
        <f aca="true" t="shared" si="32" ref="G219:I220">G220</f>
        <v>25</v>
      </c>
      <c r="H219" s="46">
        <f t="shared" si="32"/>
        <v>25</v>
      </c>
      <c r="I219" s="46">
        <f t="shared" si="32"/>
        <v>25</v>
      </c>
    </row>
    <row r="220" spans="1:9" ht="31.5">
      <c r="A220" s="33" t="s">
        <v>115</v>
      </c>
      <c r="B220" s="43">
        <v>903</v>
      </c>
      <c r="C220" s="31" t="s">
        <v>66</v>
      </c>
      <c r="D220" s="31" t="s">
        <v>78</v>
      </c>
      <c r="E220" s="31" t="s">
        <v>425</v>
      </c>
      <c r="F220" s="31" t="s">
        <v>116</v>
      </c>
      <c r="G220" s="46">
        <f t="shared" si="32"/>
        <v>25</v>
      </c>
      <c r="H220" s="46">
        <f t="shared" si="32"/>
        <v>25</v>
      </c>
      <c r="I220" s="46">
        <f t="shared" si="32"/>
        <v>25</v>
      </c>
    </row>
    <row r="221" spans="1:9" ht="47.25">
      <c r="A221" s="33" t="s">
        <v>117</v>
      </c>
      <c r="B221" s="43">
        <v>903</v>
      </c>
      <c r="C221" s="31" t="s">
        <v>66</v>
      </c>
      <c r="D221" s="31" t="s">
        <v>78</v>
      </c>
      <c r="E221" s="31" t="s">
        <v>425</v>
      </c>
      <c r="F221" s="31" t="s">
        <v>118</v>
      </c>
      <c r="G221" s="46">
        <v>25</v>
      </c>
      <c r="H221" s="46">
        <v>25</v>
      </c>
      <c r="I221" s="46">
        <v>25</v>
      </c>
    </row>
    <row r="222" spans="1:9" ht="47.25">
      <c r="A222" s="30" t="s">
        <v>256</v>
      </c>
      <c r="B222" s="43">
        <v>903</v>
      </c>
      <c r="C222" s="31" t="s">
        <v>66</v>
      </c>
      <c r="D222" s="31" t="s">
        <v>78</v>
      </c>
      <c r="E222" s="31" t="s">
        <v>426</v>
      </c>
      <c r="F222" s="31"/>
      <c r="G222" s="46">
        <f aca="true" t="shared" si="33" ref="G222:I223">G223</f>
        <v>10</v>
      </c>
      <c r="H222" s="46">
        <f t="shared" si="33"/>
        <v>10</v>
      </c>
      <c r="I222" s="46">
        <f t="shared" si="33"/>
        <v>10</v>
      </c>
    </row>
    <row r="223" spans="1:9" ht="33" customHeight="1">
      <c r="A223" s="33" t="s">
        <v>115</v>
      </c>
      <c r="B223" s="43">
        <v>903</v>
      </c>
      <c r="C223" s="31" t="s">
        <v>66</v>
      </c>
      <c r="D223" s="31" t="s">
        <v>78</v>
      </c>
      <c r="E223" s="31" t="s">
        <v>426</v>
      </c>
      <c r="F223" s="31" t="s">
        <v>116</v>
      </c>
      <c r="G223" s="46">
        <f t="shared" si="33"/>
        <v>10</v>
      </c>
      <c r="H223" s="46">
        <f t="shared" si="33"/>
        <v>10</v>
      </c>
      <c r="I223" s="46">
        <f t="shared" si="33"/>
        <v>10</v>
      </c>
    </row>
    <row r="224" spans="1:9" ht="47.25">
      <c r="A224" s="33" t="s">
        <v>117</v>
      </c>
      <c r="B224" s="43">
        <v>903</v>
      </c>
      <c r="C224" s="31" t="s">
        <v>66</v>
      </c>
      <c r="D224" s="31" t="s">
        <v>78</v>
      </c>
      <c r="E224" s="31" t="s">
        <v>426</v>
      </c>
      <c r="F224" s="31" t="s">
        <v>118</v>
      </c>
      <c r="G224" s="46">
        <v>10</v>
      </c>
      <c r="H224" s="46">
        <v>10</v>
      </c>
      <c r="I224" s="46">
        <v>10</v>
      </c>
    </row>
    <row r="225" spans="1:9" ht="20.25" customHeight="1" hidden="1">
      <c r="A225" s="33" t="s">
        <v>427</v>
      </c>
      <c r="B225" s="43">
        <v>903</v>
      </c>
      <c r="C225" s="31" t="s">
        <v>66</v>
      </c>
      <c r="D225" s="31" t="s">
        <v>78</v>
      </c>
      <c r="E225" s="31" t="s">
        <v>428</v>
      </c>
      <c r="F225" s="31"/>
      <c r="G225" s="46">
        <f aca="true" t="shared" si="34" ref="G225:I226">G226</f>
        <v>0</v>
      </c>
      <c r="H225" s="46">
        <f t="shared" si="34"/>
        <v>0</v>
      </c>
      <c r="I225" s="46">
        <f t="shared" si="34"/>
        <v>0</v>
      </c>
    </row>
    <row r="226" spans="1:9" ht="31.5" hidden="1">
      <c r="A226" s="33" t="s">
        <v>115</v>
      </c>
      <c r="B226" s="43">
        <v>903</v>
      </c>
      <c r="C226" s="31" t="s">
        <v>66</v>
      </c>
      <c r="D226" s="31" t="s">
        <v>78</v>
      </c>
      <c r="E226" s="31" t="s">
        <v>428</v>
      </c>
      <c r="F226" s="31" t="s">
        <v>116</v>
      </c>
      <c r="G226" s="46">
        <f t="shared" si="34"/>
        <v>0</v>
      </c>
      <c r="H226" s="46">
        <f t="shared" si="34"/>
        <v>0</v>
      </c>
      <c r="I226" s="46">
        <f t="shared" si="34"/>
        <v>0</v>
      </c>
    </row>
    <row r="227" spans="1:9" ht="48.75" customHeight="1" hidden="1">
      <c r="A227" s="33" t="s">
        <v>117</v>
      </c>
      <c r="B227" s="43">
        <v>903</v>
      </c>
      <c r="C227" s="31" t="s">
        <v>66</v>
      </c>
      <c r="D227" s="31" t="s">
        <v>78</v>
      </c>
      <c r="E227" s="31" t="s">
        <v>428</v>
      </c>
      <c r="F227" s="31" t="s">
        <v>118</v>
      </c>
      <c r="G227" s="46">
        <v>0</v>
      </c>
      <c r="H227" s="46">
        <v>0</v>
      </c>
      <c r="I227" s="46">
        <v>0</v>
      </c>
    </row>
    <row r="228" spans="1:10" ht="31.5">
      <c r="A228" s="30" t="s">
        <v>257</v>
      </c>
      <c r="B228" s="43">
        <v>903</v>
      </c>
      <c r="C228" s="31" t="s">
        <v>66</v>
      </c>
      <c r="D228" s="31" t="s">
        <v>78</v>
      </c>
      <c r="E228" s="31" t="s">
        <v>429</v>
      </c>
      <c r="F228" s="31"/>
      <c r="G228" s="46">
        <f aca="true" t="shared" si="35" ref="G228:I229">G229</f>
        <v>20</v>
      </c>
      <c r="H228" s="46">
        <f t="shared" si="35"/>
        <v>20</v>
      </c>
      <c r="I228" s="46">
        <f t="shared" si="35"/>
        <v>20</v>
      </c>
      <c r="J228" s="50"/>
    </row>
    <row r="229" spans="1:9" ht="31.5">
      <c r="A229" s="33" t="s">
        <v>115</v>
      </c>
      <c r="B229" s="43">
        <v>903</v>
      </c>
      <c r="C229" s="31" t="s">
        <v>66</v>
      </c>
      <c r="D229" s="31" t="s">
        <v>78</v>
      </c>
      <c r="E229" s="31" t="s">
        <v>429</v>
      </c>
      <c r="F229" s="31" t="s">
        <v>116</v>
      </c>
      <c r="G229" s="46">
        <f t="shared" si="35"/>
        <v>20</v>
      </c>
      <c r="H229" s="46">
        <f t="shared" si="35"/>
        <v>20</v>
      </c>
      <c r="I229" s="46">
        <f t="shared" si="35"/>
        <v>20</v>
      </c>
    </row>
    <row r="230" spans="1:9" ht="47.25">
      <c r="A230" s="33" t="s">
        <v>117</v>
      </c>
      <c r="B230" s="43">
        <v>903</v>
      </c>
      <c r="C230" s="31" t="s">
        <v>66</v>
      </c>
      <c r="D230" s="31" t="s">
        <v>78</v>
      </c>
      <c r="E230" s="31" t="s">
        <v>429</v>
      </c>
      <c r="F230" s="31" t="s">
        <v>118</v>
      </c>
      <c r="G230" s="46">
        <v>20</v>
      </c>
      <c r="H230" s="46">
        <v>20</v>
      </c>
      <c r="I230" s="46">
        <v>20</v>
      </c>
    </row>
    <row r="231" spans="1:9" ht="63">
      <c r="A231" s="49" t="s">
        <v>430</v>
      </c>
      <c r="B231" s="35">
        <v>903</v>
      </c>
      <c r="C231" s="28" t="s">
        <v>66</v>
      </c>
      <c r="D231" s="28" t="s">
        <v>78</v>
      </c>
      <c r="E231" s="28" t="s">
        <v>249</v>
      </c>
      <c r="F231" s="28"/>
      <c r="G231" s="44">
        <f>G233</f>
        <v>5</v>
      </c>
      <c r="H231" s="44">
        <f>H233</f>
        <v>5</v>
      </c>
      <c r="I231" s="44">
        <f>I233</f>
        <v>5</v>
      </c>
    </row>
    <row r="232" spans="1:9" ht="58.5" customHeight="1">
      <c r="A232" s="81" t="s">
        <v>367</v>
      </c>
      <c r="B232" s="35">
        <v>903</v>
      </c>
      <c r="C232" s="28" t="s">
        <v>66</v>
      </c>
      <c r="D232" s="28" t="s">
        <v>78</v>
      </c>
      <c r="E232" s="28" t="s">
        <v>368</v>
      </c>
      <c r="F232" s="28"/>
      <c r="G232" s="44">
        <f>G233</f>
        <v>5</v>
      </c>
      <c r="H232" s="44">
        <f aca="true" t="shared" si="36" ref="H232:I234">H233</f>
        <v>5</v>
      </c>
      <c r="I232" s="44">
        <f t="shared" si="36"/>
        <v>5</v>
      </c>
    </row>
    <row r="233" spans="1:9" ht="51" customHeight="1">
      <c r="A233" s="68" t="s">
        <v>302</v>
      </c>
      <c r="B233" s="43">
        <v>903</v>
      </c>
      <c r="C233" s="31" t="s">
        <v>66</v>
      </c>
      <c r="D233" s="31" t="s">
        <v>78</v>
      </c>
      <c r="E233" s="31" t="s">
        <v>369</v>
      </c>
      <c r="F233" s="31"/>
      <c r="G233" s="46">
        <f>G234</f>
        <v>5</v>
      </c>
      <c r="H233" s="46">
        <f t="shared" si="36"/>
        <v>5</v>
      </c>
      <c r="I233" s="46">
        <f t="shared" si="36"/>
        <v>5</v>
      </c>
    </row>
    <row r="234" spans="1:9" ht="15.75" customHeight="1">
      <c r="A234" s="33" t="s">
        <v>115</v>
      </c>
      <c r="B234" s="43">
        <v>903</v>
      </c>
      <c r="C234" s="31" t="s">
        <v>66</v>
      </c>
      <c r="D234" s="31" t="s">
        <v>78</v>
      </c>
      <c r="E234" s="31" t="s">
        <v>369</v>
      </c>
      <c r="F234" s="31" t="s">
        <v>116</v>
      </c>
      <c r="G234" s="46">
        <f>G235</f>
        <v>5</v>
      </c>
      <c r="H234" s="46">
        <f t="shared" si="36"/>
        <v>5</v>
      </c>
      <c r="I234" s="46">
        <f t="shared" si="36"/>
        <v>5</v>
      </c>
    </row>
    <row r="235" spans="1:9" ht="31.5" customHeight="1">
      <c r="A235" s="33" t="s">
        <v>117</v>
      </c>
      <c r="B235" s="43">
        <v>903</v>
      </c>
      <c r="C235" s="31" t="s">
        <v>66</v>
      </c>
      <c r="D235" s="31" t="s">
        <v>78</v>
      </c>
      <c r="E235" s="31" t="s">
        <v>369</v>
      </c>
      <c r="F235" s="31" t="s">
        <v>118</v>
      </c>
      <c r="G235" s="46">
        <v>5</v>
      </c>
      <c r="H235" s="46">
        <v>5</v>
      </c>
      <c r="I235" s="46">
        <v>5</v>
      </c>
    </row>
    <row r="236" spans="1:9" ht="18" customHeight="1">
      <c r="A236" s="91" t="s">
        <v>28</v>
      </c>
      <c r="B236" s="35">
        <v>903</v>
      </c>
      <c r="C236" s="28" t="s">
        <v>72</v>
      </c>
      <c r="D236" s="31"/>
      <c r="E236" s="31"/>
      <c r="F236" s="103"/>
      <c r="G236" s="44">
        <f>G237</f>
        <v>70</v>
      </c>
      <c r="H236" s="44">
        <f aca="true" t="shared" si="37" ref="H236:I238">H237</f>
        <v>70</v>
      </c>
      <c r="I236" s="44">
        <f t="shared" si="37"/>
        <v>70</v>
      </c>
    </row>
    <row r="237" spans="1:9" ht="39" customHeight="1">
      <c r="A237" s="45" t="s">
        <v>86</v>
      </c>
      <c r="B237" s="35">
        <v>903</v>
      </c>
      <c r="C237" s="28" t="s">
        <v>72</v>
      </c>
      <c r="D237" s="28" t="s">
        <v>87</v>
      </c>
      <c r="E237" s="31"/>
      <c r="F237" s="103"/>
      <c r="G237" s="44">
        <f>G238</f>
        <v>70</v>
      </c>
      <c r="H237" s="44">
        <f t="shared" si="37"/>
        <v>70</v>
      </c>
      <c r="I237" s="44">
        <f t="shared" si="37"/>
        <v>70</v>
      </c>
    </row>
    <row r="238" spans="1:9" ht="50.25" customHeight="1">
      <c r="A238" s="45" t="s">
        <v>175</v>
      </c>
      <c r="B238" s="35">
        <v>903</v>
      </c>
      <c r="C238" s="28" t="s">
        <v>72</v>
      </c>
      <c r="D238" s="28" t="s">
        <v>87</v>
      </c>
      <c r="E238" s="28" t="s">
        <v>176</v>
      </c>
      <c r="F238" s="102"/>
      <c r="G238" s="44">
        <f>G239</f>
        <v>70</v>
      </c>
      <c r="H238" s="44">
        <f t="shared" si="37"/>
        <v>70</v>
      </c>
      <c r="I238" s="44">
        <f t="shared" si="37"/>
        <v>70</v>
      </c>
    </row>
    <row r="239" spans="1:9" ht="63">
      <c r="A239" s="45" t="s">
        <v>191</v>
      </c>
      <c r="B239" s="35">
        <v>903</v>
      </c>
      <c r="C239" s="28" t="s">
        <v>72</v>
      </c>
      <c r="D239" s="28" t="s">
        <v>87</v>
      </c>
      <c r="E239" s="28" t="s">
        <v>192</v>
      </c>
      <c r="F239" s="28"/>
      <c r="G239" s="44">
        <f>G240+G247+G254+G261</f>
        <v>70</v>
      </c>
      <c r="H239" s="44">
        <f>H240+H247+H254+H261</f>
        <v>70</v>
      </c>
      <c r="I239" s="44">
        <f>I240+I247+I254+I261</f>
        <v>70</v>
      </c>
    </row>
    <row r="240" spans="1:9" ht="47.25">
      <c r="A240" s="87" t="s">
        <v>431</v>
      </c>
      <c r="B240" s="35">
        <v>903</v>
      </c>
      <c r="C240" s="28" t="s">
        <v>72</v>
      </c>
      <c r="D240" s="28" t="s">
        <v>87</v>
      </c>
      <c r="E240" s="28" t="s">
        <v>432</v>
      </c>
      <c r="F240" s="28"/>
      <c r="G240" s="44">
        <f>G241+G244</f>
        <v>0</v>
      </c>
      <c r="H240" s="44">
        <f>H241+H244</f>
        <v>0</v>
      </c>
      <c r="I240" s="44">
        <f>I241+I244</f>
        <v>0</v>
      </c>
    </row>
    <row r="241" spans="1:9" ht="63" hidden="1">
      <c r="A241" s="33" t="s">
        <v>433</v>
      </c>
      <c r="B241" s="43">
        <v>903</v>
      </c>
      <c r="C241" s="31" t="s">
        <v>72</v>
      </c>
      <c r="D241" s="31" t="s">
        <v>87</v>
      </c>
      <c r="E241" s="31" t="s">
        <v>434</v>
      </c>
      <c r="F241" s="31"/>
      <c r="G241" s="46">
        <f aca="true" t="shared" si="38" ref="G241:I242">G242</f>
        <v>0</v>
      </c>
      <c r="H241" s="46">
        <f t="shared" si="38"/>
        <v>0</v>
      </c>
      <c r="I241" s="46">
        <f t="shared" si="38"/>
        <v>0</v>
      </c>
    </row>
    <row r="242" spans="1:9" ht="31.5" hidden="1">
      <c r="A242" s="33" t="s">
        <v>144</v>
      </c>
      <c r="B242" s="43">
        <v>903</v>
      </c>
      <c r="C242" s="31" t="s">
        <v>72</v>
      </c>
      <c r="D242" s="31" t="s">
        <v>87</v>
      </c>
      <c r="E242" s="31" t="s">
        <v>434</v>
      </c>
      <c r="F242" s="31" t="s">
        <v>145</v>
      </c>
      <c r="G242" s="46">
        <f t="shared" si="38"/>
        <v>0</v>
      </c>
      <c r="H242" s="46">
        <f t="shared" si="38"/>
        <v>0</v>
      </c>
      <c r="I242" s="46">
        <f t="shared" si="38"/>
        <v>0</v>
      </c>
    </row>
    <row r="243" spans="1:9" ht="36" customHeight="1" hidden="1">
      <c r="A243" s="33" t="s">
        <v>146</v>
      </c>
      <c r="B243" s="43">
        <v>903</v>
      </c>
      <c r="C243" s="31" t="s">
        <v>72</v>
      </c>
      <c r="D243" s="31" t="s">
        <v>87</v>
      </c>
      <c r="E243" s="31" t="s">
        <v>434</v>
      </c>
      <c r="F243" s="31" t="s">
        <v>147</v>
      </c>
      <c r="G243" s="46">
        <v>0</v>
      </c>
      <c r="H243" s="46">
        <v>0</v>
      </c>
      <c r="I243" s="46">
        <v>0</v>
      </c>
    </row>
    <row r="244" spans="1:9" ht="47.25" hidden="1">
      <c r="A244" s="33" t="s">
        <v>194</v>
      </c>
      <c r="B244" s="43">
        <v>903</v>
      </c>
      <c r="C244" s="31" t="s">
        <v>72</v>
      </c>
      <c r="D244" s="31" t="s">
        <v>87</v>
      </c>
      <c r="E244" s="31" t="s">
        <v>435</v>
      </c>
      <c r="F244" s="31"/>
      <c r="G244" s="46">
        <f aca="true" t="shared" si="39" ref="G244:I245">G245</f>
        <v>0</v>
      </c>
      <c r="H244" s="46">
        <f t="shared" si="39"/>
        <v>0</v>
      </c>
      <c r="I244" s="46">
        <f t="shared" si="39"/>
        <v>0</v>
      </c>
    </row>
    <row r="245" spans="1:9" ht="31.5" hidden="1">
      <c r="A245" s="33" t="s">
        <v>144</v>
      </c>
      <c r="B245" s="43">
        <v>903</v>
      </c>
      <c r="C245" s="31" t="s">
        <v>72</v>
      </c>
      <c r="D245" s="31" t="s">
        <v>87</v>
      </c>
      <c r="E245" s="31" t="s">
        <v>435</v>
      </c>
      <c r="F245" s="31" t="s">
        <v>145</v>
      </c>
      <c r="G245" s="46">
        <f t="shared" si="39"/>
        <v>0</v>
      </c>
      <c r="H245" s="46">
        <f t="shared" si="39"/>
        <v>0</v>
      </c>
      <c r="I245" s="46">
        <f t="shared" si="39"/>
        <v>0</v>
      </c>
    </row>
    <row r="246" spans="1:9" ht="39" customHeight="1" hidden="1">
      <c r="A246" s="33" t="s">
        <v>146</v>
      </c>
      <c r="B246" s="43">
        <v>903</v>
      </c>
      <c r="C246" s="31" t="s">
        <v>72</v>
      </c>
      <c r="D246" s="31" t="s">
        <v>87</v>
      </c>
      <c r="E246" s="31" t="s">
        <v>435</v>
      </c>
      <c r="F246" s="31" t="s">
        <v>147</v>
      </c>
      <c r="G246" s="46">
        <v>0</v>
      </c>
      <c r="H246" s="46">
        <v>0</v>
      </c>
      <c r="I246" s="46">
        <v>0</v>
      </c>
    </row>
    <row r="247" spans="1:9" ht="47.25">
      <c r="A247" s="45" t="s">
        <v>436</v>
      </c>
      <c r="B247" s="35">
        <v>903</v>
      </c>
      <c r="C247" s="28" t="s">
        <v>72</v>
      </c>
      <c r="D247" s="28" t="s">
        <v>87</v>
      </c>
      <c r="E247" s="28" t="s">
        <v>437</v>
      </c>
      <c r="F247" s="28"/>
      <c r="G247" s="44">
        <f>G248+G251</f>
        <v>60</v>
      </c>
      <c r="H247" s="44">
        <f>H248+H251</f>
        <v>60</v>
      </c>
      <c r="I247" s="44">
        <f>I248+I251</f>
        <v>60</v>
      </c>
    </row>
    <row r="248" spans="1:9" ht="31.5">
      <c r="A248" s="33" t="s">
        <v>438</v>
      </c>
      <c r="B248" s="43">
        <v>903</v>
      </c>
      <c r="C248" s="31" t="s">
        <v>72</v>
      </c>
      <c r="D248" s="31" t="s">
        <v>87</v>
      </c>
      <c r="E248" s="31" t="s">
        <v>439</v>
      </c>
      <c r="F248" s="31"/>
      <c r="G248" s="46">
        <f aca="true" t="shared" si="40" ref="G248:I249">G249</f>
        <v>60</v>
      </c>
      <c r="H248" s="46">
        <f t="shared" si="40"/>
        <v>60</v>
      </c>
      <c r="I248" s="46">
        <f t="shared" si="40"/>
        <v>60</v>
      </c>
    </row>
    <row r="249" spans="1:9" ht="47.25">
      <c r="A249" s="33" t="s">
        <v>156</v>
      </c>
      <c r="B249" s="43">
        <v>903</v>
      </c>
      <c r="C249" s="31" t="s">
        <v>72</v>
      </c>
      <c r="D249" s="31" t="s">
        <v>87</v>
      </c>
      <c r="E249" s="31" t="s">
        <v>439</v>
      </c>
      <c r="F249" s="31" t="s">
        <v>157</v>
      </c>
      <c r="G249" s="46">
        <f t="shared" si="40"/>
        <v>60</v>
      </c>
      <c r="H249" s="46">
        <f t="shared" si="40"/>
        <v>60</v>
      </c>
      <c r="I249" s="46">
        <f t="shared" si="40"/>
        <v>60</v>
      </c>
    </row>
    <row r="250" spans="1:9" ht="63">
      <c r="A250" s="33" t="s">
        <v>440</v>
      </c>
      <c r="B250" s="43">
        <v>903</v>
      </c>
      <c r="C250" s="31" t="s">
        <v>72</v>
      </c>
      <c r="D250" s="31" t="s">
        <v>87</v>
      </c>
      <c r="E250" s="31" t="s">
        <v>439</v>
      </c>
      <c r="F250" s="31" t="s">
        <v>264</v>
      </c>
      <c r="G250" s="46">
        <v>60</v>
      </c>
      <c r="H250" s="46">
        <v>60</v>
      </c>
      <c r="I250" s="46">
        <v>60</v>
      </c>
    </row>
    <row r="251" spans="1:9" ht="110.25" hidden="1">
      <c r="A251" s="33" t="s">
        <v>193</v>
      </c>
      <c r="B251" s="43">
        <v>903</v>
      </c>
      <c r="C251" s="31" t="s">
        <v>72</v>
      </c>
      <c r="D251" s="31" t="s">
        <v>87</v>
      </c>
      <c r="E251" s="31" t="s">
        <v>441</v>
      </c>
      <c r="F251" s="31"/>
      <c r="G251" s="46">
        <f aca="true" t="shared" si="41" ref="G251:I252">G252</f>
        <v>0</v>
      </c>
      <c r="H251" s="46">
        <f t="shared" si="41"/>
        <v>0</v>
      </c>
      <c r="I251" s="46">
        <f t="shared" si="41"/>
        <v>0</v>
      </c>
    </row>
    <row r="252" spans="1:9" ht="47.25" hidden="1">
      <c r="A252" s="33" t="s">
        <v>156</v>
      </c>
      <c r="B252" s="43">
        <v>903</v>
      </c>
      <c r="C252" s="31" t="s">
        <v>72</v>
      </c>
      <c r="D252" s="31" t="s">
        <v>87</v>
      </c>
      <c r="E252" s="31" t="s">
        <v>441</v>
      </c>
      <c r="F252" s="31" t="s">
        <v>157</v>
      </c>
      <c r="G252" s="46">
        <f t="shared" si="41"/>
        <v>0</v>
      </c>
      <c r="H252" s="46">
        <f t="shared" si="41"/>
        <v>0</v>
      </c>
      <c r="I252" s="46">
        <f t="shared" si="41"/>
        <v>0</v>
      </c>
    </row>
    <row r="253" spans="1:9" ht="63" hidden="1">
      <c r="A253" s="33" t="s">
        <v>440</v>
      </c>
      <c r="B253" s="43">
        <v>903</v>
      </c>
      <c r="C253" s="31" t="s">
        <v>72</v>
      </c>
      <c r="D253" s="31" t="s">
        <v>87</v>
      </c>
      <c r="E253" s="31" t="s">
        <v>441</v>
      </c>
      <c r="F253" s="31" t="s">
        <v>264</v>
      </c>
      <c r="G253" s="46">
        <v>0</v>
      </c>
      <c r="H253" s="46">
        <v>0</v>
      </c>
      <c r="I253" s="46">
        <v>0</v>
      </c>
    </row>
    <row r="254" spans="1:9" ht="31.5" hidden="1">
      <c r="A254" s="45" t="s">
        <v>442</v>
      </c>
      <c r="B254" s="35">
        <v>903</v>
      </c>
      <c r="C254" s="28" t="s">
        <v>72</v>
      </c>
      <c r="D254" s="28" t="s">
        <v>87</v>
      </c>
      <c r="E254" s="28" t="s">
        <v>443</v>
      </c>
      <c r="F254" s="28"/>
      <c r="G254" s="44">
        <f>G255+G258</f>
        <v>0</v>
      </c>
      <c r="H254" s="44">
        <f>H255+H258</f>
        <v>0</v>
      </c>
      <c r="I254" s="44">
        <f>I255+I258</f>
        <v>0</v>
      </c>
    </row>
    <row r="255" spans="1:9" ht="47.25" hidden="1">
      <c r="A255" s="112" t="s">
        <v>444</v>
      </c>
      <c r="B255" s="43">
        <v>903</v>
      </c>
      <c r="C255" s="31" t="s">
        <v>72</v>
      </c>
      <c r="D255" s="31" t="s">
        <v>87</v>
      </c>
      <c r="E255" s="31" t="s">
        <v>445</v>
      </c>
      <c r="F255" s="31"/>
      <c r="G255" s="46">
        <f aca="true" t="shared" si="42" ref="G255:I256">G256</f>
        <v>0</v>
      </c>
      <c r="H255" s="46">
        <f t="shared" si="42"/>
        <v>0</v>
      </c>
      <c r="I255" s="46">
        <f t="shared" si="42"/>
        <v>0</v>
      </c>
    </row>
    <row r="256" spans="1:9" ht="31.5" hidden="1">
      <c r="A256" s="33" t="s">
        <v>115</v>
      </c>
      <c r="B256" s="43">
        <v>903</v>
      </c>
      <c r="C256" s="31" t="s">
        <v>72</v>
      </c>
      <c r="D256" s="31" t="s">
        <v>87</v>
      </c>
      <c r="E256" s="31" t="s">
        <v>445</v>
      </c>
      <c r="F256" s="31" t="s">
        <v>116</v>
      </c>
      <c r="G256" s="46">
        <f t="shared" si="42"/>
        <v>0</v>
      </c>
      <c r="H256" s="46">
        <f t="shared" si="42"/>
        <v>0</v>
      </c>
      <c r="I256" s="46">
        <f t="shared" si="42"/>
        <v>0</v>
      </c>
    </row>
    <row r="257" spans="1:9" ht="47.25" hidden="1">
      <c r="A257" s="33" t="s">
        <v>117</v>
      </c>
      <c r="B257" s="43">
        <v>903</v>
      </c>
      <c r="C257" s="31" t="s">
        <v>72</v>
      </c>
      <c r="D257" s="31" t="s">
        <v>87</v>
      </c>
      <c r="E257" s="31" t="s">
        <v>445</v>
      </c>
      <c r="F257" s="31" t="s">
        <v>118</v>
      </c>
      <c r="G257" s="46">
        <v>0</v>
      </c>
      <c r="H257" s="46">
        <v>0</v>
      </c>
      <c r="I257" s="46">
        <v>0</v>
      </c>
    </row>
    <row r="258" spans="1:9" ht="38.25" customHeight="1" hidden="1">
      <c r="A258" s="33" t="s">
        <v>195</v>
      </c>
      <c r="B258" s="43">
        <v>903</v>
      </c>
      <c r="C258" s="31" t="s">
        <v>72</v>
      </c>
      <c r="D258" s="31" t="s">
        <v>87</v>
      </c>
      <c r="E258" s="31" t="s">
        <v>446</v>
      </c>
      <c r="F258" s="31"/>
      <c r="G258" s="46">
        <f aca="true" t="shared" si="43" ref="G258:I259">G259</f>
        <v>0</v>
      </c>
      <c r="H258" s="46">
        <f t="shared" si="43"/>
        <v>0</v>
      </c>
      <c r="I258" s="46">
        <f t="shared" si="43"/>
        <v>0</v>
      </c>
    </row>
    <row r="259" spans="1:9" ht="38.25" customHeight="1" hidden="1">
      <c r="A259" s="33" t="s">
        <v>115</v>
      </c>
      <c r="B259" s="43">
        <v>903</v>
      </c>
      <c r="C259" s="31" t="s">
        <v>72</v>
      </c>
      <c r="D259" s="31" t="s">
        <v>87</v>
      </c>
      <c r="E259" s="31" t="s">
        <v>446</v>
      </c>
      <c r="F259" s="31" t="s">
        <v>116</v>
      </c>
      <c r="G259" s="46">
        <f t="shared" si="43"/>
        <v>0</v>
      </c>
      <c r="H259" s="46">
        <f t="shared" si="43"/>
        <v>0</v>
      </c>
      <c r="I259" s="46">
        <f t="shared" si="43"/>
        <v>0</v>
      </c>
    </row>
    <row r="260" spans="1:9" ht="56.25" customHeight="1" hidden="1">
      <c r="A260" s="33" t="s">
        <v>117</v>
      </c>
      <c r="B260" s="43">
        <v>903</v>
      </c>
      <c r="C260" s="31" t="s">
        <v>72</v>
      </c>
      <c r="D260" s="31" t="s">
        <v>87</v>
      </c>
      <c r="E260" s="31" t="s">
        <v>446</v>
      </c>
      <c r="F260" s="31" t="s">
        <v>118</v>
      </c>
      <c r="G260" s="46">
        <v>0</v>
      </c>
      <c r="H260" s="46">
        <v>0</v>
      </c>
      <c r="I260" s="46">
        <v>0</v>
      </c>
    </row>
    <row r="261" spans="1:9" ht="52.5" customHeight="1">
      <c r="A261" s="82" t="s">
        <v>447</v>
      </c>
      <c r="B261" s="35">
        <v>903</v>
      </c>
      <c r="C261" s="28" t="s">
        <v>72</v>
      </c>
      <c r="D261" s="28" t="s">
        <v>87</v>
      </c>
      <c r="E261" s="28" t="s">
        <v>448</v>
      </c>
      <c r="F261" s="28"/>
      <c r="G261" s="44">
        <f>G262</f>
        <v>10</v>
      </c>
      <c r="H261" s="44">
        <f aca="true" t="shared" si="44" ref="H261:I263">H262</f>
        <v>10</v>
      </c>
      <c r="I261" s="44">
        <f t="shared" si="44"/>
        <v>10</v>
      </c>
    </row>
    <row r="262" spans="1:9" ht="33" customHeight="1">
      <c r="A262" s="88" t="s">
        <v>751</v>
      </c>
      <c r="B262" s="43">
        <v>903</v>
      </c>
      <c r="C262" s="31" t="s">
        <v>72</v>
      </c>
      <c r="D262" s="31" t="s">
        <v>87</v>
      </c>
      <c r="E262" s="31" t="s">
        <v>752</v>
      </c>
      <c r="F262" s="31"/>
      <c r="G262" s="46">
        <f>G263</f>
        <v>10</v>
      </c>
      <c r="H262" s="46">
        <f t="shared" si="44"/>
        <v>10</v>
      </c>
      <c r="I262" s="46">
        <f t="shared" si="44"/>
        <v>10</v>
      </c>
    </row>
    <row r="263" spans="1:9" ht="31.5" customHeight="1">
      <c r="A263" s="33" t="s">
        <v>115</v>
      </c>
      <c r="B263" s="43">
        <v>903</v>
      </c>
      <c r="C263" s="31" t="s">
        <v>72</v>
      </c>
      <c r="D263" s="31" t="s">
        <v>87</v>
      </c>
      <c r="E263" s="31" t="s">
        <v>752</v>
      </c>
      <c r="F263" s="31" t="s">
        <v>116</v>
      </c>
      <c r="G263" s="46">
        <f>G264</f>
        <v>10</v>
      </c>
      <c r="H263" s="46">
        <f t="shared" si="44"/>
        <v>10</v>
      </c>
      <c r="I263" s="46">
        <f t="shared" si="44"/>
        <v>10</v>
      </c>
    </row>
    <row r="264" spans="1:9" ht="31.5" customHeight="1">
      <c r="A264" s="33" t="s">
        <v>117</v>
      </c>
      <c r="B264" s="43">
        <v>903</v>
      </c>
      <c r="C264" s="31" t="s">
        <v>72</v>
      </c>
      <c r="D264" s="31" t="s">
        <v>87</v>
      </c>
      <c r="E264" s="31" t="s">
        <v>752</v>
      </c>
      <c r="F264" s="31" t="s">
        <v>118</v>
      </c>
      <c r="G264" s="46">
        <v>10</v>
      </c>
      <c r="H264" s="46">
        <v>10</v>
      </c>
      <c r="I264" s="46">
        <v>10</v>
      </c>
    </row>
    <row r="265" spans="1:9" ht="24.75" customHeight="1">
      <c r="A265" s="45" t="s">
        <v>30</v>
      </c>
      <c r="B265" s="35">
        <v>903</v>
      </c>
      <c r="C265" s="28" t="s">
        <v>92</v>
      </c>
      <c r="D265" s="31"/>
      <c r="E265" s="31"/>
      <c r="F265" s="31"/>
      <c r="G265" s="44">
        <f>G266+G306</f>
        <v>18478.05</v>
      </c>
      <c r="H265" s="44">
        <f>H266+H306</f>
        <v>18478.05</v>
      </c>
      <c r="I265" s="44">
        <f>I266+I306</f>
        <v>18478.05</v>
      </c>
    </row>
    <row r="266" spans="1:9" ht="15.75" customHeight="1">
      <c r="A266" s="45" t="s">
        <v>258</v>
      </c>
      <c r="B266" s="35">
        <v>903</v>
      </c>
      <c r="C266" s="28" t="s">
        <v>92</v>
      </c>
      <c r="D266" s="28" t="s">
        <v>70</v>
      </c>
      <c r="E266" s="28"/>
      <c r="F266" s="28"/>
      <c r="G266" s="44">
        <f>G267+G301</f>
        <v>17443.05</v>
      </c>
      <c r="H266" s="44">
        <f>H267+H301</f>
        <v>17443.05</v>
      </c>
      <c r="I266" s="44">
        <f>I267+I301</f>
        <v>17443.05</v>
      </c>
    </row>
    <row r="267" spans="1:9" ht="58.5" customHeight="1">
      <c r="A267" s="45" t="s">
        <v>151</v>
      </c>
      <c r="B267" s="35">
        <v>903</v>
      </c>
      <c r="C267" s="28" t="s">
        <v>92</v>
      </c>
      <c r="D267" s="28" t="s">
        <v>70</v>
      </c>
      <c r="E267" s="28" t="s">
        <v>152</v>
      </c>
      <c r="F267" s="28"/>
      <c r="G267" s="44">
        <f>G268</f>
        <v>17222.05</v>
      </c>
      <c r="H267" s="44">
        <f>H268</f>
        <v>17222.05</v>
      </c>
      <c r="I267" s="44">
        <f>I268</f>
        <v>17222.05</v>
      </c>
    </row>
    <row r="268" spans="1:9" ht="63">
      <c r="A268" s="45" t="s">
        <v>153</v>
      </c>
      <c r="B268" s="35">
        <v>903</v>
      </c>
      <c r="C268" s="28" t="s">
        <v>92</v>
      </c>
      <c r="D268" s="28" t="s">
        <v>70</v>
      </c>
      <c r="E268" s="28" t="s">
        <v>154</v>
      </c>
      <c r="F268" s="28"/>
      <c r="G268" s="44">
        <f>G269+G277+G281+G291+G287</f>
        <v>17222.05</v>
      </c>
      <c r="H268" s="44">
        <f>H269+H277+H281+H291+H287</f>
        <v>17222.05</v>
      </c>
      <c r="I268" s="44">
        <f>I269+I277+I281+I291+I287</f>
        <v>17222.05</v>
      </c>
    </row>
    <row r="269" spans="1:9" ht="47.25">
      <c r="A269" s="45" t="s">
        <v>449</v>
      </c>
      <c r="B269" s="35">
        <v>903</v>
      </c>
      <c r="C269" s="28" t="s">
        <v>92</v>
      </c>
      <c r="D269" s="28" t="s">
        <v>70</v>
      </c>
      <c r="E269" s="28" t="s">
        <v>450</v>
      </c>
      <c r="F269" s="28"/>
      <c r="G269" s="58">
        <f>G270</f>
        <v>15639.65</v>
      </c>
      <c r="H269" s="58">
        <f>H270</f>
        <v>15639.65</v>
      </c>
      <c r="I269" s="58">
        <f>I270</f>
        <v>15639.65</v>
      </c>
    </row>
    <row r="270" spans="1:9" ht="31.5">
      <c r="A270" s="33" t="s">
        <v>314</v>
      </c>
      <c r="B270" s="43">
        <v>903</v>
      </c>
      <c r="C270" s="31" t="s">
        <v>92</v>
      </c>
      <c r="D270" s="31" t="s">
        <v>70</v>
      </c>
      <c r="E270" s="31" t="s">
        <v>451</v>
      </c>
      <c r="F270" s="31"/>
      <c r="G270" s="32">
        <f>G271+G273+G275</f>
        <v>15639.65</v>
      </c>
      <c r="H270" s="32">
        <f>H271+H273+H275</f>
        <v>15639.65</v>
      </c>
      <c r="I270" s="32">
        <f>I271+I273+I275</f>
        <v>15639.65</v>
      </c>
    </row>
    <row r="271" spans="1:9" ht="47.25" customHeight="1">
      <c r="A271" s="33" t="s">
        <v>111</v>
      </c>
      <c r="B271" s="43">
        <v>903</v>
      </c>
      <c r="C271" s="31" t="s">
        <v>92</v>
      </c>
      <c r="D271" s="31" t="s">
        <v>70</v>
      </c>
      <c r="E271" s="31" t="s">
        <v>451</v>
      </c>
      <c r="F271" s="31" t="s">
        <v>112</v>
      </c>
      <c r="G271" s="32">
        <f>G272</f>
        <v>13361.25</v>
      </c>
      <c r="H271" s="32">
        <f>H272</f>
        <v>13361.25</v>
      </c>
      <c r="I271" s="32">
        <f>I272</f>
        <v>13361.25</v>
      </c>
    </row>
    <row r="272" spans="1:9" ht="31.5" customHeight="1">
      <c r="A272" s="64" t="s">
        <v>263</v>
      </c>
      <c r="B272" s="43">
        <v>903</v>
      </c>
      <c r="C272" s="31" t="s">
        <v>92</v>
      </c>
      <c r="D272" s="31" t="s">
        <v>70</v>
      </c>
      <c r="E272" s="31" t="s">
        <v>451</v>
      </c>
      <c r="F272" s="31" t="s">
        <v>170</v>
      </c>
      <c r="G272" s="32">
        <f>12725*1.05</f>
        <v>13361.25</v>
      </c>
      <c r="H272" s="32">
        <f>12725*1.05</f>
        <v>13361.25</v>
      </c>
      <c r="I272" s="32">
        <f>12725*1.05</f>
        <v>13361.25</v>
      </c>
    </row>
    <row r="273" spans="1:9" ht="27" customHeight="1">
      <c r="A273" s="33" t="s">
        <v>115</v>
      </c>
      <c r="B273" s="43">
        <v>903</v>
      </c>
      <c r="C273" s="31" t="s">
        <v>92</v>
      </c>
      <c r="D273" s="31" t="s">
        <v>70</v>
      </c>
      <c r="E273" s="31" t="s">
        <v>451</v>
      </c>
      <c r="F273" s="31" t="s">
        <v>116</v>
      </c>
      <c r="G273" s="32">
        <f>G274</f>
        <v>2200</v>
      </c>
      <c r="H273" s="32">
        <f>H274</f>
        <v>2200</v>
      </c>
      <c r="I273" s="32">
        <f>I274</f>
        <v>2200</v>
      </c>
    </row>
    <row r="274" spans="1:14" ht="52.5" customHeight="1">
      <c r="A274" s="33" t="s">
        <v>117</v>
      </c>
      <c r="B274" s="43">
        <v>903</v>
      </c>
      <c r="C274" s="31" t="s">
        <v>92</v>
      </c>
      <c r="D274" s="31" t="s">
        <v>70</v>
      </c>
      <c r="E274" s="31" t="s">
        <v>451</v>
      </c>
      <c r="F274" s="31" t="s">
        <v>118</v>
      </c>
      <c r="G274" s="32">
        <f>2200.7-0.7</f>
        <v>2200</v>
      </c>
      <c r="H274" s="32">
        <f>2200.7-0.7</f>
        <v>2200</v>
      </c>
      <c r="I274" s="32">
        <f>2200.7-0.7</f>
        <v>2200</v>
      </c>
      <c r="J274" s="50"/>
      <c r="K274" s="50"/>
      <c r="L274" s="50"/>
      <c r="M274" s="50"/>
      <c r="N274" s="50"/>
    </row>
    <row r="275" spans="1:9" ht="15.75">
      <c r="A275" s="33" t="s">
        <v>119</v>
      </c>
      <c r="B275" s="43">
        <v>903</v>
      </c>
      <c r="C275" s="31" t="s">
        <v>92</v>
      </c>
      <c r="D275" s="31" t="s">
        <v>70</v>
      </c>
      <c r="E275" s="31" t="s">
        <v>451</v>
      </c>
      <c r="F275" s="31" t="s">
        <v>124</v>
      </c>
      <c r="G275" s="32">
        <f>G276</f>
        <v>78.4</v>
      </c>
      <c r="H275" s="32">
        <f>H276</f>
        <v>78.4</v>
      </c>
      <c r="I275" s="32">
        <f>I276</f>
        <v>78.4</v>
      </c>
    </row>
    <row r="276" spans="1:9" ht="15.75">
      <c r="A276" s="33" t="s">
        <v>273</v>
      </c>
      <c r="B276" s="43">
        <v>903</v>
      </c>
      <c r="C276" s="31" t="s">
        <v>92</v>
      </c>
      <c r="D276" s="31" t="s">
        <v>70</v>
      </c>
      <c r="E276" s="31" t="s">
        <v>451</v>
      </c>
      <c r="F276" s="31" t="s">
        <v>121</v>
      </c>
      <c r="G276" s="32">
        <v>78.4</v>
      </c>
      <c r="H276" s="32">
        <v>78.4</v>
      </c>
      <c r="I276" s="32">
        <v>78.4</v>
      </c>
    </row>
    <row r="277" spans="1:9" ht="47.25">
      <c r="A277" s="89" t="s">
        <v>452</v>
      </c>
      <c r="B277" s="35">
        <v>903</v>
      </c>
      <c r="C277" s="28" t="s">
        <v>92</v>
      </c>
      <c r="D277" s="28" t="s">
        <v>70</v>
      </c>
      <c r="E277" s="28" t="s">
        <v>453</v>
      </c>
      <c r="F277" s="28"/>
      <c r="G277" s="58">
        <f>G278</f>
        <v>45</v>
      </c>
      <c r="H277" s="58">
        <f aca="true" t="shared" si="45" ref="H277:I279">H278</f>
        <v>45</v>
      </c>
      <c r="I277" s="58">
        <f t="shared" si="45"/>
        <v>45</v>
      </c>
    </row>
    <row r="278" spans="1:9" ht="31.5">
      <c r="A278" s="90" t="s">
        <v>315</v>
      </c>
      <c r="B278" s="43">
        <v>903</v>
      </c>
      <c r="C278" s="31" t="s">
        <v>92</v>
      </c>
      <c r="D278" s="31" t="s">
        <v>70</v>
      </c>
      <c r="E278" s="31" t="s">
        <v>454</v>
      </c>
      <c r="F278" s="31"/>
      <c r="G278" s="32">
        <f>G279</f>
        <v>45</v>
      </c>
      <c r="H278" s="32">
        <f t="shared" si="45"/>
        <v>45</v>
      </c>
      <c r="I278" s="32">
        <f t="shared" si="45"/>
        <v>45</v>
      </c>
    </row>
    <row r="279" spans="1:9" ht="31.5">
      <c r="A279" s="33" t="s">
        <v>144</v>
      </c>
      <c r="B279" s="43">
        <v>903</v>
      </c>
      <c r="C279" s="31" t="s">
        <v>92</v>
      </c>
      <c r="D279" s="31" t="s">
        <v>70</v>
      </c>
      <c r="E279" s="31" t="s">
        <v>454</v>
      </c>
      <c r="F279" s="31" t="s">
        <v>145</v>
      </c>
      <c r="G279" s="32">
        <f>G280</f>
        <v>45</v>
      </c>
      <c r="H279" s="32">
        <f t="shared" si="45"/>
        <v>45</v>
      </c>
      <c r="I279" s="32">
        <f t="shared" si="45"/>
        <v>45</v>
      </c>
    </row>
    <row r="280" spans="1:9" ht="15.75">
      <c r="A280" s="33" t="s">
        <v>455</v>
      </c>
      <c r="B280" s="43">
        <v>903</v>
      </c>
      <c r="C280" s="31" t="s">
        <v>92</v>
      </c>
      <c r="D280" s="31" t="s">
        <v>70</v>
      </c>
      <c r="E280" s="31" t="s">
        <v>454</v>
      </c>
      <c r="F280" s="31" t="s">
        <v>456</v>
      </c>
      <c r="G280" s="32">
        <v>45</v>
      </c>
      <c r="H280" s="32">
        <v>45</v>
      </c>
      <c r="I280" s="32">
        <v>45</v>
      </c>
    </row>
    <row r="281" spans="1:9" ht="47.25">
      <c r="A281" s="78" t="s">
        <v>457</v>
      </c>
      <c r="B281" s="35">
        <v>903</v>
      </c>
      <c r="C281" s="28" t="s">
        <v>92</v>
      </c>
      <c r="D281" s="28" t="s">
        <v>70</v>
      </c>
      <c r="E281" s="28" t="s">
        <v>458</v>
      </c>
      <c r="F281" s="28"/>
      <c r="G281" s="44">
        <f>G282</f>
        <v>250.00000000000003</v>
      </c>
      <c r="H281" s="44">
        <f>H282</f>
        <v>250.00000000000003</v>
      </c>
      <c r="I281" s="44">
        <f>I282</f>
        <v>250.00000000000003</v>
      </c>
    </row>
    <row r="282" spans="1:9" ht="31.5">
      <c r="A282" s="30" t="s">
        <v>459</v>
      </c>
      <c r="B282" s="43">
        <v>903</v>
      </c>
      <c r="C282" s="31" t="s">
        <v>92</v>
      </c>
      <c r="D282" s="31" t="s">
        <v>70</v>
      </c>
      <c r="E282" s="31" t="s">
        <v>460</v>
      </c>
      <c r="F282" s="31"/>
      <c r="G282" s="32">
        <f>G285+G283</f>
        <v>250.00000000000003</v>
      </c>
      <c r="H282" s="32">
        <f>H285+H283</f>
        <v>250.00000000000003</v>
      </c>
      <c r="I282" s="32">
        <f>I285+I283</f>
        <v>250.00000000000003</v>
      </c>
    </row>
    <row r="283" spans="1:9" ht="78.75">
      <c r="A283" s="33" t="s">
        <v>111</v>
      </c>
      <c r="B283" s="43">
        <v>903</v>
      </c>
      <c r="C283" s="31" t="s">
        <v>92</v>
      </c>
      <c r="D283" s="31" t="s">
        <v>70</v>
      </c>
      <c r="E283" s="31" t="s">
        <v>460</v>
      </c>
      <c r="F283" s="31" t="s">
        <v>112</v>
      </c>
      <c r="G283" s="32">
        <f>G284</f>
        <v>250.00000000000003</v>
      </c>
      <c r="H283" s="32">
        <f>H284</f>
        <v>250.00000000000003</v>
      </c>
      <c r="I283" s="32">
        <f>I284</f>
        <v>250.00000000000003</v>
      </c>
    </row>
    <row r="284" spans="1:9" ht="31.5">
      <c r="A284" s="64" t="s">
        <v>263</v>
      </c>
      <c r="B284" s="43">
        <v>903</v>
      </c>
      <c r="C284" s="31" t="s">
        <v>92</v>
      </c>
      <c r="D284" s="31" t="s">
        <v>70</v>
      </c>
      <c r="E284" s="31" t="s">
        <v>460</v>
      </c>
      <c r="F284" s="31" t="s">
        <v>170</v>
      </c>
      <c r="G284" s="32">
        <f>264.6-14.6</f>
        <v>250.00000000000003</v>
      </c>
      <c r="H284" s="32">
        <f>264.6-14.6</f>
        <v>250.00000000000003</v>
      </c>
      <c r="I284" s="32">
        <f>264.6-14.6</f>
        <v>250.00000000000003</v>
      </c>
    </row>
    <row r="285" spans="1:9" ht="54" customHeight="1" hidden="1">
      <c r="A285" s="33" t="s">
        <v>115</v>
      </c>
      <c r="B285" s="43">
        <v>903</v>
      </c>
      <c r="C285" s="31" t="s">
        <v>92</v>
      </c>
      <c r="D285" s="31" t="s">
        <v>70</v>
      </c>
      <c r="E285" s="31" t="s">
        <v>460</v>
      </c>
      <c r="F285" s="31" t="s">
        <v>116</v>
      </c>
      <c r="G285" s="32">
        <f>G286</f>
        <v>0</v>
      </c>
      <c r="H285" s="32">
        <f>H286</f>
        <v>0</v>
      </c>
      <c r="I285" s="32">
        <f>I286</f>
        <v>0</v>
      </c>
    </row>
    <row r="286" spans="1:9" ht="21.75" customHeight="1" hidden="1">
      <c r="A286" s="33" t="s">
        <v>117</v>
      </c>
      <c r="B286" s="43">
        <v>903</v>
      </c>
      <c r="C286" s="31" t="s">
        <v>92</v>
      </c>
      <c r="D286" s="31" t="s">
        <v>70</v>
      </c>
      <c r="E286" s="31" t="s">
        <v>460</v>
      </c>
      <c r="F286" s="31" t="s">
        <v>118</v>
      </c>
      <c r="G286" s="32">
        <f>300-300</f>
        <v>0</v>
      </c>
      <c r="H286" s="32">
        <f>300-300</f>
        <v>0</v>
      </c>
      <c r="I286" s="32">
        <f>300-300</f>
        <v>0</v>
      </c>
    </row>
    <row r="287" spans="1:9" ht="45" customHeight="1">
      <c r="A287" s="45" t="s">
        <v>461</v>
      </c>
      <c r="B287" s="35">
        <v>903</v>
      </c>
      <c r="C287" s="28" t="s">
        <v>92</v>
      </c>
      <c r="D287" s="28" t="s">
        <v>70</v>
      </c>
      <c r="E287" s="28" t="s">
        <v>462</v>
      </c>
      <c r="F287" s="28"/>
      <c r="G287" s="58">
        <f>G288</f>
        <v>340</v>
      </c>
      <c r="H287" s="58">
        <f aca="true" t="shared" si="46" ref="H287:I289">H288</f>
        <v>340</v>
      </c>
      <c r="I287" s="58">
        <f t="shared" si="46"/>
        <v>340</v>
      </c>
    </row>
    <row r="288" spans="1:9" ht="56.25" customHeight="1">
      <c r="A288" s="33" t="s">
        <v>338</v>
      </c>
      <c r="B288" s="43">
        <v>903</v>
      </c>
      <c r="C288" s="31" t="s">
        <v>92</v>
      </c>
      <c r="D288" s="31" t="s">
        <v>70</v>
      </c>
      <c r="E288" s="31" t="s">
        <v>463</v>
      </c>
      <c r="F288" s="31"/>
      <c r="G288" s="46">
        <f>G289</f>
        <v>340</v>
      </c>
      <c r="H288" s="46">
        <f t="shared" si="46"/>
        <v>340</v>
      </c>
      <c r="I288" s="46">
        <f t="shared" si="46"/>
        <v>340</v>
      </c>
    </row>
    <row r="289" spans="1:9" ht="45.75" customHeight="1">
      <c r="A289" s="33" t="s">
        <v>111</v>
      </c>
      <c r="B289" s="43">
        <v>903</v>
      </c>
      <c r="C289" s="31" t="s">
        <v>92</v>
      </c>
      <c r="D289" s="31" t="s">
        <v>70</v>
      </c>
      <c r="E289" s="31" t="s">
        <v>463</v>
      </c>
      <c r="F289" s="31" t="s">
        <v>112</v>
      </c>
      <c r="G289" s="46">
        <f>G290</f>
        <v>340</v>
      </c>
      <c r="H289" s="46">
        <f t="shared" si="46"/>
        <v>340</v>
      </c>
      <c r="I289" s="46">
        <f t="shared" si="46"/>
        <v>340</v>
      </c>
    </row>
    <row r="290" spans="1:9" ht="33" customHeight="1">
      <c r="A290" s="33" t="s">
        <v>263</v>
      </c>
      <c r="B290" s="43">
        <v>903</v>
      </c>
      <c r="C290" s="31" t="s">
        <v>92</v>
      </c>
      <c r="D290" s="31" t="s">
        <v>70</v>
      </c>
      <c r="E290" s="31" t="s">
        <v>463</v>
      </c>
      <c r="F290" s="31" t="s">
        <v>170</v>
      </c>
      <c r="G290" s="46">
        <v>340</v>
      </c>
      <c r="H290" s="46">
        <v>340</v>
      </c>
      <c r="I290" s="46">
        <v>340</v>
      </c>
    </row>
    <row r="291" spans="1:9" ht="52.5" customHeight="1">
      <c r="A291" s="45" t="s">
        <v>464</v>
      </c>
      <c r="B291" s="35">
        <v>903</v>
      </c>
      <c r="C291" s="28" t="s">
        <v>92</v>
      </c>
      <c r="D291" s="28" t="s">
        <v>70</v>
      </c>
      <c r="E291" s="28" t="s">
        <v>465</v>
      </c>
      <c r="F291" s="28"/>
      <c r="G291" s="58">
        <f>G292+G295+G298</f>
        <v>947.4000000000001</v>
      </c>
      <c r="H291" s="58">
        <f>H292+H295+H298</f>
        <v>947.4000000000001</v>
      </c>
      <c r="I291" s="58">
        <f>I292+I295+I298</f>
        <v>947.4000000000001</v>
      </c>
    </row>
    <row r="292" spans="1:9" ht="75" customHeight="1">
      <c r="A292" s="30" t="s">
        <v>164</v>
      </c>
      <c r="B292" s="43">
        <v>903</v>
      </c>
      <c r="C292" s="31" t="s">
        <v>92</v>
      </c>
      <c r="D292" s="31" t="s">
        <v>70</v>
      </c>
      <c r="E292" s="31" t="s">
        <v>466</v>
      </c>
      <c r="F292" s="31"/>
      <c r="G292" s="46">
        <f aca="true" t="shared" si="47" ref="G292:I293">G293</f>
        <v>65.5</v>
      </c>
      <c r="H292" s="46">
        <f t="shared" si="47"/>
        <v>65.5</v>
      </c>
      <c r="I292" s="46">
        <f t="shared" si="47"/>
        <v>65.5</v>
      </c>
    </row>
    <row r="293" spans="1:9" ht="55.5" customHeight="1">
      <c r="A293" s="33" t="s">
        <v>111</v>
      </c>
      <c r="B293" s="43">
        <v>903</v>
      </c>
      <c r="C293" s="31" t="s">
        <v>92</v>
      </c>
      <c r="D293" s="31" t="s">
        <v>70</v>
      </c>
      <c r="E293" s="31" t="s">
        <v>466</v>
      </c>
      <c r="F293" s="31" t="s">
        <v>112</v>
      </c>
      <c r="G293" s="46">
        <f t="shared" si="47"/>
        <v>65.5</v>
      </c>
      <c r="H293" s="46">
        <f t="shared" si="47"/>
        <v>65.5</v>
      </c>
      <c r="I293" s="46">
        <f t="shared" si="47"/>
        <v>65.5</v>
      </c>
    </row>
    <row r="294" spans="1:9" ht="46.5" customHeight="1">
      <c r="A294" s="64" t="s">
        <v>263</v>
      </c>
      <c r="B294" s="43">
        <v>903</v>
      </c>
      <c r="C294" s="31" t="s">
        <v>92</v>
      </c>
      <c r="D294" s="31" t="s">
        <v>70</v>
      </c>
      <c r="E294" s="31" t="s">
        <v>466</v>
      </c>
      <c r="F294" s="31" t="s">
        <v>170</v>
      </c>
      <c r="G294" s="46">
        <f>126.7-61.2</f>
        <v>65.5</v>
      </c>
      <c r="H294" s="46">
        <f>126.7-61.2</f>
        <v>65.5</v>
      </c>
      <c r="I294" s="46">
        <f>126.7-61.2</f>
        <v>65.5</v>
      </c>
    </row>
    <row r="295" spans="1:9" ht="15.75" customHeight="1">
      <c r="A295" s="30" t="s">
        <v>165</v>
      </c>
      <c r="B295" s="43">
        <v>903</v>
      </c>
      <c r="C295" s="31" t="s">
        <v>92</v>
      </c>
      <c r="D295" s="31" t="s">
        <v>70</v>
      </c>
      <c r="E295" s="31" t="s">
        <v>467</v>
      </c>
      <c r="F295" s="31"/>
      <c r="G295" s="46">
        <f aca="true" t="shared" si="48" ref="G295:I296">G296</f>
        <v>321.50000000000006</v>
      </c>
      <c r="H295" s="46">
        <f t="shared" si="48"/>
        <v>321.50000000000006</v>
      </c>
      <c r="I295" s="46">
        <f t="shared" si="48"/>
        <v>321.50000000000006</v>
      </c>
    </row>
    <row r="296" spans="1:9" ht="78.75">
      <c r="A296" s="33" t="s">
        <v>111</v>
      </c>
      <c r="B296" s="43">
        <v>903</v>
      </c>
      <c r="C296" s="31" t="s">
        <v>92</v>
      </c>
      <c r="D296" s="31" t="s">
        <v>70</v>
      </c>
      <c r="E296" s="31" t="s">
        <v>467</v>
      </c>
      <c r="F296" s="31" t="s">
        <v>112</v>
      </c>
      <c r="G296" s="46">
        <f t="shared" si="48"/>
        <v>321.50000000000006</v>
      </c>
      <c r="H296" s="46">
        <f t="shared" si="48"/>
        <v>321.50000000000006</v>
      </c>
      <c r="I296" s="46">
        <f t="shared" si="48"/>
        <v>321.50000000000006</v>
      </c>
    </row>
    <row r="297" spans="1:9" ht="31.5">
      <c r="A297" s="64" t="s">
        <v>263</v>
      </c>
      <c r="B297" s="43">
        <v>903</v>
      </c>
      <c r="C297" s="31" t="s">
        <v>92</v>
      </c>
      <c r="D297" s="31" t="s">
        <v>70</v>
      </c>
      <c r="E297" s="31" t="s">
        <v>467</v>
      </c>
      <c r="F297" s="31" t="s">
        <v>170</v>
      </c>
      <c r="G297" s="46">
        <f>393.3-82.6+10.8</f>
        <v>321.50000000000006</v>
      </c>
      <c r="H297" s="46">
        <f>393.3-82.6+10.8</f>
        <v>321.50000000000006</v>
      </c>
      <c r="I297" s="46">
        <f>393.3-82.6+10.8</f>
        <v>321.50000000000006</v>
      </c>
    </row>
    <row r="298" spans="1:9" ht="94.5">
      <c r="A298" s="30" t="s">
        <v>260</v>
      </c>
      <c r="B298" s="43">
        <v>903</v>
      </c>
      <c r="C298" s="31" t="s">
        <v>92</v>
      </c>
      <c r="D298" s="31" t="s">
        <v>70</v>
      </c>
      <c r="E298" s="31" t="s">
        <v>468</v>
      </c>
      <c r="F298" s="31"/>
      <c r="G298" s="46">
        <f aca="true" t="shared" si="49" ref="G298:I299">G299</f>
        <v>560.4</v>
      </c>
      <c r="H298" s="46">
        <f t="shared" si="49"/>
        <v>560.4</v>
      </c>
      <c r="I298" s="46">
        <f t="shared" si="49"/>
        <v>560.4</v>
      </c>
    </row>
    <row r="299" spans="1:9" ht="78.75">
      <c r="A299" s="33" t="s">
        <v>111</v>
      </c>
      <c r="B299" s="43">
        <v>903</v>
      </c>
      <c r="C299" s="31" t="s">
        <v>92</v>
      </c>
      <c r="D299" s="31" t="s">
        <v>70</v>
      </c>
      <c r="E299" s="31" t="s">
        <v>468</v>
      </c>
      <c r="F299" s="31" t="s">
        <v>112</v>
      </c>
      <c r="G299" s="46">
        <f t="shared" si="49"/>
        <v>560.4</v>
      </c>
      <c r="H299" s="46">
        <f t="shared" si="49"/>
        <v>560.4</v>
      </c>
      <c r="I299" s="46">
        <f t="shared" si="49"/>
        <v>560.4</v>
      </c>
    </row>
    <row r="300" spans="1:9" ht="31.5">
      <c r="A300" s="64" t="s">
        <v>263</v>
      </c>
      <c r="B300" s="43">
        <v>903</v>
      </c>
      <c r="C300" s="31" t="s">
        <v>92</v>
      </c>
      <c r="D300" s="31" t="s">
        <v>70</v>
      </c>
      <c r="E300" s="31" t="s">
        <v>468</v>
      </c>
      <c r="F300" s="31" t="s">
        <v>170</v>
      </c>
      <c r="G300" s="46">
        <f>600-0.3-10.2-29.1</f>
        <v>560.4</v>
      </c>
      <c r="H300" s="46">
        <f>600-0.3-10.2-29.1</f>
        <v>560.4</v>
      </c>
      <c r="I300" s="46">
        <f>600-0.3-10.2-29.1</f>
        <v>560.4</v>
      </c>
    </row>
    <row r="301" spans="1:9" ht="63">
      <c r="A301" s="49" t="s">
        <v>248</v>
      </c>
      <c r="B301" s="35">
        <v>903</v>
      </c>
      <c r="C301" s="28" t="s">
        <v>92</v>
      </c>
      <c r="D301" s="28" t="s">
        <v>70</v>
      </c>
      <c r="E301" s="28" t="s">
        <v>249</v>
      </c>
      <c r="F301" s="28"/>
      <c r="G301" s="44">
        <f>G303</f>
        <v>221</v>
      </c>
      <c r="H301" s="44">
        <f>H303</f>
        <v>221</v>
      </c>
      <c r="I301" s="44">
        <f>I303</f>
        <v>221</v>
      </c>
    </row>
    <row r="302" spans="1:9" ht="47.25">
      <c r="A302" s="49" t="s">
        <v>469</v>
      </c>
      <c r="B302" s="35">
        <v>903</v>
      </c>
      <c r="C302" s="28" t="s">
        <v>92</v>
      </c>
      <c r="D302" s="28" t="s">
        <v>70</v>
      </c>
      <c r="E302" s="28" t="s">
        <v>470</v>
      </c>
      <c r="F302" s="28"/>
      <c r="G302" s="44">
        <f>G303</f>
        <v>221</v>
      </c>
      <c r="H302" s="44">
        <f aca="true" t="shared" si="50" ref="H302:I304">H303</f>
        <v>221</v>
      </c>
      <c r="I302" s="44">
        <f t="shared" si="50"/>
        <v>221</v>
      </c>
    </row>
    <row r="303" spans="1:9" ht="47.25">
      <c r="A303" s="68" t="s">
        <v>471</v>
      </c>
      <c r="B303" s="31" t="s">
        <v>306</v>
      </c>
      <c r="C303" s="31" t="s">
        <v>92</v>
      </c>
      <c r="D303" s="31" t="s">
        <v>70</v>
      </c>
      <c r="E303" s="31" t="s">
        <v>472</v>
      </c>
      <c r="F303" s="103"/>
      <c r="G303" s="46">
        <f>G304</f>
        <v>221</v>
      </c>
      <c r="H303" s="46">
        <f t="shared" si="50"/>
        <v>221</v>
      </c>
      <c r="I303" s="46">
        <f t="shared" si="50"/>
        <v>221</v>
      </c>
    </row>
    <row r="304" spans="1:9" ht="31.5">
      <c r="A304" s="33" t="s">
        <v>115</v>
      </c>
      <c r="B304" s="43">
        <v>903</v>
      </c>
      <c r="C304" s="31" t="s">
        <v>92</v>
      </c>
      <c r="D304" s="31" t="s">
        <v>70</v>
      </c>
      <c r="E304" s="31" t="s">
        <v>472</v>
      </c>
      <c r="F304" s="103" t="s">
        <v>116</v>
      </c>
      <c r="G304" s="46">
        <f>G305</f>
        <v>221</v>
      </c>
      <c r="H304" s="46">
        <f t="shared" si="50"/>
        <v>221</v>
      </c>
      <c r="I304" s="46">
        <f t="shared" si="50"/>
        <v>221</v>
      </c>
    </row>
    <row r="305" spans="1:9" ht="47.25">
      <c r="A305" s="33" t="s">
        <v>117</v>
      </c>
      <c r="B305" s="43">
        <v>903</v>
      </c>
      <c r="C305" s="31" t="s">
        <v>92</v>
      </c>
      <c r="D305" s="31" t="s">
        <v>70</v>
      </c>
      <c r="E305" s="31" t="s">
        <v>472</v>
      </c>
      <c r="F305" s="103" t="s">
        <v>118</v>
      </c>
      <c r="G305" s="46">
        <v>221</v>
      </c>
      <c r="H305" s="46">
        <v>221</v>
      </c>
      <c r="I305" s="46">
        <v>221</v>
      </c>
    </row>
    <row r="306" spans="1:9" ht="21.75" customHeight="1">
      <c r="A306" s="45" t="s">
        <v>95</v>
      </c>
      <c r="B306" s="35">
        <v>903</v>
      </c>
      <c r="C306" s="28" t="s">
        <v>92</v>
      </c>
      <c r="D306" s="28" t="s">
        <v>92</v>
      </c>
      <c r="E306" s="31"/>
      <c r="F306" s="31"/>
      <c r="G306" s="44">
        <f aca="true" t="shared" si="51" ref="G306:I307">G307</f>
        <v>1035</v>
      </c>
      <c r="H306" s="44">
        <f t="shared" si="51"/>
        <v>1035</v>
      </c>
      <c r="I306" s="44">
        <f t="shared" si="51"/>
        <v>1035</v>
      </c>
    </row>
    <row r="307" spans="1:9" ht="47.25">
      <c r="A307" s="45" t="s">
        <v>175</v>
      </c>
      <c r="B307" s="35">
        <v>903</v>
      </c>
      <c r="C307" s="28" t="s">
        <v>92</v>
      </c>
      <c r="D307" s="28" t="s">
        <v>92</v>
      </c>
      <c r="E307" s="28" t="s">
        <v>176</v>
      </c>
      <c r="F307" s="28"/>
      <c r="G307" s="44">
        <f t="shared" si="51"/>
        <v>1035</v>
      </c>
      <c r="H307" s="44">
        <f t="shared" si="51"/>
        <v>1035</v>
      </c>
      <c r="I307" s="44">
        <f t="shared" si="51"/>
        <v>1035</v>
      </c>
    </row>
    <row r="308" spans="1:9" ht="31.5">
      <c r="A308" s="45" t="s">
        <v>177</v>
      </c>
      <c r="B308" s="35">
        <v>903</v>
      </c>
      <c r="C308" s="28" t="s">
        <v>92</v>
      </c>
      <c r="D308" s="28" t="s">
        <v>92</v>
      </c>
      <c r="E308" s="28" t="s">
        <v>178</v>
      </c>
      <c r="F308" s="28"/>
      <c r="G308" s="44">
        <f>G309+G316+G322</f>
        <v>1035</v>
      </c>
      <c r="H308" s="44">
        <f>H309+H316+H322</f>
        <v>1035</v>
      </c>
      <c r="I308" s="44">
        <f>I309+I316+I322</f>
        <v>1035</v>
      </c>
    </row>
    <row r="309" spans="1:9" ht="63">
      <c r="A309" s="81" t="s">
        <v>473</v>
      </c>
      <c r="B309" s="35">
        <v>903</v>
      </c>
      <c r="C309" s="28" t="s">
        <v>92</v>
      </c>
      <c r="D309" s="28" t="s">
        <v>92</v>
      </c>
      <c r="E309" s="28" t="s">
        <v>474</v>
      </c>
      <c r="F309" s="28"/>
      <c r="G309" s="44">
        <f>G310+G313</f>
        <v>30</v>
      </c>
      <c r="H309" s="44">
        <f>H310+H313</f>
        <v>30</v>
      </c>
      <c r="I309" s="44">
        <f>I310+I313</f>
        <v>30</v>
      </c>
    </row>
    <row r="310" spans="1:9" ht="31.5">
      <c r="A310" s="68" t="s">
        <v>475</v>
      </c>
      <c r="B310" s="43">
        <v>903</v>
      </c>
      <c r="C310" s="31" t="s">
        <v>92</v>
      </c>
      <c r="D310" s="31" t="s">
        <v>92</v>
      </c>
      <c r="E310" s="31" t="s">
        <v>476</v>
      </c>
      <c r="F310" s="31"/>
      <c r="G310" s="46">
        <f aca="true" t="shared" si="52" ref="G310:I311">G311</f>
        <v>30</v>
      </c>
      <c r="H310" s="46">
        <f t="shared" si="52"/>
        <v>30</v>
      </c>
      <c r="I310" s="46">
        <f t="shared" si="52"/>
        <v>30</v>
      </c>
    </row>
    <row r="311" spans="1:9" ht="78.75">
      <c r="A311" s="33" t="s">
        <v>111</v>
      </c>
      <c r="B311" s="43">
        <v>903</v>
      </c>
      <c r="C311" s="31" t="s">
        <v>92</v>
      </c>
      <c r="D311" s="31" t="s">
        <v>92</v>
      </c>
      <c r="E311" s="31" t="s">
        <v>476</v>
      </c>
      <c r="F311" s="31" t="s">
        <v>112</v>
      </c>
      <c r="G311" s="46">
        <f t="shared" si="52"/>
        <v>30</v>
      </c>
      <c r="H311" s="46">
        <f t="shared" si="52"/>
        <v>30</v>
      </c>
      <c r="I311" s="46">
        <f t="shared" si="52"/>
        <v>30</v>
      </c>
    </row>
    <row r="312" spans="1:9" ht="31.5">
      <c r="A312" s="33" t="s">
        <v>263</v>
      </c>
      <c r="B312" s="43">
        <v>903</v>
      </c>
      <c r="C312" s="31" t="s">
        <v>92</v>
      </c>
      <c r="D312" s="31" t="s">
        <v>92</v>
      </c>
      <c r="E312" s="31" t="s">
        <v>476</v>
      </c>
      <c r="F312" s="31" t="s">
        <v>170</v>
      </c>
      <c r="G312" s="46">
        <v>30</v>
      </c>
      <c r="H312" s="46">
        <v>30</v>
      </c>
      <c r="I312" s="46">
        <v>30</v>
      </c>
    </row>
    <row r="313" spans="1:9" ht="31.5" hidden="1">
      <c r="A313" s="33" t="s">
        <v>477</v>
      </c>
      <c r="B313" s="43">
        <v>903</v>
      </c>
      <c r="C313" s="31" t="s">
        <v>92</v>
      </c>
      <c r="D313" s="31" t="s">
        <v>92</v>
      </c>
      <c r="E313" s="31" t="s">
        <v>478</v>
      </c>
      <c r="F313" s="31"/>
      <c r="G313" s="46">
        <f aca="true" t="shared" si="53" ref="G313:I314">G314</f>
        <v>0</v>
      </c>
      <c r="H313" s="46">
        <f t="shared" si="53"/>
        <v>0</v>
      </c>
      <c r="I313" s="46">
        <f t="shared" si="53"/>
        <v>0</v>
      </c>
    </row>
    <row r="314" spans="1:9" ht="31.5" hidden="1">
      <c r="A314" s="33" t="s">
        <v>115</v>
      </c>
      <c r="B314" s="43">
        <v>903</v>
      </c>
      <c r="C314" s="31" t="s">
        <v>92</v>
      </c>
      <c r="D314" s="31" t="s">
        <v>92</v>
      </c>
      <c r="E314" s="31" t="s">
        <v>478</v>
      </c>
      <c r="F314" s="31" t="s">
        <v>116</v>
      </c>
      <c r="G314" s="46">
        <f t="shared" si="53"/>
        <v>0</v>
      </c>
      <c r="H314" s="46">
        <f t="shared" si="53"/>
        <v>0</v>
      </c>
      <c r="I314" s="46">
        <f t="shared" si="53"/>
        <v>0</v>
      </c>
    </row>
    <row r="315" spans="1:9" ht="47.25" hidden="1">
      <c r="A315" s="33" t="s">
        <v>117</v>
      </c>
      <c r="B315" s="43">
        <v>903</v>
      </c>
      <c r="C315" s="31" t="s">
        <v>92</v>
      </c>
      <c r="D315" s="31" t="s">
        <v>92</v>
      </c>
      <c r="E315" s="31" t="s">
        <v>478</v>
      </c>
      <c r="F315" s="31" t="s">
        <v>118</v>
      </c>
      <c r="G315" s="46">
        <v>0</v>
      </c>
      <c r="H315" s="46">
        <v>0</v>
      </c>
      <c r="I315" s="46">
        <v>0</v>
      </c>
    </row>
    <row r="316" spans="1:9" ht="78.75">
      <c r="A316" s="45" t="s">
        <v>479</v>
      </c>
      <c r="B316" s="35">
        <v>903</v>
      </c>
      <c r="C316" s="28" t="s">
        <v>92</v>
      </c>
      <c r="D316" s="28" t="s">
        <v>92</v>
      </c>
      <c r="E316" s="28" t="s">
        <v>480</v>
      </c>
      <c r="F316" s="28"/>
      <c r="G316" s="44">
        <f>G317</f>
        <v>955</v>
      </c>
      <c r="H316" s="44">
        <f>H317</f>
        <v>955</v>
      </c>
      <c r="I316" s="44">
        <f>I317</f>
        <v>955</v>
      </c>
    </row>
    <row r="317" spans="1:9" ht="15.75">
      <c r="A317" s="33" t="s">
        <v>481</v>
      </c>
      <c r="B317" s="43">
        <v>903</v>
      </c>
      <c r="C317" s="31" t="s">
        <v>92</v>
      </c>
      <c r="D317" s="31" t="s">
        <v>92</v>
      </c>
      <c r="E317" s="31" t="s">
        <v>482</v>
      </c>
      <c r="F317" s="31"/>
      <c r="G317" s="46">
        <f>G320+G319</f>
        <v>955</v>
      </c>
      <c r="H317" s="46">
        <f>H320+H319</f>
        <v>955</v>
      </c>
      <c r="I317" s="46">
        <f>I320+I319</f>
        <v>955</v>
      </c>
    </row>
    <row r="318" spans="1:9" ht="78.75">
      <c r="A318" s="33" t="s">
        <v>111</v>
      </c>
      <c r="B318" s="43">
        <v>903</v>
      </c>
      <c r="C318" s="31" t="s">
        <v>92</v>
      </c>
      <c r="D318" s="31" t="s">
        <v>92</v>
      </c>
      <c r="E318" s="31" t="s">
        <v>482</v>
      </c>
      <c r="F318" s="31" t="s">
        <v>112</v>
      </c>
      <c r="G318" s="46">
        <f>G319</f>
        <v>40</v>
      </c>
      <c r="H318" s="46">
        <f>H319</f>
        <v>40</v>
      </c>
      <c r="I318" s="46">
        <f>I319</f>
        <v>40</v>
      </c>
    </row>
    <row r="319" spans="1:9" ht="31.5">
      <c r="A319" s="33" t="s">
        <v>263</v>
      </c>
      <c r="B319" s="43">
        <v>903</v>
      </c>
      <c r="C319" s="31" t="s">
        <v>92</v>
      </c>
      <c r="D319" s="31" t="s">
        <v>92</v>
      </c>
      <c r="E319" s="31" t="s">
        <v>482</v>
      </c>
      <c r="F319" s="31" t="s">
        <v>170</v>
      </c>
      <c r="G319" s="46">
        <f>40</f>
        <v>40</v>
      </c>
      <c r="H319" s="46">
        <f>40</f>
        <v>40</v>
      </c>
      <c r="I319" s="46">
        <f>40</f>
        <v>40</v>
      </c>
    </row>
    <row r="320" spans="1:9" ht="31.5">
      <c r="A320" s="33" t="s">
        <v>115</v>
      </c>
      <c r="B320" s="43">
        <v>903</v>
      </c>
      <c r="C320" s="31" t="s">
        <v>92</v>
      </c>
      <c r="D320" s="31" t="s">
        <v>92</v>
      </c>
      <c r="E320" s="31" t="s">
        <v>482</v>
      </c>
      <c r="F320" s="31" t="s">
        <v>116</v>
      </c>
      <c r="G320" s="46">
        <f>G321</f>
        <v>915</v>
      </c>
      <c r="H320" s="46">
        <f>H321</f>
        <v>915</v>
      </c>
      <c r="I320" s="46">
        <f>I321</f>
        <v>915</v>
      </c>
    </row>
    <row r="321" spans="1:9" ht="47.25">
      <c r="A321" s="33" t="s">
        <v>117</v>
      </c>
      <c r="B321" s="43">
        <v>903</v>
      </c>
      <c r="C321" s="31" t="s">
        <v>92</v>
      </c>
      <c r="D321" s="31" t="s">
        <v>92</v>
      </c>
      <c r="E321" s="31" t="s">
        <v>482</v>
      </c>
      <c r="F321" s="31" t="s">
        <v>118</v>
      </c>
      <c r="G321" s="46">
        <v>915</v>
      </c>
      <c r="H321" s="46">
        <v>915</v>
      </c>
      <c r="I321" s="46">
        <v>915</v>
      </c>
    </row>
    <row r="322" spans="1:9" ht="47.25">
      <c r="A322" s="45" t="s">
        <v>483</v>
      </c>
      <c r="B322" s="35">
        <v>903</v>
      </c>
      <c r="C322" s="28" t="s">
        <v>92</v>
      </c>
      <c r="D322" s="28" t="s">
        <v>92</v>
      </c>
      <c r="E322" s="28" t="s">
        <v>484</v>
      </c>
      <c r="F322" s="28"/>
      <c r="G322" s="44">
        <f>G323</f>
        <v>50</v>
      </c>
      <c r="H322" s="44">
        <f aca="true" t="shared" si="54" ref="H322:I324">H323</f>
        <v>50</v>
      </c>
      <c r="I322" s="44">
        <f t="shared" si="54"/>
        <v>50</v>
      </c>
    </row>
    <row r="323" spans="1:9" ht="51.75" customHeight="1">
      <c r="A323" s="88" t="s">
        <v>485</v>
      </c>
      <c r="B323" s="43">
        <v>903</v>
      </c>
      <c r="C323" s="31" t="s">
        <v>92</v>
      </c>
      <c r="D323" s="31" t="s">
        <v>92</v>
      </c>
      <c r="E323" s="31" t="s">
        <v>486</v>
      </c>
      <c r="F323" s="31"/>
      <c r="G323" s="46">
        <f>G324</f>
        <v>50</v>
      </c>
      <c r="H323" s="46">
        <f t="shared" si="54"/>
        <v>50</v>
      </c>
      <c r="I323" s="46">
        <f t="shared" si="54"/>
        <v>50</v>
      </c>
    </row>
    <row r="324" spans="1:9" ht="31.5">
      <c r="A324" s="33" t="s">
        <v>144</v>
      </c>
      <c r="B324" s="43">
        <v>903</v>
      </c>
      <c r="C324" s="31" t="s">
        <v>92</v>
      </c>
      <c r="D324" s="31" t="s">
        <v>92</v>
      </c>
      <c r="E324" s="31" t="s">
        <v>486</v>
      </c>
      <c r="F324" s="31" t="s">
        <v>145</v>
      </c>
      <c r="G324" s="46">
        <f>G325</f>
        <v>50</v>
      </c>
      <c r="H324" s="46">
        <f t="shared" si="54"/>
        <v>50</v>
      </c>
      <c r="I324" s="46">
        <f t="shared" si="54"/>
        <v>50</v>
      </c>
    </row>
    <row r="325" spans="1:9" ht="31.5">
      <c r="A325" s="33" t="s">
        <v>179</v>
      </c>
      <c r="B325" s="43">
        <v>903</v>
      </c>
      <c r="C325" s="31" t="s">
        <v>92</v>
      </c>
      <c r="D325" s="31" t="s">
        <v>92</v>
      </c>
      <c r="E325" s="31" t="s">
        <v>486</v>
      </c>
      <c r="F325" s="31" t="s">
        <v>180</v>
      </c>
      <c r="G325" s="46">
        <v>50</v>
      </c>
      <c r="H325" s="46">
        <v>50</v>
      </c>
      <c r="I325" s="46">
        <v>50</v>
      </c>
    </row>
    <row r="326" spans="1:9" ht="15.75">
      <c r="A326" s="45" t="s">
        <v>31</v>
      </c>
      <c r="B326" s="35">
        <v>903</v>
      </c>
      <c r="C326" s="28" t="s">
        <v>84</v>
      </c>
      <c r="D326" s="28"/>
      <c r="E326" s="28"/>
      <c r="F326" s="28"/>
      <c r="G326" s="44">
        <f>G327+G393</f>
        <v>68580.954</v>
      </c>
      <c r="H326" s="44">
        <f>H327+H393</f>
        <v>68480.954</v>
      </c>
      <c r="I326" s="44">
        <f>I327+I393</f>
        <v>68480.954</v>
      </c>
    </row>
    <row r="327" spans="1:9" ht="15.75">
      <c r="A327" s="45" t="s">
        <v>97</v>
      </c>
      <c r="B327" s="35">
        <v>903</v>
      </c>
      <c r="C327" s="28" t="s">
        <v>84</v>
      </c>
      <c r="D327" s="28" t="s">
        <v>66</v>
      </c>
      <c r="E327" s="28"/>
      <c r="F327" s="28"/>
      <c r="G327" s="44">
        <f>G328+G388+G383</f>
        <v>48790.81999999999</v>
      </c>
      <c r="H327" s="44">
        <f>H328+H388+H383</f>
        <v>48690.81999999999</v>
      </c>
      <c r="I327" s="44">
        <f>I328+I388+I383</f>
        <v>48690.81999999999</v>
      </c>
    </row>
    <row r="328" spans="1:9" ht="47.25">
      <c r="A328" s="45" t="s">
        <v>151</v>
      </c>
      <c r="B328" s="35">
        <v>903</v>
      </c>
      <c r="C328" s="28" t="s">
        <v>84</v>
      </c>
      <c r="D328" s="28" t="s">
        <v>66</v>
      </c>
      <c r="E328" s="28" t="s">
        <v>152</v>
      </c>
      <c r="F328" s="28"/>
      <c r="G328" s="44">
        <f>G329+G352</f>
        <v>47897.619999999995</v>
      </c>
      <c r="H328" s="44">
        <f>H329+H352</f>
        <v>47897.619999999995</v>
      </c>
      <c r="I328" s="44">
        <f>I329+I352</f>
        <v>47897.619999999995</v>
      </c>
    </row>
    <row r="329" spans="1:9" ht="65.25" customHeight="1">
      <c r="A329" s="45" t="s">
        <v>167</v>
      </c>
      <c r="B329" s="35">
        <v>903</v>
      </c>
      <c r="C329" s="28" t="s">
        <v>84</v>
      </c>
      <c r="D329" s="28" t="s">
        <v>66</v>
      </c>
      <c r="E329" s="28" t="s">
        <v>168</v>
      </c>
      <c r="F329" s="28"/>
      <c r="G329" s="44">
        <f>G330+G338+G344+G348</f>
        <v>26022.3</v>
      </c>
      <c r="H329" s="44">
        <f>H330+H338+H344+H348</f>
        <v>26022.3</v>
      </c>
      <c r="I329" s="44">
        <f>I330+I338+I344+I348</f>
        <v>26022.3</v>
      </c>
    </row>
    <row r="330" spans="1:9" ht="47.25">
      <c r="A330" s="45" t="s">
        <v>487</v>
      </c>
      <c r="B330" s="35">
        <v>903</v>
      </c>
      <c r="C330" s="28" t="s">
        <v>84</v>
      </c>
      <c r="D330" s="28" t="s">
        <v>66</v>
      </c>
      <c r="E330" s="28" t="s">
        <v>488</v>
      </c>
      <c r="F330" s="28"/>
      <c r="G330" s="44">
        <f>G331</f>
        <v>24514</v>
      </c>
      <c r="H330" s="44">
        <f>H331</f>
        <v>24514</v>
      </c>
      <c r="I330" s="44">
        <f>I331</f>
        <v>24514</v>
      </c>
    </row>
    <row r="331" spans="1:9" ht="31.5">
      <c r="A331" s="33" t="s">
        <v>314</v>
      </c>
      <c r="B331" s="43">
        <v>903</v>
      </c>
      <c r="C331" s="31" t="s">
        <v>84</v>
      </c>
      <c r="D331" s="31" t="s">
        <v>66</v>
      </c>
      <c r="E331" s="31" t="s">
        <v>489</v>
      </c>
      <c r="F331" s="31"/>
      <c r="G331" s="46">
        <f>G332+G334+G336</f>
        <v>24514</v>
      </c>
      <c r="H331" s="46">
        <f>H332+H334+H336</f>
        <v>24514</v>
      </c>
      <c r="I331" s="46">
        <f>I332+I334+I336</f>
        <v>24514</v>
      </c>
    </row>
    <row r="332" spans="1:9" ht="91.5" customHeight="1">
      <c r="A332" s="33" t="s">
        <v>111</v>
      </c>
      <c r="B332" s="43">
        <v>903</v>
      </c>
      <c r="C332" s="31" t="s">
        <v>84</v>
      </c>
      <c r="D332" s="31" t="s">
        <v>66</v>
      </c>
      <c r="E332" s="31" t="s">
        <v>489</v>
      </c>
      <c r="F332" s="31" t="s">
        <v>112</v>
      </c>
      <c r="G332" s="46">
        <f>G333</f>
        <v>18725</v>
      </c>
      <c r="H332" s="46">
        <f>H333</f>
        <v>18725</v>
      </c>
      <c r="I332" s="46">
        <f>I333</f>
        <v>18725</v>
      </c>
    </row>
    <row r="333" spans="1:9" ht="39" customHeight="1">
      <c r="A333" s="33" t="s">
        <v>169</v>
      </c>
      <c r="B333" s="43">
        <v>903</v>
      </c>
      <c r="C333" s="31" t="s">
        <v>84</v>
      </c>
      <c r="D333" s="31" t="s">
        <v>66</v>
      </c>
      <c r="E333" s="31" t="s">
        <v>489</v>
      </c>
      <c r="F333" s="31" t="s">
        <v>170</v>
      </c>
      <c r="G333" s="32">
        <f>17500*1.07</f>
        <v>18725</v>
      </c>
      <c r="H333" s="32">
        <f>17500*1.07</f>
        <v>18725</v>
      </c>
      <c r="I333" s="32">
        <f>17500*1.07</f>
        <v>18725</v>
      </c>
    </row>
    <row r="334" spans="1:9" ht="31.5">
      <c r="A334" s="33" t="s">
        <v>115</v>
      </c>
      <c r="B334" s="43">
        <v>903</v>
      </c>
      <c r="C334" s="31" t="s">
        <v>84</v>
      </c>
      <c r="D334" s="31" t="s">
        <v>66</v>
      </c>
      <c r="E334" s="31" t="s">
        <v>489</v>
      </c>
      <c r="F334" s="31" t="s">
        <v>116</v>
      </c>
      <c r="G334" s="46">
        <f>G335</f>
        <v>5681</v>
      </c>
      <c r="H334" s="46">
        <f>H335</f>
        <v>5681</v>
      </c>
      <c r="I334" s="46">
        <f>I335</f>
        <v>5681</v>
      </c>
    </row>
    <row r="335" spans="1:9" ht="51" customHeight="1">
      <c r="A335" s="33" t="s">
        <v>117</v>
      </c>
      <c r="B335" s="43">
        <v>903</v>
      </c>
      <c r="C335" s="31" t="s">
        <v>84</v>
      </c>
      <c r="D335" s="31" t="s">
        <v>66</v>
      </c>
      <c r="E335" s="31" t="s">
        <v>489</v>
      </c>
      <c r="F335" s="31" t="s">
        <v>118</v>
      </c>
      <c r="G335" s="32">
        <f>5681.2-0.2</f>
        <v>5681</v>
      </c>
      <c r="H335" s="32">
        <f>5681.2-0.2</f>
        <v>5681</v>
      </c>
      <c r="I335" s="32">
        <f>5681.2-0.2</f>
        <v>5681</v>
      </c>
    </row>
    <row r="336" spans="1:9" ht="15.75">
      <c r="A336" s="33" t="s">
        <v>119</v>
      </c>
      <c r="B336" s="43">
        <v>903</v>
      </c>
      <c r="C336" s="31" t="s">
        <v>84</v>
      </c>
      <c r="D336" s="31" t="s">
        <v>66</v>
      </c>
      <c r="E336" s="31" t="s">
        <v>489</v>
      </c>
      <c r="F336" s="31" t="s">
        <v>124</v>
      </c>
      <c r="G336" s="46">
        <f>G337</f>
        <v>108</v>
      </c>
      <c r="H336" s="46">
        <f>H337</f>
        <v>108</v>
      </c>
      <c r="I336" s="46">
        <f>I337</f>
        <v>108</v>
      </c>
    </row>
    <row r="337" spans="1:9" ht="15.75">
      <c r="A337" s="33" t="s">
        <v>238</v>
      </c>
      <c r="B337" s="43">
        <v>903</v>
      </c>
      <c r="C337" s="31" t="s">
        <v>84</v>
      </c>
      <c r="D337" s="31" t="s">
        <v>66</v>
      </c>
      <c r="E337" s="31" t="s">
        <v>489</v>
      </c>
      <c r="F337" s="31" t="s">
        <v>121</v>
      </c>
      <c r="G337" s="46">
        <v>108</v>
      </c>
      <c r="H337" s="46">
        <v>108</v>
      </c>
      <c r="I337" s="46">
        <v>108</v>
      </c>
    </row>
    <row r="338" spans="1:9" ht="47.25">
      <c r="A338" s="91" t="s">
        <v>490</v>
      </c>
      <c r="B338" s="35">
        <v>903</v>
      </c>
      <c r="C338" s="28" t="s">
        <v>84</v>
      </c>
      <c r="D338" s="28" t="s">
        <v>66</v>
      </c>
      <c r="E338" s="28" t="s">
        <v>491</v>
      </c>
      <c r="F338" s="28"/>
      <c r="G338" s="44">
        <f>G339</f>
        <v>250</v>
      </c>
      <c r="H338" s="44">
        <f>H339</f>
        <v>250</v>
      </c>
      <c r="I338" s="44">
        <f>I339</f>
        <v>250</v>
      </c>
    </row>
    <row r="339" spans="1:9" ht="31.5">
      <c r="A339" s="30" t="s">
        <v>459</v>
      </c>
      <c r="B339" s="43">
        <v>903</v>
      </c>
      <c r="C339" s="31" t="s">
        <v>84</v>
      </c>
      <c r="D339" s="31" t="s">
        <v>66</v>
      </c>
      <c r="E339" s="31" t="s">
        <v>492</v>
      </c>
      <c r="F339" s="31"/>
      <c r="G339" s="32">
        <f>G342+G340</f>
        <v>250</v>
      </c>
      <c r="H339" s="32">
        <f>H342+H340</f>
        <v>250</v>
      </c>
      <c r="I339" s="32">
        <f>I342+I340</f>
        <v>250</v>
      </c>
    </row>
    <row r="340" spans="1:9" ht="18.75" customHeight="1" hidden="1">
      <c r="A340" s="33" t="s">
        <v>111</v>
      </c>
      <c r="B340" s="43">
        <v>903</v>
      </c>
      <c r="C340" s="31" t="s">
        <v>84</v>
      </c>
      <c r="D340" s="31" t="s">
        <v>66</v>
      </c>
      <c r="E340" s="31" t="s">
        <v>492</v>
      </c>
      <c r="F340" s="31" t="s">
        <v>112</v>
      </c>
      <c r="G340" s="32">
        <f>G341</f>
        <v>0</v>
      </c>
      <c r="H340" s="32">
        <f>H341</f>
        <v>0</v>
      </c>
      <c r="I340" s="32">
        <f>I341</f>
        <v>0</v>
      </c>
    </row>
    <row r="341" spans="1:9" ht="31.5" hidden="1">
      <c r="A341" s="33" t="s">
        <v>169</v>
      </c>
      <c r="B341" s="43">
        <v>903</v>
      </c>
      <c r="C341" s="31" t="s">
        <v>84</v>
      </c>
      <c r="D341" s="31" t="s">
        <v>66</v>
      </c>
      <c r="E341" s="31" t="s">
        <v>492</v>
      </c>
      <c r="F341" s="31" t="s">
        <v>170</v>
      </c>
      <c r="G341" s="32">
        <v>0</v>
      </c>
      <c r="H341" s="32">
        <v>0</v>
      </c>
      <c r="I341" s="32">
        <v>0</v>
      </c>
    </row>
    <row r="342" spans="1:9" ht="31.5">
      <c r="A342" s="33" t="s">
        <v>115</v>
      </c>
      <c r="B342" s="43">
        <v>903</v>
      </c>
      <c r="C342" s="31" t="s">
        <v>84</v>
      </c>
      <c r="D342" s="31" t="s">
        <v>66</v>
      </c>
      <c r="E342" s="31" t="s">
        <v>492</v>
      </c>
      <c r="F342" s="31" t="s">
        <v>116</v>
      </c>
      <c r="G342" s="32">
        <f>G343</f>
        <v>250</v>
      </c>
      <c r="H342" s="32">
        <f>H343</f>
        <v>250</v>
      </c>
      <c r="I342" s="32">
        <f>I343</f>
        <v>250</v>
      </c>
    </row>
    <row r="343" spans="1:9" ht="47.25">
      <c r="A343" s="33" t="s">
        <v>117</v>
      </c>
      <c r="B343" s="43">
        <v>903</v>
      </c>
      <c r="C343" s="31" t="s">
        <v>84</v>
      </c>
      <c r="D343" s="31" t="s">
        <v>66</v>
      </c>
      <c r="E343" s="31" t="s">
        <v>492</v>
      </c>
      <c r="F343" s="31" t="s">
        <v>118</v>
      </c>
      <c r="G343" s="32">
        <v>250</v>
      </c>
      <c r="H343" s="32">
        <v>250</v>
      </c>
      <c r="I343" s="32">
        <v>250</v>
      </c>
    </row>
    <row r="344" spans="1:9" ht="47.25">
      <c r="A344" s="45" t="s">
        <v>461</v>
      </c>
      <c r="B344" s="35">
        <v>903</v>
      </c>
      <c r="C344" s="28" t="s">
        <v>84</v>
      </c>
      <c r="D344" s="28" t="s">
        <v>66</v>
      </c>
      <c r="E344" s="28" t="s">
        <v>493</v>
      </c>
      <c r="F344" s="28"/>
      <c r="G344" s="58">
        <f>G345</f>
        <v>585</v>
      </c>
      <c r="H344" s="58">
        <f aca="true" t="shared" si="55" ref="H344:I346">H345</f>
        <v>585</v>
      </c>
      <c r="I344" s="58">
        <f t="shared" si="55"/>
        <v>585</v>
      </c>
    </row>
    <row r="345" spans="1:9" ht="47.25">
      <c r="A345" s="33" t="s">
        <v>338</v>
      </c>
      <c r="B345" s="43">
        <v>903</v>
      </c>
      <c r="C345" s="31" t="s">
        <v>84</v>
      </c>
      <c r="D345" s="31" t="s">
        <v>66</v>
      </c>
      <c r="E345" s="31" t="s">
        <v>494</v>
      </c>
      <c r="F345" s="31"/>
      <c r="G345" s="46">
        <f>G346</f>
        <v>585</v>
      </c>
      <c r="H345" s="46">
        <f t="shared" si="55"/>
        <v>585</v>
      </c>
      <c r="I345" s="46">
        <f t="shared" si="55"/>
        <v>585</v>
      </c>
    </row>
    <row r="346" spans="1:9" ht="78.75">
      <c r="A346" s="33" t="s">
        <v>111</v>
      </c>
      <c r="B346" s="43">
        <v>903</v>
      </c>
      <c r="C346" s="31" t="s">
        <v>84</v>
      </c>
      <c r="D346" s="31" t="s">
        <v>66</v>
      </c>
      <c r="E346" s="31" t="s">
        <v>494</v>
      </c>
      <c r="F346" s="31" t="s">
        <v>112</v>
      </c>
      <c r="G346" s="46">
        <f>G347</f>
        <v>585</v>
      </c>
      <c r="H346" s="46">
        <f t="shared" si="55"/>
        <v>585</v>
      </c>
      <c r="I346" s="46">
        <f t="shared" si="55"/>
        <v>585</v>
      </c>
    </row>
    <row r="347" spans="1:9" ht="31.5">
      <c r="A347" s="33" t="s">
        <v>113</v>
      </c>
      <c r="B347" s="43">
        <v>903</v>
      </c>
      <c r="C347" s="31" t="s">
        <v>84</v>
      </c>
      <c r="D347" s="31" t="s">
        <v>66</v>
      </c>
      <c r="E347" s="31" t="s">
        <v>494</v>
      </c>
      <c r="F347" s="31" t="s">
        <v>170</v>
      </c>
      <c r="G347" s="46">
        <v>585</v>
      </c>
      <c r="H347" s="46">
        <v>585</v>
      </c>
      <c r="I347" s="46">
        <v>585</v>
      </c>
    </row>
    <row r="348" spans="1:9" ht="47.25">
      <c r="A348" s="92" t="s">
        <v>464</v>
      </c>
      <c r="B348" s="35">
        <v>903</v>
      </c>
      <c r="C348" s="28" t="s">
        <v>84</v>
      </c>
      <c r="D348" s="28" t="s">
        <v>66</v>
      </c>
      <c r="E348" s="28" t="s">
        <v>495</v>
      </c>
      <c r="F348" s="28"/>
      <c r="G348" s="44">
        <f>G349</f>
        <v>673.3</v>
      </c>
      <c r="H348" s="44">
        <f aca="true" t="shared" si="56" ref="H348:I350">H349</f>
        <v>673.3</v>
      </c>
      <c r="I348" s="44">
        <f t="shared" si="56"/>
        <v>673.3</v>
      </c>
    </row>
    <row r="349" spans="1:9" ht="94.5">
      <c r="A349" s="30" t="s">
        <v>260</v>
      </c>
      <c r="B349" s="43">
        <v>903</v>
      </c>
      <c r="C349" s="31" t="s">
        <v>84</v>
      </c>
      <c r="D349" s="31" t="s">
        <v>66</v>
      </c>
      <c r="E349" s="31" t="s">
        <v>496</v>
      </c>
      <c r="F349" s="31"/>
      <c r="G349" s="46">
        <f>G350</f>
        <v>673.3</v>
      </c>
      <c r="H349" s="46">
        <f t="shared" si="56"/>
        <v>673.3</v>
      </c>
      <c r="I349" s="46">
        <f t="shared" si="56"/>
        <v>673.3</v>
      </c>
    </row>
    <row r="350" spans="1:9" ht="78.75">
      <c r="A350" s="33" t="s">
        <v>111</v>
      </c>
      <c r="B350" s="43">
        <v>903</v>
      </c>
      <c r="C350" s="31" t="s">
        <v>84</v>
      </c>
      <c r="D350" s="31" t="s">
        <v>66</v>
      </c>
      <c r="E350" s="31" t="s">
        <v>496</v>
      </c>
      <c r="F350" s="31" t="s">
        <v>112</v>
      </c>
      <c r="G350" s="46">
        <f>G351</f>
        <v>673.3</v>
      </c>
      <c r="H350" s="46">
        <f t="shared" si="56"/>
        <v>673.3</v>
      </c>
      <c r="I350" s="46">
        <f t="shared" si="56"/>
        <v>673.3</v>
      </c>
    </row>
    <row r="351" spans="1:9" ht="31.5">
      <c r="A351" s="33" t="s">
        <v>169</v>
      </c>
      <c r="B351" s="43">
        <v>903</v>
      </c>
      <c r="C351" s="31" t="s">
        <v>84</v>
      </c>
      <c r="D351" s="31" t="s">
        <v>66</v>
      </c>
      <c r="E351" s="31" t="s">
        <v>496</v>
      </c>
      <c r="F351" s="31" t="s">
        <v>170</v>
      </c>
      <c r="G351" s="46">
        <v>673.3</v>
      </c>
      <c r="H351" s="46">
        <f>G351</f>
        <v>673.3</v>
      </c>
      <c r="I351" s="46">
        <f>H351</f>
        <v>673.3</v>
      </c>
    </row>
    <row r="352" spans="1:9" ht="30" customHeight="1">
      <c r="A352" s="45" t="s">
        <v>171</v>
      </c>
      <c r="B352" s="35">
        <v>903</v>
      </c>
      <c r="C352" s="28" t="s">
        <v>84</v>
      </c>
      <c r="D352" s="28" t="s">
        <v>66</v>
      </c>
      <c r="E352" s="28" t="s">
        <v>172</v>
      </c>
      <c r="F352" s="28"/>
      <c r="G352" s="44">
        <f>G353+G361+G369+G376+G365</f>
        <v>21875.32</v>
      </c>
      <c r="H352" s="44">
        <f>H353+H361+H369+H376+H365</f>
        <v>21875.32</v>
      </c>
      <c r="I352" s="44">
        <f>I353+I361+I369+I376+I365</f>
        <v>21875.32</v>
      </c>
    </row>
    <row r="353" spans="1:9" ht="47.25">
      <c r="A353" s="45" t="s">
        <v>487</v>
      </c>
      <c r="B353" s="35">
        <v>903</v>
      </c>
      <c r="C353" s="28" t="s">
        <v>84</v>
      </c>
      <c r="D353" s="28" t="s">
        <v>66</v>
      </c>
      <c r="E353" s="28" t="s">
        <v>497</v>
      </c>
      <c r="F353" s="28"/>
      <c r="G353" s="44">
        <f>G354</f>
        <v>19822.02</v>
      </c>
      <c r="H353" s="44">
        <f>H354</f>
        <v>19822.02</v>
      </c>
      <c r="I353" s="44">
        <f>I354</f>
        <v>19822.02</v>
      </c>
    </row>
    <row r="354" spans="1:9" ht="31.5">
      <c r="A354" s="33" t="s">
        <v>314</v>
      </c>
      <c r="B354" s="43">
        <v>903</v>
      </c>
      <c r="C354" s="31" t="s">
        <v>84</v>
      </c>
      <c r="D354" s="31" t="s">
        <v>66</v>
      </c>
      <c r="E354" s="31" t="s">
        <v>498</v>
      </c>
      <c r="F354" s="31"/>
      <c r="G354" s="46">
        <f>G355+G357+G359</f>
        <v>19822.02</v>
      </c>
      <c r="H354" s="46">
        <f>H355+H357+H359</f>
        <v>19822.02</v>
      </c>
      <c r="I354" s="46">
        <f>I355+I357+I359</f>
        <v>19822.02</v>
      </c>
    </row>
    <row r="355" spans="1:9" ht="78.75">
      <c r="A355" s="33" t="s">
        <v>111</v>
      </c>
      <c r="B355" s="43">
        <v>903</v>
      </c>
      <c r="C355" s="31" t="s">
        <v>84</v>
      </c>
      <c r="D355" s="31" t="s">
        <v>66</v>
      </c>
      <c r="E355" s="31" t="s">
        <v>498</v>
      </c>
      <c r="F355" s="31" t="s">
        <v>112</v>
      </c>
      <c r="G355" s="46">
        <f>G356</f>
        <v>15928.02</v>
      </c>
      <c r="H355" s="46">
        <f>H356</f>
        <v>15928.02</v>
      </c>
      <c r="I355" s="46">
        <f>I356</f>
        <v>15928.02</v>
      </c>
    </row>
    <row r="356" spans="1:9" ht="31.5">
      <c r="A356" s="33" t="s">
        <v>169</v>
      </c>
      <c r="B356" s="43">
        <v>903</v>
      </c>
      <c r="C356" s="31" t="s">
        <v>84</v>
      </c>
      <c r="D356" s="31" t="s">
        <v>66</v>
      </c>
      <c r="E356" s="31" t="s">
        <v>498</v>
      </c>
      <c r="F356" s="31" t="s">
        <v>170</v>
      </c>
      <c r="G356" s="32">
        <f>14886*1.07</f>
        <v>15928.02</v>
      </c>
      <c r="H356" s="32">
        <f>14886*1.07</f>
        <v>15928.02</v>
      </c>
      <c r="I356" s="32">
        <f>14886*1.07</f>
        <v>15928.02</v>
      </c>
    </row>
    <row r="357" spans="1:9" ht="31.5">
      <c r="A357" s="33" t="s">
        <v>115</v>
      </c>
      <c r="B357" s="43">
        <v>903</v>
      </c>
      <c r="C357" s="31" t="s">
        <v>84</v>
      </c>
      <c r="D357" s="31" t="s">
        <v>66</v>
      </c>
      <c r="E357" s="31" t="s">
        <v>498</v>
      </c>
      <c r="F357" s="31" t="s">
        <v>116</v>
      </c>
      <c r="G357" s="46">
        <f>G358</f>
        <v>3858</v>
      </c>
      <c r="H357" s="46">
        <f>H358</f>
        <v>3858</v>
      </c>
      <c r="I357" s="46">
        <f>I358</f>
        <v>3858</v>
      </c>
    </row>
    <row r="358" spans="1:9" ht="47.25">
      <c r="A358" s="33" t="s">
        <v>117</v>
      </c>
      <c r="B358" s="43">
        <v>903</v>
      </c>
      <c r="C358" s="31" t="s">
        <v>84</v>
      </c>
      <c r="D358" s="31" t="s">
        <v>66</v>
      </c>
      <c r="E358" s="31" t="s">
        <v>498</v>
      </c>
      <c r="F358" s="31" t="s">
        <v>118</v>
      </c>
      <c r="G358" s="32">
        <f>3857.9+0.1</f>
        <v>3858</v>
      </c>
      <c r="H358" s="32">
        <f>3857.9+0.1</f>
        <v>3858</v>
      </c>
      <c r="I358" s="32">
        <f>3857.9+0.1</f>
        <v>3858</v>
      </c>
    </row>
    <row r="359" spans="1:9" ht="15.75">
      <c r="A359" s="33" t="s">
        <v>119</v>
      </c>
      <c r="B359" s="43">
        <v>903</v>
      </c>
      <c r="C359" s="31" t="s">
        <v>84</v>
      </c>
      <c r="D359" s="31" t="s">
        <v>66</v>
      </c>
      <c r="E359" s="31" t="s">
        <v>498</v>
      </c>
      <c r="F359" s="31" t="s">
        <v>124</v>
      </c>
      <c r="G359" s="46">
        <f>G360</f>
        <v>36</v>
      </c>
      <c r="H359" s="46">
        <f>H360</f>
        <v>36</v>
      </c>
      <c r="I359" s="46">
        <f>I360</f>
        <v>36</v>
      </c>
    </row>
    <row r="360" spans="1:9" ht="15.75">
      <c r="A360" s="33" t="s">
        <v>238</v>
      </c>
      <c r="B360" s="43">
        <v>903</v>
      </c>
      <c r="C360" s="31" t="s">
        <v>84</v>
      </c>
      <c r="D360" s="31" t="s">
        <v>66</v>
      </c>
      <c r="E360" s="31" t="s">
        <v>498</v>
      </c>
      <c r="F360" s="31" t="s">
        <v>121</v>
      </c>
      <c r="G360" s="46">
        <f>36.6-0.6</f>
        <v>36</v>
      </c>
      <c r="H360" s="46">
        <f>36.6-0.6</f>
        <v>36</v>
      </c>
      <c r="I360" s="46">
        <f>36.6-0.6</f>
        <v>36</v>
      </c>
    </row>
    <row r="361" spans="1:9" ht="31.5">
      <c r="A361" s="45" t="s">
        <v>499</v>
      </c>
      <c r="B361" s="35">
        <v>903</v>
      </c>
      <c r="C361" s="28" t="s">
        <v>84</v>
      </c>
      <c r="D361" s="28" t="s">
        <v>66</v>
      </c>
      <c r="E361" s="28" t="s">
        <v>500</v>
      </c>
      <c r="F361" s="28"/>
      <c r="G361" s="44">
        <f>G362</f>
        <v>200</v>
      </c>
      <c r="H361" s="44">
        <f aca="true" t="shared" si="57" ref="H361:I363">H362</f>
        <v>200</v>
      </c>
      <c r="I361" s="44">
        <f t="shared" si="57"/>
        <v>200</v>
      </c>
    </row>
    <row r="362" spans="1:9" ht="31.5">
      <c r="A362" s="33" t="s">
        <v>501</v>
      </c>
      <c r="B362" s="43">
        <v>903</v>
      </c>
      <c r="C362" s="31" t="s">
        <v>84</v>
      </c>
      <c r="D362" s="31" t="s">
        <v>66</v>
      </c>
      <c r="E362" s="31" t="s">
        <v>502</v>
      </c>
      <c r="F362" s="31"/>
      <c r="G362" s="46">
        <f>G363</f>
        <v>200</v>
      </c>
      <c r="H362" s="46">
        <f t="shared" si="57"/>
        <v>200</v>
      </c>
      <c r="I362" s="46">
        <f t="shared" si="57"/>
        <v>200</v>
      </c>
    </row>
    <row r="363" spans="1:9" ht="31.5">
      <c r="A363" s="33" t="s">
        <v>115</v>
      </c>
      <c r="B363" s="43">
        <v>903</v>
      </c>
      <c r="C363" s="31" t="s">
        <v>84</v>
      </c>
      <c r="D363" s="31" t="s">
        <v>66</v>
      </c>
      <c r="E363" s="31" t="s">
        <v>502</v>
      </c>
      <c r="F363" s="31" t="s">
        <v>116</v>
      </c>
      <c r="G363" s="46">
        <f>G364</f>
        <v>200</v>
      </c>
      <c r="H363" s="46">
        <f t="shared" si="57"/>
        <v>200</v>
      </c>
      <c r="I363" s="46">
        <f t="shared" si="57"/>
        <v>200</v>
      </c>
    </row>
    <row r="364" spans="1:9" ht="47.25">
      <c r="A364" s="33" t="s">
        <v>117</v>
      </c>
      <c r="B364" s="43">
        <v>903</v>
      </c>
      <c r="C364" s="31" t="s">
        <v>84</v>
      </c>
      <c r="D364" s="31" t="s">
        <v>66</v>
      </c>
      <c r="E364" s="31" t="s">
        <v>502</v>
      </c>
      <c r="F364" s="31" t="s">
        <v>118</v>
      </c>
      <c r="G364" s="46">
        <f>227.5-27.5</f>
        <v>200</v>
      </c>
      <c r="H364" s="46">
        <f>227.5-27.5</f>
        <v>200</v>
      </c>
      <c r="I364" s="46">
        <f>227.5-27.5</f>
        <v>200</v>
      </c>
    </row>
    <row r="365" spans="1:9" ht="39" customHeight="1">
      <c r="A365" s="45" t="s">
        <v>461</v>
      </c>
      <c r="B365" s="35">
        <v>903</v>
      </c>
      <c r="C365" s="28" t="s">
        <v>84</v>
      </c>
      <c r="D365" s="28" t="s">
        <v>66</v>
      </c>
      <c r="E365" s="28" t="s">
        <v>503</v>
      </c>
      <c r="F365" s="28"/>
      <c r="G365" s="44">
        <f>G366</f>
        <v>507</v>
      </c>
      <c r="H365" s="44">
        <f aca="true" t="shared" si="58" ref="H365:I367">H366</f>
        <v>507</v>
      </c>
      <c r="I365" s="44">
        <f t="shared" si="58"/>
        <v>507</v>
      </c>
    </row>
    <row r="366" spans="1:9" ht="50.25" customHeight="1">
      <c r="A366" s="33" t="s">
        <v>338</v>
      </c>
      <c r="B366" s="43">
        <v>903</v>
      </c>
      <c r="C366" s="31" t="s">
        <v>84</v>
      </c>
      <c r="D366" s="31" t="s">
        <v>66</v>
      </c>
      <c r="E366" s="31" t="s">
        <v>504</v>
      </c>
      <c r="F366" s="31"/>
      <c r="G366" s="46">
        <f>G367</f>
        <v>507</v>
      </c>
      <c r="H366" s="46">
        <f t="shared" si="58"/>
        <v>507</v>
      </c>
      <c r="I366" s="46">
        <f t="shared" si="58"/>
        <v>507</v>
      </c>
    </row>
    <row r="367" spans="1:9" ht="96" customHeight="1">
      <c r="A367" s="33" t="s">
        <v>111</v>
      </c>
      <c r="B367" s="43">
        <v>903</v>
      </c>
      <c r="C367" s="31" t="s">
        <v>84</v>
      </c>
      <c r="D367" s="31" t="s">
        <v>66</v>
      </c>
      <c r="E367" s="31" t="s">
        <v>504</v>
      </c>
      <c r="F367" s="31" t="s">
        <v>112</v>
      </c>
      <c r="G367" s="46">
        <f>G368</f>
        <v>507</v>
      </c>
      <c r="H367" s="46">
        <f t="shared" si="58"/>
        <v>507</v>
      </c>
      <c r="I367" s="46">
        <f t="shared" si="58"/>
        <v>507</v>
      </c>
    </row>
    <row r="368" spans="1:9" ht="31.5">
      <c r="A368" s="33" t="s">
        <v>169</v>
      </c>
      <c r="B368" s="43">
        <v>903</v>
      </c>
      <c r="C368" s="31" t="s">
        <v>84</v>
      </c>
      <c r="D368" s="31" t="s">
        <v>66</v>
      </c>
      <c r="E368" s="31" t="s">
        <v>504</v>
      </c>
      <c r="F368" s="31" t="s">
        <v>170</v>
      </c>
      <c r="G368" s="46">
        <v>507</v>
      </c>
      <c r="H368" s="46">
        <v>507</v>
      </c>
      <c r="I368" s="46">
        <v>507</v>
      </c>
    </row>
    <row r="369" spans="1:9" ht="31.5">
      <c r="A369" s="45" t="s">
        <v>505</v>
      </c>
      <c r="B369" s="35">
        <v>903</v>
      </c>
      <c r="C369" s="28" t="s">
        <v>84</v>
      </c>
      <c r="D369" s="28" t="s">
        <v>66</v>
      </c>
      <c r="E369" s="28" t="s">
        <v>506</v>
      </c>
      <c r="F369" s="28"/>
      <c r="G369" s="44">
        <f>G370+G373</f>
        <v>72.6</v>
      </c>
      <c r="H369" s="44">
        <f>H370+H373</f>
        <v>72.6</v>
      </c>
      <c r="I369" s="44">
        <f>I370+I373</f>
        <v>72.6</v>
      </c>
    </row>
    <row r="370" spans="1:9" ht="18" customHeight="1">
      <c r="A370" s="33" t="s">
        <v>507</v>
      </c>
      <c r="B370" s="43">
        <v>903</v>
      </c>
      <c r="C370" s="31" t="s">
        <v>84</v>
      </c>
      <c r="D370" s="31" t="s">
        <v>66</v>
      </c>
      <c r="E370" s="31" t="s">
        <v>508</v>
      </c>
      <c r="F370" s="31"/>
      <c r="G370" s="46">
        <f aca="true" t="shared" si="59" ref="G370:I371">G371</f>
        <v>3.5</v>
      </c>
      <c r="H370" s="46">
        <f t="shared" si="59"/>
        <v>3.5</v>
      </c>
      <c r="I370" s="46">
        <f t="shared" si="59"/>
        <v>3.5</v>
      </c>
    </row>
    <row r="371" spans="1:9" ht="45.75" customHeight="1">
      <c r="A371" s="33" t="s">
        <v>115</v>
      </c>
      <c r="B371" s="43">
        <v>903</v>
      </c>
      <c r="C371" s="31" t="s">
        <v>84</v>
      </c>
      <c r="D371" s="31" t="s">
        <v>66</v>
      </c>
      <c r="E371" s="31" t="s">
        <v>508</v>
      </c>
      <c r="F371" s="31" t="s">
        <v>116</v>
      </c>
      <c r="G371" s="46">
        <f t="shared" si="59"/>
        <v>3.5</v>
      </c>
      <c r="H371" s="46">
        <f t="shared" si="59"/>
        <v>3.5</v>
      </c>
      <c r="I371" s="46">
        <f t="shared" si="59"/>
        <v>3.5</v>
      </c>
    </row>
    <row r="372" spans="1:9" ht="47.25">
      <c r="A372" s="33" t="s">
        <v>117</v>
      </c>
      <c r="B372" s="43">
        <v>903</v>
      </c>
      <c r="C372" s="31" t="s">
        <v>84</v>
      </c>
      <c r="D372" s="31" t="s">
        <v>66</v>
      </c>
      <c r="E372" s="31" t="s">
        <v>508</v>
      </c>
      <c r="F372" s="31" t="s">
        <v>118</v>
      </c>
      <c r="G372" s="46">
        <v>3.5</v>
      </c>
      <c r="H372" s="46">
        <v>3.5</v>
      </c>
      <c r="I372" s="46">
        <v>3.5</v>
      </c>
    </row>
    <row r="373" spans="1:9" ht="31.5">
      <c r="A373" s="33" t="s">
        <v>261</v>
      </c>
      <c r="B373" s="43">
        <v>903</v>
      </c>
      <c r="C373" s="31" t="s">
        <v>84</v>
      </c>
      <c r="D373" s="31" t="s">
        <v>66</v>
      </c>
      <c r="E373" s="31" t="s">
        <v>509</v>
      </c>
      <c r="F373" s="31"/>
      <c r="G373" s="46">
        <f aca="true" t="shared" si="60" ref="G373:I374">G374</f>
        <v>69.1</v>
      </c>
      <c r="H373" s="46">
        <f t="shared" si="60"/>
        <v>69.1</v>
      </c>
      <c r="I373" s="46">
        <f t="shared" si="60"/>
        <v>69.1</v>
      </c>
    </row>
    <row r="374" spans="1:9" ht="31.5">
      <c r="A374" s="33" t="s">
        <v>115</v>
      </c>
      <c r="B374" s="43">
        <v>903</v>
      </c>
      <c r="C374" s="31" t="s">
        <v>84</v>
      </c>
      <c r="D374" s="31" t="s">
        <v>66</v>
      </c>
      <c r="E374" s="31" t="s">
        <v>509</v>
      </c>
      <c r="F374" s="31" t="s">
        <v>116</v>
      </c>
      <c r="G374" s="46">
        <f t="shared" si="60"/>
        <v>69.1</v>
      </c>
      <c r="H374" s="46">
        <f t="shared" si="60"/>
        <v>69.1</v>
      </c>
      <c r="I374" s="46">
        <f t="shared" si="60"/>
        <v>69.1</v>
      </c>
    </row>
    <row r="375" spans="1:9" ht="47.25">
      <c r="A375" s="33" t="s">
        <v>117</v>
      </c>
      <c r="B375" s="43">
        <v>903</v>
      </c>
      <c r="C375" s="31" t="s">
        <v>84</v>
      </c>
      <c r="D375" s="31" t="s">
        <v>66</v>
      </c>
      <c r="E375" s="31" t="s">
        <v>509</v>
      </c>
      <c r="F375" s="113">
        <v>240</v>
      </c>
      <c r="G375" s="46">
        <v>69.1</v>
      </c>
      <c r="H375" s="46">
        <v>69.1</v>
      </c>
      <c r="I375" s="46">
        <v>69.1</v>
      </c>
    </row>
    <row r="376" spans="1:9" ht="52.5" customHeight="1">
      <c r="A376" s="92" t="s">
        <v>464</v>
      </c>
      <c r="B376" s="35">
        <v>903</v>
      </c>
      <c r="C376" s="28" t="s">
        <v>84</v>
      </c>
      <c r="D376" s="28" t="s">
        <v>66</v>
      </c>
      <c r="E376" s="28" t="s">
        <v>510</v>
      </c>
      <c r="F376" s="28"/>
      <c r="G376" s="44">
        <f>G377+G380</f>
        <v>1273.7</v>
      </c>
      <c r="H376" s="44">
        <f>H377+H380</f>
        <v>1273.7</v>
      </c>
      <c r="I376" s="44">
        <f>I377+I380</f>
        <v>1273.7</v>
      </c>
    </row>
    <row r="377" spans="1:9" ht="78.75">
      <c r="A377" s="33" t="s">
        <v>174</v>
      </c>
      <c r="B377" s="43">
        <v>903</v>
      </c>
      <c r="C377" s="31" t="s">
        <v>84</v>
      </c>
      <c r="D377" s="31" t="s">
        <v>66</v>
      </c>
      <c r="E377" s="31" t="s">
        <v>511</v>
      </c>
      <c r="F377" s="31"/>
      <c r="G377" s="46">
        <f aca="true" t="shared" si="61" ref="G377:I378">G378</f>
        <v>273.7</v>
      </c>
      <c r="H377" s="46">
        <f t="shared" si="61"/>
        <v>273.7</v>
      </c>
      <c r="I377" s="46">
        <f t="shared" si="61"/>
        <v>273.7</v>
      </c>
    </row>
    <row r="378" spans="1:9" ht="78.75">
      <c r="A378" s="33" t="s">
        <v>111</v>
      </c>
      <c r="B378" s="43">
        <v>903</v>
      </c>
      <c r="C378" s="31" t="s">
        <v>84</v>
      </c>
      <c r="D378" s="31" t="s">
        <v>66</v>
      </c>
      <c r="E378" s="31" t="s">
        <v>511</v>
      </c>
      <c r="F378" s="31" t="s">
        <v>112</v>
      </c>
      <c r="G378" s="46">
        <f t="shared" si="61"/>
        <v>273.7</v>
      </c>
      <c r="H378" s="46">
        <f t="shared" si="61"/>
        <v>273.7</v>
      </c>
      <c r="I378" s="46">
        <f t="shared" si="61"/>
        <v>273.7</v>
      </c>
    </row>
    <row r="379" spans="1:9" ht="42.75" customHeight="1">
      <c r="A379" s="33" t="s">
        <v>169</v>
      </c>
      <c r="B379" s="43">
        <v>903</v>
      </c>
      <c r="C379" s="31" t="s">
        <v>84</v>
      </c>
      <c r="D379" s="31" t="s">
        <v>66</v>
      </c>
      <c r="E379" s="31" t="s">
        <v>511</v>
      </c>
      <c r="F379" s="31" t="s">
        <v>170</v>
      </c>
      <c r="G379" s="46">
        <v>273.7</v>
      </c>
      <c r="H379" s="46">
        <v>273.7</v>
      </c>
      <c r="I379" s="46">
        <v>273.7</v>
      </c>
    </row>
    <row r="380" spans="1:9" ht="15.75" customHeight="1">
      <c r="A380" s="30" t="s">
        <v>260</v>
      </c>
      <c r="B380" s="43">
        <v>903</v>
      </c>
      <c r="C380" s="31" t="s">
        <v>84</v>
      </c>
      <c r="D380" s="31" t="s">
        <v>66</v>
      </c>
      <c r="E380" s="31" t="s">
        <v>512</v>
      </c>
      <c r="F380" s="31"/>
      <c r="G380" s="46">
        <f aca="true" t="shared" si="62" ref="G380:I381">G381</f>
        <v>1000</v>
      </c>
      <c r="H380" s="46">
        <f t="shared" si="62"/>
        <v>1000</v>
      </c>
      <c r="I380" s="46">
        <f t="shared" si="62"/>
        <v>1000</v>
      </c>
    </row>
    <row r="381" spans="1:9" ht="84" customHeight="1">
      <c r="A381" s="33" t="s">
        <v>111</v>
      </c>
      <c r="B381" s="43">
        <v>903</v>
      </c>
      <c r="C381" s="31" t="s">
        <v>84</v>
      </c>
      <c r="D381" s="31" t="s">
        <v>66</v>
      </c>
      <c r="E381" s="31" t="s">
        <v>512</v>
      </c>
      <c r="F381" s="31" t="s">
        <v>112</v>
      </c>
      <c r="G381" s="46">
        <f t="shared" si="62"/>
        <v>1000</v>
      </c>
      <c r="H381" s="46">
        <f t="shared" si="62"/>
        <v>1000</v>
      </c>
      <c r="I381" s="46">
        <f t="shared" si="62"/>
        <v>1000</v>
      </c>
    </row>
    <row r="382" spans="1:9" ht="35.25" customHeight="1">
      <c r="A382" s="33" t="s">
        <v>169</v>
      </c>
      <c r="B382" s="43">
        <v>903</v>
      </c>
      <c r="C382" s="31" t="s">
        <v>84</v>
      </c>
      <c r="D382" s="31" t="s">
        <v>66</v>
      </c>
      <c r="E382" s="31" t="s">
        <v>512</v>
      </c>
      <c r="F382" s="31" t="s">
        <v>170</v>
      </c>
      <c r="G382" s="46">
        <v>1000</v>
      </c>
      <c r="H382" s="46">
        <v>1000</v>
      </c>
      <c r="I382" s="46">
        <v>1000</v>
      </c>
    </row>
    <row r="383" spans="1:9" ht="63.75" customHeight="1">
      <c r="A383" s="36" t="s">
        <v>311</v>
      </c>
      <c r="B383" s="35">
        <v>903</v>
      </c>
      <c r="C383" s="28" t="s">
        <v>84</v>
      </c>
      <c r="D383" s="28" t="s">
        <v>66</v>
      </c>
      <c r="E383" s="28" t="s">
        <v>173</v>
      </c>
      <c r="F383" s="28"/>
      <c r="G383" s="44">
        <f>G385</f>
        <v>100</v>
      </c>
      <c r="H383" s="44">
        <f>H385</f>
        <v>0</v>
      </c>
      <c r="I383" s="44">
        <f>I385</f>
        <v>0</v>
      </c>
    </row>
    <row r="384" spans="1:9" ht="63.75" customHeight="1">
      <c r="A384" s="36" t="s">
        <v>513</v>
      </c>
      <c r="B384" s="35">
        <v>903</v>
      </c>
      <c r="C384" s="28" t="s">
        <v>84</v>
      </c>
      <c r="D384" s="28" t="s">
        <v>66</v>
      </c>
      <c r="E384" s="28" t="s">
        <v>514</v>
      </c>
      <c r="F384" s="28"/>
      <c r="G384" s="44">
        <f>G387</f>
        <v>100</v>
      </c>
      <c r="H384" s="44">
        <f>H387</f>
        <v>0</v>
      </c>
      <c r="I384" s="44">
        <f>I387</f>
        <v>0</v>
      </c>
    </row>
    <row r="385" spans="1:9" ht="45.75" customHeight="1">
      <c r="A385" s="30" t="s">
        <v>515</v>
      </c>
      <c r="B385" s="43">
        <v>903</v>
      </c>
      <c r="C385" s="31" t="s">
        <v>84</v>
      </c>
      <c r="D385" s="31" t="s">
        <v>66</v>
      </c>
      <c r="E385" s="31" t="s">
        <v>516</v>
      </c>
      <c r="F385" s="31"/>
      <c r="G385" s="46">
        <f aca="true" t="shared" si="63" ref="G385:I386">G386</f>
        <v>100</v>
      </c>
      <c r="H385" s="46">
        <f t="shared" si="63"/>
        <v>0</v>
      </c>
      <c r="I385" s="46">
        <f t="shared" si="63"/>
        <v>0</v>
      </c>
    </row>
    <row r="386" spans="1:9" ht="40.5" customHeight="1">
      <c r="A386" s="33" t="s">
        <v>115</v>
      </c>
      <c r="B386" s="43">
        <v>903</v>
      </c>
      <c r="C386" s="31" t="s">
        <v>84</v>
      </c>
      <c r="D386" s="31" t="s">
        <v>66</v>
      </c>
      <c r="E386" s="31" t="s">
        <v>516</v>
      </c>
      <c r="F386" s="31" t="s">
        <v>116</v>
      </c>
      <c r="G386" s="46">
        <f t="shared" si="63"/>
        <v>100</v>
      </c>
      <c r="H386" s="46">
        <f t="shared" si="63"/>
        <v>0</v>
      </c>
      <c r="I386" s="46">
        <f t="shared" si="63"/>
        <v>0</v>
      </c>
    </row>
    <row r="387" spans="1:9" ht="47.25" customHeight="1">
      <c r="A387" s="33" t="s">
        <v>117</v>
      </c>
      <c r="B387" s="43">
        <v>903</v>
      </c>
      <c r="C387" s="31" t="s">
        <v>84</v>
      </c>
      <c r="D387" s="31" t="s">
        <v>66</v>
      </c>
      <c r="E387" s="31" t="s">
        <v>516</v>
      </c>
      <c r="F387" s="31" t="s">
        <v>118</v>
      </c>
      <c r="G387" s="46">
        <v>100</v>
      </c>
      <c r="H387" s="46">
        <v>0</v>
      </c>
      <c r="I387" s="46">
        <v>0</v>
      </c>
    </row>
    <row r="388" spans="1:9" ht="71.25" customHeight="1">
      <c r="A388" s="49" t="s">
        <v>430</v>
      </c>
      <c r="B388" s="35">
        <v>903</v>
      </c>
      <c r="C388" s="28" t="s">
        <v>84</v>
      </c>
      <c r="D388" s="28" t="s">
        <v>66</v>
      </c>
      <c r="E388" s="28" t="s">
        <v>249</v>
      </c>
      <c r="F388" s="102"/>
      <c r="G388" s="44">
        <f>G389</f>
        <v>793.2</v>
      </c>
      <c r="H388" s="44">
        <f aca="true" t="shared" si="64" ref="H388:I391">H389</f>
        <v>793.2</v>
      </c>
      <c r="I388" s="44">
        <f t="shared" si="64"/>
        <v>793.2</v>
      </c>
    </row>
    <row r="389" spans="1:9" ht="60.75" customHeight="1">
      <c r="A389" s="49" t="s">
        <v>469</v>
      </c>
      <c r="B389" s="35">
        <v>903</v>
      </c>
      <c r="C389" s="28" t="s">
        <v>84</v>
      </c>
      <c r="D389" s="28" t="s">
        <v>66</v>
      </c>
      <c r="E389" s="28" t="s">
        <v>470</v>
      </c>
      <c r="F389" s="102"/>
      <c r="G389" s="44">
        <f>G390</f>
        <v>793.2</v>
      </c>
      <c r="H389" s="44">
        <f t="shared" si="64"/>
        <v>793.2</v>
      </c>
      <c r="I389" s="44">
        <f t="shared" si="64"/>
        <v>793.2</v>
      </c>
    </row>
    <row r="390" spans="1:9" ht="44.25" customHeight="1">
      <c r="A390" s="68" t="s">
        <v>517</v>
      </c>
      <c r="B390" s="43">
        <v>903</v>
      </c>
      <c r="C390" s="31" t="s">
        <v>84</v>
      </c>
      <c r="D390" s="31" t="s">
        <v>66</v>
      </c>
      <c r="E390" s="31" t="s">
        <v>472</v>
      </c>
      <c r="F390" s="103"/>
      <c r="G390" s="46">
        <f>G391</f>
        <v>793.2</v>
      </c>
      <c r="H390" s="46">
        <f t="shared" si="64"/>
        <v>793.2</v>
      </c>
      <c r="I390" s="46">
        <f t="shared" si="64"/>
        <v>793.2</v>
      </c>
    </row>
    <row r="391" spans="1:9" ht="35.25" customHeight="1">
      <c r="A391" s="33" t="s">
        <v>115</v>
      </c>
      <c r="B391" s="43">
        <v>903</v>
      </c>
      <c r="C391" s="31" t="s">
        <v>84</v>
      </c>
      <c r="D391" s="31" t="s">
        <v>66</v>
      </c>
      <c r="E391" s="31" t="s">
        <v>472</v>
      </c>
      <c r="F391" s="103" t="s">
        <v>116</v>
      </c>
      <c r="G391" s="46">
        <f>G392</f>
        <v>793.2</v>
      </c>
      <c r="H391" s="46">
        <f t="shared" si="64"/>
        <v>793.2</v>
      </c>
      <c r="I391" s="46">
        <f t="shared" si="64"/>
        <v>793.2</v>
      </c>
    </row>
    <row r="392" spans="1:9" ht="31.5" customHeight="1">
      <c r="A392" s="33" t="s">
        <v>117</v>
      </c>
      <c r="B392" s="43">
        <v>903</v>
      </c>
      <c r="C392" s="31" t="s">
        <v>84</v>
      </c>
      <c r="D392" s="31" t="s">
        <v>66</v>
      </c>
      <c r="E392" s="31" t="s">
        <v>472</v>
      </c>
      <c r="F392" s="103" t="s">
        <v>118</v>
      </c>
      <c r="G392" s="46">
        <v>793.2</v>
      </c>
      <c r="H392" s="46">
        <v>793.2</v>
      </c>
      <c r="I392" s="46">
        <v>793.2</v>
      </c>
    </row>
    <row r="393" spans="1:9" ht="33.75" customHeight="1">
      <c r="A393" s="45" t="s">
        <v>98</v>
      </c>
      <c r="B393" s="35">
        <v>903</v>
      </c>
      <c r="C393" s="28" t="s">
        <v>84</v>
      </c>
      <c r="D393" s="28" t="s">
        <v>72</v>
      </c>
      <c r="E393" s="28"/>
      <c r="F393" s="28"/>
      <c r="G393" s="44">
        <f>G394+G404+G416</f>
        <v>19790.134</v>
      </c>
      <c r="H393" s="44">
        <f>H394+H404+H416</f>
        <v>19790.134</v>
      </c>
      <c r="I393" s="44">
        <f>I394+I404+I416</f>
        <v>19790.134</v>
      </c>
    </row>
    <row r="394" spans="1:9" ht="38.25" customHeight="1">
      <c r="A394" s="45" t="s">
        <v>332</v>
      </c>
      <c r="B394" s="35">
        <v>903</v>
      </c>
      <c r="C394" s="28" t="s">
        <v>84</v>
      </c>
      <c r="D394" s="28" t="s">
        <v>72</v>
      </c>
      <c r="E394" s="28" t="s">
        <v>333</v>
      </c>
      <c r="F394" s="28"/>
      <c r="G394" s="44">
        <f>G395</f>
        <v>7489.590999999999</v>
      </c>
      <c r="H394" s="44">
        <f>H395</f>
        <v>7489.590999999999</v>
      </c>
      <c r="I394" s="44">
        <f>I395</f>
        <v>7489.590999999999</v>
      </c>
    </row>
    <row r="395" spans="1:9" ht="19.5" customHeight="1">
      <c r="A395" s="45" t="s">
        <v>334</v>
      </c>
      <c r="B395" s="35">
        <v>903</v>
      </c>
      <c r="C395" s="28" t="s">
        <v>84</v>
      </c>
      <c r="D395" s="28" t="s">
        <v>72</v>
      </c>
      <c r="E395" s="28" t="s">
        <v>335</v>
      </c>
      <c r="F395" s="28"/>
      <c r="G395" s="44">
        <f>G396+G401</f>
        <v>7489.590999999999</v>
      </c>
      <c r="H395" s="44">
        <f>H396+H401</f>
        <v>7489.590999999999</v>
      </c>
      <c r="I395" s="44">
        <f>I396+I401</f>
        <v>7489.590999999999</v>
      </c>
    </row>
    <row r="396" spans="1:9" ht="31.5">
      <c r="A396" s="33" t="s">
        <v>336</v>
      </c>
      <c r="B396" s="43">
        <v>903</v>
      </c>
      <c r="C396" s="31" t="s">
        <v>84</v>
      </c>
      <c r="D396" s="31" t="s">
        <v>72</v>
      </c>
      <c r="E396" s="31" t="s">
        <v>337</v>
      </c>
      <c r="F396" s="31"/>
      <c r="G396" s="46">
        <f>G397+G399</f>
        <v>7339.590999999999</v>
      </c>
      <c r="H396" s="46">
        <f>H397+H399</f>
        <v>7339.590999999999</v>
      </c>
      <c r="I396" s="46">
        <f>I397+I399</f>
        <v>7339.590999999999</v>
      </c>
    </row>
    <row r="397" spans="1:9" ht="78.75">
      <c r="A397" s="33" t="s">
        <v>111</v>
      </c>
      <c r="B397" s="43">
        <v>903</v>
      </c>
      <c r="C397" s="31" t="s">
        <v>84</v>
      </c>
      <c r="D397" s="31" t="s">
        <v>72</v>
      </c>
      <c r="E397" s="31" t="s">
        <v>337</v>
      </c>
      <c r="F397" s="31" t="s">
        <v>112</v>
      </c>
      <c r="G397" s="46">
        <f>G398</f>
        <v>7339.590999999999</v>
      </c>
      <c r="H397" s="46">
        <f>H398</f>
        <v>7339.590999999999</v>
      </c>
      <c r="I397" s="46">
        <f>I398</f>
        <v>7339.590999999999</v>
      </c>
    </row>
    <row r="398" spans="1:9" ht="31.5">
      <c r="A398" s="33" t="s">
        <v>113</v>
      </c>
      <c r="B398" s="43">
        <v>903</v>
      </c>
      <c r="C398" s="31" t="s">
        <v>84</v>
      </c>
      <c r="D398" s="31" t="s">
        <v>72</v>
      </c>
      <c r="E398" s="31" t="s">
        <v>337</v>
      </c>
      <c r="F398" s="31" t="s">
        <v>114</v>
      </c>
      <c r="G398" s="32">
        <f>7037*1.043</f>
        <v>7339.590999999999</v>
      </c>
      <c r="H398" s="32">
        <f>7037*1.043</f>
        <v>7339.590999999999</v>
      </c>
      <c r="I398" s="32">
        <f>7037*1.043</f>
        <v>7339.590999999999</v>
      </c>
    </row>
    <row r="399" spans="1:9" ht="31.5" hidden="1">
      <c r="A399" s="33" t="s">
        <v>115</v>
      </c>
      <c r="B399" s="43">
        <v>903</v>
      </c>
      <c r="C399" s="31" t="s">
        <v>84</v>
      </c>
      <c r="D399" s="31" t="s">
        <v>72</v>
      </c>
      <c r="E399" s="31" t="s">
        <v>337</v>
      </c>
      <c r="F399" s="31" t="s">
        <v>116</v>
      </c>
      <c r="G399" s="46">
        <f>G400</f>
        <v>0</v>
      </c>
      <c r="H399" s="46">
        <f>H400</f>
        <v>0</v>
      </c>
      <c r="I399" s="46">
        <f>I400</f>
        <v>0</v>
      </c>
    </row>
    <row r="400" spans="1:9" ht="47.25" hidden="1">
      <c r="A400" s="33" t="s">
        <v>117</v>
      </c>
      <c r="B400" s="43">
        <v>903</v>
      </c>
      <c r="C400" s="31" t="s">
        <v>84</v>
      </c>
      <c r="D400" s="31" t="s">
        <v>72</v>
      </c>
      <c r="E400" s="31" t="s">
        <v>337</v>
      </c>
      <c r="F400" s="31" t="s">
        <v>118</v>
      </c>
      <c r="G400" s="46">
        <v>0</v>
      </c>
      <c r="H400" s="46">
        <v>0</v>
      </c>
      <c r="I400" s="46">
        <v>0</v>
      </c>
    </row>
    <row r="401" spans="1:9" ht="47.25">
      <c r="A401" s="33" t="s">
        <v>338</v>
      </c>
      <c r="B401" s="43">
        <v>903</v>
      </c>
      <c r="C401" s="31" t="s">
        <v>84</v>
      </c>
      <c r="D401" s="31" t="s">
        <v>72</v>
      </c>
      <c r="E401" s="31" t="s">
        <v>339</v>
      </c>
      <c r="F401" s="31"/>
      <c r="G401" s="46">
        <f aca="true" t="shared" si="65" ref="G401:I402">G402</f>
        <v>150</v>
      </c>
      <c r="H401" s="46">
        <f t="shared" si="65"/>
        <v>150</v>
      </c>
      <c r="I401" s="46">
        <f t="shared" si="65"/>
        <v>150</v>
      </c>
    </row>
    <row r="402" spans="1:9" ht="78.75">
      <c r="A402" s="33" t="s">
        <v>111</v>
      </c>
      <c r="B402" s="43">
        <v>903</v>
      </c>
      <c r="C402" s="31" t="s">
        <v>84</v>
      </c>
      <c r="D402" s="31" t="s">
        <v>72</v>
      </c>
      <c r="E402" s="31" t="s">
        <v>339</v>
      </c>
      <c r="F402" s="31" t="s">
        <v>112</v>
      </c>
      <c r="G402" s="46">
        <f t="shared" si="65"/>
        <v>150</v>
      </c>
      <c r="H402" s="46">
        <f t="shared" si="65"/>
        <v>150</v>
      </c>
      <c r="I402" s="46">
        <f t="shared" si="65"/>
        <v>150</v>
      </c>
    </row>
    <row r="403" spans="1:9" ht="31.5">
      <c r="A403" s="33" t="s">
        <v>113</v>
      </c>
      <c r="B403" s="43">
        <v>903</v>
      </c>
      <c r="C403" s="31" t="s">
        <v>84</v>
      </c>
      <c r="D403" s="31" t="s">
        <v>72</v>
      </c>
      <c r="E403" s="31" t="s">
        <v>339</v>
      </c>
      <c r="F403" s="31" t="s">
        <v>114</v>
      </c>
      <c r="G403" s="46">
        <v>150</v>
      </c>
      <c r="H403" s="46">
        <v>150</v>
      </c>
      <c r="I403" s="46">
        <v>150</v>
      </c>
    </row>
    <row r="404" spans="1:9" ht="15.75">
      <c r="A404" s="45" t="s">
        <v>518</v>
      </c>
      <c r="B404" s="35">
        <v>903</v>
      </c>
      <c r="C404" s="28" t="s">
        <v>84</v>
      </c>
      <c r="D404" s="28" t="s">
        <v>72</v>
      </c>
      <c r="E404" s="28" t="s">
        <v>360</v>
      </c>
      <c r="F404" s="28"/>
      <c r="G404" s="44">
        <f>G405</f>
        <v>12040.543</v>
      </c>
      <c r="H404" s="44">
        <f>H405</f>
        <v>12040.543</v>
      </c>
      <c r="I404" s="44">
        <f>I405</f>
        <v>12040.543</v>
      </c>
    </row>
    <row r="405" spans="1:9" ht="37.5" customHeight="1">
      <c r="A405" s="45" t="s">
        <v>519</v>
      </c>
      <c r="B405" s="35">
        <v>903</v>
      </c>
      <c r="C405" s="28" t="s">
        <v>84</v>
      </c>
      <c r="D405" s="28" t="s">
        <v>72</v>
      </c>
      <c r="E405" s="28" t="s">
        <v>520</v>
      </c>
      <c r="F405" s="28"/>
      <c r="G405" s="44">
        <f>G406+G413</f>
        <v>12040.543</v>
      </c>
      <c r="H405" s="44">
        <f>H406+H413</f>
        <v>12040.543</v>
      </c>
      <c r="I405" s="44">
        <f>I406+I413</f>
        <v>12040.543</v>
      </c>
    </row>
    <row r="406" spans="1:9" ht="31.5" customHeight="1">
      <c r="A406" s="33" t="s">
        <v>521</v>
      </c>
      <c r="B406" s="43">
        <v>903</v>
      </c>
      <c r="C406" s="31" t="s">
        <v>84</v>
      </c>
      <c r="D406" s="31" t="s">
        <v>72</v>
      </c>
      <c r="E406" s="31" t="s">
        <v>522</v>
      </c>
      <c r="F406" s="31"/>
      <c r="G406" s="46">
        <f>G407+G409+G411</f>
        <v>11860.543</v>
      </c>
      <c r="H406" s="46">
        <f>H407+H409+H411</f>
        <v>11860.543</v>
      </c>
      <c r="I406" s="46">
        <f>I407+I409+I411</f>
        <v>11860.543</v>
      </c>
    </row>
    <row r="407" spans="1:9" ht="15.75" customHeight="1">
      <c r="A407" s="33" t="s">
        <v>111</v>
      </c>
      <c r="B407" s="43">
        <v>903</v>
      </c>
      <c r="C407" s="31" t="s">
        <v>84</v>
      </c>
      <c r="D407" s="31" t="s">
        <v>72</v>
      </c>
      <c r="E407" s="31" t="s">
        <v>522</v>
      </c>
      <c r="F407" s="31" t="s">
        <v>112</v>
      </c>
      <c r="G407" s="46">
        <f>G408</f>
        <v>9909.543</v>
      </c>
      <c r="H407" s="46">
        <f>H408</f>
        <v>9909.543</v>
      </c>
      <c r="I407" s="46">
        <f>I408</f>
        <v>9909.543</v>
      </c>
    </row>
    <row r="408" spans="1:9" ht="31.5" customHeight="1">
      <c r="A408" s="33" t="s">
        <v>263</v>
      </c>
      <c r="B408" s="43">
        <v>903</v>
      </c>
      <c r="C408" s="31" t="s">
        <v>84</v>
      </c>
      <c r="D408" s="31" t="s">
        <v>72</v>
      </c>
      <c r="E408" s="31" t="s">
        <v>522</v>
      </c>
      <c r="F408" s="31" t="s">
        <v>170</v>
      </c>
      <c r="G408" s="32">
        <f>9501*1.043</f>
        <v>9909.543</v>
      </c>
      <c r="H408" s="32">
        <f>9501*1.043</f>
        <v>9909.543</v>
      </c>
      <c r="I408" s="32">
        <f>9501*1.043</f>
        <v>9909.543</v>
      </c>
    </row>
    <row r="409" spans="1:9" ht="47.25" customHeight="1">
      <c r="A409" s="33" t="s">
        <v>115</v>
      </c>
      <c r="B409" s="43">
        <v>903</v>
      </c>
      <c r="C409" s="31" t="s">
        <v>84</v>
      </c>
      <c r="D409" s="31" t="s">
        <v>72</v>
      </c>
      <c r="E409" s="31" t="s">
        <v>522</v>
      </c>
      <c r="F409" s="31" t="s">
        <v>116</v>
      </c>
      <c r="G409" s="46">
        <f>G410</f>
        <v>1937</v>
      </c>
      <c r="H409" s="46">
        <f>H410</f>
        <v>1937</v>
      </c>
      <c r="I409" s="46">
        <f>I410</f>
        <v>1937</v>
      </c>
    </row>
    <row r="410" spans="1:9" ht="45.75" customHeight="1">
      <c r="A410" s="33" t="s">
        <v>117</v>
      </c>
      <c r="B410" s="43">
        <v>903</v>
      </c>
      <c r="C410" s="31" t="s">
        <v>84</v>
      </c>
      <c r="D410" s="31" t="s">
        <v>72</v>
      </c>
      <c r="E410" s="31" t="s">
        <v>522</v>
      </c>
      <c r="F410" s="31" t="s">
        <v>118</v>
      </c>
      <c r="G410" s="32">
        <f>1936.4+0.6</f>
        <v>1937</v>
      </c>
      <c r="H410" s="32">
        <f>1936.4+0.6</f>
        <v>1937</v>
      </c>
      <c r="I410" s="32">
        <f>1936.4+0.6</f>
        <v>1937</v>
      </c>
    </row>
    <row r="411" spans="1:9" ht="15.75" customHeight="1">
      <c r="A411" s="33" t="s">
        <v>119</v>
      </c>
      <c r="B411" s="43">
        <v>903</v>
      </c>
      <c r="C411" s="31" t="s">
        <v>84</v>
      </c>
      <c r="D411" s="31" t="s">
        <v>72</v>
      </c>
      <c r="E411" s="31" t="s">
        <v>522</v>
      </c>
      <c r="F411" s="31" t="s">
        <v>124</v>
      </c>
      <c r="G411" s="46">
        <f>G412</f>
        <v>14</v>
      </c>
      <c r="H411" s="46">
        <f>H412</f>
        <v>14</v>
      </c>
      <c r="I411" s="46">
        <f>I412</f>
        <v>14</v>
      </c>
    </row>
    <row r="412" spans="1:9" ht="21" customHeight="1">
      <c r="A412" s="33" t="s">
        <v>238</v>
      </c>
      <c r="B412" s="43">
        <v>903</v>
      </c>
      <c r="C412" s="31" t="s">
        <v>84</v>
      </c>
      <c r="D412" s="31" t="s">
        <v>72</v>
      </c>
      <c r="E412" s="31" t="s">
        <v>522</v>
      </c>
      <c r="F412" s="31" t="s">
        <v>121</v>
      </c>
      <c r="G412" s="46">
        <v>14</v>
      </c>
      <c r="H412" s="46">
        <v>14</v>
      </c>
      <c r="I412" s="46">
        <v>14</v>
      </c>
    </row>
    <row r="413" spans="1:9" ht="48" customHeight="1">
      <c r="A413" s="33" t="s">
        <v>338</v>
      </c>
      <c r="B413" s="43">
        <v>903</v>
      </c>
      <c r="C413" s="31" t="s">
        <v>84</v>
      </c>
      <c r="D413" s="31" t="s">
        <v>72</v>
      </c>
      <c r="E413" s="31" t="s">
        <v>523</v>
      </c>
      <c r="F413" s="31"/>
      <c r="G413" s="46">
        <f aca="true" t="shared" si="66" ref="G413:I414">G414</f>
        <v>180</v>
      </c>
      <c r="H413" s="46">
        <f t="shared" si="66"/>
        <v>180</v>
      </c>
      <c r="I413" s="46">
        <f t="shared" si="66"/>
        <v>180</v>
      </c>
    </row>
    <row r="414" spans="1:9" ht="44.25" customHeight="1">
      <c r="A414" s="33" t="s">
        <v>111</v>
      </c>
      <c r="B414" s="43">
        <v>903</v>
      </c>
      <c r="C414" s="31" t="s">
        <v>84</v>
      </c>
      <c r="D414" s="31" t="s">
        <v>72</v>
      </c>
      <c r="E414" s="31" t="s">
        <v>523</v>
      </c>
      <c r="F414" s="31" t="s">
        <v>112</v>
      </c>
      <c r="G414" s="46">
        <f t="shared" si="66"/>
        <v>180</v>
      </c>
      <c r="H414" s="46">
        <f t="shared" si="66"/>
        <v>180</v>
      </c>
      <c r="I414" s="46">
        <f t="shared" si="66"/>
        <v>180</v>
      </c>
    </row>
    <row r="415" spans="1:9" ht="46.5" customHeight="1">
      <c r="A415" s="33" t="s">
        <v>263</v>
      </c>
      <c r="B415" s="43">
        <v>903</v>
      </c>
      <c r="C415" s="31" t="s">
        <v>84</v>
      </c>
      <c r="D415" s="31" t="s">
        <v>72</v>
      </c>
      <c r="E415" s="31" t="s">
        <v>523</v>
      </c>
      <c r="F415" s="31" t="s">
        <v>170</v>
      </c>
      <c r="G415" s="46">
        <v>180</v>
      </c>
      <c r="H415" s="46">
        <v>180</v>
      </c>
      <c r="I415" s="46">
        <v>180</v>
      </c>
    </row>
    <row r="416" spans="1:9" ht="55.5" customHeight="1">
      <c r="A416" s="45" t="s">
        <v>175</v>
      </c>
      <c r="B416" s="35">
        <v>903</v>
      </c>
      <c r="C416" s="28" t="s">
        <v>84</v>
      </c>
      <c r="D416" s="28" t="s">
        <v>72</v>
      </c>
      <c r="E416" s="28" t="s">
        <v>176</v>
      </c>
      <c r="F416" s="28"/>
      <c r="G416" s="44">
        <f>G417</f>
        <v>260</v>
      </c>
      <c r="H416" s="44">
        <f aca="true" t="shared" si="67" ref="H416:I420">H417</f>
        <v>260</v>
      </c>
      <c r="I416" s="44">
        <f t="shared" si="67"/>
        <v>260</v>
      </c>
    </row>
    <row r="417" spans="1:9" ht="69" customHeight="1">
      <c r="A417" s="45" t="s">
        <v>189</v>
      </c>
      <c r="B417" s="35">
        <v>903</v>
      </c>
      <c r="C417" s="28" t="s">
        <v>84</v>
      </c>
      <c r="D417" s="28" t="s">
        <v>72</v>
      </c>
      <c r="E417" s="28" t="s">
        <v>190</v>
      </c>
      <c r="F417" s="28"/>
      <c r="G417" s="44">
        <f>G418</f>
        <v>260</v>
      </c>
      <c r="H417" s="44">
        <f t="shared" si="67"/>
        <v>260</v>
      </c>
      <c r="I417" s="44">
        <f t="shared" si="67"/>
        <v>260</v>
      </c>
    </row>
    <row r="418" spans="1:9" ht="38.25" customHeight="1">
      <c r="A418" s="45" t="s">
        <v>524</v>
      </c>
      <c r="B418" s="35">
        <v>903</v>
      </c>
      <c r="C418" s="28" t="s">
        <v>84</v>
      </c>
      <c r="D418" s="28" t="s">
        <v>72</v>
      </c>
      <c r="E418" s="28" t="s">
        <v>525</v>
      </c>
      <c r="F418" s="28"/>
      <c r="G418" s="44">
        <f>G419</f>
        <v>260</v>
      </c>
      <c r="H418" s="44">
        <f t="shared" si="67"/>
        <v>260</v>
      </c>
      <c r="I418" s="44">
        <f t="shared" si="67"/>
        <v>260</v>
      </c>
    </row>
    <row r="419" spans="1:9" ht="39" customHeight="1">
      <c r="A419" s="33" t="s">
        <v>526</v>
      </c>
      <c r="B419" s="43">
        <v>903</v>
      </c>
      <c r="C419" s="31" t="s">
        <v>84</v>
      </c>
      <c r="D419" s="31" t="s">
        <v>72</v>
      </c>
      <c r="E419" s="31" t="s">
        <v>527</v>
      </c>
      <c r="F419" s="31"/>
      <c r="G419" s="46">
        <f>G420</f>
        <v>260</v>
      </c>
      <c r="H419" s="46">
        <f t="shared" si="67"/>
        <v>260</v>
      </c>
      <c r="I419" s="46">
        <f t="shared" si="67"/>
        <v>260</v>
      </c>
    </row>
    <row r="420" spans="1:9" ht="43.5" customHeight="1">
      <c r="A420" s="33" t="s">
        <v>115</v>
      </c>
      <c r="B420" s="43">
        <v>903</v>
      </c>
      <c r="C420" s="31" t="s">
        <v>84</v>
      </c>
      <c r="D420" s="31" t="s">
        <v>72</v>
      </c>
      <c r="E420" s="31" t="s">
        <v>527</v>
      </c>
      <c r="F420" s="31" t="s">
        <v>116</v>
      </c>
      <c r="G420" s="46">
        <f>G421</f>
        <v>260</v>
      </c>
      <c r="H420" s="46">
        <f t="shared" si="67"/>
        <v>260</v>
      </c>
      <c r="I420" s="46">
        <f t="shared" si="67"/>
        <v>260</v>
      </c>
    </row>
    <row r="421" spans="1:9" ht="46.5" customHeight="1">
      <c r="A421" s="33" t="s">
        <v>117</v>
      </c>
      <c r="B421" s="43">
        <v>903</v>
      </c>
      <c r="C421" s="31" t="s">
        <v>84</v>
      </c>
      <c r="D421" s="31" t="s">
        <v>72</v>
      </c>
      <c r="E421" s="31" t="s">
        <v>527</v>
      </c>
      <c r="F421" s="31" t="s">
        <v>118</v>
      </c>
      <c r="G421" s="46">
        <f>210+50</f>
        <v>260</v>
      </c>
      <c r="H421" s="46">
        <f>210+50</f>
        <v>260</v>
      </c>
      <c r="I421" s="46">
        <f>210+50</f>
        <v>260</v>
      </c>
    </row>
    <row r="422" spans="1:9" ht="20.25" customHeight="1">
      <c r="A422" s="45" t="s">
        <v>33</v>
      </c>
      <c r="B422" s="35">
        <v>903</v>
      </c>
      <c r="C422" s="28" t="s">
        <v>99</v>
      </c>
      <c r="D422" s="28"/>
      <c r="E422" s="28"/>
      <c r="F422" s="28"/>
      <c r="G422" s="44">
        <f aca="true" t="shared" si="68" ref="G422:I423">G423</f>
        <v>2220</v>
      </c>
      <c r="H422" s="44">
        <f t="shared" si="68"/>
        <v>2220</v>
      </c>
      <c r="I422" s="44">
        <f t="shared" si="68"/>
        <v>2220</v>
      </c>
    </row>
    <row r="423" spans="1:9" ht="18.75" customHeight="1">
      <c r="A423" s="45" t="s">
        <v>101</v>
      </c>
      <c r="B423" s="35">
        <v>903</v>
      </c>
      <c r="C423" s="28" t="s">
        <v>99</v>
      </c>
      <c r="D423" s="28" t="s">
        <v>70</v>
      </c>
      <c r="E423" s="28"/>
      <c r="F423" s="28"/>
      <c r="G423" s="44">
        <f t="shared" si="68"/>
        <v>2220</v>
      </c>
      <c r="H423" s="44">
        <f t="shared" si="68"/>
        <v>2220</v>
      </c>
      <c r="I423" s="44">
        <f t="shared" si="68"/>
        <v>2220</v>
      </c>
    </row>
    <row r="424" spans="1:9" ht="58.5" customHeight="1">
      <c r="A424" s="45" t="s">
        <v>175</v>
      </c>
      <c r="B424" s="35">
        <v>903</v>
      </c>
      <c r="C424" s="28" t="s">
        <v>99</v>
      </c>
      <c r="D424" s="28" t="s">
        <v>70</v>
      </c>
      <c r="E424" s="28" t="s">
        <v>176</v>
      </c>
      <c r="F424" s="28"/>
      <c r="G424" s="44">
        <f>G425+G430+G435+G446</f>
        <v>2220</v>
      </c>
      <c r="H424" s="44">
        <f>H425+H430+H435+H446</f>
        <v>2220</v>
      </c>
      <c r="I424" s="44">
        <f>I425+I430+I435+I446</f>
        <v>2220</v>
      </c>
    </row>
    <row r="425" spans="1:9" ht="32.25" customHeight="1">
      <c r="A425" s="45" t="s">
        <v>181</v>
      </c>
      <c r="B425" s="35">
        <v>903</v>
      </c>
      <c r="C425" s="28" t="s">
        <v>99</v>
      </c>
      <c r="D425" s="28" t="s">
        <v>70</v>
      </c>
      <c r="E425" s="28" t="s">
        <v>182</v>
      </c>
      <c r="F425" s="28"/>
      <c r="G425" s="44">
        <f>G426</f>
        <v>150</v>
      </c>
      <c r="H425" s="44">
        <f aca="true" t="shared" si="69" ref="H425:I428">H426</f>
        <v>150</v>
      </c>
      <c r="I425" s="44">
        <f t="shared" si="69"/>
        <v>150</v>
      </c>
    </row>
    <row r="426" spans="1:9" ht="15.75" customHeight="1">
      <c r="A426" s="45" t="s">
        <v>528</v>
      </c>
      <c r="B426" s="35">
        <v>903</v>
      </c>
      <c r="C426" s="28" t="s">
        <v>99</v>
      </c>
      <c r="D426" s="28" t="s">
        <v>70</v>
      </c>
      <c r="E426" s="28" t="s">
        <v>529</v>
      </c>
      <c r="F426" s="28"/>
      <c r="G426" s="44">
        <f>G427</f>
        <v>150</v>
      </c>
      <c r="H426" s="44">
        <f t="shared" si="69"/>
        <v>150</v>
      </c>
      <c r="I426" s="44">
        <f t="shared" si="69"/>
        <v>150</v>
      </c>
    </row>
    <row r="427" spans="1:9" ht="42" customHeight="1">
      <c r="A427" s="33" t="s">
        <v>530</v>
      </c>
      <c r="B427" s="43">
        <v>903</v>
      </c>
      <c r="C427" s="31" t="s">
        <v>99</v>
      </c>
      <c r="D427" s="31" t="s">
        <v>70</v>
      </c>
      <c r="E427" s="31" t="s">
        <v>531</v>
      </c>
      <c r="F427" s="31"/>
      <c r="G427" s="46">
        <f>G428</f>
        <v>150</v>
      </c>
      <c r="H427" s="46">
        <f t="shared" si="69"/>
        <v>150</v>
      </c>
      <c r="I427" s="46">
        <f t="shared" si="69"/>
        <v>150</v>
      </c>
    </row>
    <row r="428" spans="1:9" ht="32.25" customHeight="1">
      <c r="A428" s="33" t="s">
        <v>144</v>
      </c>
      <c r="B428" s="43">
        <v>903</v>
      </c>
      <c r="C428" s="31" t="s">
        <v>99</v>
      </c>
      <c r="D428" s="31" t="s">
        <v>70</v>
      </c>
      <c r="E428" s="31" t="s">
        <v>531</v>
      </c>
      <c r="F428" s="31" t="s">
        <v>145</v>
      </c>
      <c r="G428" s="46">
        <f>G429</f>
        <v>150</v>
      </c>
      <c r="H428" s="46">
        <f t="shared" si="69"/>
        <v>150</v>
      </c>
      <c r="I428" s="46">
        <f t="shared" si="69"/>
        <v>150</v>
      </c>
    </row>
    <row r="429" spans="1:9" ht="31.5" customHeight="1">
      <c r="A429" s="33" t="s">
        <v>146</v>
      </c>
      <c r="B429" s="43">
        <v>903</v>
      </c>
      <c r="C429" s="31" t="s">
        <v>99</v>
      </c>
      <c r="D429" s="31" t="s">
        <v>70</v>
      </c>
      <c r="E429" s="31" t="s">
        <v>531</v>
      </c>
      <c r="F429" s="31" t="s">
        <v>147</v>
      </c>
      <c r="G429" s="46">
        <v>150</v>
      </c>
      <c r="H429" s="46">
        <v>150</v>
      </c>
      <c r="I429" s="46">
        <v>150</v>
      </c>
    </row>
    <row r="430" spans="1:9" ht="31.5">
      <c r="A430" s="45" t="s">
        <v>183</v>
      </c>
      <c r="B430" s="35">
        <v>903</v>
      </c>
      <c r="C430" s="35">
        <v>10</v>
      </c>
      <c r="D430" s="28" t="s">
        <v>70</v>
      </c>
      <c r="E430" s="28" t="s">
        <v>184</v>
      </c>
      <c r="F430" s="28"/>
      <c r="G430" s="44">
        <f>G432</f>
        <v>420</v>
      </c>
      <c r="H430" s="44">
        <f>H432</f>
        <v>420</v>
      </c>
      <c r="I430" s="44">
        <f>I432</f>
        <v>420</v>
      </c>
    </row>
    <row r="431" spans="1:9" ht="47.25">
      <c r="A431" s="45" t="s">
        <v>532</v>
      </c>
      <c r="B431" s="35">
        <v>903</v>
      </c>
      <c r="C431" s="35">
        <v>10</v>
      </c>
      <c r="D431" s="28" t="s">
        <v>70</v>
      </c>
      <c r="E431" s="28" t="s">
        <v>533</v>
      </c>
      <c r="F431" s="28"/>
      <c r="G431" s="44">
        <f>G432</f>
        <v>420</v>
      </c>
      <c r="H431" s="44">
        <f aca="true" t="shared" si="70" ref="H431:I433">H432</f>
        <v>420</v>
      </c>
      <c r="I431" s="44">
        <f t="shared" si="70"/>
        <v>420</v>
      </c>
    </row>
    <row r="432" spans="1:9" ht="18.75" customHeight="1">
      <c r="A432" s="33" t="s">
        <v>534</v>
      </c>
      <c r="B432" s="43">
        <v>903</v>
      </c>
      <c r="C432" s="31" t="s">
        <v>99</v>
      </c>
      <c r="D432" s="31" t="s">
        <v>70</v>
      </c>
      <c r="E432" s="31" t="s">
        <v>535</v>
      </c>
      <c r="F432" s="31"/>
      <c r="G432" s="46">
        <f>G433</f>
        <v>420</v>
      </c>
      <c r="H432" s="46">
        <f t="shared" si="70"/>
        <v>420</v>
      </c>
      <c r="I432" s="46">
        <f t="shared" si="70"/>
        <v>420</v>
      </c>
    </row>
    <row r="433" spans="1:9" ht="31.5">
      <c r="A433" s="33" t="s">
        <v>144</v>
      </c>
      <c r="B433" s="43">
        <v>903</v>
      </c>
      <c r="C433" s="31" t="s">
        <v>99</v>
      </c>
      <c r="D433" s="31" t="s">
        <v>70</v>
      </c>
      <c r="E433" s="31" t="s">
        <v>535</v>
      </c>
      <c r="F433" s="31" t="s">
        <v>145</v>
      </c>
      <c r="G433" s="46">
        <f>G434</f>
        <v>420</v>
      </c>
      <c r="H433" s="46">
        <f t="shared" si="70"/>
        <v>420</v>
      </c>
      <c r="I433" s="46">
        <f t="shared" si="70"/>
        <v>420</v>
      </c>
    </row>
    <row r="434" spans="1:9" ht="31.5">
      <c r="A434" s="33" t="s">
        <v>179</v>
      </c>
      <c r="B434" s="43">
        <v>903</v>
      </c>
      <c r="C434" s="31" t="s">
        <v>99</v>
      </c>
      <c r="D434" s="31" t="s">
        <v>70</v>
      </c>
      <c r="E434" s="31" t="s">
        <v>535</v>
      </c>
      <c r="F434" s="31" t="s">
        <v>180</v>
      </c>
      <c r="G434" s="46">
        <v>420</v>
      </c>
      <c r="H434" s="46">
        <v>420</v>
      </c>
      <c r="I434" s="46">
        <v>420</v>
      </c>
    </row>
    <row r="435" spans="1:9" ht="20.25" customHeight="1">
      <c r="A435" s="45" t="s">
        <v>185</v>
      </c>
      <c r="B435" s="35">
        <v>903</v>
      </c>
      <c r="C435" s="35">
        <v>10</v>
      </c>
      <c r="D435" s="28" t="s">
        <v>70</v>
      </c>
      <c r="E435" s="28" t="s">
        <v>186</v>
      </c>
      <c r="F435" s="28"/>
      <c r="G435" s="44">
        <f>G440+G436</f>
        <v>1400</v>
      </c>
      <c r="H435" s="44">
        <f>H440+H436</f>
        <v>1400</v>
      </c>
      <c r="I435" s="44">
        <f>I440+I436</f>
        <v>1400</v>
      </c>
    </row>
    <row r="436" spans="1:9" ht="31.5">
      <c r="A436" s="45" t="s">
        <v>536</v>
      </c>
      <c r="B436" s="35">
        <v>903</v>
      </c>
      <c r="C436" s="28" t="s">
        <v>99</v>
      </c>
      <c r="D436" s="28" t="s">
        <v>70</v>
      </c>
      <c r="E436" s="28" t="s">
        <v>537</v>
      </c>
      <c r="F436" s="28"/>
      <c r="G436" s="44">
        <f>G437</f>
        <v>920</v>
      </c>
      <c r="H436" s="44">
        <f aca="true" t="shared" si="71" ref="H436:I438">H437</f>
        <v>920</v>
      </c>
      <c r="I436" s="44">
        <f t="shared" si="71"/>
        <v>920</v>
      </c>
    </row>
    <row r="437" spans="1:9" ht="47.25">
      <c r="A437" s="68" t="s">
        <v>538</v>
      </c>
      <c r="B437" s="43">
        <v>903</v>
      </c>
      <c r="C437" s="31" t="s">
        <v>99</v>
      </c>
      <c r="D437" s="31" t="s">
        <v>70</v>
      </c>
      <c r="E437" s="31" t="s">
        <v>539</v>
      </c>
      <c r="F437" s="31"/>
      <c r="G437" s="46">
        <f>G438</f>
        <v>920</v>
      </c>
      <c r="H437" s="46">
        <f t="shared" si="71"/>
        <v>920</v>
      </c>
      <c r="I437" s="46">
        <f t="shared" si="71"/>
        <v>920</v>
      </c>
    </row>
    <row r="438" spans="1:9" ht="31.5">
      <c r="A438" s="33" t="s">
        <v>144</v>
      </c>
      <c r="B438" s="43">
        <v>903</v>
      </c>
      <c r="C438" s="31" t="s">
        <v>99</v>
      </c>
      <c r="D438" s="31" t="s">
        <v>70</v>
      </c>
      <c r="E438" s="31" t="s">
        <v>539</v>
      </c>
      <c r="F438" s="31" t="s">
        <v>145</v>
      </c>
      <c r="G438" s="46">
        <f>G439</f>
        <v>920</v>
      </c>
      <c r="H438" s="46">
        <f t="shared" si="71"/>
        <v>920</v>
      </c>
      <c r="I438" s="46">
        <f t="shared" si="71"/>
        <v>920</v>
      </c>
    </row>
    <row r="439" spans="1:9" ht="31.5">
      <c r="A439" s="33" t="s">
        <v>179</v>
      </c>
      <c r="B439" s="43">
        <v>903</v>
      </c>
      <c r="C439" s="31" t="s">
        <v>99</v>
      </c>
      <c r="D439" s="31" t="s">
        <v>70</v>
      </c>
      <c r="E439" s="31" t="s">
        <v>539</v>
      </c>
      <c r="F439" s="31" t="s">
        <v>180</v>
      </c>
      <c r="G439" s="46">
        <v>920</v>
      </c>
      <c r="H439" s="46">
        <v>920</v>
      </c>
      <c r="I439" s="46">
        <v>920</v>
      </c>
    </row>
    <row r="440" spans="1:9" ht="31.5">
      <c r="A440" s="45" t="s">
        <v>540</v>
      </c>
      <c r="B440" s="35">
        <v>903</v>
      </c>
      <c r="C440" s="35">
        <v>10</v>
      </c>
      <c r="D440" s="28" t="s">
        <v>70</v>
      </c>
      <c r="E440" s="28" t="s">
        <v>541</v>
      </c>
      <c r="F440" s="28"/>
      <c r="G440" s="44">
        <f>G441+G444</f>
        <v>480</v>
      </c>
      <c r="H440" s="44">
        <f>H441+H444</f>
        <v>480</v>
      </c>
      <c r="I440" s="44">
        <f>I441+I444</f>
        <v>480</v>
      </c>
    </row>
    <row r="441" spans="1:9" ht="31.5">
      <c r="A441" s="33" t="s">
        <v>542</v>
      </c>
      <c r="B441" s="43">
        <v>903</v>
      </c>
      <c r="C441" s="31" t="s">
        <v>99</v>
      </c>
      <c r="D441" s="31" t="s">
        <v>70</v>
      </c>
      <c r="E441" s="31" t="s">
        <v>543</v>
      </c>
      <c r="F441" s="31"/>
      <c r="G441" s="46">
        <f aca="true" t="shared" si="72" ref="G441:I442">G442</f>
        <v>270</v>
      </c>
      <c r="H441" s="46">
        <f t="shared" si="72"/>
        <v>270</v>
      </c>
      <c r="I441" s="46">
        <f t="shared" si="72"/>
        <v>270</v>
      </c>
    </row>
    <row r="442" spans="1:9" ht="31.5">
      <c r="A442" s="33" t="s">
        <v>115</v>
      </c>
      <c r="B442" s="43">
        <v>903</v>
      </c>
      <c r="C442" s="31" t="s">
        <v>99</v>
      </c>
      <c r="D442" s="31" t="s">
        <v>70</v>
      </c>
      <c r="E442" s="31" t="s">
        <v>543</v>
      </c>
      <c r="F442" s="31" t="s">
        <v>116</v>
      </c>
      <c r="G442" s="46">
        <f t="shared" si="72"/>
        <v>270</v>
      </c>
      <c r="H442" s="46">
        <f t="shared" si="72"/>
        <v>270</v>
      </c>
      <c r="I442" s="46">
        <f t="shared" si="72"/>
        <v>270</v>
      </c>
    </row>
    <row r="443" spans="1:9" ht="15.75" customHeight="1">
      <c r="A443" s="33" t="s">
        <v>117</v>
      </c>
      <c r="B443" s="43">
        <v>903</v>
      </c>
      <c r="C443" s="31" t="s">
        <v>99</v>
      </c>
      <c r="D443" s="31" t="s">
        <v>70</v>
      </c>
      <c r="E443" s="31" t="s">
        <v>543</v>
      </c>
      <c r="F443" s="31" t="s">
        <v>118</v>
      </c>
      <c r="G443" s="46">
        <v>270</v>
      </c>
      <c r="H443" s="46">
        <v>270</v>
      </c>
      <c r="I443" s="46">
        <v>270</v>
      </c>
    </row>
    <row r="444" spans="1:9" ht="31.5">
      <c r="A444" s="33" t="s">
        <v>144</v>
      </c>
      <c r="B444" s="43">
        <v>903</v>
      </c>
      <c r="C444" s="31" t="s">
        <v>99</v>
      </c>
      <c r="D444" s="31" t="s">
        <v>70</v>
      </c>
      <c r="E444" s="31" t="s">
        <v>543</v>
      </c>
      <c r="F444" s="31" t="s">
        <v>145</v>
      </c>
      <c r="G444" s="46">
        <f>G445</f>
        <v>210</v>
      </c>
      <c r="H444" s="46">
        <f>H445</f>
        <v>210</v>
      </c>
      <c r="I444" s="46">
        <f>I445</f>
        <v>210</v>
      </c>
    </row>
    <row r="445" spans="1:9" ht="31.5">
      <c r="A445" s="33" t="s">
        <v>179</v>
      </c>
      <c r="B445" s="43">
        <v>903</v>
      </c>
      <c r="C445" s="31" t="s">
        <v>99</v>
      </c>
      <c r="D445" s="31" t="s">
        <v>70</v>
      </c>
      <c r="E445" s="31" t="s">
        <v>543</v>
      </c>
      <c r="F445" s="31" t="s">
        <v>180</v>
      </c>
      <c r="G445" s="46">
        <v>210</v>
      </c>
      <c r="H445" s="46">
        <v>210</v>
      </c>
      <c r="I445" s="46">
        <v>210</v>
      </c>
    </row>
    <row r="446" spans="1:9" ht="47.25">
      <c r="A446" s="45" t="s">
        <v>187</v>
      </c>
      <c r="B446" s="35">
        <v>903</v>
      </c>
      <c r="C446" s="28" t="s">
        <v>99</v>
      </c>
      <c r="D446" s="28" t="s">
        <v>70</v>
      </c>
      <c r="E446" s="28" t="s">
        <v>188</v>
      </c>
      <c r="F446" s="28"/>
      <c r="G446" s="44">
        <f>G447</f>
        <v>250</v>
      </c>
      <c r="H446" s="44">
        <f aca="true" t="shared" si="73" ref="H446:I449">H447</f>
        <v>250</v>
      </c>
      <c r="I446" s="44">
        <f t="shared" si="73"/>
        <v>250</v>
      </c>
    </row>
    <row r="447" spans="1:9" ht="47.25">
      <c r="A447" s="45" t="s">
        <v>544</v>
      </c>
      <c r="B447" s="35">
        <v>903</v>
      </c>
      <c r="C447" s="28" t="s">
        <v>99</v>
      </c>
      <c r="D447" s="28" t="s">
        <v>70</v>
      </c>
      <c r="E447" s="28" t="s">
        <v>545</v>
      </c>
      <c r="F447" s="28"/>
      <c r="G447" s="44">
        <f>G448</f>
        <v>250</v>
      </c>
      <c r="H447" s="44">
        <f t="shared" si="73"/>
        <v>250</v>
      </c>
      <c r="I447" s="44">
        <f t="shared" si="73"/>
        <v>250</v>
      </c>
    </row>
    <row r="448" spans="1:9" ht="47.25">
      <c r="A448" s="33" t="s">
        <v>546</v>
      </c>
      <c r="B448" s="43">
        <v>903</v>
      </c>
      <c r="C448" s="31" t="s">
        <v>99</v>
      </c>
      <c r="D448" s="31" t="s">
        <v>70</v>
      </c>
      <c r="E448" s="31" t="s">
        <v>547</v>
      </c>
      <c r="F448" s="31"/>
      <c r="G448" s="46">
        <f>G449</f>
        <v>250</v>
      </c>
      <c r="H448" s="46">
        <f t="shared" si="73"/>
        <v>250</v>
      </c>
      <c r="I448" s="46">
        <f t="shared" si="73"/>
        <v>250</v>
      </c>
    </row>
    <row r="449" spans="1:9" ht="31.5">
      <c r="A449" s="33" t="s">
        <v>144</v>
      </c>
      <c r="B449" s="43">
        <v>903</v>
      </c>
      <c r="C449" s="31" t="s">
        <v>99</v>
      </c>
      <c r="D449" s="31" t="s">
        <v>70</v>
      </c>
      <c r="E449" s="31" t="s">
        <v>547</v>
      </c>
      <c r="F449" s="31" t="s">
        <v>145</v>
      </c>
      <c r="G449" s="46">
        <f>G450</f>
        <v>250</v>
      </c>
      <c r="H449" s="46">
        <f t="shared" si="73"/>
        <v>250</v>
      </c>
      <c r="I449" s="46">
        <f t="shared" si="73"/>
        <v>250</v>
      </c>
    </row>
    <row r="450" spans="1:9" ht="32.25" customHeight="1">
      <c r="A450" s="33" t="s">
        <v>179</v>
      </c>
      <c r="B450" s="43">
        <v>903</v>
      </c>
      <c r="C450" s="31" t="s">
        <v>99</v>
      </c>
      <c r="D450" s="31" t="s">
        <v>70</v>
      </c>
      <c r="E450" s="31" t="s">
        <v>547</v>
      </c>
      <c r="F450" s="31" t="s">
        <v>180</v>
      </c>
      <c r="G450" s="46">
        <v>250</v>
      </c>
      <c r="H450" s="46">
        <v>250</v>
      </c>
      <c r="I450" s="46">
        <v>250</v>
      </c>
    </row>
    <row r="451" spans="1:9" ht="53.25" customHeight="1">
      <c r="A451" s="35" t="s">
        <v>199</v>
      </c>
      <c r="B451" s="35">
        <v>905</v>
      </c>
      <c r="C451" s="31"/>
      <c r="D451" s="31"/>
      <c r="E451" s="31"/>
      <c r="F451" s="31"/>
      <c r="G451" s="44">
        <f>G452+G480</f>
        <v>18463.119</v>
      </c>
      <c r="H451" s="44">
        <f>H452+H480</f>
        <v>18463.119</v>
      </c>
      <c r="I451" s="44">
        <f>I452+I480</f>
        <v>18463.119</v>
      </c>
    </row>
    <row r="452" spans="1:9" ht="16.5" customHeight="1">
      <c r="A452" s="45" t="s">
        <v>25</v>
      </c>
      <c r="B452" s="35">
        <v>905</v>
      </c>
      <c r="C452" s="28" t="s">
        <v>66</v>
      </c>
      <c r="D452" s="31"/>
      <c r="E452" s="31"/>
      <c r="F452" s="31"/>
      <c r="G452" s="44">
        <f>G453+G466</f>
        <v>17282.119</v>
      </c>
      <c r="H452" s="44">
        <f>H453+H466</f>
        <v>17282.119</v>
      </c>
      <c r="I452" s="44">
        <f>I453+I466</f>
        <v>17282.119</v>
      </c>
    </row>
    <row r="453" spans="1:9" ht="74.25" customHeight="1">
      <c r="A453" s="45" t="s">
        <v>71</v>
      </c>
      <c r="B453" s="35">
        <v>905</v>
      </c>
      <c r="C453" s="28" t="s">
        <v>66</v>
      </c>
      <c r="D453" s="28" t="s">
        <v>72</v>
      </c>
      <c r="E453" s="28"/>
      <c r="F453" s="28"/>
      <c r="G453" s="44">
        <f aca="true" t="shared" si="74" ref="G453:I454">G454</f>
        <v>11853.298999999999</v>
      </c>
      <c r="H453" s="44">
        <f t="shared" si="74"/>
        <v>11853.298999999999</v>
      </c>
      <c r="I453" s="44">
        <f t="shared" si="74"/>
        <v>11853.298999999999</v>
      </c>
    </row>
    <row r="454" spans="1:9" ht="31.5">
      <c r="A454" s="45" t="s">
        <v>332</v>
      </c>
      <c r="B454" s="35">
        <v>905</v>
      </c>
      <c r="C454" s="28" t="s">
        <v>66</v>
      </c>
      <c r="D454" s="28" t="s">
        <v>72</v>
      </c>
      <c r="E454" s="28" t="s">
        <v>333</v>
      </c>
      <c r="F454" s="28"/>
      <c r="G454" s="44">
        <f t="shared" si="74"/>
        <v>11853.298999999999</v>
      </c>
      <c r="H454" s="44">
        <f t="shared" si="74"/>
        <v>11853.298999999999</v>
      </c>
      <c r="I454" s="44">
        <f t="shared" si="74"/>
        <v>11853.298999999999</v>
      </c>
    </row>
    <row r="455" spans="1:9" ht="20.25" customHeight="1">
      <c r="A455" s="45" t="s">
        <v>334</v>
      </c>
      <c r="B455" s="35">
        <v>905</v>
      </c>
      <c r="C455" s="28" t="s">
        <v>66</v>
      </c>
      <c r="D455" s="28" t="s">
        <v>72</v>
      </c>
      <c r="E455" s="28" t="s">
        <v>335</v>
      </c>
      <c r="F455" s="28"/>
      <c r="G455" s="44">
        <f>G456+G463</f>
        <v>11853.298999999999</v>
      </c>
      <c r="H455" s="44">
        <f>H456+H463</f>
        <v>11853.298999999999</v>
      </c>
      <c r="I455" s="44">
        <f>I456+I463</f>
        <v>11853.298999999999</v>
      </c>
    </row>
    <row r="456" spans="1:9" ht="31.5">
      <c r="A456" s="33" t="s">
        <v>336</v>
      </c>
      <c r="B456" s="43">
        <v>905</v>
      </c>
      <c r="C456" s="31" t="s">
        <v>66</v>
      </c>
      <c r="D456" s="31" t="s">
        <v>72</v>
      </c>
      <c r="E456" s="31" t="s">
        <v>337</v>
      </c>
      <c r="F456" s="31"/>
      <c r="G456" s="46">
        <f>G457+G459+G461</f>
        <v>11426.298999999999</v>
      </c>
      <c r="H456" s="46">
        <f>H457+H459+H461</f>
        <v>11426.298999999999</v>
      </c>
      <c r="I456" s="46">
        <f>I457+I459+I461</f>
        <v>11426.298999999999</v>
      </c>
    </row>
    <row r="457" spans="1:9" ht="78.75">
      <c r="A457" s="33" t="s">
        <v>111</v>
      </c>
      <c r="B457" s="43">
        <v>905</v>
      </c>
      <c r="C457" s="31" t="s">
        <v>66</v>
      </c>
      <c r="D457" s="31" t="s">
        <v>72</v>
      </c>
      <c r="E457" s="31" t="s">
        <v>337</v>
      </c>
      <c r="F457" s="31" t="s">
        <v>112</v>
      </c>
      <c r="G457" s="46">
        <f>G458</f>
        <v>10631.298999999999</v>
      </c>
      <c r="H457" s="46">
        <f>H458</f>
        <v>10631.298999999999</v>
      </c>
      <c r="I457" s="46">
        <f>I458</f>
        <v>10631.298999999999</v>
      </c>
    </row>
    <row r="458" spans="1:9" ht="31.5">
      <c r="A458" s="33" t="s">
        <v>113</v>
      </c>
      <c r="B458" s="43">
        <v>905</v>
      </c>
      <c r="C458" s="31" t="s">
        <v>66</v>
      </c>
      <c r="D458" s="31" t="s">
        <v>72</v>
      </c>
      <c r="E458" s="31" t="s">
        <v>337</v>
      </c>
      <c r="F458" s="31" t="s">
        <v>114</v>
      </c>
      <c r="G458" s="32">
        <f>10193*1.043</f>
        <v>10631.298999999999</v>
      </c>
      <c r="H458" s="32">
        <f>10193*1.043</f>
        <v>10631.298999999999</v>
      </c>
      <c r="I458" s="32">
        <f>10193*1.043</f>
        <v>10631.298999999999</v>
      </c>
    </row>
    <row r="459" spans="1:9" ht="31.5">
      <c r="A459" s="33" t="s">
        <v>115</v>
      </c>
      <c r="B459" s="43">
        <v>905</v>
      </c>
      <c r="C459" s="31" t="s">
        <v>66</v>
      </c>
      <c r="D459" s="31" t="s">
        <v>72</v>
      </c>
      <c r="E459" s="31" t="s">
        <v>337</v>
      </c>
      <c r="F459" s="31" t="s">
        <v>116</v>
      </c>
      <c r="G459" s="46">
        <f>G460</f>
        <v>664</v>
      </c>
      <c r="H459" s="46">
        <f>H460</f>
        <v>664</v>
      </c>
      <c r="I459" s="46">
        <f>I460</f>
        <v>664</v>
      </c>
    </row>
    <row r="460" spans="1:9" ht="47.25">
      <c r="A460" s="33" t="s">
        <v>117</v>
      </c>
      <c r="B460" s="43">
        <v>905</v>
      </c>
      <c r="C460" s="31" t="s">
        <v>66</v>
      </c>
      <c r="D460" s="31" t="s">
        <v>72</v>
      </c>
      <c r="E460" s="31" t="s">
        <v>337</v>
      </c>
      <c r="F460" s="31" t="s">
        <v>118</v>
      </c>
      <c r="G460" s="32">
        <f>664</f>
        <v>664</v>
      </c>
      <c r="H460" s="32">
        <f>664</f>
        <v>664</v>
      </c>
      <c r="I460" s="32">
        <f>664</f>
        <v>664</v>
      </c>
    </row>
    <row r="461" spans="1:9" ht="15.75">
      <c r="A461" s="33" t="s">
        <v>119</v>
      </c>
      <c r="B461" s="43">
        <v>905</v>
      </c>
      <c r="C461" s="31" t="s">
        <v>66</v>
      </c>
      <c r="D461" s="31" t="s">
        <v>72</v>
      </c>
      <c r="E461" s="31" t="s">
        <v>337</v>
      </c>
      <c r="F461" s="31" t="s">
        <v>124</v>
      </c>
      <c r="G461" s="46">
        <f>G462</f>
        <v>131</v>
      </c>
      <c r="H461" s="46">
        <f>H462</f>
        <v>131</v>
      </c>
      <c r="I461" s="46">
        <f>I462</f>
        <v>131</v>
      </c>
    </row>
    <row r="462" spans="1:9" ht="15.75">
      <c r="A462" s="33" t="s">
        <v>238</v>
      </c>
      <c r="B462" s="43">
        <v>905</v>
      </c>
      <c r="C462" s="31" t="s">
        <v>66</v>
      </c>
      <c r="D462" s="31" t="s">
        <v>72</v>
      </c>
      <c r="E462" s="31" t="s">
        <v>337</v>
      </c>
      <c r="F462" s="31" t="s">
        <v>121</v>
      </c>
      <c r="G462" s="46">
        <f>8.8+7.5+20+30+65-0.3</f>
        <v>131</v>
      </c>
      <c r="H462" s="46">
        <f>8.8+7.5+20+30+65-0.3</f>
        <v>131</v>
      </c>
      <c r="I462" s="46">
        <f>8.8+7.5+20+30+65-0.3</f>
        <v>131</v>
      </c>
    </row>
    <row r="463" spans="1:9" ht="47.25">
      <c r="A463" s="33" t="s">
        <v>338</v>
      </c>
      <c r="B463" s="43">
        <v>905</v>
      </c>
      <c r="C463" s="31" t="s">
        <v>66</v>
      </c>
      <c r="D463" s="31" t="s">
        <v>72</v>
      </c>
      <c r="E463" s="31" t="s">
        <v>339</v>
      </c>
      <c r="F463" s="31"/>
      <c r="G463" s="46">
        <f aca="true" t="shared" si="75" ref="G463:I464">G464</f>
        <v>427</v>
      </c>
      <c r="H463" s="46">
        <f t="shared" si="75"/>
        <v>427</v>
      </c>
      <c r="I463" s="46">
        <f t="shared" si="75"/>
        <v>427</v>
      </c>
    </row>
    <row r="464" spans="1:9" ht="90" customHeight="1">
      <c r="A464" s="33" t="s">
        <v>111</v>
      </c>
      <c r="B464" s="43">
        <v>905</v>
      </c>
      <c r="C464" s="31" t="s">
        <v>66</v>
      </c>
      <c r="D464" s="31" t="s">
        <v>72</v>
      </c>
      <c r="E464" s="31" t="s">
        <v>339</v>
      </c>
      <c r="F464" s="31" t="s">
        <v>112</v>
      </c>
      <c r="G464" s="46">
        <f t="shared" si="75"/>
        <v>427</v>
      </c>
      <c r="H464" s="46">
        <f t="shared" si="75"/>
        <v>427</v>
      </c>
      <c r="I464" s="46">
        <f t="shared" si="75"/>
        <v>427</v>
      </c>
    </row>
    <row r="465" spans="1:9" ht="36" customHeight="1">
      <c r="A465" s="33" t="s">
        <v>113</v>
      </c>
      <c r="B465" s="43">
        <v>905</v>
      </c>
      <c r="C465" s="31" t="s">
        <v>66</v>
      </c>
      <c r="D465" s="31" t="s">
        <v>72</v>
      </c>
      <c r="E465" s="31" t="s">
        <v>339</v>
      </c>
      <c r="F465" s="31" t="s">
        <v>114</v>
      </c>
      <c r="G465" s="46">
        <v>427</v>
      </c>
      <c r="H465" s="46">
        <v>427</v>
      </c>
      <c r="I465" s="46">
        <v>427</v>
      </c>
    </row>
    <row r="466" spans="1:9" ht="15.75">
      <c r="A466" s="45" t="s">
        <v>77</v>
      </c>
      <c r="B466" s="35">
        <v>905</v>
      </c>
      <c r="C466" s="28" t="s">
        <v>66</v>
      </c>
      <c r="D466" s="28" t="s">
        <v>78</v>
      </c>
      <c r="E466" s="28"/>
      <c r="F466" s="28"/>
      <c r="G466" s="44">
        <f>G467+G475</f>
        <v>5428.819999999999</v>
      </c>
      <c r="H466" s="44">
        <f>H467+H475</f>
        <v>5428.819999999999</v>
      </c>
      <c r="I466" s="44">
        <f>I467+I475</f>
        <v>5428.819999999999</v>
      </c>
    </row>
    <row r="467" spans="1:9" ht="15.75">
      <c r="A467" s="45" t="s">
        <v>122</v>
      </c>
      <c r="B467" s="35">
        <v>905</v>
      </c>
      <c r="C467" s="28" t="s">
        <v>66</v>
      </c>
      <c r="D467" s="28" t="s">
        <v>78</v>
      </c>
      <c r="E467" s="28" t="s">
        <v>360</v>
      </c>
      <c r="F467" s="28"/>
      <c r="G467" s="44">
        <f>G468</f>
        <v>5188.999999999999</v>
      </c>
      <c r="H467" s="44">
        <f>H468</f>
        <v>5188.999999999999</v>
      </c>
      <c r="I467" s="44">
        <f>I468</f>
        <v>5188.999999999999</v>
      </c>
    </row>
    <row r="468" spans="1:9" ht="31.5">
      <c r="A468" s="45" t="s">
        <v>384</v>
      </c>
      <c r="B468" s="35">
        <v>905</v>
      </c>
      <c r="C468" s="28" t="s">
        <v>66</v>
      </c>
      <c r="D468" s="28" t="s">
        <v>78</v>
      </c>
      <c r="E468" s="28" t="s">
        <v>385</v>
      </c>
      <c r="F468" s="28"/>
      <c r="G468" s="44">
        <f>G469+G472</f>
        <v>5188.999999999999</v>
      </c>
      <c r="H468" s="44">
        <f>H469+H472</f>
        <v>5188.999999999999</v>
      </c>
      <c r="I468" s="44">
        <f>I469+I472</f>
        <v>5188.999999999999</v>
      </c>
    </row>
    <row r="469" spans="1:9" ht="53.25" customHeight="1">
      <c r="A469" s="33" t="s">
        <v>200</v>
      </c>
      <c r="B469" s="43">
        <v>905</v>
      </c>
      <c r="C469" s="31" t="s">
        <v>66</v>
      </c>
      <c r="D469" s="31" t="s">
        <v>78</v>
      </c>
      <c r="E469" s="31" t="s">
        <v>548</v>
      </c>
      <c r="F469" s="31"/>
      <c r="G469" s="46">
        <f aca="true" t="shared" si="76" ref="G469:I470">G470</f>
        <v>5088.999999999999</v>
      </c>
      <c r="H469" s="46">
        <f t="shared" si="76"/>
        <v>5088.999999999999</v>
      </c>
      <c r="I469" s="46">
        <f t="shared" si="76"/>
        <v>5088.999999999999</v>
      </c>
    </row>
    <row r="470" spans="1:9" ht="31.5" customHeight="1">
      <c r="A470" s="33" t="s">
        <v>115</v>
      </c>
      <c r="B470" s="43">
        <v>905</v>
      </c>
      <c r="C470" s="31" t="s">
        <v>66</v>
      </c>
      <c r="D470" s="31" t="s">
        <v>78</v>
      </c>
      <c r="E470" s="31" t="s">
        <v>548</v>
      </c>
      <c r="F470" s="31" t="s">
        <v>116</v>
      </c>
      <c r="G470" s="46">
        <f t="shared" si="76"/>
        <v>5088.999999999999</v>
      </c>
      <c r="H470" s="46">
        <f t="shared" si="76"/>
        <v>5088.999999999999</v>
      </c>
      <c r="I470" s="46">
        <f t="shared" si="76"/>
        <v>5088.999999999999</v>
      </c>
    </row>
    <row r="471" spans="1:9" ht="49.5" customHeight="1">
      <c r="A471" s="33" t="s">
        <v>117</v>
      </c>
      <c r="B471" s="43">
        <v>905</v>
      </c>
      <c r="C471" s="31" t="s">
        <v>66</v>
      </c>
      <c r="D471" s="31" t="s">
        <v>78</v>
      </c>
      <c r="E471" s="31" t="s">
        <v>548</v>
      </c>
      <c r="F471" s="31" t="s">
        <v>118</v>
      </c>
      <c r="G471" s="46">
        <f>3123.5+1000+1427.4-355-7.1-100+0.2</f>
        <v>5088.999999999999</v>
      </c>
      <c r="H471" s="46">
        <f>3123.5+1000+1427.4-355-7.1-100+0.2</f>
        <v>5088.999999999999</v>
      </c>
      <c r="I471" s="46">
        <f>3123.5+1000+1427.4-355-7.1-100+0.2</f>
        <v>5088.999999999999</v>
      </c>
    </row>
    <row r="472" spans="1:9" ht="32.25" customHeight="1">
      <c r="A472" s="33" t="s">
        <v>549</v>
      </c>
      <c r="B472" s="43">
        <v>905</v>
      </c>
      <c r="C472" s="31" t="s">
        <v>66</v>
      </c>
      <c r="D472" s="31" t="s">
        <v>78</v>
      </c>
      <c r="E472" s="31" t="s">
        <v>550</v>
      </c>
      <c r="F472" s="31"/>
      <c r="G472" s="46">
        <f aca="true" t="shared" si="77" ref="G472:I473">G473</f>
        <v>100</v>
      </c>
      <c r="H472" s="46">
        <f t="shared" si="77"/>
        <v>100</v>
      </c>
      <c r="I472" s="46">
        <f t="shared" si="77"/>
        <v>100</v>
      </c>
    </row>
    <row r="473" spans="1:9" ht="35.25" customHeight="1">
      <c r="A473" s="33" t="s">
        <v>115</v>
      </c>
      <c r="B473" s="43">
        <v>905</v>
      </c>
      <c r="C473" s="31" t="s">
        <v>66</v>
      </c>
      <c r="D473" s="31" t="s">
        <v>78</v>
      </c>
      <c r="E473" s="31" t="s">
        <v>550</v>
      </c>
      <c r="F473" s="31" t="s">
        <v>116</v>
      </c>
      <c r="G473" s="46">
        <f t="shared" si="77"/>
        <v>100</v>
      </c>
      <c r="H473" s="46">
        <f t="shared" si="77"/>
        <v>100</v>
      </c>
      <c r="I473" s="46">
        <f t="shared" si="77"/>
        <v>100</v>
      </c>
    </row>
    <row r="474" spans="1:9" ht="48.75" customHeight="1">
      <c r="A474" s="33" t="s">
        <v>117</v>
      </c>
      <c r="B474" s="43">
        <v>905</v>
      </c>
      <c r="C474" s="31" t="s">
        <v>66</v>
      </c>
      <c r="D474" s="31" t="s">
        <v>78</v>
      </c>
      <c r="E474" s="31" t="s">
        <v>550</v>
      </c>
      <c r="F474" s="31" t="s">
        <v>118</v>
      </c>
      <c r="G474" s="46">
        <v>100</v>
      </c>
      <c r="H474" s="46">
        <v>100</v>
      </c>
      <c r="I474" s="46">
        <v>100</v>
      </c>
    </row>
    <row r="475" spans="1:9" ht="66" customHeight="1">
      <c r="A475" s="45" t="s">
        <v>551</v>
      </c>
      <c r="B475" s="35">
        <v>905</v>
      </c>
      <c r="C475" s="28" t="s">
        <v>66</v>
      </c>
      <c r="D475" s="28" t="s">
        <v>78</v>
      </c>
      <c r="E475" s="28" t="s">
        <v>307</v>
      </c>
      <c r="F475" s="28"/>
      <c r="G475" s="44">
        <f>G476</f>
        <v>239.82</v>
      </c>
      <c r="H475" s="44">
        <f aca="true" t="shared" si="78" ref="H475:I478">H476</f>
        <v>239.82</v>
      </c>
      <c r="I475" s="44">
        <f t="shared" si="78"/>
        <v>239.82</v>
      </c>
    </row>
    <row r="476" spans="1:9" ht="39" customHeight="1">
      <c r="A476" s="45" t="s">
        <v>552</v>
      </c>
      <c r="B476" s="35">
        <v>905</v>
      </c>
      <c r="C476" s="28" t="s">
        <v>66</v>
      </c>
      <c r="D476" s="28" t="s">
        <v>78</v>
      </c>
      <c r="E476" s="28" t="s">
        <v>553</v>
      </c>
      <c r="F476" s="28"/>
      <c r="G476" s="44">
        <f>G477</f>
        <v>239.82</v>
      </c>
      <c r="H476" s="44">
        <f t="shared" si="78"/>
        <v>239.82</v>
      </c>
      <c r="I476" s="44">
        <f t="shared" si="78"/>
        <v>239.82</v>
      </c>
    </row>
    <row r="477" spans="1:9" ht="31.5">
      <c r="A477" s="33" t="s">
        <v>308</v>
      </c>
      <c r="B477" s="43">
        <v>905</v>
      </c>
      <c r="C477" s="31" t="s">
        <v>66</v>
      </c>
      <c r="D477" s="31" t="s">
        <v>78</v>
      </c>
      <c r="E477" s="31" t="s">
        <v>554</v>
      </c>
      <c r="F477" s="31"/>
      <c r="G477" s="46">
        <f>G478</f>
        <v>239.82</v>
      </c>
      <c r="H477" s="46">
        <f t="shared" si="78"/>
        <v>239.82</v>
      </c>
      <c r="I477" s="46">
        <f t="shared" si="78"/>
        <v>239.82</v>
      </c>
    </row>
    <row r="478" spans="1:9" ht="31.5">
      <c r="A478" s="33" t="s">
        <v>115</v>
      </c>
      <c r="B478" s="43">
        <v>905</v>
      </c>
      <c r="C478" s="31" t="s">
        <v>66</v>
      </c>
      <c r="D478" s="31" t="s">
        <v>78</v>
      </c>
      <c r="E478" s="31" t="s">
        <v>554</v>
      </c>
      <c r="F478" s="31" t="s">
        <v>116</v>
      </c>
      <c r="G478" s="46">
        <f>G479</f>
        <v>239.82</v>
      </c>
      <c r="H478" s="46">
        <f t="shared" si="78"/>
        <v>239.82</v>
      </c>
      <c r="I478" s="46">
        <f t="shared" si="78"/>
        <v>239.82</v>
      </c>
    </row>
    <row r="479" spans="1:9" ht="47.25">
      <c r="A479" s="33" t="s">
        <v>117</v>
      </c>
      <c r="B479" s="43">
        <v>905</v>
      </c>
      <c r="C479" s="31" t="s">
        <v>66</v>
      </c>
      <c r="D479" s="31" t="s">
        <v>78</v>
      </c>
      <c r="E479" s="31" t="s">
        <v>554</v>
      </c>
      <c r="F479" s="31" t="s">
        <v>118</v>
      </c>
      <c r="G479" s="46">
        <v>239.82</v>
      </c>
      <c r="H479" s="46">
        <v>239.82</v>
      </c>
      <c r="I479" s="46">
        <v>239.82</v>
      </c>
    </row>
    <row r="480" spans="1:9" ht="15.75">
      <c r="A480" s="49" t="s">
        <v>29</v>
      </c>
      <c r="B480" s="35">
        <v>905</v>
      </c>
      <c r="C480" s="28" t="s">
        <v>82</v>
      </c>
      <c r="D480" s="28"/>
      <c r="E480" s="28"/>
      <c r="F480" s="28"/>
      <c r="G480" s="44">
        <f>G481</f>
        <v>1181</v>
      </c>
      <c r="H480" s="44">
        <f aca="true" t="shared" si="79" ref="H480:I482">H481</f>
        <v>1181</v>
      </c>
      <c r="I480" s="44">
        <f t="shared" si="79"/>
        <v>1181</v>
      </c>
    </row>
    <row r="481" spans="1:9" ht="15.75">
      <c r="A481" s="49" t="s">
        <v>88</v>
      </c>
      <c r="B481" s="35">
        <v>905</v>
      </c>
      <c r="C481" s="28" t="s">
        <v>82</v>
      </c>
      <c r="D481" s="28" t="s">
        <v>66</v>
      </c>
      <c r="E481" s="28"/>
      <c r="F481" s="28"/>
      <c r="G481" s="44">
        <f>G482</f>
        <v>1181</v>
      </c>
      <c r="H481" s="44">
        <f t="shared" si="79"/>
        <v>1181</v>
      </c>
      <c r="I481" s="44">
        <f t="shared" si="79"/>
        <v>1181</v>
      </c>
    </row>
    <row r="482" spans="1:9" ht="15.75">
      <c r="A482" s="45" t="s">
        <v>122</v>
      </c>
      <c r="B482" s="35">
        <v>905</v>
      </c>
      <c r="C482" s="28" t="s">
        <v>82</v>
      </c>
      <c r="D482" s="28" t="s">
        <v>66</v>
      </c>
      <c r="E482" s="28" t="s">
        <v>360</v>
      </c>
      <c r="F482" s="28"/>
      <c r="G482" s="44">
        <f>G483</f>
        <v>1181</v>
      </c>
      <c r="H482" s="44">
        <f t="shared" si="79"/>
        <v>1181</v>
      </c>
      <c r="I482" s="44">
        <f t="shared" si="79"/>
        <v>1181</v>
      </c>
    </row>
    <row r="483" spans="1:9" ht="31.5">
      <c r="A483" s="45" t="s">
        <v>384</v>
      </c>
      <c r="B483" s="35">
        <v>905</v>
      </c>
      <c r="C483" s="28" t="s">
        <v>82</v>
      </c>
      <c r="D483" s="28" t="s">
        <v>66</v>
      </c>
      <c r="E483" s="28" t="s">
        <v>385</v>
      </c>
      <c r="F483" s="28"/>
      <c r="G483" s="44">
        <f>G484+G487</f>
        <v>1181</v>
      </c>
      <c r="H483" s="44">
        <f>H484+H487</f>
        <v>1181</v>
      </c>
      <c r="I483" s="44">
        <f>I484+I487</f>
        <v>1181</v>
      </c>
    </row>
    <row r="484" spans="1:9" ht="31.5">
      <c r="A484" s="25" t="s">
        <v>265</v>
      </c>
      <c r="B484" s="43">
        <v>905</v>
      </c>
      <c r="C484" s="31" t="s">
        <v>82</v>
      </c>
      <c r="D484" s="31" t="s">
        <v>66</v>
      </c>
      <c r="E484" s="31" t="s">
        <v>555</v>
      </c>
      <c r="F484" s="31"/>
      <c r="G484" s="46">
        <f aca="true" t="shared" si="80" ref="G484:I485">G485</f>
        <v>270.4</v>
      </c>
      <c r="H484" s="46">
        <f t="shared" si="80"/>
        <v>270.4</v>
      </c>
      <c r="I484" s="46">
        <f t="shared" si="80"/>
        <v>270.4</v>
      </c>
    </row>
    <row r="485" spans="1:9" ht="31.5">
      <c r="A485" s="33" t="s">
        <v>115</v>
      </c>
      <c r="B485" s="43">
        <v>905</v>
      </c>
      <c r="C485" s="31" t="s">
        <v>82</v>
      </c>
      <c r="D485" s="31" t="s">
        <v>66</v>
      </c>
      <c r="E485" s="31" t="s">
        <v>555</v>
      </c>
      <c r="F485" s="31" t="s">
        <v>116</v>
      </c>
      <c r="G485" s="46">
        <f t="shared" si="80"/>
        <v>270.4</v>
      </c>
      <c r="H485" s="46">
        <f t="shared" si="80"/>
        <v>270.4</v>
      </c>
      <c r="I485" s="46">
        <f t="shared" si="80"/>
        <v>270.4</v>
      </c>
    </row>
    <row r="486" spans="1:9" ht="49.5" customHeight="1">
      <c r="A486" s="33" t="s">
        <v>117</v>
      </c>
      <c r="B486" s="43">
        <v>905</v>
      </c>
      <c r="C486" s="31" t="s">
        <v>82</v>
      </c>
      <c r="D486" s="31" t="s">
        <v>66</v>
      </c>
      <c r="E486" s="31" t="s">
        <v>555</v>
      </c>
      <c r="F486" s="31" t="s">
        <v>118</v>
      </c>
      <c r="G486" s="46">
        <f>263.2+7+0.2</f>
        <v>270.4</v>
      </c>
      <c r="H486" s="46">
        <f>263.2+7+0.2</f>
        <v>270.4</v>
      </c>
      <c r="I486" s="46">
        <f>263.2+7+0.2</f>
        <v>270.4</v>
      </c>
    </row>
    <row r="487" spans="1:9" ht="36" customHeight="1">
      <c r="A487" s="25" t="s">
        <v>556</v>
      </c>
      <c r="B487" s="43">
        <v>905</v>
      </c>
      <c r="C487" s="31" t="s">
        <v>82</v>
      </c>
      <c r="D487" s="31" t="s">
        <v>66</v>
      </c>
      <c r="E487" s="31" t="s">
        <v>557</v>
      </c>
      <c r="F487" s="31"/>
      <c r="G487" s="46">
        <f aca="true" t="shared" si="81" ref="G487:I488">G488</f>
        <v>910.6</v>
      </c>
      <c r="H487" s="46">
        <f t="shared" si="81"/>
        <v>910.6</v>
      </c>
      <c r="I487" s="46">
        <f t="shared" si="81"/>
        <v>910.6</v>
      </c>
    </row>
    <row r="488" spans="1:9" ht="39.75" customHeight="1">
      <c r="A488" s="33" t="s">
        <v>115</v>
      </c>
      <c r="B488" s="43">
        <v>905</v>
      </c>
      <c r="C488" s="31" t="s">
        <v>82</v>
      </c>
      <c r="D488" s="31" t="s">
        <v>66</v>
      </c>
      <c r="E488" s="31" t="s">
        <v>557</v>
      </c>
      <c r="F488" s="31" t="s">
        <v>116</v>
      </c>
      <c r="G488" s="46">
        <f t="shared" si="81"/>
        <v>910.6</v>
      </c>
      <c r="H488" s="46">
        <f t="shared" si="81"/>
        <v>910.6</v>
      </c>
      <c r="I488" s="46">
        <f t="shared" si="81"/>
        <v>910.6</v>
      </c>
    </row>
    <row r="489" spans="1:9" ht="47.25">
      <c r="A489" s="33" t="s">
        <v>117</v>
      </c>
      <c r="B489" s="43">
        <v>905</v>
      </c>
      <c r="C489" s="31" t="s">
        <v>82</v>
      </c>
      <c r="D489" s="31" t="s">
        <v>66</v>
      </c>
      <c r="E489" s="31" t="s">
        <v>557</v>
      </c>
      <c r="F489" s="31" t="s">
        <v>118</v>
      </c>
      <c r="G489" s="46">
        <v>910.6</v>
      </c>
      <c r="H489" s="46">
        <v>910.6</v>
      </c>
      <c r="I489" s="46">
        <v>910.6</v>
      </c>
    </row>
    <row r="490" spans="1:9" ht="31.5">
      <c r="A490" s="35" t="s">
        <v>201</v>
      </c>
      <c r="B490" s="35">
        <v>906</v>
      </c>
      <c r="C490" s="28"/>
      <c r="D490" s="28"/>
      <c r="E490" s="28"/>
      <c r="F490" s="28"/>
      <c r="G490" s="44">
        <f>G501+G491</f>
        <v>299026.23099999997</v>
      </c>
      <c r="H490" s="44">
        <f>H501+H491</f>
        <v>299026.23099999997</v>
      </c>
      <c r="I490" s="44">
        <f>I501+I491</f>
        <v>299026.23099999997</v>
      </c>
    </row>
    <row r="491" spans="1:9" ht="19.5" customHeight="1">
      <c r="A491" s="45" t="s">
        <v>25</v>
      </c>
      <c r="B491" s="35">
        <v>906</v>
      </c>
      <c r="C491" s="28" t="s">
        <v>66</v>
      </c>
      <c r="D491" s="28"/>
      <c r="E491" s="28"/>
      <c r="F491" s="28"/>
      <c r="G491" s="44">
        <f aca="true" t="shared" si="82" ref="G491:I496">G492</f>
        <v>50</v>
      </c>
      <c r="H491" s="44">
        <f t="shared" si="82"/>
        <v>50</v>
      </c>
      <c r="I491" s="44">
        <f t="shared" si="82"/>
        <v>50</v>
      </c>
    </row>
    <row r="492" spans="1:9" ht="18" customHeight="1">
      <c r="A492" s="36" t="s">
        <v>77</v>
      </c>
      <c r="B492" s="35">
        <v>906</v>
      </c>
      <c r="C492" s="28" t="s">
        <v>66</v>
      </c>
      <c r="D492" s="28" t="s">
        <v>78</v>
      </c>
      <c r="E492" s="28"/>
      <c r="F492" s="28"/>
      <c r="G492" s="44">
        <f t="shared" si="82"/>
        <v>50</v>
      </c>
      <c r="H492" s="44">
        <f t="shared" si="82"/>
        <v>50</v>
      </c>
      <c r="I492" s="44">
        <f t="shared" si="82"/>
        <v>50</v>
      </c>
    </row>
    <row r="493" spans="1:9" ht="51" customHeight="1">
      <c r="A493" s="45" t="s">
        <v>253</v>
      </c>
      <c r="B493" s="35">
        <v>906</v>
      </c>
      <c r="C493" s="28" t="s">
        <v>66</v>
      </c>
      <c r="D493" s="28" t="s">
        <v>78</v>
      </c>
      <c r="E493" s="28" t="s">
        <v>254</v>
      </c>
      <c r="F493" s="28"/>
      <c r="G493" s="44">
        <f t="shared" si="82"/>
        <v>50</v>
      </c>
      <c r="H493" s="44">
        <f t="shared" si="82"/>
        <v>50</v>
      </c>
      <c r="I493" s="44">
        <f t="shared" si="82"/>
        <v>50</v>
      </c>
    </row>
    <row r="494" spans="1:9" ht="31.5">
      <c r="A494" s="83" t="s">
        <v>422</v>
      </c>
      <c r="B494" s="35">
        <v>906</v>
      </c>
      <c r="C494" s="28" t="s">
        <v>66</v>
      </c>
      <c r="D494" s="28" t="s">
        <v>78</v>
      </c>
      <c r="E494" s="28" t="s">
        <v>423</v>
      </c>
      <c r="F494" s="28"/>
      <c r="G494" s="44">
        <f t="shared" si="82"/>
        <v>50</v>
      </c>
      <c r="H494" s="44">
        <f t="shared" si="82"/>
        <v>50</v>
      </c>
      <c r="I494" s="44">
        <f t="shared" si="82"/>
        <v>50</v>
      </c>
    </row>
    <row r="495" spans="1:9" ht="39.75" customHeight="1">
      <c r="A495" s="61" t="s">
        <v>262</v>
      </c>
      <c r="B495" s="43">
        <v>906</v>
      </c>
      <c r="C495" s="31" t="s">
        <v>66</v>
      </c>
      <c r="D495" s="31" t="s">
        <v>78</v>
      </c>
      <c r="E495" s="31" t="s">
        <v>424</v>
      </c>
      <c r="F495" s="31"/>
      <c r="G495" s="46">
        <f t="shared" si="82"/>
        <v>50</v>
      </c>
      <c r="H495" s="46">
        <f t="shared" si="82"/>
        <v>50</v>
      </c>
      <c r="I495" s="46">
        <f t="shared" si="82"/>
        <v>50</v>
      </c>
    </row>
    <row r="496" spans="1:9" ht="33.75" customHeight="1">
      <c r="A496" s="33" t="s">
        <v>115</v>
      </c>
      <c r="B496" s="43">
        <v>906</v>
      </c>
      <c r="C496" s="31" t="s">
        <v>66</v>
      </c>
      <c r="D496" s="31" t="s">
        <v>78</v>
      </c>
      <c r="E496" s="31" t="s">
        <v>424</v>
      </c>
      <c r="F496" s="31" t="s">
        <v>116</v>
      </c>
      <c r="G496" s="46">
        <f t="shared" si="82"/>
        <v>50</v>
      </c>
      <c r="H496" s="46">
        <f t="shared" si="82"/>
        <v>50</v>
      </c>
      <c r="I496" s="46">
        <f t="shared" si="82"/>
        <v>50</v>
      </c>
    </row>
    <row r="497" spans="1:9" ht="15.75" customHeight="1">
      <c r="A497" s="33" t="s">
        <v>117</v>
      </c>
      <c r="B497" s="43">
        <v>906</v>
      </c>
      <c r="C497" s="31" t="s">
        <v>66</v>
      </c>
      <c r="D497" s="31" t="s">
        <v>78</v>
      </c>
      <c r="E497" s="31" t="s">
        <v>424</v>
      </c>
      <c r="F497" s="31" t="s">
        <v>118</v>
      </c>
      <c r="G497" s="46">
        <v>50</v>
      </c>
      <c r="H497" s="46">
        <v>50</v>
      </c>
      <c r="I497" s="46">
        <v>50</v>
      </c>
    </row>
    <row r="498" spans="1:9" ht="33" customHeight="1" hidden="1">
      <c r="A498" s="30" t="s">
        <v>266</v>
      </c>
      <c r="B498" s="43">
        <v>906</v>
      </c>
      <c r="C498" s="31" t="s">
        <v>66</v>
      </c>
      <c r="D498" s="31" t="s">
        <v>78</v>
      </c>
      <c r="E498" s="31" t="s">
        <v>558</v>
      </c>
      <c r="F498" s="31"/>
      <c r="G498" s="46">
        <f aca="true" t="shared" si="83" ref="G498:I499">G499</f>
        <v>0</v>
      </c>
      <c r="H498" s="46">
        <f t="shared" si="83"/>
        <v>0</v>
      </c>
      <c r="I498" s="46">
        <f t="shared" si="83"/>
        <v>0</v>
      </c>
    </row>
    <row r="499" spans="1:9" ht="34.5" customHeight="1" hidden="1">
      <c r="A499" s="33" t="s">
        <v>115</v>
      </c>
      <c r="B499" s="43">
        <v>906</v>
      </c>
      <c r="C499" s="31" t="s">
        <v>66</v>
      </c>
      <c r="D499" s="31" t="s">
        <v>78</v>
      </c>
      <c r="E499" s="31" t="s">
        <v>558</v>
      </c>
      <c r="F499" s="31" t="s">
        <v>116</v>
      </c>
      <c r="G499" s="46">
        <f t="shared" si="83"/>
        <v>0</v>
      </c>
      <c r="H499" s="46">
        <f t="shared" si="83"/>
        <v>0</v>
      </c>
      <c r="I499" s="46">
        <f t="shared" si="83"/>
        <v>0</v>
      </c>
    </row>
    <row r="500" spans="1:9" ht="15.75" customHeight="1" hidden="1">
      <c r="A500" s="33" t="s">
        <v>117</v>
      </c>
      <c r="B500" s="43">
        <v>906</v>
      </c>
      <c r="C500" s="31" t="s">
        <v>66</v>
      </c>
      <c r="D500" s="31" t="s">
        <v>78</v>
      </c>
      <c r="E500" s="31" t="s">
        <v>558</v>
      </c>
      <c r="F500" s="31" t="s">
        <v>118</v>
      </c>
      <c r="G500" s="46">
        <v>0</v>
      </c>
      <c r="H500" s="46">
        <v>0</v>
      </c>
      <c r="I500" s="46">
        <v>0</v>
      </c>
    </row>
    <row r="501" spans="1:9" ht="20.25" customHeight="1">
      <c r="A501" s="45" t="s">
        <v>30</v>
      </c>
      <c r="B501" s="35">
        <v>906</v>
      </c>
      <c r="C501" s="28" t="s">
        <v>92</v>
      </c>
      <c r="D501" s="28"/>
      <c r="E501" s="28"/>
      <c r="F501" s="28"/>
      <c r="G501" s="44">
        <f>G502+G563+G672+G682+G641</f>
        <v>298976.23099999997</v>
      </c>
      <c r="H501" s="44">
        <f>H502+H563+H672+H682+H641</f>
        <v>298976.23099999997</v>
      </c>
      <c r="I501" s="44">
        <f>I502+I563+I672+I682+I641</f>
        <v>298976.23099999997</v>
      </c>
    </row>
    <row r="502" spans="1:9" ht="15.75">
      <c r="A502" s="45" t="s">
        <v>93</v>
      </c>
      <c r="B502" s="35">
        <v>906</v>
      </c>
      <c r="C502" s="28" t="s">
        <v>92</v>
      </c>
      <c r="D502" s="28" t="s">
        <v>66</v>
      </c>
      <c r="E502" s="28"/>
      <c r="F502" s="28"/>
      <c r="G502" s="44">
        <f>G503+G553+G558</f>
        <v>96706</v>
      </c>
      <c r="H502" s="44">
        <f>H503+H553+H558</f>
        <v>96706</v>
      </c>
      <c r="I502" s="44">
        <f>I503+I553+I558</f>
        <v>96706</v>
      </c>
    </row>
    <row r="503" spans="1:9" ht="47.25">
      <c r="A503" s="45" t="s">
        <v>202</v>
      </c>
      <c r="B503" s="35">
        <v>906</v>
      </c>
      <c r="C503" s="28" t="s">
        <v>92</v>
      </c>
      <c r="D503" s="28" t="s">
        <v>66</v>
      </c>
      <c r="E503" s="28" t="s">
        <v>203</v>
      </c>
      <c r="F503" s="28"/>
      <c r="G503" s="44">
        <f>G504+G525</f>
        <v>96241.7</v>
      </c>
      <c r="H503" s="44">
        <f>H504+H525</f>
        <v>96241.7</v>
      </c>
      <c r="I503" s="44">
        <f>I504+I525</f>
        <v>96241.7</v>
      </c>
    </row>
    <row r="504" spans="1:9" ht="50.25" customHeight="1">
      <c r="A504" s="45" t="s">
        <v>204</v>
      </c>
      <c r="B504" s="35">
        <v>906</v>
      </c>
      <c r="C504" s="28" t="s">
        <v>92</v>
      </c>
      <c r="D504" s="28" t="s">
        <v>66</v>
      </c>
      <c r="E504" s="28" t="s">
        <v>205</v>
      </c>
      <c r="F504" s="28"/>
      <c r="G504" s="44">
        <f>G505+G512</f>
        <v>86566.4</v>
      </c>
      <c r="H504" s="44">
        <f>H505+H512</f>
        <v>86566.4</v>
      </c>
      <c r="I504" s="44">
        <f>I505+I512</f>
        <v>86566.4</v>
      </c>
    </row>
    <row r="505" spans="1:9" ht="47.25">
      <c r="A505" s="45" t="s">
        <v>559</v>
      </c>
      <c r="B505" s="35">
        <v>906</v>
      </c>
      <c r="C505" s="28" t="s">
        <v>92</v>
      </c>
      <c r="D505" s="28" t="s">
        <v>66</v>
      </c>
      <c r="E505" s="28" t="s">
        <v>560</v>
      </c>
      <c r="F505" s="28"/>
      <c r="G505" s="44">
        <f>G506+G509</f>
        <v>13527</v>
      </c>
      <c r="H505" s="44">
        <f>H506+H509</f>
        <v>13527</v>
      </c>
      <c r="I505" s="44">
        <f>I506+I509</f>
        <v>13527</v>
      </c>
    </row>
    <row r="506" spans="1:9" ht="63">
      <c r="A506" s="33" t="s">
        <v>561</v>
      </c>
      <c r="B506" s="43">
        <v>906</v>
      </c>
      <c r="C506" s="31" t="s">
        <v>92</v>
      </c>
      <c r="D506" s="31" t="s">
        <v>66</v>
      </c>
      <c r="E506" s="31" t="s">
        <v>562</v>
      </c>
      <c r="F506" s="31"/>
      <c r="G506" s="46">
        <f aca="true" t="shared" si="84" ref="G506:I507">G507</f>
        <v>8224.3</v>
      </c>
      <c r="H506" s="46">
        <f t="shared" si="84"/>
        <v>8224.3</v>
      </c>
      <c r="I506" s="46">
        <f t="shared" si="84"/>
        <v>8224.3</v>
      </c>
    </row>
    <row r="507" spans="1:9" ht="47.25" customHeight="1">
      <c r="A507" s="33" t="s">
        <v>156</v>
      </c>
      <c r="B507" s="43">
        <v>906</v>
      </c>
      <c r="C507" s="31" t="s">
        <v>92</v>
      </c>
      <c r="D507" s="31" t="s">
        <v>66</v>
      </c>
      <c r="E507" s="31" t="s">
        <v>562</v>
      </c>
      <c r="F507" s="31" t="s">
        <v>157</v>
      </c>
      <c r="G507" s="46">
        <f t="shared" si="84"/>
        <v>8224.3</v>
      </c>
      <c r="H507" s="46">
        <f t="shared" si="84"/>
        <v>8224.3</v>
      </c>
      <c r="I507" s="46">
        <f t="shared" si="84"/>
        <v>8224.3</v>
      </c>
    </row>
    <row r="508" spans="1:9" ht="15.75">
      <c r="A508" s="33" t="s">
        <v>158</v>
      </c>
      <c r="B508" s="43">
        <v>906</v>
      </c>
      <c r="C508" s="31" t="s">
        <v>92</v>
      </c>
      <c r="D508" s="31" t="s">
        <v>66</v>
      </c>
      <c r="E508" s="31" t="s">
        <v>562</v>
      </c>
      <c r="F508" s="31" t="s">
        <v>159</v>
      </c>
      <c r="G508" s="32">
        <v>8224.3</v>
      </c>
      <c r="H508" s="32">
        <f>G508</f>
        <v>8224.3</v>
      </c>
      <c r="I508" s="32">
        <f>H508</f>
        <v>8224.3</v>
      </c>
    </row>
    <row r="509" spans="1:9" ht="66.75" customHeight="1">
      <c r="A509" s="33" t="s">
        <v>563</v>
      </c>
      <c r="B509" s="43">
        <v>906</v>
      </c>
      <c r="C509" s="31" t="s">
        <v>92</v>
      </c>
      <c r="D509" s="31" t="s">
        <v>66</v>
      </c>
      <c r="E509" s="31" t="s">
        <v>564</v>
      </c>
      <c r="F509" s="31"/>
      <c r="G509" s="46">
        <f aca="true" t="shared" si="85" ref="G509:I510">G510</f>
        <v>5302.7</v>
      </c>
      <c r="H509" s="46">
        <f t="shared" si="85"/>
        <v>5302.7</v>
      </c>
      <c r="I509" s="46">
        <f t="shared" si="85"/>
        <v>5302.7</v>
      </c>
    </row>
    <row r="510" spans="1:9" ht="47.25">
      <c r="A510" s="33" t="s">
        <v>156</v>
      </c>
      <c r="B510" s="43">
        <v>906</v>
      </c>
      <c r="C510" s="31" t="s">
        <v>92</v>
      </c>
      <c r="D510" s="31" t="s">
        <v>66</v>
      </c>
      <c r="E510" s="31" t="s">
        <v>564</v>
      </c>
      <c r="F510" s="31" t="s">
        <v>157</v>
      </c>
      <c r="G510" s="46">
        <f t="shared" si="85"/>
        <v>5302.7</v>
      </c>
      <c r="H510" s="46">
        <f t="shared" si="85"/>
        <v>5302.7</v>
      </c>
      <c r="I510" s="46">
        <f t="shared" si="85"/>
        <v>5302.7</v>
      </c>
    </row>
    <row r="511" spans="1:9" ht="15.75">
      <c r="A511" s="33" t="s">
        <v>158</v>
      </c>
      <c r="B511" s="43">
        <v>906</v>
      </c>
      <c r="C511" s="31" t="s">
        <v>92</v>
      </c>
      <c r="D511" s="31" t="s">
        <v>66</v>
      </c>
      <c r="E511" s="31" t="s">
        <v>564</v>
      </c>
      <c r="F511" s="31" t="s">
        <v>159</v>
      </c>
      <c r="G511" s="32">
        <v>5302.7</v>
      </c>
      <c r="H511" s="32">
        <f>G511</f>
        <v>5302.7</v>
      </c>
      <c r="I511" s="32">
        <f>H511</f>
        <v>5302.7</v>
      </c>
    </row>
    <row r="512" spans="1:9" ht="30" customHeight="1">
      <c r="A512" s="45" t="s">
        <v>464</v>
      </c>
      <c r="B512" s="35">
        <v>906</v>
      </c>
      <c r="C512" s="28" t="s">
        <v>92</v>
      </c>
      <c r="D512" s="28" t="s">
        <v>66</v>
      </c>
      <c r="E512" s="28" t="s">
        <v>565</v>
      </c>
      <c r="F512" s="28"/>
      <c r="G512" s="58">
        <f>G513+G516+G519+G522</f>
        <v>73039.4</v>
      </c>
      <c r="H512" s="58">
        <f>H513+H516+H519+H522</f>
        <v>73039.4</v>
      </c>
      <c r="I512" s="58">
        <f>I513+I516+I519+I522</f>
        <v>73039.4</v>
      </c>
    </row>
    <row r="513" spans="1:9" ht="67.5" customHeight="1">
      <c r="A513" s="30" t="s">
        <v>164</v>
      </c>
      <c r="B513" s="43">
        <v>906</v>
      </c>
      <c r="C513" s="31" t="s">
        <v>92</v>
      </c>
      <c r="D513" s="31" t="s">
        <v>66</v>
      </c>
      <c r="E513" s="31" t="s">
        <v>566</v>
      </c>
      <c r="F513" s="31"/>
      <c r="G513" s="46">
        <f aca="true" t="shared" si="86" ref="G513:I514">G514</f>
        <v>363.7</v>
      </c>
      <c r="H513" s="46">
        <f t="shared" si="86"/>
        <v>363.7</v>
      </c>
      <c r="I513" s="46">
        <f t="shared" si="86"/>
        <v>363.7</v>
      </c>
    </row>
    <row r="514" spans="1:10" ht="47.25">
      <c r="A514" s="33" t="s">
        <v>156</v>
      </c>
      <c r="B514" s="43">
        <v>906</v>
      </c>
      <c r="C514" s="31" t="s">
        <v>92</v>
      </c>
      <c r="D514" s="31" t="s">
        <v>66</v>
      </c>
      <c r="E514" s="31" t="s">
        <v>566</v>
      </c>
      <c r="F514" s="31" t="s">
        <v>157</v>
      </c>
      <c r="G514" s="46">
        <f t="shared" si="86"/>
        <v>363.7</v>
      </c>
      <c r="H514" s="46">
        <f t="shared" si="86"/>
        <v>363.7</v>
      </c>
      <c r="I514" s="46">
        <f t="shared" si="86"/>
        <v>363.7</v>
      </c>
      <c r="J514" s="50"/>
    </row>
    <row r="515" spans="1:9" ht="15.75">
      <c r="A515" s="33" t="s">
        <v>158</v>
      </c>
      <c r="B515" s="43">
        <v>906</v>
      </c>
      <c r="C515" s="31" t="s">
        <v>92</v>
      </c>
      <c r="D515" s="31" t="s">
        <v>66</v>
      </c>
      <c r="E515" s="31" t="s">
        <v>566</v>
      </c>
      <c r="F515" s="31" t="s">
        <v>159</v>
      </c>
      <c r="G515" s="46">
        <v>363.7</v>
      </c>
      <c r="H515" s="46">
        <v>363.7</v>
      </c>
      <c r="I515" s="46">
        <v>363.7</v>
      </c>
    </row>
    <row r="516" spans="1:9" ht="78.75">
      <c r="A516" s="30" t="s">
        <v>209</v>
      </c>
      <c r="B516" s="43">
        <v>906</v>
      </c>
      <c r="C516" s="31" t="s">
        <v>92</v>
      </c>
      <c r="D516" s="31" t="s">
        <v>66</v>
      </c>
      <c r="E516" s="31" t="s">
        <v>567</v>
      </c>
      <c r="F516" s="31"/>
      <c r="G516" s="46">
        <f aca="true" t="shared" si="87" ref="G516:I517">G517</f>
        <v>1755.8</v>
      </c>
      <c r="H516" s="46">
        <f t="shared" si="87"/>
        <v>1755.8</v>
      </c>
      <c r="I516" s="46">
        <f t="shared" si="87"/>
        <v>1755.8</v>
      </c>
    </row>
    <row r="517" spans="1:9" ht="47.25">
      <c r="A517" s="33" t="s">
        <v>156</v>
      </c>
      <c r="B517" s="43">
        <v>906</v>
      </c>
      <c r="C517" s="31" t="s">
        <v>92</v>
      </c>
      <c r="D517" s="31" t="s">
        <v>66</v>
      </c>
      <c r="E517" s="31" t="s">
        <v>567</v>
      </c>
      <c r="F517" s="31" t="s">
        <v>157</v>
      </c>
      <c r="G517" s="46">
        <f t="shared" si="87"/>
        <v>1755.8</v>
      </c>
      <c r="H517" s="46">
        <f t="shared" si="87"/>
        <v>1755.8</v>
      </c>
      <c r="I517" s="46">
        <f t="shared" si="87"/>
        <v>1755.8</v>
      </c>
    </row>
    <row r="518" spans="1:9" ht="15.75">
      <c r="A518" s="33" t="s">
        <v>158</v>
      </c>
      <c r="B518" s="43">
        <v>906</v>
      </c>
      <c r="C518" s="31" t="s">
        <v>92</v>
      </c>
      <c r="D518" s="31" t="s">
        <v>66</v>
      </c>
      <c r="E518" s="31" t="s">
        <v>567</v>
      </c>
      <c r="F518" s="31" t="s">
        <v>159</v>
      </c>
      <c r="G518" s="46">
        <f>1900-203.2+59</f>
        <v>1755.8</v>
      </c>
      <c r="H518" s="46">
        <f>1900-203.2+59</f>
        <v>1755.8</v>
      </c>
      <c r="I518" s="46">
        <f>1900-203.2+59</f>
        <v>1755.8</v>
      </c>
    </row>
    <row r="519" spans="1:9" ht="47.25" customHeight="1">
      <c r="A519" s="30" t="s">
        <v>268</v>
      </c>
      <c r="B519" s="43">
        <v>906</v>
      </c>
      <c r="C519" s="31" t="s">
        <v>92</v>
      </c>
      <c r="D519" s="31" t="s">
        <v>66</v>
      </c>
      <c r="E519" s="31" t="s">
        <v>568</v>
      </c>
      <c r="F519" s="31"/>
      <c r="G519" s="46">
        <f aca="true" t="shared" si="88" ref="G519:I520">G520</f>
        <v>68207.5</v>
      </c>
      <c r="H519" s="46">
        <f t="shared" si="88"/>
        <v>68207.5</v>
      </c>
      <c r="I519" s="46">
        <f t="shared" si="88"/>
        <v>68207.5</v>
      </c>
    </row>
    <row r="520" spans="1:9" ht="47.25" customHeight="1">
      <c r="A520" s="33" t="s">
        <v>156</v>
      </c>
      <c r="B520" s="43">
        <v>906</v>
      </c>
      <c r="C520" s="31" t="s">
        <v>92</v>
      </c>
      <c r="D520" s="31" t="s">
        <v>66</v>
      </c>
      <c r="E520" s="31" t="s">
        <v>568</v>
      </c>
      <c r="F520" s="31" t="s">
        <v>157</v>
      </c>
      <c r="G520" s="46">
        <f t="shared" si="88"/>
        <v>68207.5</v>
      </c>
      <c r="H520" s="46">
        <f t="shared" si="88"/>
        <v>68207.5</v>
      </c>
      <c r="I520" s="46">
        <f t="shared" si="88"/>
        <v>68207.5</v>
      </c>
    </row>
    <row r="521" spans="1:9" ht="15.75" customHeight="1">
      <c r="A521" s="33" t="s">
        <v>158</v>
      </c>
      <c r="B521" s="43">
        <v>906</v>
      </c>
      <c r="C521" s="31" t="s">
        <v>92</v>
      </c>
      <c r="D521" s="31" t="s">
        <v>66</v>
      </c>
      <c r="E521" s="31" t="s">
        <v>568</v>
      </c>
      <c r="F521" s="31" t="s">
        <v>159</v>
      </c>
      <c r="G521" s="32">
        <v>68207.5</v>
      </c>
      <c r="H521" s="32">
        <f>G521</f>
        <v>68207.5</v>
      </c>
      <c r="I521" s="32">
        <f>H521</f>
        <v>68207.5</v>
      </c>
    </row>
    <row r="522" spans="1:9" ht="47.25" customHeight="1">
      <c r="A522" s="30" t="s">
        <v>260</v>
      </c>
      <c r="B522" s="43">
        <v>906</v>
      </c>
      <c r="C522" s="31" t="s">
        <v>92</v>
      </c>
      <c r="D522" s="31" t="s">
        <v>66</v>
      </c>
      <c r="E522" s="31" t="s">
        <v>569</v>
      </c>
      <c r="F522" s="31"/>
      <c r="G522" s="46">
        <f aca="true" t="shared" si="89" ref="G522:I523">G523</f>
        <v>2712.4</v>
      </c>
      <c r="H522" s="46">
        <f t="shared" si="89"/>
        <v>2712.4</v>
      </c>
      <c r="I522" s="46">
        <f t="shared" si="89"/>
        <v>2712.4</v>
      </c>
    </row>
    <row r="523" spans="1:9" ht="47.25">
      <c r="A523" s="33" t="s">
        <v>156</v>
      </c>
      <c r="B523" s="43">
        <v>906</v>
      </c>
      <c r="C523" s="31" t="s">
        <v>92</v>
      </c>
      <c r="D523" s="31" t="s">
        <v>66</v>
      </c>
      <c r="E523" s="31" t="s">
        <v>569</v>
      </c>
      <c r="F523" s="31" t="s">
        <v>157</v>
      </c>
      <c r="G523" s="46">
        <f t="shared" si="89"/>
        <v>2712.4</v>
      </c>
      <c r="H523" s="46">
        <f t="shared" si="89"/>
        <v>2712.4</v>
      </c>
      <c r="I523" s="46">
        <f t="shared" si="89"/>
        <v>2712.4</v>
      </c>
    </row>
    <row r="524" spans="1:9" ht="15.75">
      <c r="A524" s="33" t="s">
        <v>158</v>
      </c>
      <c r="B524" s="43">
        <v>906</v>
      </c>
      <c r="C524" s="31" t="s">
        <v>92</v>
      </c>
      <c r="D524" s="31" t="s">
        <v>66</v>
      </c>
      <c r="E524" s="31" t="s">
        <v>569</v>
      </c>
      <c r="F524" s="31" t="s">
        <v>159</v>
      </c>
      <c r="G524" s="32">
        <f>2937.2-58.2-49+300-300-117.6</f>
        <v>2712.4</v>
      </c>
      <c r="H524" s="32">
        <f>2937.2-58.2-49+300-300-117.6</f>
        <v>2712.4</v>
      </c>
      <c r="I524" s="32">
        <f>2937.2-58.2-49+300-300-117.6</f>
        <v>2712.4</v>
      </c>
    </row>
    <row r="525" spans="1:9" ht="47.25">
      <c r="A525" s="45" t="s">
        <v>206</v>
      </c>
      <c r="B525" s="35">
        <v>906</v>
      </c>
      <c r="C525" s="28" t="s">
        <v>92</v>
      </c>
      <c r="D525" s="28" t="s">
        <v>66</v>
      </c>
      <c r="E525" s="28" t="s">
        <v>207</v>
      </c>
      <c r="F525" s="28"/>
      <c r="G525" s="44">
        <f>G526+G536+G546</f>
        <v>9675.3</v>
      </c>
      <c r="H525" s="44">
        <f>H526+H536+H546</f>
        <v>9675.3</v>
      </c>
      <c r="I525" s="44">
        <f>I526+I536+I546</f>
        <v>9675.3</v>
      </c>
    </row>
    <row r="526" spans="1:9" ht="31.5">
      <c r="A526" s="45" t="s">
        <v>570</v>
      </c>
      <c r="B526" s="35">
        <v>906</v>
      </c>
      <c r="C526" s="28" t="s">
        <v>92</v>
      </c>
      <c r="D526" s="28" t="s">
        <v>66</v>
      </c>
      <c r="E526" s="28" t="s">
        <v>571</v>
      </c>
      <c r="F526" s="28"/>
      <c r="G526" s="44">
        <f>G527+G530+G533</f>
        <v>5170</v>
      </c>
      <c r="H526" s="44">
        <f>H527+H530+H533</f>
        <v>5170</v>
      </c>
      <c r="I526" s="44">
        <f>I527+I530+I533</f>
        <v>5170</v>
      </c>
    </row>
    <row r="527" spans="1:9" ht="31.5" hidden="1">
      <c r="A527" s="33" t="s">
        <v>160</v>
      </c>
      <c r="B527" s="43">
        <v>906</v>
      </c>
      <c r="C527" s="31" t="s">
        <v>92</v>
      </c>
      <c r="D527" s="31" t="s">
        <v>66</v>
      </c>
      <c r="E527" s="31" t="s">
        <v>572</v>
      </c>
      <c r="F527" s="31"/>
      <c r="G527" s="46">
        <f aca="true" t="shared" si="90" ref="G527:I528">G528</f>
        <v>0</v>
      </c>
      <c r="H527" s="46">
        <f t="shared" si="90"/>
        <v>0</v>
      </c>
      <c r="I527" s="46">
        <f t="shared" si="90"/>
        <v>0</v>
      </c>
    </row>
    <row r="528" spans="1:9" ht="47.25" hidden="1">
      <c r="A528" s="33" t="s">
        <v>156</v>
      </c>
      <c r="B528" s="43">
        <v>906</v>
      </c>
      <c r="C528" s="31" t="s">
        <v>92</v>
      </c>
      <c r="D528" s="31" t="s">
        <v>66</v>
      </c>
      <c r="E528" s="31" t="s">
        <v>572</v>
      </c>
      <c r="F528" s="31" t="s">
        <v>157</v>
      </c>
      <c r="G528" s="46">
        <f t="shared" si="90"/>
        <v>0</v>
      </c>
      <c r="H528" s="46">
        <f t="shared" si="90"/>
        <v>0</v>
      </c>
      <c r="I528" s="46">
        <f t="shared" si="90"/>
        <v>0</v>
      </c>
    </row>
    <row r="529" spans="1:9" ht="15.75" hidden="1">
      <c r="A529" s="33" t="s">
        <v>158</v>
      </c>
      <c r="B529" s="43">
        <v>906</v>
      </c>
      <c r="C529" s="31" t="s">
        <v>92</v>
      </c>
      <c r="D529" s="31" t="s">
        <v>66</v>
      </c>
      <c r="E529" s="31" t="s">
        <v>572</v>
      </c>
      <c r="F529" s="31" t="s">
        <v>159</v>
      </c>
      <c r="G529" s="46">
        <v>0</v>
      </c>
      <c r="H529" s="46">
        <v>0</v>
      </c>
      <c r="I529" s="46">
        <v>0</v>
      </c>
    </row>
    <row r="530" spans="1:9" ht="31.5" hidden="1">
      <c r="A530" s="33" t="s">
        <v>161</v>
      </c>
      <c r="B530" s="43">
        <v>906</v>
      </c>
      <c r="C530" s="31" t="s">
        <v>92</v>
      </c>
      <c r="D530" s="31" t="s">
        <v>66</v>
      </c>
      <c r="E530" s="31" t="s">
        <v>573</v>
      </c>
      <c r="F530" s="31"/>
      <c r="G530" s="46">
        <f aca="true" t="shared" si="91" ref="G530:I531">G531</f>
        <v>0</v>
      </c>
      <c r="H530" s="46">
        <f t="shared" si="91"/>
        <v>0</v>
      </c>
      <c r="I530" s="46">
        <f t="shared" si="91"/>
        <v>0</v>
      </c>
    </row>
    <row r="531" spans="1:9" ht="47.25" hidden="1">
      <c r="A531" s="33" t="s">
        <v>156</v>
      </c>
      <c r="B531" s="43">
        <v>906</v>
      </c>
      <c r="C531" s="31" t="s">
        <v>92</v>
      </c>
      <c r="D531" s="31" t="s">
        <v>66</v>
      </c>
      <c r="E531" s="31" t="s">
        <v>573</v>
      </c>
      <c r="F531" s="31" t="s">
        <v>157</v>
      </c>
      <c r="G531" s="46">
        <f t="shared" si="91"/>
        <v>0</v>
      </c>
      <c r="H531" s="46">
        <f t="shared" si="91"/>
        <v>0</v>
      </c>
      <c r="I531" s="46">
        <f t="shared" si="91"/>
        <v>0</v>
      </c>
    </row>
    <row r="532" spans="1:9" ht="15.75" hidden="1">
      <c r="A532" s="33" t="s">
        <v>158</v>
      </c>
      <c r="B532" s="43">
        <v>906</v>
      </c>
      <c r="C532" s="31" t="s">
        <v>92</v>
      </c>
      <c r="D532" s="31" t="s">
        <v>66</v>
      </c>
      <c r="E532" s="31" t="s">
        <v>573</v>
      </c>
      <c r="F532" s="31" t="s">
        <v>159</v>
      </c>
      <c r="G532" s="46">
        <v>0</v>
      </c>
      <c r="H532" s="46">
        <v>0</v>
      </c>
      <c r="I532" s="46">
        <v>0</v>
      </c>
    </row>
    <row r="533" spans="1:9" ht="47.25" customHeight="1">
      <c r="A533" s="33" t="s">
        <v>208</v>
      </c>
      <c r="B533" s="43">
        <v>906</v>
      </c>
      <c r="C533" s="31" t="s">
        <v>92</v>
      </c>
      <c r="D533" s="31" t="s">
        <v>66</v>
      </c>
      <c r="E533" s="31" t="s">
        <v>574</v>
      </c>
      <c r="F533" s="31"/>
      <c r="G533" s="46">
        <f aca="true" t="shared" si="92" ref="G533:I534">G534</f>
        <v>5170</v>
      </c>
      <c r="H533" s="46">
        <f t="shared" si="92"/>
        <v>5170</v>
      </c>
      <c r="I533" s="46">
        <f t="shared" si="92"/>
        <v>5170</v>
      </c>
    </row>
    <row r="534" spans="1:9" ht="59.25" customHeight="1">
      <c r="A534" s="33" t="s">
        <v>156</v>
      </c>
      <c r="B534" s="43">
        <v>906</v>
      </c>
      <c r="C534" s="31" t="s">
        <v>92</v>
      </c>
      <c r="D534" s="31" t="s">
        <v>66</v>
      </c>
      <c r="E534" s="31" t="s">
        <v>574</v>
      </c>
      <c r="F534" s="31" t="s">
        <v>157</v>
      </c>
      <c r="G534" s="46">
        <f t="shared" si="92"/>
        <v>5170</v>
      </c>
      <c r="H534" s="46">
        <f t="shared" si="92"/>
        <v>5170</v>
      </c>
      <c r="I534" s="46">
        <f t="shared" si="92"/>
        <v>5170</v>
      </c>
    </row>
    <row r="535" spans="1:9" ht="17.25" customHeight="1">
      <c r="A535" s="33" t="s">
        <v>158</v>
      </c>
      <c r="B535" s="43">
        <v>906</v>
      </c>
      <c r="C535" s="31" t="s">
        <v>92</v>
      </c>
      <c r="D535" s="31" t="s">
        <v>66</v>
      </c>
      <c r="E535" s="31" t="s">
        <v>574</v>
      </c>
      <c r="F535" s="31" t="s">
        <v>159</v>
      </c>
      <c r="G535" s="32">
        <f>5168.8+1.2</f>
        <v>5170</v>
      </c>
      <c r="H535" s="32">
        <f>5168.8+1.2</f>
        <v>5170</v>
      </c>
      <c r="I535" s="32">
        <f>5168.8+1.2</f>
        <v>5170</v>
      </c>
    </row>
    <row r="536" spans="1:9" ht="15.75" customHeight="1">
      <c r="A536" s="93" t="s">
        <v>575</v>
      </c>
      <c r="B536" s="35">
        <v>906</v>
      </c>
      <c r="C536" s="28" t="s">
        <v>92</v>
      </c>
      <c r="D536" s="28" t="s">
        <v>66</v>
      </c>
      <c r="E536" s="28" t="s">
        <v>576</v>
      </c>
      <c r="F536" s="28"/>
      <c r="G536" s="58">
        <f>G537+G540+G543</f>
        <v>4215</v>
      </c>
      <c r="H536" s="58">
        <f>H537+H540+H543</f>
        <v>4215</v>
      </c>
      <c r="I536" s="58">
        <f>I537+I540+I543</f>
        <v>4215</v>
      </c>
    </row>
    <row r="537" spans="1:9" ht="43.5" customHeight="1" hidden="1">
      <c r="A537" s="33" t="s">
        <v>163</v>
      </c>
      <c r="B537" s="43">
        <v>906</v>
      </c>
      <c r="C537" s="31" t="s">
        <v>92</v>
      </c>
      <c r="D537" s="31" t="s">
        <v>66</v>
      </c>
      <c r="E537" s="31" t="s">
        <v>577</v>
      </c>
      <c r="F537" s="31"/>
      <c r="G537" s="46">
        <f aca="true" t="shared" si="93" ref="G537:I538">G538</f>
        <v>0</v>
      </c>
      <c r="H537" s="46">
        <f t="shared" si="93"/>
        <v>0</v>
      </c>
      <c r="I537" s="46">
        <f t="shared" si="93"/>
        <v>0</v>
      </c>
    </row>
    <row r="538" spans="1:9" ht="44.25" customHeight="1" hidden="1">
      <c r="A538" s="33" t="s">
        <v>156</v>
      </c>
      <c r="B538" s="43">
        <v>906</v>
      </c>
      <c r="C538" s="31" t="s">
        <v>92</v>
      </c>
      <c r="D538" s="31" t="s">
        <v>66</v>
      </c>
      <c r="E538" s="31" t="s">
        <v>577</v>
      </c>
      <c r="F538" s="31" t="s">
        <v>157</v>
      </c>
      <c r="G538" s="46">
        <f t="shared" si="93"/>
        <v>0</v>
      </c>
      <c r="H538" s="46">
        <f t="shared" si="93"/>
        <v>0</v>
      </c>
      <c r="I538" s="46">
        <f t="shared" si="93"/>
        <v>0</v>
      </c>
    </row>
    <row r="539" spans="1:9" ht="15.75" hidden="1">
      <c r="A539" s="33" t="s">
        <v>158</v>
      </c>
      <c r="B539" s="43">
        <v>906</v>
      </c>
      <c r="C539" s="31" t="s">
        <v>92</v>
      </c>
      <c r="D539" s="31" t="s">
        <v>66</v>
      </c>
      <c r="E539" s="31" t="s">
        <v>577</v>
      </c>
      <c r="F539" s="31" t="s">
        <v>159</v>
      </c>
      <c r="G539" s="46">
        <v>0</v>
      </c>
      <c r="H539" s="46">
        <v>0</v>
      </c>
      <c r="I539" s="46">
        <v>0</v>
      </c>
    </row>
    <row r="540" spans="1:9" ht="31.5">
      <c r="A540" s="62" t="s">
        <v>259</v>
      </c>
      <c r="B540" s="43">
        <v>906</v>
      </c>
      <c r="C540" s="31" t="s">
        <v>92</v>
      </c>
      <c r="D540" s="31" t="s">
        <v>66</v>
      </c>
      <c r="E540" s="31" t="s">
        <v>578</v>
      </c>
      <c r="F540" s="31"/>
      <c r="G540" s="46">
        <f aca="true" t="shared" si="94" ref="G540:I541">G541</f>
        <v>2850</v>
      </c>
      <c r="H540" s="46">
        <f t="shared" si="94"/>
        <v>2850</v>
      </c>
      <c r="I540" s="46">
        <f t="shared" si="94"/>
        <v>2850</v>
      </c>
    </row>
    <row r="541" spans="1:9" ht="47.25">
      <c r="A541" s="25" t="s">
        <v>156</v>
      </c>
      <c r="B541" s="43">
        <v>906</v>
      </c>
      <c r="C541" s="31" t="s">
        <v>92</v>
      </c>
      <c r="D541" s="31" t="s">
        <v>66</v>
      </c>
      <c r="E541" s="31" t="s">
        <v>578</v>
      </c>
      <c r="F541" s="31" t="s">
        <v>157</v>
      </c>
      <c r="G541" s="46">
        <f t="shared" si="94"/>
        <v>2850</v>
      </c>
      <c r="H541" s="46">
        <f t="shared" si="94"/>
        <v>2850</v>
      </c>
      <c r="I541" s="46">
        <f t="shared" si="94"/>
        <v>2850</v>
      </c>
    </row>
    <row r="542" spans="1:9" ht="18.75" customHeight="1">
      <c r="A542" s="63" t="s">
        <v>158</v>
      </c>
      <c r="B542" s="43">
        <v>906</v>
      </c>
      <c r="C542" s="31" t="s">
        <v>92</v>
      </c>
      <c r="D542" s="31" t="s">
        <v>66</v>
      </c>
      <c r="E542" s="31" t="s">
        <v>578</v>
      </c>
      <c r="F542" s="31" t="s">
        <v>159</v>
      </c>
      <c r="G542" s="46">
        <f>2500+350</f>
        <v>2850</v>
      </c>
      <c r="H542" s="46">
        <f>2500+350</f>
        <v>2850</v>
      </c>
      <c r="I542" s="46">
        <f>2500+350</f>
        <v>2850</v>
      </c>
    </row>
    <row r="543" spans="1:9" ht="47.25">
      <c r="A543" s="62" t="s">
        <v>267</v>
      </c>
      <c r="B543" s="43">
        <v>906</v>
      </c>
      <c r="C543" s="31" t="s">
        <v>92</v>
      </c>
      <c r="D543" s="31" t="s">
        <v>66</v>
      </c>
      <c r="E543" s="31" t="s">
        <v>579</v>
      </c>
      <c r="F543" s="31"/>
      <c r="G543" s="46">
        <f aca="true" t="shared" si="95" ref="G543:I544">G544</f>
        <v>1364.9999999999998</v>
      </c>
      <c r="H543" s="46">
        <f t="shared" si="95"/>
        <v>1364.9999999999998</v>
      </c>
      <c r="I543" s="46">
        <f t="shared" si="95"/>
        <v>1364.9999999999998</v>
      </c>
    </row>
    <row r="544" spans="1:9" ht="47.25">
      <c r="A544" s="25" t="s">
        <v>156</v>
      </c>
      <c r="B544" s="43">
        <v>906</v>
      </c>
      <c r="C544" s="31" t="s">
        <v>92</v>
      </c>
      <c r="D544" s="31" t="s">
        <v>66</v>
      </c>
      <c r="E544" s="31" t="s">
        <v>579</v>
      </c>
      <c r="F544" s="31" t="s">
        <v>157</v>
      </c>
      <c r="G544" s="46">
        <f t="shared" si="95"/>
        <v>1364.9999999999998</v>
      </c>
      <c r="H544" s="46">
        <f t="shared" si="95"/>
        <v>1364.9999999999998</v>
      </c>
      <c r="I544" s="46">
        <f t="shared" si="95"/>
        <v>1364.9999999999998</v>
      </c>
    </row>
    <row r="545" spans="1:9" ht="15.75">
      <c r="A545" s="63" t="s">
        <v>158</v>
      </c>
      <c r="B545" s="43">
        <v>906</v>
      </c>
      <c r="C545" s="31" t="s">
        <v>92</v>
      </c>
      <c r="D545" s="31" t="s">
        <v>66</v>
      </c>
      <c r="E545" s="31" t="s">
        <v>579</v>
      </c>
      <c r="F545" s="31" t="s">
        <v>159</v>
      </c>
      <c r="G545" s="46">
        <f>1230.6-457.8+486.9+105.8-0.5</f>
        <v>1364.9999999999998</v>
      </c>
      <c r="H545" s="46">
        <f>1230.6-457.8+486.9+105.8-0.5</f>
        <v>1364.9999999999998</v>
      </c>
      <c r="I545" s="46">
        <f>1230.6-457.8+486.9+105.8-0.5</f>
        <v>1364.9999999999998</v>
      </c>
    </row>
    <row r="546" spans="1:9" ht="78.75">
      <c r="A546" s="45" t="s">
        <v>580</v>
      </c>
      <c r="B546" s="35">
        <v>906</v>
      </c>
      <c r="C546" s="28" t="s">
        <v>92</v>
      </c>
      <c r="D546" s="28" t="s">
        <v>66</v>
      </c>
      <c r="E546" s="28" t="s">
        <v>581</v>
      </c>
      <c r="F546" s="28"/>
      <c r="G546" s="44">
        <f>G547+G550</f>
        <v>290.3</v>
      </c>
      <c r="H546" s="44">
        <f>H547+H550</f>
        <v>290.3</v>
      </c>
      <c r="I546" s="44">
        <f>I547+I550</f>
        <v>290.3</v>
      </c>
    </row>
    <row r="547" spans="1:9" ht="157.5">
      <c r="A547" s="33" t="s">
        <v>309</v>
      </c>
      <c r="B547" s="43">
        <v>906</v>
      </c>
      <c r="C547" s="31" t="s">
        <v>92</v>
      </c>
      <c r="D547" s="31" t="s">
        <v>66</v>
      </c>
      <c r="E547" s="31" t="s">
        <v>582</v>
      </c>
      <c r="F547" s="31"/>
      <c r="G547" s="46">
        <f aca="true" t="shared" si="96" ref="G547:I548">G548</f>
        <v>124.4</v>
      </c>
      <c r="H547" s="46">
        <f t="shared" si="96"/>
        <v>124.4</v>
      </c>
      <c r="I547" s="46">
        <f t="shared" si="96"/>
        <v>124.4</v>
      </c>
    </row>
    <row r="548" spans="1:9" ht="47.25">
      <c r="A548" s="25" t="s">
        <v>156</v>
      </c>
      <c r="B548" s="43">
        <v>906</v>
      </c>
      <c r="C548" s="31" t="s">
        <v>92</v>
      </c>
      <c r="D548" s="31" t="s">
        <v>66</v>
      </c>
      <c r="E548" s="31" t="s">
        <v>582</v>
      </c>
      <c r="F548" s="31" t="s">
        <v>157</v>
      </c>
      <c r="G548" s="46">
        <f t="shared" si="96"/>
        <v>124.4</v>
      </c>
      <c r="H548" s="46">
        <f t="shared" si="96"/>
        <v>124.4</v>
      </c>
      <c r="I548" s="46">
        <f t="shared" si="96"/>
        <v>124.4</v>
      </c>
    </row>
    <row r="549" spans="1:9" ht="15.75">
      <c r="A549" s="63" t="s">
        <v>158</v>
      </c>
      <c r="B549" s="43">
        <v>906</v>
      </c>
      <c r="C549" s="31" t="s">
        <v>92</v>
      </c>
      <c r="D549" s="31" t="s">
        <v>66</v>
      </c>
      <c r="E549" s="31" t="s">
        <v>582</v>
      </c>
      <c r="F549" s="31" t="s">
        <v>159</v>
      </c>
      <c r="G549" s="46">
        <v>124.4</v>
      </c>
      <c r="H549" s="46">
        <v>124.4</v>
      </c>
      <c r="I549" s="46">
        <v>124.4</v>
      </c>
    </row>
    <row r="550" spans="1:9" ht="141.75">
      <c r="A550" s="33" t="s">
        <v>210</v>
      </c>
      <c r="B550" s="43">
        <v>906</v>
      </c>
      <c r="C550" s="31" t="s">
        <v>92</v>
      </c>
      <c r="D550" s="31" t="s">
        <v>66</v>
      </c>
      <c r="E550" s="31" t="s">
        <v>583</v>
      </c>
      <c r="F550" s="31"/>
      <c r="G550" s="46">
        <f aca="true" t="shared" si="97" ref="G550:I551">G551</f>
        <v>165.9</v>
      </c>
      <c r="H550" s="46">
        <f t="shared" si="97"/>
        <v>165.9</v>
      </c>
      <c r="I550" s="46">
        <f t="shared" si="97"/>
        <v>165.9</v>
      </c>
    </row>
    <row r="551" spans="1:9" ht="47.25">
      <c r="A551" s="33" t="s">
        <v>156</v>
      </c>
      <c r="B551" s="43">
        <v>906</v>
      </c>
      <c r="C551" s="31" t="s">
        <v>92</v>
      </c>
      <c r="D551" s="31" t="s">
        <v>66</v>
      </c>
      <c r="E551" s="31" t="s">
        <v>583</v>
      </c>
      <c r="F551" s="31" t="s">
        <v>157</v>
      </c>
      <c r="G551" s="46">
        <f t="shared" si="97"/>
        <v>165.9</v>
      </c>
      <c r="H551" s="46">
        <f t="shared" si="97"/>
        <v>165.9</v>
      </c>
      <c r="I551" s="46">
        <f t="shared" si="97"/>
        <v>165.9</v>
      </c>
    </row>
    <row r="552" spans="1:9" ht="15.75">
      <c r="A552" s="33" t="s">
        <v>158</v>
      </c>
      <c r="B552" s="43">
        <v>906</v>
      </c>
      <c r="C552" s="31" t="s">
        <v>92</v>
      </c>
      <c r="D552" s="31" t="s">
        <v>66</v>
      </c>
      <c r="E552" s="31" t="s">
        <v>583</v>
      </c>
      <c r="F552" s="31" t="s">
        <v>159</v>
      </c>
      <c r="G552" s="46">
        <v>165.9</v>
      </c>
      <c r="H552" s="46">
        <v>165.9</v>
      </c>
      <c r="I552" s="46">
        <v>165.9</v>
      </c>
    </row>
    <row r="553" spans="1:9" ht="78.75" hidden="1">
      <c r="A553" s="36" t="s">
        <v>311</v>
      </c>
      <c r="B553" s="35">
        <v>906</v>
      </c>
      <c r="C553" s="28" t="s">
        <v>92</v>
      </c>
      <c r="D553" s="28" t="s">
        <v>66</v>
      </c>
      <c r="E553" s="28" t="s">
        <v>173</v>
      </c>
      <c r="F553" s="28"/>
      <c r="G553" s="44">
        <f>G554</f>
        <v>0</v>
      </c>
      <c r="H553" s="44">
        <f aca="true" t="shared" si="98" ref="H553:I556">H554</f>
        <v>0</v>
      </c>
      <c r="I553" s="44">
        <f t="shared" si="98"/>
        <v>0</v>
      </c>
    </row>
    <row r="554" spans="1:9" ht="47.25" customHeight="1" hidden="1">
      <c r="A554" s="36" t="s">
        <v>584</v>
      </c>
      <c r="B554" s="35">
        <v>906</v>
      </c>
      <c r="C554" s="28" t="s">
        <v>92</v>
      </c>
      <c r="D554" s="28" t="s">
        <v>66</v>
      </c>
      <c r="E554" s="28" t="s">
        <v>514</v>
      </c>
      <c r="F554" s="28"/>
      <c r="G554" s="44">
        <f>G555</f>
        <v>0</v>
      </c>
      <c r="H554" s="44">
        <f t="shared" si="98"/>
        <v>0</v>
      </c>
      <c r="I554" s="44">
        <f t="shared" si="98"/>
        <v>0</v>
      </c>
    </row>
    <row r="555" spans="1:9" ht="47.25" hidden="1">
      <c r="A555" s="30" t="s">
        <v>585</v>
      </c>
      <c r="B555" s="43">
        <v>906</v>
      </c>
      <c r="C555" s="31" t="s">
        <v>92</v>
      </c>
      <c r="D555" s="31" t="s">
        <v>66</v>
      </c>
      <c r="E555" s="31" t="s">
        <v>586</v>
      </c>
      <c r="F555" s="31"/>
      <c r="G555" s="46">
        <f>G556</f>
        <v>0</v>
      </c>
      <c r="H555" s="46">
        <f t="shared" si="98"/>
        <v>0</v>
      </c>
      <c r="I555" s="46">
        <f t="shared" si="98"/>
        <v>0</v>
      </c>
    </row>
    <row r="556" spans="1:9" ht="47.25" hidden="1">
      <c r="A556" s="30" t="s">
        <v>156</v>
      </c>
      <c r="B556" s="43">
        <v>906</v>
      </c>
      <c r="C556" s="31" t="s">
        <v>92</v>
      </c>
      <c r="D556" s="31" t="s">
        <v>66</v>
      </c>
      <c r="E556" s="31" t="s">
        <v>586</v>
      </c>
      <c r="F556" s="31" t="s">
        <v>157</v>
      </c>
      <c r="G556" s="46">
        <f>G557</f>
        <v>0</v>
      </c>
      <c r="H556" s="46">
        <f t="shared" si="98"/>
        <v>0</v>
      </c>
      <c r="I556" s="46">
        <f t="shared" si="98"/>
        <v>0</v>
      </c>
    </row>
    <row r="557" spans="1:9" ht="15.75" hidden="1">
      <c r="A557" s="30" t="s">
        <v>158</v>
      </c>
      <c r="B557" s="43">
        <v>906</v>
      </c>
      <c r="C557" s="31" t="s">
        <v>92</v>
      </c>
      <c r="D557" s="31" t="s">
        <v>66</v>
      </c>
      <c r="E557" s="31" t="s">
        <v>586</v>
      </c>
      <c r="F557" s="31" t="s">
        <v>159</v>
      </c>
      <c r="G557" s="46">
        <v>0</v>
      </c>
      <c r="H557" s="46">
        <v>0</v>
      </c>
      <c r="I557" s="46">
        <v>0</v>
      </c>
    </row>
    <row r="558" spans="1:9" ht="63">
      <c r="A558" s="49" t="s">
        <v>248</v>
      </c>
      <c r="B558" s="35">
        <v>906</v>
      </c>
      <c r="C558" s="28" t="s">
        <v>92</v>
      </c>
      <c r="D558" s="28" t="s">
        <v>66</v>
      </c>
      <c r="E558" s="28" t="s">
        <v>249</v>
      </c>
      <c r="F558" s="102"/>
      <c r="G558" s="44">
        <f>G560</f>
        <v>464.3</v>
      </c>
      <c r="H558" s="44">
        <f>H560</f>
        <v>464.3</v>
      </c>
      <c r="I558" s="44">
        <f>I560</f>
        <v>464.3</v>
      </c>
    </row>
    <row r="559" spans="1:9" ht="47.25">
      <c r="A559" s="49" t="s">
        <v>469</v>
      </c>
      <c r="B559" s="35">
        <v>906</v>
      </c>
      <c r="C559" s="28" t="s">
        <v>92</v>
      </c>
      <c r="D559" s="28" t="s">
        <v>66</v>
      </c>
      <c r="E559" s="28" t="s">
        <v>470</v>
      </c>
      <c r="F559" s="102"/>
      <c r="G559" s="44">
        <f>G560</f>
        <v>464.3</v>
      </c>
      <c r="H559" s="44">
        <f aca="true" t="shared" si="99" ref="H559:I561">H560</f>
        <v>464.3</v>
      </c>
      <c r="I559" s="44">
        <f t="shared" si="99"/>
        <v>464.3</v>
      </c>
    </row>
    <row r="560" spans="1:9" ht="47.25">
      <c r="A560" s="68" t="s">
        <v>305</v>
      </c>
      <c r="B560" s="43">
        <v>906</v>
      </c>
      <c r="C560" s="31" t="s">
        <v>92</v>
      </c>
      <c r="D560" s="31" t="s">
        <v>66</v>
      </c>
      <c r="E560" s="31" t="s">
        <v>587</v>
      </c>
      <c r="F560" s="103"/>
      <c r="G560" s="46">
        <f>G561</f>
        <v>464.3</v>
      </c>
      <c r="H560" s="46">
        <f t="shared" si="99"/>
        <v>464.3</v>
      </c>
      <c r="I560" s="46">
        <f t="shared" si="99"/>
        <v>464.3</v>
      </c>
    </row>
    <row r="561" spans="1:9" ht="47.25">
      <c r="A561" s="25" t="s">
        <v>156</v>
      </c>
      <c r="B561" s="43">
        <v>906</v>
      </c>
      <c r="C561" s="31" t="s">
        <v>92</v>
      </c>
      <c r="D561" s="31" t="s">
        <v>66</v>
      </c>
      <c r="E561" s="31" t="s">
        <v>587</v>
      </c>
      <c r="F561" s="103" t="s">
        <v>157</v>
      </c>
      <c r="G561" s="46">
        <f>G562</f>
        <v>464.3</v>
      </c>
      <c r="H561" s="46">
        <f t="shared" si="99"/>
        <v>464.3</v>
      </c>
      <c r="I561" s="46">
        <f t="shared" si="99"/>
        <v>464.3</v>
      </c>
    </row>
    <row r="562" spans="1:9" ht="15.75">
      <c r="A562" s="63" t="s">
        <v>158</v>
      </c>
      <c r="B562" s="43">
        <v>906</v>
      </c>
      <c r="C562" s="31" t="s">
        <v>92</v>
      </c>
      <c r="D562" s="31" t="s">
        <v>66</v>
      </c>
      <c r="E562" s="31" t="s">
        <v>587</v>
      </c>
      <c r="F562" s="103" t="s">
        <v>159</v>
      </c>
      <c r="G562" s="46">
        <v>464.3</v>
      </c>
      <c r="H562" s="46">
        <v>464.3</v>
      </c>
      <c r="I562" s="46">
        <v>464.3</v>
      </c>
    </row>
    <row r="563" spans="1:9" ht="15.75">
      <c r="A563" s="45" t="s">
        <v>94</v>
      </c>
      <c r="B563" s="35">
        <v>906</v>
      </c>
      <c r="C563" s="28" t="s">
        <v>92</v>
      </c>
      <c r="D563" s="28" t="s">
        <v>68</v>
      </c>
      <c r="E563" s="28"/>
      <c r="F563" s="28"/>
      <c r="G563" s="44">
        <f>G564+G631+G636</f>
        <v>139817.9</v>
      </c>
      <c r="H563" s="44">
        <f>H564+H631+H636</f>
        <v>139817.9</v>
      </c>
      <c r="I563" s="44">
        <f>I564+I631+I636</f>
        <v>139817.9</v>
      </c>
    </row>
    <row r="564" spans="1:10" ht="47.25">
      <c r="A564" s="45" t="s">
        <v>211</v>
      </c>
      <c r="B564" s="35">
        <v>906</v>
      </c>
      <c r="C564" s="28" t="s">
        <v>92</v>
      </c>
      <c r="D564" s="28" t="s">
        <v>68</v>
      </c>
      <c r="E564" s="28" t="s">
        <v>203</v>
      </c>
      <c r="F564" s="28"/>
      <c r="G564" s="44">
        <f>G565+G592</f>
        <v>139094.6</v>
      </c>
      <c r="H564" s="44">
        <f>H565+H592</f>
        <v>139094.6</v>
      </c>
      <c r="I564" s="44">
        <f>I565+I592</f>
        <v>139094.6</v>
      </c>
      <c r="J564" s="50"/>
    </row>
    <row r="565" spans="1:9" ht="51" customHeight="1">
      <c r="A565" s="45" t="s">
        <v>204</v>
      </c>
      <c r="B565" s="35">
        <v>906</v>
      </c>
      <c r="C565" s="28" t="s">
        <v>92</v>
      </c>
      <c r="D565" s="28" t="s">
        <v>68</v>
      </c>
      <c r="E565" s="28" t="s">
        <v>205</v>
      </c>
      <c r="F565" s="28"/>
      <c r="G565" s="44">
        <f>G566+G576</f>
        <v>130119.3</v>
      </c>
      <c r="H565" s="44">
        <f>H566+H576</f>
        <v>130119.3</v>
      </c>
      <c r="I565" s="44">
        <f>I566+I576</f>
        <v>130119.3</v>
      </c>
    </row>
    <row r="566" spans="1:9" ht="35.25" customHeight="1">
      <c r="A566" s="45" t="s">
        <v>559</v>
      </c>
      <c r="B566" s="35">
        <v>906</v>
      </c>
      <c r="C566" s="28" t="s">
        <v>92</v>
      </c>
      <c r="D566" s="28" t="s">
        <v>68</v>
      </c>
      <c r="E566" s="28" t="s">
        <v>560</v>
      </c>
      <c r="F566" s="28"/>
      <c r="G566" s="44">
        <f>G567+G570+G573</f>
        <v>29803</v>
      </c>
      <c r="H566" s="44">
        <f>H567+H570+H573</f>
        <v>29803</v>
      </c>
      <c r="I566" s="44">
        <f>I567+I570+I573</f>
        <v>29803</v>
      </c>
    </row>
    <row r="567" spans="1:9" ht="47.25">
      <c r="A567" s="33" t="s">
        <v>588</v>
      </c>
      <c r="B567" s="43">
        <v>906</v>
      </c>
      <c r="C567" s="31" t="s">
        <v>92</v>
      </c>
      <c r="D567" s="31" t="s">
        <v>68</v>
      </c>
      <c r="E567" s="31" t="s">
        <v>589</v>
      </c>
      <c r="F567" s="31"/>
      <c r="G567" s="46">
        <f aca="true" t="shared" si="100" ref="G567:I568">G568</f>
        <v>9775.4</v>
      </c>
      <c r="H567" s="46">
        <f t="shared" si="100"/>
        <v>9775.4</v>
      </c>
      <c r="I567" s="46">
        <f t="shared" si="100"/>
        <v>9775.4</v>
      </c>
    </row>
    <row r="568" spans="1:9" ht="47.25">
      <c r="A568" s="33" t="s">
        <v>156</v>
      </c>
      <c r="B568" s="43">
        <v>906</v>
      </c>
      <c r="C568" s="31" t="s">
        <v>92</v>
      </c>
      <c r="D568" s="31" t="s">
        <v>68</v>
      </c>
      <c r="E568" s="31" t="s">
        <v>589</v>
      </c>
      <c r="F568" s="31" t="s">
        <v>157</v>
      </c>
      <c r="G568" s="46">
        <f t="shared" si="100"/>
        <v>9775.4</v>
      </c>
      <c r="H568" s="46">
        <f t="shared" si="100"/>
        <v>9775.4</v>
      </c>
      <c r="I568" s="46">
        <f t="shared" si="100"/>
        <v>9775.4</v>
      </c>
    </row>
    <row r="569" spans="1:9" ht="15.75">
      <c r="A569" s="33" t="s">
        <v>158</v>
      </c>
      <c r="B569" s="43">
        <v>906</v>
      </c>
      <c r="C569" s="31" t="s">
        <v>92</v>
      </c>
      <c r="D569" s="31" t="s">
        <v>68</v>
      </c>
      <c r="E569" s="31" t="s">
        <v>589</v>
      </c>
      <c r="F569" s="31" t="s">
        <v>159</v>
      </c>
      <c r="G569" s="32">
        <v>9775.4</v>
      </c>
      <c r="H569" s="32">
        <f>G569</f>
        <v>9775.4</v>
      </c>
      <c r="I569" s="32">
        <f>H569</f>
        <v>9775.4</v>
      </c>
    </row>
    <row r="570" spans="1:9" ht="47.25">
      <c r="A570" s="33" t="s">
        <v>590</v>
      </c>
      <c r="B570" s="43">
        <v>906</v>
      </c>
      <c r="C570" s="31" t="s">
        <v>92</v>
      </c>
      <c r="D570" s="31" t="s">
        <v>68</v>
      </c>
      <c r="E570" s="31" t="s">
        <v>591</v>
      </c>
      <c r="F570" s="31"/>
      <c r="G570" s="46">
        <f aca="true" t="shared" si="101" ref="G570:I571">G571</f>
        <v>13351.7</v>
      </c>
      <c r="H570" s="46">
        <f t="shared" si="101"/>
        <v>13351.7</v>
      </c>
      <c r="I570" s="46">
        <f t="shared" si="101"/>
        <v>13351.7</v>
      </c>
    </row>
    <row r="571" spans="1:9" ht="45.75" customHeight="1">
      <c r="A571" s="33" t="s">
        <v>156</v>
      </c>
      <c r="B571" s="43">
        <v>906</v>
      </c>
      <c r="C571" s="31" t="s">
        <v>92</v>
      </c>
      <c r="D571" s="31" t="s">
        <v>68</v>
      </c>
      <c r="E571" s="31" t="s">
        <v>591</v>
      </c>
      <c r="F571" s="31" t="s">
        <v>157</v>
      </c>
      <c r="G571" s="46">
        <f t="shared" si="101"/>
        <v>13351.7</v>
      </c>
      <c r="H571" s="46">
        <f t="shared" si="101"/>
        <v>13351.7</v>
      </c>
      <c r="I571" s="46">
        <f t="shared" si="101"/>
        <v>13351.7</v>
      </c>
    </row>
    <row r="572" spans="1:9" ht="15.75">
      <c r="A572" s="33" t="s">
        <v>158</v>
      </c>
      <c r="B572" s="43">
        <v>906</v>
      </c>
      <c r="C572" s="31" t="s">
        <v>92</v>
      </c>
      <c r="D572" s="31" t="s">
        <v>68</v>
      </c>
      <c r="E572" s="31" t="s">
        <v>591</v>
      </c>
      <c r="F572" s="31" t="s">
        <v>159</v>
      </c>
      <c r="G572" s="32">
        <v>13351.7</v>
      </c>
      <c r="H572" s="32">
        <f>G572</f>
        <v>13351.7</v>
      </c>
      <c r="I572" s="32">
        <f>H572</f>
        <v>13351.7</v>
      </c>
    </row>
    <row r="573" spans="1:9" ht="47.25">
      <c r="A573" s="33" t="s">
        <v>592</v>
      </c>
      <c r="B573" s="43">
        <v>906</v>
      </c>
      <c r="C573" s="31" t="s">
        <v>92</v>
      </c>
      <c r="D573" s="31" t="s">
        <v>68</v>
      </c>
      <c r="E573" s="31" t="s">
        <v>593</v>
      </c>
      <c r="F573" s="31"/>
      <c r="G573" s="46">
        <f aca="true" t="shared" si="102" ref="G573:I574">G574</f>
        <v>6675.9</v>
      </c>
      <c r="H573" s="46">
        <f t="shared" si="102"/>
        <v>6675.9</v>
      </c>
      <c r="I573" s="46">
        <f t="shared" si="102"/>
        <v>6675.9</v>
      </c>
    </row>
    <row r="574" spans="1:9" ht="47.25">
      <c r="A574" s="33" t="s">
        <v>156</v>
      </c>
      <c r="B574" s="43">
        <v>906</v>
      </c>
      <c r="C574" s="31" t="s">
        <v>92</v>
      </c>
      <c r="D574" s="31" t="s">
        <v>68</v>
      </c>
      <c r="E574" s="31" t="s">
        <v>593</v>
      </c>
      <c r="F574" s="31" t="s">
        <v>157</v>
      </c>
      <c r="G574" s="46">
        <f t="shared" si="102"/>
        <v>6675.9</v>
      </c>
      <c r="H574" s="46">
        <f t="shared" si="102"/>
        <v>6675.9</v>
      </c>
      <c r="I574" s="46">
        <f t="shared" si="102"/>
        <v>6675.9</v>
      </c>
    </row>
    <row r="575" spans="1:9" ht="15.75">
      <c r="A575" s="33" t="s">
        <v>158</v>
      </c>
      <c r="B575" s="43">
        <v>906</v>
      </c>
      <c r="C575" s="31" t="s">
        <v>92</v>
      </c>
      <c r="D575" s="31" t="s">
        <v>68</v>
      </c>
      <c r="E575" s="31" t="s">
        <v>593</v>
      </c>
      <c r="F575" s="31" t="s">
        <v>159</v>
      </c>
      <c r="G575" s="32">
        <v>6675.9</v>
      </c>
      <c r="H575" s="32">
        <f>G575</f>
        <v>6675.9</v>
      </c>
      <c r="I575" s="32">
        <f>H575</f>
        <v>6675.9</v>
      </c>
    </row>
    <row r="576" spans="1:9" ht="47.25">
      <c r="A576" s="45" t="s">
        <v>464</v>
      </c>
      <c r="B576" s="35">
        <v>906</v>
      </c>
      <c r="C576" s="28" t="s">
        <v>92</v>
      </c>
      <c r="D576" s="28" t="s">
        <v>68</v>
      </c>
      <c r="E576" s="28" t="s">
        <v>565</v>
      </c>
      <c r="F576" s="28"/>
      <c r="G576" s="58">
        <f>G577+G580+G583+G586+G589</f>
        <v>100316.3</v>
      </c>
      <c r="H576" s="58">
        <f>H577+H580+H583+H586+H589</f>
        <v>100316.3</v>
      </c>
      <c r="I576" s="58">
        <f>I577+I580+I583+I586+I589</f>
        <v>100316.3</v>
      </c>
    </row>
    <row r="577" spans="1:9" ht="78.75">
      <c r="A577" s="30" t="s">
        <v>269</v>
      </c>
      <c r="B577" s="43">
        <v>906</v>
      </c>
      <c r="C577" s="31" t="s">
        <v>92</v>
      </c>
      <c r="D577" s="31" t="s">
        <v>68</v>
      </c>
      <c r="E577" s="31" t="s">
        <v>594</v>
      </c>
      <c r="F577" s="31"/>
      <c r="G577" s="46">
        <f aca="true" t="shared" si="103" ref="G577:I578">G578</f>
        <v>91447.9</v>
      </c>
      <c r="H577" s="46">
        <f t="shared" si="103"/>
        <v>91447.9</v>
      </c>
      <c r="I577" s="46">
        <f t="shared" si="103"/>
        <v>91447.9</v>
      </c>
    </row>
    <row r="578" spans="1:9" ht="47.25">
      <c r="A578" s="33" t="s">
        <v>156</v>
      </c>
      <c r="B578" s="43">
        <v>906</v>
      </c>
      <c r="C578" s="31" t="s">
        <v>92</v>
      </c>
      <c r="D578" s="31" t="s">
        <v>68</v>
      </c>
      <c r="E578" s="31" t="s">
        <v>594</v>
      </c>
      <c r="F578" s="31" t="s">
        <v>157</v>
      </c>
      <c r="G578" s="46">
        <f t="shared" si="103"/>
        <v>91447.9</v>
      </c>
      <c r="H578" s="46">
        <f t="shared" si="103"/>
        <v>91447.9</v>
      </c>
      <c r="I578" s="46">
        <f t="shared" si="103"/>
        <v>91447.9</v>
      </c>
    </row>
    <row r="579" spans="1:9" ht="15.75">
      <c r="A579" s="33" t="s">
        <v>158</v>
      </c>
      <c r="B579" s="43">
        <v>906</v>
      </c>
      <c r="C579" s="31" t="s">
        <v>92</v>
      </c>
      <c r="D579" s="31" t="s">
        <v>68</v>
      </c>
      <c r="E579" s="31" t="s">
        <v>594</v>
      </c>
      <c r="F579" s="31" t="s">
        <v>159</v>
      </c>
      <c r="G579" s="32">
        <v>91447.9</v>
      </c>
      <c r="H579" s="32">
        <f>G579</f>
        <v>91447.9</v>
      </c>
      <c r="I579" s="32">
        <f>H579</f>
        <v>91447.9</v>
      </c>
    </row>
    <row r="580" spans="1:9" ht="63">
      <c r="A580" s="30" t="s">
        <v>164</v>
      </c>
      <c r="B580" s="43">
        <v>906</v>
      </c>
      <c r="C580" s="31" t="s">
        <v>92</v>
      </c>
      <c r="D580" s="31" t="s">
        <v>68</v>
      </c>
      <c r="E580" s="31" t="s">
        <v>566</v>
      </c>
      <c r="F580" s="31"/>
      <c r="G580" s="46">
        <f aca="true" t="shared" si="104" ref="G580:I581">G581</f>
        <v>809.4</v>
      </c>
      <c r="H580" s="46">
        <f t="shared" si="104"/>
        <v>809.4</v>
      </c>
      <c r="I580" s="46">
        <f t="shared" si="104"/>
        <v>809.4</v>
      </c>
    </row>
    <row r="581" spans="1:9" ht="47.25">
      <c r="A581" s="33" t="s">
        <v>156</v>
      </c>
      <c r="B581" s="43">
        <v>906</v>
      </c>
      <c r="C581" s="31" t="s">
        <v>92</v>
      </c>
      <c r="D581" s="31" t="s">
        <v>68</v>
      </c>
      <c r="E581" s="31" t="s">
        <v>566</v>
      </c>
      <c r="F581" s="31" t="s">
        <v>157</v>
      </c>
      <c r="G581" s="46">
        <f t="shared" si="104"/>
        <v>809.4</v>
      </c>
      <c r="H581" s="46">
        <f t="shared" si="104"/>
        <v>809.4</v>
      </c>
      <c r="I581" s="46">
        <f t="shared" si="104"/>
        <v>809.4</v>
      </c>
    </row>
    <row r="582" spans="1:9" ht="18.75" customHeight="1">
      <c r="A582" s="33" t="s">
        <v>158</v>
      </c>
      <c r="B582" s="43">
        <v>906</v>
      </c>
      <c r="C582" s="31" t="s">
        <v>92</v>
      </c>
      <c r="D582" s="31" t="s">
        <v>68</v>
      </c>
      <c r="E582" s="31" t="s">
        <v>566</v>
      </c>
      <c r="F582" s="31" t="s">
        <v>159</v>
      </c>
      <c r="G582" s="32">
        <v>809.4</v>
      </c>
      <c r="H582" s="32">
        <v>809.4</v>
      </c>
      <c r="I582" s="32">
        <v>809.4</v>
      </c>
    </row>
    <row r="583" spans="1:9" ht="78.75">
      <c r="A583" s="30" t="s">
        <v>165</v>
      </c>
      <c r="B583" s="43">
        <v>906</v>
      </c>
      <c r="C583" s="31" t="s">
        <v>92</v>
      </c>
      <c r="D583" s="31" t="s">
        <v>68</v>
      </c>
      <c r="E583" s="31" t="s">
        <v>567</v>
      </c>
      <c r="F583" s="31"/>
      <c r="G583" s="46">
        <f aca="true" t="shared" si="105" ref="G583:I584">G584</f>
        <v>2442.6</v>
      </c>
      <c r="H583" s="46">
        <f t="shared" si="105"/>
        <v>2442.6</v>
      </c>
      <c r="I583" s="46">
        <f t="shared" si="105"/>
        <v>2442.6</v>
      </c>
    </row>
    <row r="584" spans="1:9" ht="47.25">
      <c r="A584" s="33" t="s">
        <v>156</v>
      </c>
      <c r="B584" s="43">
        <v>906</v>
      </c>
      <c r="C584" s="31" t="s">
        <v>92</v>
      </c>
      <c r="D584" s="31" t="s">
        <v>68</v>
      </c>
      <c r="E584" s="31" t="s">
        <v>567</v>
      </c>
      <c r="F584" s="31" t="s">
        <v>157</v>
      </c>
      <c r="G584" s="46">
        <f t="shared" si="105"/>
        <v>2442.6</v>
      </c>
      <c r="H584" s="46">
        <f t="shared" si="105"/>
        <v>2442.6</v>
      </c>
      <c r="I584" s="46">
        <f t="shared" si="105"/>
        <v>2442.6</v>
      </c>
    </row>
    <row r="585" spans="1:9" ht="15.75">
      <c r="A585" s="33" t="s">
        <v>158</v>
      </c>
      <c r="B585" s="43">
        <v>906</v>
      </c>
      <c r="C585" s="31" t="s">
        <v>92</v>
      </c>
      <c r="D585" s="31" t="s">
        <v>68</v>
      </c>
      <c r="E585" s="31" t="s">
        <v>567</v>
      </c>
      <c r="F585" s="31" t="s">
        <v>159</v>
      </c>
      <c r="G585" s="32">
        <f>2238.4+204.2</f>
        <v>2442.6</v>
      </c>
      <c r="H585" s="32">
        <f>2238.4+204.2</f>
        <v>2442.6</v>
      </c>
      <c r="I585" s="32">
        <f>2238.4+204.2</f>
        <v>2442.6</v>
      </c>
    </row>
    <row r="586" spans="1:9" ht="47.25">
      <c r="A586" s="30" t="s">
        <v>270</v>
      </c>
      <c r="B586" s="43">
        <v>906</v>
      </c>
      <c r="C586" s="31" t="s">
        <v>92</v>
      </c>
      <c r="D586" s="31" t="s">
        <v>68</v>
      </c>
      <c r="E586" s="31" t="s">
        <v>595</v>
      </c>
      <c r="F586" s="31"/>
      <c r="G586" s="46">
        <f aca="true" t="shared" si="106" ref="G586:I587">G587</f>
        <v>946.8</v>
      </c>
      <c r="H586" s="46">
        <f t="shared" si="106"/>
        <v>946.8</v>
      </c>
      <c r="I586" s="46">
        <f t="shared" si="106"/>
        <v>946.8</v>
      </c>
    </row>
    <row r="587" spans="1:9" ht="47.25">
      <c r="A587" s="33" t="s">
        <v>156</v>
      </c>
      <c r="B587" s="43">
        <v>906</v>
      </c>
      <c r="C587" s="31" t="s">
        <v>92</v>
      </c>
      <c r="D587" s="31" t="s">
        <v>68</v>
      </c>
      <c r="E587" s="31" t="s">
        <v>595</v>
      </c>
      <c r="F587" s="31" t="s">
        <v>157</v>
      </c>
      <c r="G587" s="46">
        <f t="shared" si="106"/>
        <v>946.8</v>
      </c>
      <c r="H587" s="46">
        <f t="shared" si="106"/>
        <v>946.8</v>
      </c>
      <c r="I587" s="46">
        <f t="shared" si="106"/>
        <v>946.8</v>
      </c>
    </row>
    <row r="588" spans="1:9" ht="15.75">
      <c r="A588" s="33" t="s">
        <v>158</v>
      </c>
      <c r="B588" s="43">
        <v>906</v>
      </c>
      <c r="C588" s="31" t="s">
        <v>92</v>
      </c>
      <c r="D588" s="31" t="s">
        <v>68</v>
      </c>
      <c r="E588" s="31" t="s">
        <v>595</v>
      </c>
      <c r="F588" s="31" t="s">
        <v>159</v>
      </c>
      <c r="G588" s="32">
        <v>946.8</v>
      </c>
      <c r="H588" s="32">
        <v>946.8</v>
      </c>
      <c r="I588" s="32">
        <v>946.8</v>
      </c>
    </row>
    <row r="589" spans="1:9" ht="71.25" customHeight="1">
      <c r="A589" s="30" t="s">
        <v>166</v>
      </c>
      <c r="B589" s="43">
        <v>906</v>
      </c>
      <c r="C589" s="31" t="s">
        <v>92</v>
      </c>
      <c r="D589" s="31" t="s">
        <v>68</v>
      </c>
      <c r="E589" s="31" t="s">
        <v>569</v>
      </c>
      <c r="F589" s="31"/>
      <c r="G589" s="46">
        <f aca="true" t="shared" si="107" ref="G589:I590">G590</f>
        <v>4669.6</v>
      </c>
      <c r="H589" s="46">
        <f t="shared" si="107"/>
        <v>4669.6</v>
      </c>
      <c r="I589" s="46">
        <f t="shared" si="107"/>
        <v>4669.6</v>
      </c>
    </row>
    <row r="590" spans="1:9" ht="47.25">
      <c r="A590" s="33" t="s">
        <v>156</v>
      </c>
      <c r="B590" s="43">
        <v>906</v>
      </c>
      <c r="C590" s="31" t="s">
        <v>92</v>
      </c>
      <c r="D590" s="31" t="s">
        <v>68</v>
      </c>
      <c r="E590" s="31" t="s">
        <v>569</v>
      </c>
      <c r="F590" s="31" t="s">
        <v>157</v>
      </c>
      <c r="G590" s="46">
        <f t="shared" si="107"/>
        <v>4669.6</v>
      </c>
      <c r="H590" s="46">
        <f t="shared" si="107"/>
        <v>4669.6</v>
      </c>
      <c r="I590" s="46">
        <f t="shared" si="107"/>
        <v>4669.6</v>
      </c>
    </row>
    <row r="591" spans="1:9" ht="15.75">
      <c r="A591" s="33" t="s">
        <v>158</v>
      </c>
      <c r="B591" s="43">
        <v>906</v>
      </c>
      <c r="C591" s="31" t="s">
        <v>92</v>
      </c>
      <c r="D591" s="31" t="s">
        <v>68</v>
      </c>
      <c r="E591" s="31" t="s">
        <v>569</v>
      </c>
      <c r="F591" s="31" t="s">
        <v>159</v>
      </c>
      <c r="G591" s="32">
        <f>5441.9-1072.9-74.3+582.6+114.9-114.9-207.7</f>
        <v>4669.6</v>
      </c>
      <c r="H591" s="32">
        <f>5441.9-1072.9-74.3+582.6+114.9-114.9-207.7</f>
        <v>4669.6</v>
      </c>
      <c r="I591" s="32">
        <f>5441.9-1072.9-74.3+582.6+114.9-114.9-207.7</f>
        <v>4669.6</v>
      </c>
    </row>
    <row r="592" spans="1:9" ht="31.5">
      <c r="A592" s="114" t="s">
        <v>212</v>
      </c>
      <c r="B592" s="35">
        <v>906</v>
      </c>
      <c r="C592" s="28" t="s">
        <v>92</v>
      </c>
      <c r="D592" s="28" t="s">
        <v>68</v>
      </c>
      <c r="E592" s="28" t="s">
        <v>213</v>
      </c>
      <c r="F592" s="28"/>
      <c r="G592" s="44">
        <f>G593+G606+G613+G620+G627</f>
        <v>8975.3</v>
      </c>
      <c r="H592" s="44">
        <f>H593+H606+H613+H620+H627</f>
        <v>8975.3</v>
      </c>
      <c r="I592" s="44">
        <f>I593+I606+I613+I620+I627</f>
        <v>8975.3</v>
      </c>
    </row>
    <row r="593" spans="1:9" ht="31.5">
      <c r="A593" s="45" t="s">
        <v>596</v>
      </c>
      <c r="B593" s="115">
        <v>906</v>
      </c>
      <c r="C593" s="28" t="s">
        <v>92</v>
      </c>
      <c r="D593" s="28" t="s">
        <v>68</v>
      </c>
      <c r="E593" s="28" t="s">
        <v>597</v>
      </c>
      <c r="F593" s="28"/>
      <c r="G593" s="44">
        <f>G594+G597+G600+G603</f>
        <v>224</v>
      </c>
      <c r="H593" s="44">
        <f>H594+H597+H600+H603</f>
        <v>224</v>
      </c>
      <c r="I593" s="44">
        <f>I594+I597+I600+I603</f>
        <v>224</v>
      </c>
    </row>
    <row r="594" spans="1:9" ht="47.25" hidden="1">
      <c r="A594" s="33" t="s">
        <v>216</v>
      </c>
      <c r="B594" s="116">
        <v>906</v>
      </c>
      <c r="C594" s="31" t="s">
        <v>92</v>
      </c>
      <c r="D594" s="31" t="s">
        <v>68</v>
      </c>
      <c r="E594" s="31" t="s">
        <v>598</v>
      </c>
      <c r="F594" s="31"/>
      <c r="G594" s="46">
        <f aca="true" t="shared" si="108" ref="G594:I595">G595</f>
        <v>0</v>
      </c>
      <c r="H594" s="46">
        <f t="shared" si="108"/>
        <v>0</v>
      </c>
      <c r="I594" s="46">
        <f t="shared" si="108"/>
        <v>0</v>
      </c>
    </row>
    <row r="595" spans="1:9" ht="47.25" hidden="1">
      <c r="A595" s="33" t="s">
        <v>156</v>
      </c>
      <c r="B595" s="116">
        <v>906</v>
      </c>
      <c r="C595" s="31" t="s">
        <v>92</v>
      </c>
      <c r="D595" s="31" t="s">
        <v>68</v>
      </c>
      <c r="E595" s="31" t="s">
        <v>598</v>
      </c>
      <c r="F595" s="31" t="s">
        <v>157</v>
      </c>
      <c r="G595" s="46">
        <f t="shared" si="108"/>
        <v>0</v>
      </c>
      <c r="H595" s="46">
        <f t="shared" si="108"/>
        <v>0</v>
      </c>
      <c r="I595" s="46">
        <f t="shared" si="108"/>
        <v>0</v>
      </c>
    </row>
    <row r="596" spans="1:9" ht="15.75" hidden="1">
      <c r="A596" s="33" t="s">
        <v>158</v>
      </c>
      <c r="B596" s="116">
        <v>906</v>
      </c>
      <c r="C596" s="31" t="s">
        <v>92</v>
      </c>
      <c r="D596" s="31" t="s">
        <v>68</v>
      </c>
      <c r="E596" s="31" t="s">
        <v>598</v>
      </c>
      <c r="F596" s="31" t="s">
        <v>159</v>
      </c>
      <c r="G596" s="46">
        <v>0</v>
      </c>
      <c r="H596" s="46">
        <v>0</v>
      </c>
      <c r="I596" s="46">
        <v>0</v>
      </c>
    </row>
    <row r="597" spans="1:9" ht="38.25" customHeight="1" hidden="1">
      <c r="A597" s="33" t="s">
        <v>160</v>
      </c>
      <c r="B597" s="116">
        <v>906</v>
      </c>
      <c r="C597" s="31" t="s">
        <v>92</v>
      </c>
      <c r="D597" s="31" t="s">
        <v>68</v>
      </c>
      <c r="E597" s="31" t="s">
        <v>599</v>
      </c>
      <c r="F597" s="31"/>
      <c r="G597" s="46">
        <f aca="true" t="shared" si="109" ref="G597:I598">G598</f>
        <v>0</v>
      </c>
      <c r="H597" s="46">
        <f t="shared" si="109"/>
        <v>0</v>
      </c>
      <c r="I597" s="46">
        <f t="shared" si="109"/>
        <v>0</v>
      </c>
    </row>
    <row r="598" spans="1:9" ht="47.25" hidden="1">
      <c r="A598" s="33" t="s">
        <v>156</v>
      </c>
      <c r="B598" s="116">
        <v>906</v>
      </c>
      <c r="C598" s="31" t="s">
        <v>92</v>
      </c>
      <c r="D598" s="31" t="s">
        <v>68</v>
      </c>
      <c r="E598" s="31" t="s">
        <v>599</v>
      </c>
      <c r="F598" s="31" t="s">
        <v>157</v>
      </c>
      <c r="G598" s="46">
        <f t="shared" si="109"/>
        <v>0</v>
      </c>
      <c r="H598" s="46">
        <f t="shared" si="109"/>
        <v>0</v>
      </c>
      <c r="I598" s="46">
        <f t="shared" si="109"/>
        <v>0</v>
      </c>
    </row>
    <row r="599" spans="1:9" ht="15.75" hidden="1">
      <c r="A599" s="33" t="s">
        <v>158</v>
      </c>
      <c r="B599" s="116">
        <v>906</v>
      </c>
      <c r="C599" s="31" t="s">
        <v>92</v>
      </c>
      <c r="D599" s="31" t="s">
        <v>68</v>
      </c>
      <c r="E599" s="31" t="s">
        <v>599</v>
      </c>
      <c r="F599" s="31" t="s">
        <v>159</v>
      </c>
      <c r="G599" s="46">
        <v>0</v>
      </c>
      <c r="H599" s="46">
        <v>0</v>
      </c>
      <c r="I599" s="46">
        <v>0</v>
      </c>
    </row>
    <row r="600" spans="1:9" ht="35.25" customHeight="1" hidden="1">
      <c r="A600" s="33" t="s">
        <v>161</v>
      </c>
      <c r="B600" s="116">
        <v>906</v>
      </c>
      <c r="C600" s="31" t="s">
        <v>92</v>
      </c>
      <c r="D600" s="31" t="s">
        <v>68</v>
      </c>
      <c r="E600" s="31" t="s">
        <v>600</v>
      </c>
      <c r="F600" s="31"/>
      <c r="G600" s="46">
        <f aca="true" t="shared" si="110" ref="G600:I601">G601</f>
        <v>0</v>
      </c>
      <c r="H600" s="46">
        <f t="shared" si="110"/>
        <v>0</v>
      </c>
      <c r="I600" s="46">
        <f t="shared" si="110"/>
        <v>0</v>
      </c>
    </row>
    <row r="601" spans="1:9" ht="47.25" customHeight="1" hidden="1">
      <c r="A601" s="33" t="s">
        <v>156</v>
      </c>
      <c r="B601" s="116">
        <v>906</v>
      </c>
      <c r="C601" s="31" t="s">
        <v>92</v>
      </c>
      <c r="D601" s="31" t="s">
        <v>68</v>
      </c>
      <c r="E601" s="31" t="s">
        <v>600</v>
      </c>
      <c r="F601" s="31" t="s">
        <v>157</v>
      </c>
      <c r="G601" s="46">
        <f t="shared" si="110"/>
        <v>0</v>
      </c>
      <c r="H601" s="46">
        <f t="shared" si="110"/>
        <v>0</v>
      </c>
      <c r="I601" s="46">
        <f t="shared" si="110"/>
        <v>0</v>
      </c>
    </row>
    <row r="602" spans="1:9" ht="15.75" customHeight="1" hidden="1">
      <c r="A602" s="33" t="s">
        <v>158</v>
      </c>
      <c r="B602" s="116">
        <v>906</v>
      </c>
      <c r="C602" s="31" t="s">
        <v>92</v>
      </c>
      <c r="D602" s="31" t="s">
        <v>68</v>
      </c>
      <c r="E602" s="31" t="s">
        <v>600</v>
      </c>
      <c r="F602" s="31" t="s">
        <v>159</v>
      </c>
      <c r="G602" s="46">
        <v>0</v>
      </c>
      <c r="H602" s="46">
        <v>0</v>
      </c>
      <c r="I602" s="46">
        <v>0</v>
      </c>
    </row>
    <row r="603" spans="1:9" ht="31.5">
      <c r="A603" s="33" t="s">
        <v>162</v>
      </c>
      <c r="B603" s="116">
        <v>906</v>
      </c>
      <c r="C603" s="31" t="s">
        <v>92</v>
      </c>
      <c r="D603" s="31" t="s">
        <v>68</v>
      </c>
      <c r="E603" s="31" t="s">
        <v>601</v>
      </c>
      <c r="F603" s="31"/>
      <c r="G603" s="46">
        <f aca="true" t="shared" si="111" ref="G603:I604">G604</f>
        <v>224</v>
      </c>
      <c r="H603" s="46">
        <f t="shared" si="111"/>
        <v>224</v>
      </c>
      <c r="I603" s="46">
        <f t="shared" si="111"/>
        <v>224</v>
      </c>
    </row>
    <row r="604" spans="1:9" ht="47.25">
      <c r="A604" s="33" t="s">
        <v>156</v>
      </c>
      <c r="B604" s="116">
        <v>906</v>
      </c>
      <c r="C604" s="31" t="s">
        <v>92</v>
      </c>
      <c r="D604" s="31" t="s">
        <v>68</v>
      </c>
      <c r="E604" s="31" t="s">
        <v>601</v>
      </c>
      <c r="F604" s="31" t="s">
        <v>157</v>
      </c>
      <c r="G604" s="46">
        <f t="shared" si="111"/>
        <v>224</v>
      </c>
      <c r="H604" s="46">
        <f t="shared" si="111"/>
        <v>224</v>
      </c>
      <c r="I604" s="46">
        <f t="shared" si="111"/>
        <v>224</v>
      </c>
    </row>
    <row r="605" spans="1:9" ht="15.75">
      <c r="A605" s="33" t="s">
        <v>158</v>
      </c>
      <c r="B605" s="116">
        <v>906</v>
      </c>
      <c r="C605" s="31" t="s">
        <v>92</v>
      </c>
      <c r="D605" s="31" t="s">
        <v>68</v>
      </c>
      <c r="E605" s="31" t="s">
        <v>601</v>
      </c>
      <c r="F605" s="31" t="s">
        <v>159</v>
      </c>
      <c r="G605" s="46">
        <f>127-72+72+97.2-0.2</f>
        <v>224</v>
      </c>
      <c r="H605" s="46">
        <f>127-72+72+97.2-0.2</f>
        <v>224</v>
      </c>
      <c r="I605" s="46">
        <f>127-72+72+97.2-0.2</f>
        <v>224</v>
      </c>
    </row>
    <row r="606" spans="1:9" ht="31.5">
      <c r="A606" s="45" t="s">
        <v>602</v>
      </c>
      <c r="B606" s="115">
        <v>906</v>
      </c>
      <c r="C606" s="28" t="s">
        <v>92</v>
      </c>
      <c r="D606" s="28" t="s">
        <v>68</v>
      </c>
      <c r="E606" s="28" t="s">
        <v>603</v>
      </c>
      <c r="F606" s="28"/>
      <c r="G606" s="44">
        <f>G607+G610</f>
        <v>4582.6</v>
      </c>
      <c r="H606" s="44">
        <f>H607+H610</f>
        <v>4582.6</v>
      </c>
      <c r="I606" s="44">
        <f>I607+I610</f>
        <v>4582.6</v>
      </c>
    </row>
    <row r="607" spans="1:9" ht="53.25" customHeight="1">
      <c r="A607" s="94" t="s">
        <v>214</v>
      </c>
      <c r="B607" s="116">
        <v>906</v>
      </c>
      <c r="C607" s="31" t="s">
        <v>92</v>
      </c>
      <c r="D607" s="31" t="s">
        <v>68</v>
      </c>
      <c r="E607" s="31" t="s">
        <v>604</v>
      </c>
      <c r="F607" s="31"/>
      <c r="G607" s="46">
        <f aca="true" t="shared" si="112" ref="G607:I608">G608</f>
        <v>2914.0000000000005</v>
      </c>
      <c r="H607" s="46">
        <f t="shared" si="112"/>
        <v>2914.0000000000005</v>
      </c>
      <c r="I607" s="46">
        <f t="shared" si="112"/>
        <v>2914.0000000000005</v>
      </c>
    </row>
    <row r="608" spans="1:9" ht="47.25">
      <c r="A608" s="33" t="s">
        <v>156</v>
      </c>
      <c r="B608" s="116">
        <v>906</v>
      </c>
      <c r="C608" s="31" t="s">
        <v>92</v>
      </c>
      <c r="D608" s="31" t="s">
        <v>68</v>
      </c>
      <c r="E608" s="31" t="s">
        <v>604</v>
      </c>
      <c r="F608" s="31" t="s">
        <v>157</v>
      </c>
      <c r="G608" s="46">
        <f t="shared" si="112"/>
        <v>2914.0000000000005</v>
      </c>
      <c r="H608" s="46">
        <f t="shared" si="112"/>
        <v>2914.0000000000005</v>
      </c>
      <c r="I608" s="46">
        <f t="shared" si="112"/>
        <v>2914.0000000000005</v>
      </c>
    </row>
    <row r="609" spans="1:9" ht="15.75">
      <c r="A609" s="33" t="s">
        <v>158</v>
      </c>
      <c r="B609" s="116">
        <v>906</v>
      </c>
      <c r="C609" s="31" t="s">
        <v>92</v>
      </c>
      <c r="D609" s="31" t="s">
        <v>68</v>
      </c>
      <c r="E609" s="31" t="s">
        <v>604</v>
      </c>
      <c r="F609" s="31" t="s">
        <v>159</v>
      </c>
      <c r="G609" s="32">
        <f>2967.9-53.7-0.2</f>
        <v>2914.0000000000005</v>
      </c>
      <c r="H609" s="32">
        <f>2967.9-53.7-0.2</f>
        <v>2914.0000000000005</v>
      </c>
      <c r="I609" s="32">
        <f>2967.9-53.7-0.2</f>
        <v>2914.0000000000005</v>
      </c>
    </row>
    <row r="610" spans="1:9" ht="31.5">
      <c r="A610" s="33" t="s">
        <v>218</v>
      </c>
      <c r="B610" s="116">
        <v>906</v>
      </c>
      <c r="C610" s="31" t="s">
        <v>92</v>
      </c>
      <c r="D610" s="31" t="s">
        <v>68</v>
      </c>
      <c r="E610" s="31" t="s">
        <v>605</v>
      </c>
      <c r="F610" s="31"/>
      <c r="G610" s="46">
        <f aca="true" t="shared" si="113" ref="G610:I611">G611</f>
        <v>1668.6</v>
      </c>
      <c r="H610" s="46">
        <f t="shared" si="113"/>
        <v>1668.6</v>
      </c>
      <c r="I610" s="46">
        <f t="shared" si="113"/>
        <v>1668.6</v>
      </c>
    </row>
    <row r="611" spans="1:9" ht="47.25">
      <c r="A611" s="33" t="s">
        <v>156</v>
      </c>
      <c r="B611" s="116">
        <v>906</v>
      </c>
      <c r="C611" s="31" t="s">
        <v>92</v>
      </c>
      <c r="D611" s="31" t="s">
        <v>68</v>
      </c>
      <c r="E611" s="31" t="s">
        <v>605</v>
      </c>
      <c r="F611" s="31" t="s">
        <v>157</v>
      </c>
      <c r="G611" s="46">
        <f t="shared" si="113"/>
        <v>1668.6</v>
      </c>
      <c r="H611" s="46">
        <f t="shared" si="113"/>
        <v>1668.6</v>
      </c>
      <c r="I611" s="46">
        <f t="shared" si="113"/>
        <v>1668.6</v>
      </c>
    </row>
    <row r="612" spans="1:9" ht="15.75">
      <c r="A612" s="33" t="s">
        <v>158</v>
      </c>
      <c r="B612" s="116">
        <v>906</v>
      </c>
      <c r="C612" s="31" t="s">
        <v>92</v>
      </c>
      <c r="D612" s="31" t="s">
        <v>68</v>
      </c>
      <c r="E612" s="31" t="s">
        <v>605</v>
      </c>
      <c r="F612" s="31" t="s">
        <v>159</v>
      </c>
      <c r="G612" s="32">
        <f>1317.5+351.1</f>
        <v>1668.6</v>
      </c>
      <c r="H612" s="32">
        <f>1317.5+351.1</f>
        <v>1668.6</v>
      </c>
      <c r="I612" s="32">
        <f>1317.5+351.1</f>
        <v>1668.6</v>
      </c>
    </row>
    <row r="613" spans="1:9" ht="31.5">
      <c r="A613" s="45" t="s">
        <v>606</v>
      </c>
      <c r="B613" s="115">
        <v>906</v>
      </c>
      <c r="C613" s="28" t="s">
        <v>92</v>
      </c>
      <c r="D613" s="28" t="s">
        <v>68</v>
      </c>
      <c r="E613" s="28" t="s">
        <v>607</v>
      </c>
      <c r="F613" s="28"/>
      <c r="G613" s="58">
        <f>G614+G617</f>
        <v>912.7</v>
      </c>
      <c r="H613" s="58">
        <f>H614+H617</f>
        <v>912.7</v>
      </c>
      <c r="I613" s="58">
        <f>I614+I617</f>
        <v>912.7</v>
      </c>
    </row>
    <row r="614" spans="1:9" ht="63">
      <c r="A614" s="33" t="s">
        <v>215</v>
      </c>
      <c r="B614" s="116">
        <v>906</v>
      </c>
      <c r="C614" s="31" t="s">
        <v>92</v>
      </c>
      <c r="D614" s="31" t="s">
        <v>68</v>
      </c>
      <c r="E614" s="31" t="s">
        <v>608</v>
      </c>
      <c r="F614" s="31"/>
      <c r="G614" s="46">
        <f aca="true" t="shared" si="114" ref="G614:I615">G615</f>
        <v>416</v>
      </c>
      <c r="H614" s="46">
        <f t="shared" si="114"/>
        <v>416</v>
      </c>
      <c r="I614" s="46">
        <f t="shared" si="114"/>
        <v>416</v>
      </c>
    </row>
    <row r="615" spans="1:9" ht="47.25">
      <c r="A615" s="33" t="s">
        <v>156</v>
      </c>
      <c r="B615" s="116">
        <v>906</v>
      </c>
      <c r="C615" s="31" t="s">
        <v>92</v>
      </c>
      <c r="D615" s="31" t="s">
        <v>68</v>
      </c>
      <c r="E615" s="31" t="s">
        <v>608</v>
      </c>
      <c r="F615" s="31" t="s">
        <v>157</v>
      </c>
      <c r="G615" s="46">
        <f t="shared" si="114"/>
        <v>416</v>
      </c>
      <c r="H615" s="46">
        <f t="shared" si="114"/>
        <v>416</v>
      </c>
      <c r="I615" s="46">
        <f t="shared" si="114"/>
        <v>416</v>
      </c>
    </row>
    <row r="616" spans="1:9" ht="15.75">
      <c r="A616" s="33" t="s">
        <v>158</v>
      </c>
      <c r="B616" s="116">
        <v>906</v>
      </c>
      <c r="C616" s="31" t="s">
        <v>92</v>
      </c>
      <c r="D616" s="31" t="s">
        <v>68</v>
      </c>
      <c r="E616" s="31" t="s">
        <v>608</v>
      </c>
      <c r="F616" s="31" t="s">
        <v>159</v>
      </c>
      <c r="G616" s="46">
        <f>320+96</f>
        <v>416</v>
      </c>
      <c r="H616" s="46">
        <f>320+96</f>
        <v>416</v>
      </c>
      <c r="I616" s="46">
        <f>320+96</f>
        <v>416</v>
      </c>
    </row>
    <row r="617" spans="1:9" ht="47.25">
      <c r="A617" s="33" t="s">
        <v>219</v>
      </c>
      <c r="B617" s="116">
        <v>906</v>
      </c>
      <c r="C617" s="31" t="s">
        <v>92</v>
      </c>
      <c r="D617" s="31" t="s">
        <v>68</v>
      </c>
      <c r="E617" s="31" t="s">
        <v>609</v>
      </c>
      <c r="F617" s="31"/>
      <c r="G617" s="32">
        <f aca="true" t="shared" si="115" ref="G617:I618">G618</f>
        <v>496.7</v>
      </c>
      <c r="H617" s="32">
        <f t="shared" si="115"/>
        <v>496.7</v>
      </c>
      <c r="I617" s="32">
        <f t="shared" si="115"/>
        <v>496.7</v>
      </c>
    </row>
    <row r="618" spans="1:9" ht="47.25">
      <c r="A618" s="117" t="s">
        <v>156</v>
      </c>
      <c r="B618" s="43">
        <v>906</v>
      </c>
      <c r="C618" s="31" t="s">
        <v>92</v>
      </c>
      <c r="D618" s="31" t="s">
        <v>68</v>
      </c>
      <c r="E618" s="31" t="s">
        <v>609</v>
      </c>
      <c r="F618" s="31" t="s">
        <v>157</v>
      </c>
      <c r="G618" s="32">
        <f t="shared" si="115"/>
        <v>496.7</v>
      </c>
      <c r="H618" s="32">
        <f t="shared" si="115"/>
        <v>496.7</v>
      </c>
      <c r="I618" s="32">
        <f t="shared" si="115"/>
        <v>496.7</v>
      </c>
    </row>
    <row r="619" spans="1:9" ht="15.75">
      <c r="A619" s="33" t="s">
        <v>158</v>
      </c>
      <c r="B619" s="43">
        <v>906</v>
      </c>
      <c r="C619" s="31" t="s">
        <v>92</v>
      </c>
      <c r="D619" s="31" t="s">
        <v>68</v>
      </c>
      <c r="E619" s="31" t="s">
        <v>609</v>
      </c>
      <c r="F619" s="31" t="s">
        <v>159</v>
      </c>
      <c r="G619" s="32">
        <f>733.5-244.8+8</f>
        <v>496.7</v>
      </c>
      <c r="H619" s="32">
        <f>733.5-244.8+8</f>
        <v>496.7</v>
      </c>
      <c r="I619" s="32">
        <f>733.5-244.8+8</f>
        <v>496.7</v>
      </c>
    </row>
    <row r="620" spans="1:9" ht="36.75" customHeight="1">
      <c r="A620" s="93" t="s">
        <v>575</v>
      </c>
      <c r="B620" s="35">
        <v>906</v>
      </c>
      <c r="C620" s="28" t="s">
        <v>92</v>
      </c>
      <c r="D620" s="28" t="s">
        <v>68</v>
      </c>
      <c r="E620" s="28" t="s">
        <v>610</v>
      </c>
      <c r="F620" s="28"/>
      <c r="G620" s="58">
        <f>G621+G624</f>
        <v>2634</v>
      </c>
      <c r="H620" s="58">
        <f>H621+H624</f>
        <v>2634</v>
      </c>
      <c r="I620" s="58">
        <f>I621+I624</f>
        <v>2634</v>
      </c>
    </row>
    <row r="621" spans="1:9" ht="31.5" hidden="1">
      <c r="A621" s="33" t="s">
        <v>310</v>
      </c>
      <c r="B621" s="43">
        <v>906</v>
      </c>
      <c r="C621" s="31" t="s">
        <v>92</v>
      </c>
      <c r="D621" s="31" t="s">
        <v>68</v>
      </c>
      <c r="E621" s="31" t="s">
        <v>611</v>
      </c>
      <c r="F621" s="31"/>
      <c r="G621" s="46">
        <f aca="true" t="shared" si="116" ref="G621:I622">G622</f>
        <v>0</v>
      </c>
      <c r="H621" s="46">
        <f t="shared" si="116"/>
        <v>0</v>
      </c>
      <c r="I621" s="46">
        <f t="shared" si="116"/>
        <v>0</v>
      </c>
    </row>
    <row r="622" spans="1:9" ht="47.25" hidden="1">
      <c r="A622" s="33" t="s">
        <v>156</v>
      </c>
      <c r="B622" s="43">
        <v>906</v>
      </c>
      <c r="C622" s="31" t="s">
        <v>92</v>
      </c>
      <c r="D622" s="31" t="s">
        <v>68</v>
      </c>
      <c r="E622" s="31" t="s">
        <v>611</v>
      </c>
      <c r="F622" s="31" t="s">
        <v>157</v>
      </c>
      <c r="G622" s="46">
        <f t="shared" si="116"/>
        <v>0</v>
      </c>
      <c r="H622" s="46">
        <f t="shared" si="116"/>
        <v>0</v>
      </c>
      <c r="I622" s="46">
        <f t="shared" si="116"/>
        <v>0</v>
      </c>
    </row>
    <row r="623" spans="1:9" ht="15.75" hidden="1">
      <c r="A623" s="33" t="s">
        <v>158</v>
      </c>
      <c r="B623" s="43">
        <v>906</v>
      </c>
      <c r="C623" s="31" t="s">
        <v>92</v>
      </c>
      <c r="D623" s="31" t="s">
        <v>68</v>
      </c>
      <c r="E623" s="31" t="s">
        <v>611</v>
      </c>
      <c r="F623" s="31" t="s">
        <v>159</v>
      </c>
      <c r="G623" s="46">
        <v>0</v>
      </c>
      <c r="H623" s="46">
        <v>0</v>
      </c>
      <c r="I623" s="46">
        <v>0</v>
      </c>
    </row>
    <row r="624" spans="1:9" ht="31.5">
      <c r="A624" s="62" t="s">
        <v>259</v>
      </c>
      <c r="B624" s="43">
        <v>906</v>
      </c>
      <c r="C624" s="31" t="s">
        <v>92</v>
      </c>
      <c r="D624" s="31" t="s">
        <v>68</v>
      </c>
      <c r="E624" s="31" t="s">
        <v>612</v>
      </c>
      <c r="F624" s="31"/>
      <c r="G624" s="46">
        <f aca="true" t="shared" si="117" ref="G624:I625">G625</f>
        <v>2634</v>
      </c>
      <c r="H624" s="46">
        <f t="shared" si="117"/>
        <v>2634</v>
      </c>
      <c r="I624" s="46">
        <f t="shared" si="117"/>
        <v>2634</v>
      </c>
    </row>
    <row r="625" spans="1:9" ht="54.75" customHeight="1">
      <c r="A625" s="25" t="s">
        <v>156</v>
      </c>
      <c r="B625" s="43">
        <v>906</v>
      </c>
      <c r="C625" s="31" t="s">
        <v>92</v>
      </c>
      <c r="D625" s="31" t="s">
        <v>68</v>
      </c>
      <c r="E625" s="31" t="s">
        <v>612</v>
      </c>
      <c r="F625" s="31" t="s">
        <v>157</v>
      </c>
      <c r="G625" s="46">
        <f t="shared" si="117"/>
        <v>2634</v>
      </c>
      <c r="H625" s="46">
        <f t="shared" si="117"/>
        <v>2634</v>
      </c>
      <c r="I625" s="46">
        <f t="shared" si="117"/>
        <v>2634</v>
      </c>
    </row>
    <row r="626" spans="1:9" ht="15.75">
      <c r="A626" s="63" t="s">
        <v>158</v>
      </c>
      <c r="B626" s="43">
        <v>906</v>
      </c>
      <c r="C626" s="31" t="s">
        <v>92</v>
      </c>
      <c r="D626" s="31" t="s">
        <v>68</v>
      </c>
      <c r="E626" s="31" t="s">
        <v>612</v>
      </c>
      <c r="F626" s="31" t="s">
        <v>159</v>
      </c>
      <c r="G626" s="46">
        <f>2634</f>
        <v>2634</v>
      </c>
      <c r="H626" s="46">
        <f>2634</f>
        <v>2634</v>
      </c>
      <c r="I626" s="46">
        <f>2634</f>
        <v>2634</v>
      </c>
    </row>
    <row r="627" spans="1:9" ht="31.5">
      <c r="A627" s="91" t="s">
        <v>613</v>
      </c>
      <c r="B627" s="35">
        <v>906</v>
      </c>
      <c r="C627" s="28" t="s">
        <v>92</v>
      </c>
      <c r="D627" s="28" t="s">
        <v>68</v>
      </c>
      <c r="E627" s="28" t="s">
        <v>614</v>
      </c>
      <c r="F627" s="28"/>
      <c r="G627" s="44">
        <f>G628</f>
        <v>622</v>
      </c>
      <c r="H627" s="44">
        <f aca="true" t="shared" si="118" ref="H627:I629">H628</f>
        <v>622</v>
      </c>
      <c r="I627" s="44">
        <f t="shared" si="118"/>
        <v>622</v>
      </c>
    </row>
    <row r="628" spans="1:9" ht="63">
      <c r="A628" s="63" t="s">
        <v>615</v>
      </c>
      <c r="B628" s="43">
        <v>906</v>
      </c>
      <c r="C628" s="31" t="s">
        <v>92</v>
      </c>
      <c r="D628" s="31" t="s">
        <v>68</v>
      </c>
      <c r="E628" s="31" t="s">
        <v>616</v>
      </c>
      <c r="F628" s="31"/>
      <c r="G628" s="46">
        <f>G629</f>
        <v>622</v>
      </c>
      <c r="H628" s="46">
        <f t="shared" si="118"/>
        <v>622</v>
      </c>
      <c r="I628" s="46">
        <f t="shared" si="118"/>
        <v>622</v>
      </c>
    </row>
    <row r="629" spans="1:9" ht="47.25">
      <c r="A629" s="30" t="s">
        <v>156</v>
      </c>
      <c r="B629" s="43">
        <v>906</v>
      </c>
      <c r="C629" s="31" t="s">
        <v>92</v>
      </c>
      <c r="D629" s="31" t="s">
        <v>68</v>
      </c>
      <c r="E629" s="31" t="s">
        <v>616</v>
      </c>
      <c r="F629" s="31" t="s">
        <v>157</v>
      </c>
      <c r="G629" s="46">
        <f>G630</f>
        <v>622</v>
      </c>
      <c r="H629" s="46">
        <f t="shared" si="118"/>
        <v>622</v>
      </c>
      <c r="I629" s="46">
        <f t="shared" si="118"/>
        <v>622</v>
      </c>
    </row>
    <row r="630" spans="1:9" ht="15.75">
      <c r="A630" s="30" t="s">
        <v>158</v>
      </c>
      <c r="B630" s="43">
        <v>906</v>
      </c>
      <c r="C630" s="31" t="s">
        <v>92</v>
      </c>
      <c r="D630" s="31" t="s">
        <v>68</v>
      </c>
      <c r="E630" s="31" t="s">
        <v>616</v>
      </c>
      <c r="F630" s="31" t="s">
        <v>159</v>
      </c>
      <c r="G630" s="46">
        <f>621.6+0.4</f>
        <v>622</v>
      </c>
      <c r="H630" s="46">
        <f>621.6+0.4</f>
        <v>622</v>
      </c>
      <c r="I630" s="46">
        <f>621.6+0.4</f>
        <v>622</v>
      </c>
    </row>
    <row r="631" spans="1:9" ht="66" customHeight="1" hidden="1">
      <c r="A631" s="36" t="s">
        <v>311</v>
      </c>
      <c r="B631" s="35">
        <v>906</v>
      </c>
      <c r="C631" s="28" t="s">
        <v>92</v>
      </c>
      <c r="D631" s="28" t="s">
        <v>68</v>
      </c>
      <c r="E631" s="28" t="s">
        <v>173</v>
      </c>
      <c r="F631" s="28"/>
      <c r="G631" s="44">
        <f>G632</f>
        <v>0</v>
      </c>
      <c r="H631" s="44">
        <f aca="true" t="shared" si="119" ref="H631:I634">H632</f>
        <v>0</v>
      </c>
      <c r="I631" s="44">
        <f t="shared" si="119"/>
        <v>0</v>
      </c>
    </row>
    <row r="632" spans="1:9" ht="63" hidden="1">
      <c r="A632" s="36" t="s">
        <v>617</v>
      </c>
      <c r="B632" s="35">
        <v>906</v>
      </c>
      <c r="C632" s="28" t="s">
        <v>92</v>
      </c>
      <c r="D632" s="28" t="s">
        <v>68</v>
      </c>
      <c r="E632" s="28" t="s">
        <v>514</v>
      </c>
      <c r="F632" s="28"/>
      <c r="G632" s="44">
        <f>G633</f>
        <v>0</v>
      </c>
      <c r="H632" s="44">
        <f t="shared" si="119"/>
        <v>0</v>
      </c>
      <c r="I632" s="44">
        <f t="shared" si="119"/>
        <v>0</v>
      </c>
    </row>
    <row r="633" spans="1:9" ht="47.25" hidden="1">
      <c r="A633" s="30" t="s">
        <v>585</v>
      </c>
      <c r="B633" s="43">
        <v>906</v>
      </c>
      <c r="C633" s="31" t="s">
        <v>92</v>
      </c>
      <c r="D633" s="31" t="s">
        <v>68</v>
      </c>
      <c r="E633" s="31" t="s">
        <v>586</v>
      </c>
      <c r="F633" s="31"/>
      <c r="G633" s="46">
        <f>G634</f>
        <v>0</v>
      </c>
      <c r="H633" s="46">
        <f t="shared" si="119"/>
        <v>0</v>
      </c>
      <c r="I633" s="46">
        <f t="shared" si="119"/>
        <v>0</v>
      </c>
    </row>
    <row r="634" spans="1:9" ht="47.25" hidden="1">
      <c r="A634" s="30" t="s">
        <v>156</v>
      </c>
      <c r="B634" s="43">
        <v>906</v>
      </c>
      <c r="C634" s="31" t="s">
        <v>92</v>
      </c>
      <c r="D634" s="31" t="s">
        <v>68</v>
      </c>
      <c r="E634" s="31" t="s">
        <v>586</v>
      </c>
      <c r="F634" s="31" t="s">
        <v>157</v>
      </c>
      <c r="G634" s="46">
        <f>G635</f>
        <v>0</v>
      </c>
      <c r="H634" s="46">
        <f t="shared" si="119"/>
        <v>0</v>
      </c>
      <c r="I634" s="46">
        <f t="shared" si="119"/>
        <v>0</v>
      </c>
    </row>
    <row r="635" spans="1:9" ht="15" customHeight="1" hidden="1">
      <c r="A635" s="30" t="s">
        <v>158</v>
      </c>
      <c r="B635" s="43">
        <v>906</v>
      </c>
      <c r="C635" s="31" t="s">
        <v>92</v>
      </c>
      <c r="D635" s="31" t="s">
        <v>68</v>
      </c>
      <c r="E635" s="31" t="s">
        <v>586</v>
      </c>
      <c r="F635" s="31" t="s">
        <v>159</v>
      </c>
      <c r="G635" s="46">
        <v>0</v>
      </c>
      <c r="H635" s="46">
        <v>0</v>
      </c>
      <c r="I635" s="46">
        <v>0</v>
      </c>
    </row>
    <row r="636" spans="1:9" ht="63">
      <c r="A636" s="49" t="s">
        <v>430</v>
      </c>
      <c r="B636" s="35">
        <v>906</v>
      </c>
      <c r="C636" s="28" t="s">
        <v>92</v>
      </c>
      <c r="D636" s="28" t="s">
        <v>68</v>
      </c>
      <c r="E636" s="28" t="s">
        <v>249</v>
      </c>
      <c r="F636" s="102"/>
      <c r="G636" s="44">
        <f>G637</f>
        <v>723.3</v>
      </c>
      <c r="H636" s="44">
        <f aca="true" t="shared" si="120" ref="H636:I639">H637</f>
        <v>723.3</v>
      </c>
      <c r="I636" s="44">
        <f t="shared" si="120"/>
        <v>723.3</v>
      </c>
    </row>
    <row r="637" spans="1:9" ht="47.25">
      <c r="A637" s="49" t="s">
        <v>469</v>
      </c>
      <c r="B637" s="35">
        <v>906</v>
      </c>
      <c r="C637" s="28" t="s">
        <v>92</v>
      </c>
      <c r="D637" s="28" t="s">
        <v>68</v>
      </c>
      <c r="E637" s="28" t="s">
        <v>470</v>
      </c>
      <c r="F637" s="102"/>
      <c r="G637" s="44">
        <f>G638</f>
        <v>723.3</v>
      </c>
      <c r="H637" s="44">
        <f t="shared" si="120"/>
        <v>723.3</v>
      </c>
      <c r="I637" s="44">
        <f t="shared" si="120"/>
        <v>723.3</v>
      </c>
    </row>
    <row r="638" spans="1:9" ht="47.25" customHeight="1">
      <c r="A638" s="68" t="s">
        <v>305</v>
      </c>
      <c r="B638" s="43">
        <v>906</v>
      </c>
      <c r="C638" s="31" t="s">
        <v>92</v>
      </c>
      <c r="D638" s="31" t="s">
        <v>68</v>
      </c>
      <c r="E638" s="31" t="s">
        <v>587</v>
      </c>
      <c r="F638" s="103"/>
      <c r="G638" s="46">
        <f>G639</f>
        <v>723.3</v>
      </c>
      <c r="H638" s="46">
        <f t="shared" si="120"/>
        <v>723.3</v>
      </c>
      <c r="I638" s="46">
        <f t="shared" si="120"/>
        <v>723.3</v>
      </c>
    </row>
    <row r="639" spans="1:9" ht="47.25">
      <c r="A639" s="25" t="s">
        <v>156</v>
      </c>
      <c r="B639" s="43">
        <v>906</v>
      </c>
      <c r="C639" s="31" t="s">
        <v>92</v>
      </c>
      <c r="D639" s="31" t="s">
        <v>68</v>
      </c>
      <c r="E639" s="31" t="s">
        <v>587</v>
      </c>
      <c r="F639" s="103" t="s">
        <v>157</v>
      </c>
      <c r="G639" s="46">
        <f>G640</f>
        <v>723.3</v>
      </c>
      <c r="H639" s="46">
        <f t="shared" si="120"/>
        <v>723.3</v>
      </c>
      <c r="I639" s="46">
        <f t="shared" si="120"/>
        <v>723.3</v>
      </c>
    </row>
    <row r="640" spans="1:9" ht="15.75">
      <c r="A640" s="63" t="s">
        <v>158</v>
      </c>
      <c r="B640" s="43">
        <v>906</v>
      </c>
      <c r="C640" s="31" t="s">
        <v>92</v>
      </c>
      <c r="D640" s="31" t="s">
        <v>68</v>
      </c>
      <c r="E640" s="31" t="s">
        <v>587</v>
      </c>
      <c r="F640" s="103" t="s">
        <v>159</v>
      </c>
      <c r="G640" s="46">
        <v>723.3</v>
      </c>
      <c r="H640" s="46">
        <v>723.3</v>
      </c>
      <c r="I640" s="46">
        <v>723.3</v>
      </c>
    </row>
    <row r="641" spans="1:9" ht="15.75">
      <c r="A641" s="45" t="s">
        <v>258</v>
      </c>
      <c r="B641" s="35">
        <v>906</v>
      </c>
      <c r="C641" s="28" t="s">
        <v>92</v>
      </c>
      <c r="D641" s="28" t="s">
        <v>70</v>
      </c>
      <c r="E641" s="28"/>
      <c r="F641" s="28"/>
      <c r="G641" s="58">
        <f>G642+G667</f>
        <v>35147.1</v>
      </c>
      <c r="H641" s="58">
        <f>H642+H667</f>
        <v>35147.1</v>
      </c>
      <c r="I641" s="58">
        <f>I642+I667</f>
        <v>35147.1</v>
      </c>
    </row>
    <row r="642" spans="1:9" ht="47.25">
      <c r="A642" s="45" t="s">
        <v>211</v>
      </c>
      <c r="B642" s="35">
        <v>906</v>
      </c>
      <c r="C642" s="28" t="s">
        <v>92</v>
      </c>
      <c r="D642" s="28" t="s">
        <v>70</v>
      </c>
      <c r="E642" s="28" t="s">
        <v>203</v>
      </c>
      <c r="F642" s="28"/>
      <c r="G642" s="58">
        <f>G643+G658</f>
        <v>34846.4</v>
      </c>
      <c r="H642" s="58">
        <f>H643+H658</f>
        <v>34846.4</v>
      </c>
      <c r="I642" s="58">
        <f>I643+I658</f>
        <v>34846.4</v>
      </c>
    </row>
    <row r="643" spans="1:9" ht="47.25">
      <c r="A643" s="45" t="s">
        <v>204</v>
      </c>
      <c r="B643" s="35">
        <v>906</v>
      </c>
      <c r="C643" s="28" t="s">
        <v>92</v>
      </c>
      <c r="D643" s="28" t="s">
        <v>70</v>
      </c>
      <c r="E643" s="28" t="s">
        <v>205</v>
      </c>
      <c r="F643" s="28"/>
      <c r="G643" s="58">
        <f>G645+G648</f>
        <v>34157.4</v>
      </c>
      <c r="H643" s="58">
        <f>H645+H648</f>
        <v>34157.4</v>
      </c>
      <c r="I643" s="58">
        <f>I645+I648</f>
        <v>34157.4</v>
      </c>
    </row>
    <row r="644" spans="1:9" ht="28.5" customHeight="1">
      <c r="A644" s="45" t="s">
        <v>559</v>
      </c>
      <c r="B644" s="35">
        <v>906</v>
      </c>
      <c r="C644" s="28" t="s">
        <v>92</v>
      </c>
      <c r="D644" s="28" t="s">
        <v>70</v>
      </c>
      <c r="E644" s="28" t="s">
        <v>560</v>
      </c>
      <c r="F644" s="28"/>
      <c r="G644" s="58">
        <f>G645</f>
        <v>32615</v>
      </c>
      <c r="H644" s="58">
        <f aca="true" t="shared" si="121" ref="H644:I646">H645</f>
        <v>32615</v>
      </c>
      <c r="I644" s="58">
        <f t="shared" si="121"/>
        <v>32615</v>
      </c>
    </row>
    <row r="645" spans="1:9" ht="47.25">
      <c r="A645" s="33" t="s">
        <v>155</v>
      </c>
      <c r="B645" s="43">
        <v>906</v>
      </c>
      <c r="C645" s="31" t="s">
        <v>92</v>
      </c>
      <c r="D645" s="31" t="s">
        <v>70</v>
      </c>
      <c r="E645" s="31" t="s">
        <v>618</v>
      </c>
      <c r="F645" s="31"/>
      <c r="G645" s="32">
        <f>G646</f>
        <v>32615</v>
      </c>
      <c r="H645" s="32">
        <f t="shared" si="121"/>
        <v>32615</v>
      </c>
      <c r="I645" s="32">
        <f t="shared" si="121"/>
        <v>32615</v>
      </c>
    </row>
    <row r="646" spans="1:9" ht="47.25">
      <c r="A646" s="33" t="s">
        <v>156</v>
      </c>
      <c r="B646" s="43">
        <v>906</v>
      </c>
      <c r="C646" s="31" t="s">
        <v>92</v>
      </c>
      <c r="D646" s="31" t="s">
        <v>70</v>
      </c>
      <c r="E646" s="31" t="s">
        <v>618</v>
      </c>
      <c r="F646" s="31" t="s">
        <v>157</v>
      </c>
      <c r="G646" s="32">
        <f>G647</f>
        <v>32615</v>
      </c>
      <c r="H646" s="32">
        <f t="shared" si="121"/>
        <v>32615</v>
      </c>
      <c r="I646" s="32">
        <f t="shared" si="121"/>
        <v>32615</v>
      </c>
    </row>
    <row r="647" spans="1:9" ht="34.5" customHeight="1">
      <c r="A647" s="33" t="s">
        <v>158</v>
      </c>
      <c r="B647" s="43">
        <v>906</v>
      </c>
      <c r="C647" s="31" t="s">
        <v>92</v>
      </c>
      <c r="D647" s="31" t="s">
        <v>70</v>
      </c>
      <c r="E647" s="31" t="s">
        <v>618</v>
      </c>
      <c r="F647" s="31" t="s">
        <v>159</v>
      </c>
      <c r="G647" s="32">
        <v>32615</v>
      </c>
      <c r="H647" s="32">
        <f>G647</f>
        <v>32615</v>
      </c>
      <c r="I647" s="32">
        <f>H647</f>
        <v>32615</v>
      </c>
    </row>
    <row r="648" spans="1:9" ht="47.25">
      <c r="A648" s="45" t="s">
        <v>464</v>
      </c>
      <c r="B648" s="35">
        <v>906</v>
      </c>
      <c r="C648" s="28" t="s">
        <v>92</v>
      </c>
      <c r="D648" s="28" t="s">
        <v>70</v>
      </c>
      <c r="E648" s="28" t="s">
        <v>565</v>
      </c>
      <c r="F648" s="28"/>
      <c r="G648" s="58">
        <f>G649+G652+G655</f>
        <v>1542.4</v>
      </c>
      <c r="H648" s="58">
        <f>H649+H652+H655</f>
        <v>1542.4</v>
      </c>
      <c r="I648" s="58">
        <f>I649+I652+I655</f>
        <v>1542.4</v>
      </c>
    </row>
    <row r="649" spans="1:9" ht="63" customHeight="1">
      <c r="A649" s="30" t="s">
        <v>164</v>
      </c>
      <c r="B649" s="43">
        <v>906</v>
      </c>
      <c r="C649" s="31" t="s">
        <v>92</v>
      </c>
      <c r="D649" s="31" t="s">
        <v>70</v>
      </c>
      <c r="E649" s="31" t="s">
        <v>566</v>
      </c>
      <c r="F649" s="31"/>
      <c r="G649" s="32">
        <f aca="true" t="shared" si="122" ref="G649:I650">G650</f>
        <v>110</v>
      </c>
      <c r="H649" s="32">
        <f t="shared" si="122"/>
        <v>110</v>
      </c>
      <c r="I649" s="32">
        <f t="shared" si="122"/>
        <v>110</v>
      </c>
    </row>
    <row r="650" spans="1:9" ht="47.25">
      <c r="A650" s="33" t="s">
        <v>156</v>
      </c>
      <c r="B650" s="43">
        <v>906</v>
      </c>
      <c r="C650" s="31" t="s">
        <v>92</v>
      </c>
      <c r="D650" s="31" t="s">
        <v>70</v>
      </c>
      <c r="E650" s="31" t="s">
        <v>566</v>
      </c>
      <c r="F650" s="31" t="s">
        <v>157</v>
      </c>
      <c r="G650" s="32">
        <f t="shared" si="122"/>
        <v>110</v>
      </c>
      <c r="H650" s="32">
        <f t="shared" si="122"/>
        <v>110</v>
      </c>
      <c r="I650" s="32">
        <f t="shared" si="122"/>
        <v>110</v>
      </c>
    </row>
    <row r="651" spans="1:9" ht="15.75">
      <c r="A651" s="33" t="s">
        <v>158</v>
      </c>
      <c r="B651" s="43">
        <v>906</v>
      </c>
      <c r="C651" s="31" t="s">
        <v>92</v>
      </c>
      <c r="D651" s="31" t="s">
        <v>70</v>
      </c>
      <c r="E651" s="31" t="s">
        <v>566</v>
      </c>
      <c r="F651" s="31" t="s">
        <v>159</v>
      </c>
      <c r="G651" s="32">
        <v>110</v>
      </c>
      <c r="H651" s="32">
        <v>110</v>
      </c>
      <c r="I651" s="32">
        <v>110</v>
      </c>
    </row>
    <row r="652" spans="1:9" ht="78.75">
      <c r="A652" s="30" t="s">
        <v>165</v>
      </c>
      <c r="B652" s="43">
        <v>906</v>
      </c>
      <c r="C652" s="31" t="s">
        <v>92</v>
      </c>
      <c r="D652" s="31" t="s">
        <v>70</v>
      </c>
      <c r="E652" s="31" t="s">
        <v>567</v>
      </c>
      <c r="F652" s="31"/>
      <c r="G652" s="32">
        <f aca="true" t="shared" si="123" ref="G652:I653">G653</f>
        <v>592.1</v>
      </c>
      <c r="H652" s="32">
        <f t="shared" si="123"/>
        <v>592.1</v>
      </c>
      <c r="I652" s="32">
        <f t="shared" si="123"/>
        <v>592.1</v>
      </c>
    </row>
    <row r="653" spans="1:9" ht="47.25">
      <c r="A653" s="33" t="s">
        <v>156</v>
      </c>
      <c r="B653" s="43">
        <v>906</v>
      </c>
      <c r="C653" s="31" t="s">
        <v>92</v>
      </c>
      <c r="D653" s="31" t="s">
        <v>70</v>
      </c>
      <c r="E653" s="31" t="s">
        <v>567</v>
      </c>
      <c r="F653" s="31" t="s">
        <v>157</v>
      </c>
      <c r="G653" s="32">
        <f t="shared" si="123"/>
        <v>592.1</v>
      </c>
      <c r="H653" s="32">
        <f t="shared" si="123"/>
        <v>592.1</v>
      </c>
      <c r="I653" s="32">
        <f t="shared" si="123"/>
        <v>592.1</v>
      </c>
    </row>
    <row r="654" spans="1:9" ht="16.5" customHeight="1">
      <c r="A654" s="33" t="s">
        <v>158</v>
      </c>
      <c r="B654" s="43">
        <v>906</v>
      </c>
      <c r="C654" s="31" t="s">
        <v>92</v>
      </c>
      <c r="D654" s="31" t="s">
        <v>70</v>
      </c>
      <c r="E654" s="31" t="s">
        <v>567</v>
      </c>
      <c r="F654" s="31" t="s">
        <v>159</v>
      </c>
      <c r="G654" s="32">
        <f>572.2+19.9</f>
        <v>592.1</v>
      </c>
      <c r="H654" s="32">
        <f>572.2+19.9</f>
        <v>592.1</v>
      </c>
      <c r="I654" s="32">
        <f>572.2+19.9</f>
        <v>592.1</v>
      </c>
    </row>
    <row r="655" spans="1:9" ht="31.5" customHeight="1">
      <c r="A655" s="30" t="s">
        <v>260</v>
      </c>
      <c r="B655" s="43">
        <v>906</v>
      </c>
      <c r="C655" s="31" t="s">
        <v>92</v>
      </c>
      <c r="D655" s="31" t="s">
        <v>70</v>
      </c>
      <c r="E655" s="31" t="s">
        <v>569</v>
      </c>
      <c r="F655" s="31"/>
      <c r="G655" s="32">
        <f aca="true" t="shared" si="124" ref="G655:I656">G656</f>
        <v>840.3</v>
      </c>
      <c r="H655" s="32">
        <f t="shared" si="124"/>
        <v>840.3</v>
      </c>
      <c r="I655" s="32">
        <f t="shared" si="124"/>
        <v>840.3</v>
      </c>
    </row>
    <row r="656" spans="1:9" ht="47.25">
      <c r="A656" s="33" t="s">
        <v>156</v>
      </c>
      <c r="B656" s="43">
        <v>906</v>
      </c>
      <c r="C656" s="31" t="s">
        <v>92</v>
      </c>
      <c r="D656" s="31" t="s">
        <v>70</v>
      </c>
      <c r="E656" s="31" t="s">
        <v>569</v>
      </c>
      <c r="F656" s="31" t="s">
        <v>157</v>
      </c>
      <c r="G656" s="32">
        <f t="shared" si="124"/>
        <v>840.3</v>
      </c>
      <c r="H656" s="32">
        <f t="shared" si="124"/>
        <v>840.3</v>
      </c>
      <c r="I656" s="32">
        <f t="shared" si="124"/>
        <v>840.3</v>
      </c>
    </row>
    <row r="657" spans="1:9" ht="15.75">
      <c r="A657" s="33" t="s">
        <v>158</v>
      </c>
      <c r="B657" s="43">
        <v>906</v>
      </c>
      <c r="C657" s="31" t="s">
        <v>92</v>
      </c>
      <c r="D657" s="31" t="s">
        <v>70</v>
      </c>
      <c r="E657" s="31" t="s">
        <v>569</v>
      </c>
      <c r="F657" s="31" t="s">
        <v>159</v>
      </c>
      <c r="G657" s="32">
        <f>900-15.5-44.2</f>
        <v>840.3</v>
      </c>
      <c r="H657" s="32">
        <f>900-15.5-44.2</f>
        <v>840.3</v>
      </c>
      <c r="I657" s="32">
        <f>900-15.5-44.2</f>
        <v>840.3</v>
      </c>
    </row>
    <row r="658" spans="1:9" ht="31.5" customHeight="1">
      <c r="A658" s="36" t="s">
        <v>271</v>
      </c>
      <c r="B658" s="35">
        <v>906</v>
      </c>
      <c r="C658" s="28" t="s">
        <v>92</v>
      </c>
      <c r="D658" s="28" t="s">
        <v>70</v>
      </c>
      <c r="E658" s="28" t="s">
        <v>217</v>
      </c>
      <c r="F658" s="28"/>
      <c r="G658" s="58">
        <f>G659+G663</f>
        <v>689</v>
      </c>
      <c r="H658" s="58">
        <f>H659+H663</f>
        <v>689</v>
      </c>
      <c r="I658" s="58">
        <f>I659+I663</f>
        <v>689</v>
      </c>
    </row>
    <row r="659" spans="1:9" ht="30" customHeight="1" hidden="1">
      <c r="A659" s="45" t="s">
        <v>619</v>
      </c>
      <c r="B659" s="35">
        <v>906</v>
      </c>
      <c r="C659" s="28" t="s">
        <v>92</v>
      </c>
      <c r="D659" s="28" t="s">
        <v>70</v>
      </c>
      <c r="E659" s="28" t="s">
        <v>620</v>
      </c>
      <c r="F659" s="28"/>
      <c r="G659" s="58">
        <f>G660</f>
        <v>0</v>
      </c>
      <c r="H659" s="58">
        <f aca="true" t="shared" si="125" ref="H659:I661">H660</f>
        <v>0</v>
      </c>
      <c r="I659" s="58">
        <f t="shared" si="125"/>
        <v>0</v>
      </c>
    </row>
    <row r="660" spans="1:9" ht="31.5" hidden="1">
      <c r="A660" s="24" t="s">
        <v>272</v>
      </c>
      <c r="B660" s="43">
        <v>906</v>
      </c>
      <c r="C660" s="31" t="s">
        <v>92</v>
      </c>
      <c r="D660" s="31" t="s">
        <v>70</v>
      </c>
      <c r="E660" s="31" t="s">
        <v>621</v>
      </c>
      <c r="F660" s="31"/>
      <c r="G660" s="32">
        <f>G661</f>
        <v>0</v>
      </c>
      <c r="H660" s="32">
        <f t="shared" si="125"/>
        <v>0</v>
      </c>
      <c r="I660" s="32">
        <f t="shared" si="125"/>
        <v>0</v>
      </c>
    </row>
    <row r="661" spans="1:9" ht="31.5" customHeight="1" hidden="1">
      <c r="A661" s="30" t="s">
        <v>156</v>
      </c>
      <c r="B661" s="43">
        <v>906</v>
      </c>
      <c r="C661" s="31" t="s">
        <v>92</v>
      </c>
      <c r="D661" s="31" t="s">
        <v>70</v>
      </c>
      <c r="E661" s="31" t="s">
        <v>621</v>
      </c>
      <c r="F661" s="31" t="s">
        <v>157</v>
      </c>
      <c r="G661" s="32">
        <f>G662</f>
        <v>0</v>
      </c>
      <c r="H661" s="32">
        <f t="shared" si="125"/>
        <v>0</v>
      </c>
      <c r="I661" s="32">
        <f t="shared" si="125"/>
        <v>0</v>
      </c>
    </row>
    <row r="662" spans="1:9" ht="15.75" hidden="1">
      <c r="A662" s="30" t="s">
        <v>158</v>
      </c>
      <c r="B662" s="43">
        <v>906</v>
      </c>
      <c r="C662" s="31" t="s">
        <v>92</v>
      </c>
      <c r="D662" s="31" t="s">
        <v>70</v>
      </c>
      <c r="E662" s="31" t="s">
        <v>621</v>
      </c>
      <c r="F662" s="31" t="s">
        <v>159</v>
      </c>
      <c r="G662" s="32">
        <v>0</v>
      </c>
      <c r="H662" s="32">
        <v>0</v>
      </c>
      <c r="I662" s="32">
        <v>0</v>
      </c>
    </row>
    <row r="663" spans="1:9" ht="47.25">
      <c r="A663" s="93" t="s">
        <v>575</v>
      </c>
      <c r="B663" s="35">
        <v>906</v>
      </c>
      <c r="C663" s="28" t="s">
        <v>92</v>
      </c>
      <c r="D663" s="28" t="s">
        <v>70</v>
      </c>
      <c r="E663" s="28" t="s">
        <v>622</v>
      </c>
      <c r="F663" s="28"/>
      <c r="G663" s="58">
        <f>G664</f>
        <v>689</v>
      </c>
      <c r="H663" s="58">
        <f aca="true" t="shared" si="126" ref="H663:I665">H664</f>
        <v>689</v>
      </c>
      <c r="I663" s="58">
        <f t="shared" si="126"/>
        <v>689</v>
      </c>
    </row>
    <row r="664" spans="1:9" ht="31.5">
      <c r="A664" s="24" t="s">
        <v>259</v>
      </c>
      <c r="B664" s="43">
        <v>906</v>
      </c>
      <c r="C664" s="31" t="s">
        <v>92</v>
      </c>
      <c r="D664" s="31" t="s">
        <v>70</v>
      </c>
      <c r="E664" s="31" t="s">
        <v>623</v>
      </c>
      <c r="F664" s="31"/>
      <c r="G664" s="32">
        <f>G665</f>
        <v>689</v>
      </c>
      <c r="H664" s="32">
        <f t="shared" si="126"/>
        <v>689</v>
      </c>
      <c r="I664" s="32">
        <f t="shared" si="126"/>
        <v>689</v>
      </c>
    </row>
    <row r="665" spans="1:9" ht="47.25">
      <c r="A665" s="33" t="s">
        <v>156</v>
      </c>
      <c r="B665" s="43">
        <v>906</v>
      </c>
      <c r="C665" s="31" t="s">
        <v>92</v>
      </c>
      <c r="D665" s="31" t="s">
        <v>70</v>
      </c>
      <c r="E665" s="31" t="s">
        <v>623</v>
      </c>
      <c r="F665" s="31" t="s">
        <v>157</v>
      </c>
      <c r="G665" s="32">
        <f>G666</f>
        <v>689</v>
      </c>
      <c r="H665" s="32">
        <f t="shared" si="126"/>
        <v>689</v>
      </c>
      <c r="I665" s="32">
        <f t="shared" si="126"/>
        <v>689</v>
      </c>
    </row>
    <row r="666" spans="1:9" ht="15.75">
      <c r="A666" s="30" t="s">
        <v>158</v>
      </c>
      <c r="B666" s="43">
        <v>906</v>
      </c>
      <c r="C666" s="31" t="s">
        <v>92</v>
      </c>
      <c r="D666" s="31" t="s">
        <v>70</v>
      </c>
      <c r="E666" s="31" t="s">
        <v>623</v>
      </c>
      <c r="F666" s="31" t="s">
        <v>159</v>
      </c>
      <c r="G666" s="32">
        <f>689</f>
        <v>689</v>
      </c>
      <c r="H666" s="32">
        <f>689</f>
        <v>689</v>
      </c>
      <c r="I666" s="32">
        <f>689</f>
        <v>689</v>
      </c>
    </row>
    <row r="667" spans="1:9" ht="63">
      <c r="A667" s="49" t="s">
        <v>430</v>
      </c>
      <c r="B667" s="35">
        <v>906</v>
      </c>
      <c r="C667" s="28" t="s">
        <v>92</v>
      </c>
      <c r="D667" s="28" t="s">
        <v>70</v>
      </c>
      <c r="E667" s="28" t="s">
        <v>249</v>
      </c>
      <c r="F667" s="102"/>
      <c r="G667" s="58">
        <f>G669</f>
        <v>300.7</v>
      </c>
      <c r="H667" s="58">
        <f>H669</f>
        <v>300.7</v>
      </c>
      <c r="I667" s="58">
        <f>I669</f>
        <v>300.7</v>
      </c>
    </row>
    <row r="668" spans="1:9" ht="47.25">
      <c r="A668" s="49" t="s">
        <v>469</v>
      </c>
      <c r="B668" s="35">
        <v>906</v>
      </c>
      <c r="C668" s="28" t="s">
        <v>92</v>
      </c>
      <c r="D668" s="28" t="s">
        <v>624</v>
      </c>
      <c r="E668" s="28" t="s">
        <v>470</v>
      </c>
      <c r="F668" s="102"/>
      <c r="G668" s="58">
        <f>G669</f>
        <v>300.7</v>
      </c>
      <c r="H668" s="58">
        <f aca="true" t="shared" si="127" ref="H668:I670">H669</f>
        <v>300.7</v>
      </c>
      <c r="I668" s="58">
        <f t="shared" si="127"/>
        <v>300.7</v>
      </c>
    </row>
    <row r="669" spans="1:9" ht="47.25">
      <c r="A669" s="68" t="s">
        <v>305</v>
      </c>
      <c r="B669" s="43">
        <v>906</v>
      </c>
      <c r="C669" s="31" t="s">
        <v>92</v>
      </c>
      <c r="D669" s="31" t="s">
        <v>70</v>
      </c>
      <c r="E669" s="31" t="s">
        <v>587</v>
      </c>
      <c r="F669" s="103"/>
      <c r="G669" s="32">
        <f>G670</f>
        <v>300.7</v>
      </c>
      <c r="H669" s="32">
        <f t="shared" si="127"/>
        <v>300.7</v>
      </c>
      <c r="I669" s="32">
        <f t="shared" si="127"/>
        <v>300.7</v>
      </c>
    </row>
    <row r="670" spans="1:9" ht="47.25">
      <c r="A670" s="25" t="s">
        <v>156</v>
      </c>
      <c r="B670" s="43">
        <v>906</v>
      </c>
      <c r="C670" s="31" t="s">
        <v>92</v>
      </c>
      <c r="D670" s="31" t="s">
        <v>70</v>
      </c>
      <c r="E670" s="31" t="s">
        <v>587</v>
      </c>
      <c r="F670" s="103" t="s">
        <v>157</v>
      </c>
      <c r="G670" s="32">
        <f>G671</f>
        <v>300.7</v>
      </c>
      <c r="H670" s="32">
        <f t="shared" si="127"/>
        <v>300.7</v>
      </c>
      <c r="I670" s="32">
        <f t="shared" si="127"/>
        <v>300.7</v>
      </c>
    </row>
    <row r="671" spans="1:9" ht="15.75" customHeight="1">
      <c r="A671" s="63" t="s">
        <v>158</v>
      </c>
      <c r="B671" s="43">
        <v>906</v>
      </c>
      <c r="C671" s="31" t="s">
        <v>92</v>
      </c>
      <c r="D671" s="31" t="s">
        <v>70</v>
      </c>
      <c r="E671" s="31" t="s">
        <v>587</v>
      </c>
      <c r="F671" s="103" t="s">
        <v>159</v>
      </c>
      <c r="G671" s="32">
        <v>300.7</v>
      </c>
      <c r="H671" s="32">
        <v>300.7</v>
      </c>
      <c r="I671" s="32">
        <v>300.7</v>
      </c>
    </row>
    <row r="672" spans="1:9" ht="15.75">
      <c r="A672" s="45" t="s">
        <v>95</v>
      </c>
      <c r="B672" s="35">
        <v>906</v>
      </c>
      <c r="C672" s="28" t="s">
        <v>92</v>
      </c>
      <c r="D672" s="28" t="s">
        <v>92</v>
      </c>
      <c r="E672" s="28"/>
      <c r="F672" s="28"/>
      <c r="G672" s="44">
        <f>G673</f>
        <v>6836.3</v>
      </c>
      <c r="H672" s="44">
        <f>H673</f>
        <v>6836.3</v>
      </c>
      <c r="I672" s="44">
        <f>I673</f>
        <v>6836.3</v>
      </c>
    </row>
    <row r="673" spans="1:9" ht="47.25">
      <c r="A673" s="45" t="s">
        <v>211</v>
      </c>
      <c r="B673" s="35">
        <v>906</v>
      </c>
      <c r="C673" s="28" t="s">
        <v>92</v>
      </c>
      <c r="D673" s="28" t="s">
        <v>92</v>
      </c>
      <c r="E673" s="28" t="s">
        <v>203</v>
      </c>
      <c r="F673" s="28"/>
      <c r="G673" s="44">
        <f aca="true" t="shared" si="128" ref="G673:I680">G674</f>
        <v>6836.3</v>
      </c>
      <c r="H673" s="44">
        <f t="shared" si="128"/>
        <v>6836.3</v>
      </c>
      <c r="I673" s="44">
        <f t="shared" si="128"/>
        <v>6836.3</v>
      </c>
    </row>
    <row r="674" spans="1:9" ht="47.25">
      <c r="A674" s="45" t="s">
        <v>220</v>
      </c>
      <c r="B674" s="35">
        <v>906</v>
      </c>
      <c r="C674" s="28" t="s">
        <v>92</v>
      </c>
      <c r="D674" s="28" t="s">
        <v>221</v>
      </c>
      <c r="E674" s="28" t="s">
        <v>222</v>
      </c>
      <c r="F674" s="28"/>
      <c r="G674" s="44">
        <f>G675</f>
        <v>6836.3</v>
      </c>
      <c r="H674" s="44">
        <f t="shared" si="128"/>
        <v>6836.3</v>
      </c>
      <c r="I674" s="44">
        <f t="shared" si="128"/>
        <v>6836.3</v>
      </c>
    </row>
    <row r="675" spans="1:9" ht="31.5">
      <c r="A675" s="45" t="s">
        <v>625</v>
      </c>
      <c r="B675" s="35">
        <v>906</v>
      </c>
      <c r="C675" s="28" t="s">
        <v>92</v>
      </c>
      <c r="D675" s="28" t="s">
        <v>92</v>
      </c>
      <c r="E675" s="28" t="s">
        <v>626</v>
      </c>
      <c r="F675" s="28"/>
      <c r="G675" s="44">
        <f>G676+G679</f>
        <v>6836.3</v>
      </c>
      <c r="H675" s="44">
        <f>H676+H679</f>
        <v>6836.3</v>
      </c>
      <c r="I675" s="44">
        <f>I676+I679</f>
        <v>6836.3</v>
      </c>
    </row>
    <row r="676" spans="1:9" ht="47.25">
      <c r="A676" s="30" t="s">
        <v>627</v>
      </c>
      <c r="B676" s="43">
        <v>906</v>
      </c>
      <c r="C676" s="31" t="s">
        <v>92</v>
      </c>
      <c r="D676" s="31" t="s">
        <v>92</v>
      </c>
      <c r="E676" s="31" t="s">
        <v>628</v>
      </c>
      <c r="F676" s="31"/>
      <c r="G676" s="46">
        <f t="shared" si="128"/>
        <v>3584</v>
      </c>
      <c r="H676" s="46">
        <f t="shared" si="128"/>
        <v>3584</v>
      </c>
      <c r="I676" s="46">
        <f t="shared" si="128"/>
        <v>3584</v>
      </c>
    </row>
    <row r="677" spans="1:9" ht="47.25">
      <c r="A677" s="33" t="s">
        <v>156</v>
      </c>
      <c r="B677" s="43">
        <v>906</v>
      </c>
      <c r="C677" s="31" t="s">
        <v>92</v>
      </c>
      <c r="D677" s="31" t="s">
        <v>92</v>
      </c>
      <c r="E677" s="31" t="s">
        <v>628</v>
      </c>
      <c r="F677" s="31" t="s">
        <v>157</v>
      </c>
      <c r="G677" s="46">
        <f t="shared" si="128"/>
        <v>3584</v>
      </c>
      <c r="H677" s="46">
        <f t="shared" si="128"/>
        <v>3584</v>
      </c>
      <c r="I677" s="46">
        <f t="shared" si="128"/>
        <v>3584</v>
      </c>
    </row>
    <row r="678" spans="1:9" ht="15.75">
      <c r="A678" s="33" t="s">
        <v>158</v>
      </c>
      <c r="B678" s="43">
        <v>906</v>
      </c>
      <c r="C678" s="31" t="s">
        <v>92</v>
      </c>
      <c r="D678" s="31" t="s">
        <v>92</v>
      </c>
      <c r="E678" s="31" t="s">
        <v>628</v>
      </c>
      <c r="F678" s="31" t="s">
        <v>159</v>
      </c>
      <c r="G678" s="32">
        <f>3485+99</f>
        <v>3584</v>
      </c>
      <c r="H678" s="32">
        <f>3485+99</f>
        <v>3584</v>
      </c>
      <c r="I678" s="32">
        <f>3485+99</f>
        <v>3584</v>
      </c>
    </row>
    <row r="679" spans="1:9" ht="31.5">
      <c r="A679" s="30" t="s">
        <v>223</v>
      </c>
      <c r="B679" s="43">
        <v>906</v>
      </c>
      <c r="C679" s="31" t="s">
        <v>92</v>
      </c>
      <c r="D679" s="31" t="s">
        <v>92</v>
      </c>
      <c r="E679" s="31" t="s">
        <v>629</v>
      </c>
      <c r="F679" s="31"/>
      <c r="G679" s="46">
        <f t="shared" si="128"/>
        <v>3252.3</v>
      </c>
      <c r="H679" s="46">
        <f t="shared" si="128"/>
        <v>3252.3</v>
      </c>
      <c r="I679" s="46">
        <f t="shared" si="128"/>
        <v>3252.3</v>
      </c>
    </row>
    <row r="680" spans="1:9" ht="47.25">
      <c r="A680" s="33" t="s">
        <v>156</v>
      </c>
      <c r="B680" s="43">
        <v>906</v>
      </c>
      <c r="C680" s="31" t="s">
        <v>92</v>
      </c>
      <c r="D680" s="31" t="s">
        <v>92</v>
      </c>
      <c r="E680" s="31" t="s">
        <v>629</v>
      </c>
      <c r="F680" s="31" t="s">
        <v>157</v>
      </c>
      <c r="G680" s="46">
        <f t="shared" si="128"/>
        <v>3252.3</v>
      </c>
      <c r="H680" s="46">
        <f t="shared" si="128"/>
        <v>3252.3</v>
      </c>
      <c r="I680" s="46">
        <f t="shared" si="128"/>
        <v>3252.3</v>
      </c>
    </row>
    <row r="681" spans="1:9" ht="15.75">
      <c r="A681" s="33" t="s">
        <v>158</v>
      </c>
      <c r="B681" s="43">
        <v>906</v>
      </c>
      <c r="C681" s="31" t="s">
        <v>92</v>
      </c>
      <c r="D681" s="31" t="s">
        <v>92</v>
      </c>
      <c r="E681" s="31" t="s">
        <v>629</v>
      </c>
      <c r="F681" s="31" t="s">
        <v>159</v>
      </c>
      <c r="G681" s="32">
        <f>2124.9+1127.4</f>
        <v>3252.3</v>
      </c>
      <c r="H681" s="32">
        <f>2124.9+1127.4</f>
        <v>3252.3</v>
      </c>
      <c r="I681" s="32">
        <f>2124.9+1127.4</f>
        <v>3252.3</v>
      </c>
    </row>
    <row r="682" spans="1:9" ht="15.75">
      <c r="A682" s="45" t="s">
        <v>96</v>
      </c>
      <c r="B682" s="35">
        <v>906</v>
      </c>
      <c r="C682" s="28" t="s">
        <v>92</v>
      </c>
      <c r="D682" s="28" t="s">
        <v>80</v>
      </c>
      <c r="E682" s="28"/>
      <c r="F682" s="28"/>
      <c r="G682" s="44">
        <f>G683+G693</f>
        <v>20468.931</v>
      </c>
      <c r="H682" s="44">
        <f>H683+H693</f>
        <v>20468.931</v>
      </c>
      <c r="I682" s="44">
        <f>I683+I693</f>
        <v>20468.931</v>
      </c>
    </row>
    <row r="683" spans="1:9" ht="31.5">
      <c r="A683" s="45" t="s">
        <v>332</v>
      </c>
      <c r="B683" s="35">
        <v>906</v>
      </c>
      <c r="C683" s="28" t="s">
        <v>92</v>
      </c>
      <c r="D683" s="28" t="s">
        <v>80</v>
      </c>
      <c r="E683" s="28" t="s">
        <v>333</v>
      </c>
      <c r="F683" s="28"/>
      <c r="G683" s="44">
        <f>G684</f>
        <v>5806.718</v>
      </c>
      <c r="H683" s="44">
        <f>H684</f>
        <v>5806.718</v>
      </c>
      <c r="I683" s="44">
        <f>I684</f>
        <v>5806.718</v>
      </c>
    </row>
    <row r="684" spans="1:9" ht="15.75">
      <c r="A684" s="45" t="s">
        <v>334</v>
      </c>
      <c r="B684" s="35">
        <v>906</v>
      </c>
      <c r="C684" s="28" t="s">
        <v>92</v>
      </c>
      <c r="D684" s="28" t="s">
        <v>80</v>
      </c>
      <c r="E684" s="28" t="s">
        <v>335</v>
      </c>
      <c r="F684" s="28"/>
      <c r="G684" s="44">
        <f>G685+G690</f>
        <v>5806.718</v>
      </c>
      <c r="H684" s="44">
        <f>H685+H690</f>
        <v>5806.718</v>
      </c>
      <c r="I684" s="44">
        <f>I685+I690</f>
        <v>5806.718</v>
      </c>
    </row>
    <row r="685" spans="1:9" ht="31.5">
      <c r="A685" s="33" t="s">
        <v>336</v>
      </c>
      <c r="B685" s="43">
        <v>906</v>
      </c>
      <c r="C685" s="31" t="s">
        <v>92</v>
      </c>
      <c r="D685" s="31" t="s">
        <v>80</v>
      </c>
      <c r="E685" s="31" t="s">
        <v>337</v>
      </c>
      <c r="F685" s="31"/>
      <c r="G685" s="46">
        <f>G686+G688</f>
        <v>5706.718</v>
      </c>
      <c r="H685" s="46">
        <f>H686+H688</f>
        <v>5706.718</v>
      </c>
      <c r="I685" s="46">
        <f>I686+I688</f>
        <v>5706.718</v>
      </c>
    </row>
    <row r="686" spans="1:9" ht="78.75">
      <c r="A686" s="33" t="s">
        <v>111</v>
      </c>
      <c r="B686" s="43">
        <v>906</v>
      </c>
      <c r="C686" s="31" t="s">
        <v>92</v>
      </c>
      <c r="D686" s="31" t="s">
        <v>80</v>
      </c>
      <c r="E686" s="31" t="s">
        <v>337</v>
      </c>
      <c r="F686" s="31" t="s">
        <v>112</v>
      </c>
      <c r="G686" s="46">
        <f>G687</f>
        <v>5450.718</v>
      </c>
      <c r="H686" s="46">
        <f>H687</f>
        <v>5450.718</v>
      </c>
      <c r="I686" s="46">
        <f>I687</f>
        <v>5450.718</v>
      </c>
    </row>
    <row r="687" spans="1:9" ht="31.5">
      <c r="A687" s="33" t="s">
        <v>113</v>
      </c>
      <c r="B687" s="43">
        <v>906</v>
      </c>
      <c r="C687" s="31" t="s">
        <v>92</v>
      </c>
      <c r="D687" s="31" t="s">
        <v>80</v>
      </c>
      <c r="E687" s="31" t="s">
        <v>337</v>
      </c>
      <c r="F687" s="31" t="s">
        <v>114</v>
      </c>
      <c r="G687" s="32">
        <f>5226*1.043</f>
        <v>5450.718</v>
      </c>
      <c r="H687" s="32">
        <f>5226*1.043</f>
        <v>5450.718</v>
      </c>
      <c r="I687" s="32">
        <f>5226*1.043</f>
        <v>5450.718</v>
      </c>
    </row>
    <row r="688" spans="1:9" ht="31.5" customHeight="1">
      <c r="A688" s="33" t="s">
        <v>115</v>
      </c>
      <c r="B688" s="43">
        <v>906</v>
      </c>
      <c r="C688" s="31" t="s">
        <v>92</v>
      </c>
      <c r="D688" s="31" t="s">
        <v>80</v>
      </c>
      <c r="E688" s="31" t="s">
        <v>337</v>
      </c>
      <c r="F688" s="31" t="s">
        <v>116</v>
      </c>
      <c r="G688" s="46">
        <f>G689</f>
        <v>256</v>
      </c>
      <c r="H688" s="46">
        <f>H689</f>
        <v>256</v>
      </c>
      <c r="I688" s="46">
        <f>I689</f>
        <v>256</v>
      </c>
    </row>
    <row r="689" spans="1:9" ht="47.25">
      <c r="A689" s="33" t="s">
        <v>117</v>
      </c>
      <c r="B689" s="43">
        <v>906</v>
      </c>
      <c r="C689" s="31" t="s">
        <v>92</v>
      </c>
      <c r="D689" s="31" t="s">
        <v>80</v>
      </c>
      <c r="E689" s="31" t="s">
        <v>337</v>
      </c>
      <c r="F689" s="31" t="s">
        <v>118</v>
      </c>
      <c r="G689" s="46">
        <f>157.2+98.4+0.4</f>
        <v>256</v>
      </c>
      <c r="H689" s="46">
        <f>157.2+98.4+0.4</f>
        <v>256</v>
      </c>
      <c r="I689" s="46">
        <f>157.2+98.4+0.4</f>
        <v>256</v>
      </c>
    </row>
    <row r="690" spans="1:9" ht="47.25">
      <c r="A690" s="33" t="s">
        <v>338</v>
      </c>
      <c r="B690" s="43">
        <v>906</v>
      </c>
      <c r="C690" s="31" t="s">
        <v>92</v>
      </c>
      <c r="D690" s="31" t="s">
        <v>80</v>
      </c>
      <c r="E690" s="31" t="s">
        <v>339</v>
      </c>
      <c r="F690" s="31"/>
      <c r="G690" s="46">
        <f aca="true" t="shared" si="129" ref="G690:I691">G691</f>
        <v>100</v>
      </c>
      <c r="H690" s="46">
        <f t="shared" si="129"/>
        <v>100</v>
      </c>
      <c r="I690" s="46">
        <f t="shared" si="129"/>
        <v>100</v>
      </c>
    </row>
    <row r="691" spans="1:9" ht="78.75">
      <c r="A691" s="33" t="s">
        <v>111</v>
      </c>
      <c r="B691" s="43">
        <v>906</v>
      </c>
      <c r="C691" s="31" t="s">
        <v>92</v>
      </c>
      <c r="D691" s="31" t="s">
        <v>80</v>
      </c>
      <c r="E691" s="31" t="s">
        <v>339</v>
      </c>
      <c r="F691" s="31" t="s">
        <v>112</v>
      </c>
      <c r="G691" s="46">
        <f t="shared" si="129"/>
        <v>100</v>
      </c>
      <c r="H691" s="46">
        <f t="shared" si="129"/>
        <v>100</v>
      </c>
      <c r="I691" s="46">
        <f t="shared" si="129"/>
        <v>100</v>
      </c>
    </row>
    <row r="692" spans="1:9" ht="35.25" customHeight="1">
      <c r="A692" s="33" t="s">
        <v>113</v>
      </c>
      <c r="B692" s="43">
        <v>906</v>
      </c>
      <c r="C692" s="31" t="s">
        <v>92</v>
      </c>
      <c r="D692" s="31" t="s">
        <v>80</v>
      </c>
      <c r="E692" s="31" t="s">
        <v>339</v>
      </c>
      <c r="F692" s="31" t="s">
        <v>114</v>
      </c>
      <c r="G692" s="46">
        <v>100</v>
      </c>
      <c r="H692" s="46">
        <v>100</v>
      </c>
      <c r="I692" s="46">
        <v>100</v>
      </c>
    </row>
    <row r="693" spans="1:9" ht="15.75">
      <c r="A693" s="45" t="s">
        <v>122</v>
      </c>
      <c r="B693" s="35">
        <v>906</v>
      </c>
      <c r="C693" s="28" t="s">
        <v>92</v>
      </c>
      <c r="D693" s="28" t="s">
        <v>80</v>
      </c>
      <c r="E693" s="28" t="s">
        <v>360</v>
      </c>
      <c r="F693" s="28"/>
      <c r="G693" s="44">
        <f>G694+G698</f>
        <v>14662.213</v>
      </c>
      <c r="H693" s="44">
        <f>H694+H698</f>
        <v>14662.213</v>
      </c>
      <c r="I693" s="44">
        <f>I694+I698</f>
        <v>14662.213</v>
      </c>
    </row>
    <row r="694" spans="1:9" ht="31.5">
      <c r="A694" s="45" t="s">
        <v>384</v>
      </c>
      <c r="B694" s="35">
        <v>906</v>
      </c>
      <c r="C694" s="28" t="s">
        <v>92</v>
      </c>
      <c r="D694" s="28" t="s">
        <v>80</v>
      </c>
      <c r="E694" s="28" t="s">
        <v>385</v>
      </c>
      <c r="F694" s="28"/>
      <c r="G694" s="44">
        <f>G695</f>
        <v>300</v>
      </c>
      <c r="H694" s="44">
        <f aca="true" t="shared" si="130" ref="H694:I696">H695</f>
        <v>300</v>
      </c>
      <c r="I694" s="44">
        <f t="shared" si="130"/>
        <v>300</v>
      </c>
    </row>
    <row r="695" spans="1:9" ht="15.75">
      <c r="A695" s="33" t="s">
        <v>224</v>
      </c>
      <c r="B695" s="43">
        <v>906</v>
      </c>
      <c r="C695" s="31" t="s">
        <v>92</v>
      </c>
      <c r="D695" s="31" t="s">
        <v>80</v>
      </c>
      <c r="E695" s="31" t="s">
        <v>630</v>
      </c>
      <c r="F695" s="31"/>
      <c r="G695" s="46">
        <f>G696</f>
        <v>300</v>
      </c>
      <c r="H695" s="46">
        <f t="shared" si="130"/>
        <v>300</v>
      </c>
      <c r="I695" s="46">
        <f t="shared" si="130"/>
        <v>300</v>
      </c>
    </row>
    <row r="696" spans="1:9" ht="31.5">
      <c r="A696" s="33" t="s">
        <v>115</v>
      </c>
      <c r="B696" s="43">
        <v>906</v>
      </c>
      <c r="C696" s="31" t="s">
        <v>92</v>
      </c>
      <c r="D696" s="31" t="s">
        <v>80</v>
      </c>
      <c r="E696" s="31" t="s">
        <v>630</v>
      </c>
      <c r="F696" s="31" t="s">
        <v>116</v>
      </c>
      <c r="G696" s="46">
        <f>G697</f>
        <v>300</v>
      </c>
      <c r="H696" s="46">
        <f t="shared" si="130"/>
        <v>300</v>
      </c>
      <c r="I696" s="46">
        <f t="shared" si="130"/>
        <v>300</v>
      </c>
    </row>
    <row r="697" spans="1:9" ht="47.25">
      <c r="A697" s="33" t="s">
        <v>117</v>
      </c>
      <c r="B697" s="43">
        <v>906</v>
      </c>
      <c r="C697" s="31" t="s">
        <v>92</v>
      </c>
      <c r="D697" s="31" t="s">
        <v>80</v>
      </c>
      <c r="E697" s="31" t="s">
        <v>630</v>
      </c>
      <c r="F697" s="31" t="s">
        <v>118</v>
      </c>
      <c r="G697" s="46">
        <v>300</v>
      </c>
      <c r="H697" s="46">
        <v>300</v>
      </c>
      <c r="I697" s="46">
        <v>300</v>
      </c>
    </row>
    <row r="698" spans="1:9" ht="31.5">
      <c r="A698" s="45" t="s">
        <v>519</v>
      </c>
      <c r="B698" s="35">
        <v>906</v>
      </c>
      <c r="C698" s="28" t="s">
        <v>92</v>
      </c>
      <c r="D698" s="28" t="s">
        <v>80</v>
      </c>
      <c r="E698" s="28" t="s">
        <v>520</v>
      </c>
      <c r="F698" s="28"/>
      <c r="G698" s="44">
        <f>G699+G706</f>
        <v>14362.213</v>
      </c>
      <c r="H698" s="44">
        <f>H699+H706</f>
        <v>14362.213</v>
      </c>
      <c r="I698" s="44">
        <f>I699+I706</f>
        <v>14362.213</v>
      </c>
    </row>
    <row r="699" spans="1:9" ht="28.5" customHeight="1">
      <c r="A699" s="33" t="s">
        <v>631</v>
      </c>
      <c r="B699" s="43">
        <v>906</v>
      </c>
      <c r="C699" s="31" t="s">
        <v>92</v>
      </c>
      <c r="D699" s="31" t="s">
        <v>80</v>
      </c>
      <c r="E699" s="31" t="s">
        <v>522</v>
      </c>
      <c r="F699" s="31"/>
      <c r="G699" s="46">
        <f>G700+G702+G704</f>
        <v>14032.213</v>
      </c>
      <c r="H699" s="46">
        <f>H700+H702+H704</f>
        <v>14032.213</v>
      </c>
      <c r="I699" s="46">
        <f>I700+I702+I704</f>
        <v>14032.213</v>
      </c>
    </row>
    <row r="700" spans="1:9" ht="86.25" customHeight="1">
      <c r="A700" s="33" t="s">
        <v>111</v>
      </c>
      <c r="B700" s="43">
        <v>906</v>
      </c>
      <c r="C700" s="31" t="s">
        <v>92</v>
      </c>
      <c r="D700" s="31" t="s">
        <v>80</v>
      </c>
      <c r="E700" s="31" t="s">
        <v>522</v>
      </c>
      <c r="F700" s="31" t="s">
        <v>112</v>
      </c>
      <c r="G700" s="46">
        <f>G701</f>
        <v>12715.213</v>
      </c>
      <c r="H700" s="46">
        <f>H701</f>
        <v>12715.213</v>
      </c>
      <c r="I700" s="46">
        <f>I701</f>
        <v>12715.213</v>
      </c>
    </row>
    <row r="701" spans="1:9" ht="35.25" customHeight="1">
      <c r="A701" s="33" t="s">
        <v>263</v>
      </c>
      <c r="B701" s="43">
        <v>906</v>
      </c>
      <c r="C701" s="31" t="s">
        <v>92</v>
      </c>
      <c r="D701" s="31" t="s">
        <v>80</v>
      </c>
      <c r="E701" s="31" t="s">
        <v>522</v>
      </c>
      <c r="F701" s="31" t="s">
        <v>170</v>
      </c>
      <c r="G701" s="32">
        <f>12191*1.043</f>
        <v>12715.213</v>
      </c>
      <c r="H701" s="32">
        <f>12191*1.043</f>
        <v>12715.213</v>
      </c>
      <c r="I701" s="32">
        <f>12191*1.043</f>
        <v>12715.213</v>
      </c>
    </row>
    <row r="702" spans="1:9" ht="40.5" customHeight="1">
      <c r="A702" s="33" t="s">
        <v>115</v>
      </c>
      <c r="B702" s="43">
        <v>906</v>
      </c>
      <c r="C702" s="31" t="s">
        <v>92</v>
      </c>
      <c r="D702" s="31" t="s">
        <v>80</v>
      </c>
      <c r="E702" s="31" t="s">
        <v>522</v>
      </c>
      <c r="F702" s="31" t="s">
        <v>116</v>
      </c>
      <c r="G702" s="46">
        <f>G703</f>
        <v>1302</v>
      </c>
      <c r="H702" s="46">
        <f>H703</f>
        <v>1302</v>
      </c>
      <c r="I702" s="46">
        <f>I703</f>
        <v>1302</v>
      </c>
    </row>
    <row r="703" spans="1:9" ht="47.25">
      <c r="A703" s="33" t="s">
        <v>117</v>
      </c>
      <c r="B703" s="43">
        <v>906</v>
      </c>
      <c r="C703" s="31" t="s">
        <v>92</v>
      </c>
      <c r="D703" s="31" t="s">
        <v>80</v>
      </c>
      <c r="E703" s="31" t="s">
        <v>522</v>
      </c>
      <c r="F703" s="31" t="s">
        <v>118</v>
      </c>
      <c r="G703" s="46">
        <f>1272.1+30-0.1</f>
        <v>1302</v>
      </c>
      <c r="H703" s="46">
        <f>1272.1+30-0.1</f>
        <v>1302</v>
      </c>
      <c r="I703" s="46">
        <f>1272.1+30-0.1</f>
        <v>1302</v>
      </c>
    </row>
    <row r="704" spans="1:9" ht="15.75">
      <c r="A704" s="33" t="s">
        <v>119</v>
      </c>
      <c r="B704" s="43">
        <v>906</v>
      </c>
      <c r="C704" s="31" t="s">
        <v>92</v>
      </c>
      <c r="D704" s="31" t="s">
        <v>80</v>
      </c>
      <c r="E704" s="31" t="s">
        <v>522</v>
      </c>
      <c r="F704" s="31" t="s">
        <v>124</v>
      </c>
      <c r="G704" s="46">
        <f>G705</f>
        <v>15</v>
      </c>
      <c r="H704" s="46">
        <f>H705</f>
        <v>15</v>
      </c>
      <c r="I704" s="46">
        <f>I705</f>
        <v>15</v>
      </c>
    </row>
    <row r="705" spans="1:9" ht="15.75">
      <c r="A705" s="33" t="s">
        <v>238</v>
      </c>
      <c r="B705" s="43">
        <v>906</v>
      </c>
      <c r="C705" s="31" t="s">
        <v>92</v>
      </c>
      <c r="D705" s="31" t="s">
        <v>80</v>
      </c>
      <c r="E705" s="31" t="s">
        <v>522</v>
      </c>
      <c r="F705" s="31" t="s">
        <v>121</v>
      </c>
      <c r="G705" s="46">
        <f>15.4-0.4</f>
        <v>15</v>
      </c>
      <c r="H705" s="46">
        <f>15.4-0.4</f>
        <v>15</v>
      </c>
      <c r="I705" s="46">
        <f>15.4-0.4</f>
        <v>15</v>
      </c>
    </row>
    <row r="706" spans="1:9" ht="53.25" customHeight="1">
      <c r="A706" s="33" t="s">
        <v>338</v>
      </c>
      <c r="B706" s="43">
        <v>906</v>
      </c>
      <c r="C706" s="31" t="s">
        <v>92</v>
      </c>
      <c r="D706" s="31" t="s">
        <v>80</v>
      </c>
      <c r="E706" s="31" t="s">
        <v>523</v>
      </c>
      <c r="F706" s="31"/>
      <c r="G706" s="46">
        <f aca="true" t="shared" si="131" ref="G706:I707">G707</f>
        <v>330</v>
      </c>
      <c r="H706" s="46">
        <f t="shared" si="131"/>
        <v>330</v>
      </c>
      <c r="I706" s="46">
        <f t="shared" si="131"/>
        <v>330</v>
      </c>
    </row>
    <row r="707" spans="1:9" ht="85.5" customHeight="1">
      <c r="A707" s="33" t="s">
        <v>111</v>
      </c>
      <c r="B707" s="43">
        <v>906</v>
      </c>
      <c r="C707" s="31" t="s">
        <v>92</v>
      </c>
      <c r="D707" s="31" t="s">
        <v>80</v>
      </c>
      <c r="E707" s="31" t="s">
        <v>523</v>
      </c>
      <c r="F707" s="31" t="s">
        <v>112</v>
      </c>
      <c r="G707" s="46">
        <f t="shared" si="131"/>
        <v>330</v>
      </c>
      <c r="H707" s="46">
        <f t="shared" si="131"/>
        <v>330</v>
      </c>
      <c r="I707" s="46">
        <f t="shared" si="131"/>
        <v>330</v>
      </c>
    </row>
    <row r="708" spans="1:9" ht="41.25" customHeight="1">
      <c r="A708" s="33" t="s">
        <v>263</v>
      </c>
      <c r="B708" s="43">
        <v>906</v>
      </c>
      <c r="C708" s="31" t="s">
        <v>92</v>
      </c>
      <c r="D708" s="31" t="s">
        <v>80</v>
      </c>
      <c r="E708" s="31" t="s">
        <v>523</v>
      </c>
      <c r="F708" s="31" t="s">
        <v>170</v>
      </c>
      <c r="G708" s="46">
        <v>330</v>
      </c>
      <c r="H708" s="46">
        <v>330</v>
      </c>
      <c r="I708" s="46">
        <v>330</v>
      </c>
    </row>
    <row r="709" spans="1:9" ht="39" customHeight="1">
      <c r="A709" s="35" t="s">
        <v>225</v>
      </c>
      <c r="B709" s="35">
        <v>907</v>
      </c>
      <c r="C709" s="31"/>
      <c r="D709" s="31"/>
      <c r="E709" s="31"/>
      <c r="F709" s="31"/>
      <c r="G709" s="44">
        <f>G717+G710</f>
        <v>61005.022999999994</v>
      </c>
      <c r="H709" s="44">
        <f>H717+H710</f>
        <v>61005.022999999994</v>
      </c>
      <c r="I709" s="44">
        <f>I717+I710</f>
        <v>61005.022999999994</v>
      </c>
    </row>
    <row r="710" spans="1:9" ht="15.75">
      <c r="A710" s="45" t="s">
        <v>25</v>
      </c>
      <c r="B710" s="35">
        <v>907</v>
      </c>
      <c r="C710" s="28" t="s">
        <v>66</v>
      </c>
      <c r="D710" s="28"/>
      <c r="E710" s="28"/>
      <c r="F710" s="28"/>
      <c r="G710" s="44">
        <f aca="true" t="shared" si="132" ref="G710:I715">G711</f>
        <v>70</v>
      </c>
      <c r="H710" s="44">
        <f t="shared" si="132"/>
        <v>70</v>
      </c>
      <c r="I710" s="44">
        <f t="shared" si="132"/>
        <v>70</v>
      </c>
    </row>
    <row r="711" spans="1:9" ht="23.25" customHeight="1">
      <c r="A711" s="36" t="s">
        <v>77</v>
      </c>
      <c r="B711" s="35">
        <v>907</v>
      </c>
      <c r="C711" s="28" t="s">
        <v>66</v>
      </c>
      <c r="D711" s="28" t="s">
        <v>78</v>
      </c>
      <c r="E711" s="28"/>
      <c r="F711" s="28"/>
      <c r="G711" s="44">
        <f t="shared" si="132"/>
        <v>70</v>
      </c>
      <c r="H711" s="44">
        <f t="shared" si="132"/>
        <v>70</v>
      </c>
      <c r="I711" s="44">
        <f t="shared" si="132"/>
        <v>70</v>
      </c>
    </row>
    <row r="712" spans="1:9" ht="47.25" customHeight="1">
      <c r="A712" s="45" t="s">
        <v>253</v>
      </c>
      <c r="B712" s="35">
        <v>907</v>
      </c>
      <c r="C712" s="28" t="s">
        <v>66</v>
      </c>
      <c r="D712" s="28" t="s">
        <v>78</v>
      </c>
      <c r="E712" s="28" t="s">
        <v>254</v>
      </c>
      <c r="F712" s="28"/>
      <c r="G712" s="44">
        <f>G713</f>
        <v>70</v>
      </c>
      <c r="H712" s="44">
        <f t="shared" si="132"/>
        <v>70</v>
      </c>
      <c r="I712" s="44">
        <f t="shared" si="132"/>
        <v>70</v>
      </c>
    </row>
    <row r="713" spans="1:9" ht="31.5" customHeight="1">
      <c r="A713" s="83" t="s">
        <v>422</v>
      </c>
      <c r="B713" s="35">
        <v>907</v>
      </c>
      <c r="C713" s="28" t="s">
        <v>66</v>
      </c>
      <c r="D713" s="28" t="s">
        <v>78</v>
      </c>
      <c r="E713" s="28" t="s">
        <v>423</v>
      </c>
      <c r="F713" s="28"/>
      <c r="G713" s="44">
        <f>G714</f>
        <v>70</v>
      </c>
      <c r="H713" s="44">
        <f t="shared" si="132"/>
        <v>70</v>
      </c>
      <c r="I713" s="44">
        <f t="shared" si="132"/>
        <v>70</v>
      </c>
    </row>
    <row r="714" spans="1:9" ht="36" customHeight="1">
      <c r="A714" s="61" t="s">
        <v>262</v>
      </c>
      <c r="B714" s="43">
        <v>907</v>
      </c>
      <c r="C714" s="31" t="s">
        <v>66</v>
      </c>
      <c r="D714" s="31" t="s">
        <v>78</v>
      </c>
      <c r="E714" s="31" t="s">
        <v>424</v>
      </c>
      <c r="F714" s="31"/>
      <c r="G714" s="46">
        <f>G715</f>
        <v>70</v>
      </c>
      <c r="H714" s="46">
        <f t="shared" si="132"/>
        <v>70</v>
      </c>
      <c r="I714" s="46">
        <f t="shared" si="132"/>
        <v>70</v>
      </c>
    </row>
    <row r="715" spans="1:9" ht="40.5" customHeight="1">
      <c r="A715" s="33" t="s">
        <v>115</v>
      </c>
      <c r="B715" s="43">
        <v>907</v>
      </c>
      <c r="C715" s="31" t="s">
        <v>66</v>
      </c>
      <c r="D715" s="31" t="s">
        <v>78</v>
      </c>
      <c r="E715" s="31" t="s">
        <v>424</v>
      </c>
      <c r="F715" s="31" t="s">
        <v>116</v>
      </c>
      <c r="G715" s="46">
        <f>G716</f>
        <v>70</v>
      </c>
      <c r="H715" s="46">
        <f t="shared" si="132"/>
        <v>70</v>
      </c>
      <c r="I715" s="46">
        <f t="shared" si="132"/>
        <v>70</v>
      </c>
    </row>
    <row r="716" spans="1:9" ht="47.25">
      <c r="A716" s="33" t="s">
        <v>117</v>
      </c>
      <c r="B716" s="43">
        <v>907</v>
      </c>
      <c r="C716" s="31" t="s">
        <v>66</v>
      </c>
      <c r="D716" s="31" t="s">
        <v>78</v>
      </c>
      <c r="E716" s="31" t="s">
        <v>424</v>
      </c>
      <c r="F716" s="31" t="s">
        <v>118</v>
      </c>
      <c r="G716" s="46">
        <v>70</v>
      </c>
      <c r="H716" s="46">
        <v>70</v>
      </c>
      <c r="I716" s="46">
        <v>70</v>
      </c>
    </row>
    <row r="717" spans="1:9" ht="15.75">
      <c r="A717" s="45" t="s">
        <v>45</v>
      </c>
      <c r="B717" s="35">
        <v>907</v>
      </c>
      <c r="C717" s="28" t="s">
        <v>76</v>
      </c>
      <c r="D717" s="31"/>
      <c r="E717" s="31"/>
      <c r="F717" s="31"/>
      <c r="G717" s="44">
        <f>G718+G757</f>
        <v>60935.022999999994</v>
      </c>
      <c r="H717" s="44">
        <f>H718+H757</f>
        <v>60935.022999999994</v>
      </c>
      <c r="I717" s="44">
        <f>I718+I757</f>
        <v>60935.022999999994</v>
      </c>
    </row>
    <row r="718" spans="1:9" ht="15.75" customHeight="1">
      <c r="A718" s="45" t="s">
        <v>103</v>
      </c>
      <c r="B718" s="35">
        <v>907</v>
      </c>
      <c r="C718" s="28" t="s">
        <v>76</v>
      </c>
      <c r="D718" s="28" t="s">
        <v>66</v>
      </c>
      <c r="E718" s="31"/>
      <c r="F718" s="31"/>
      <c r="G718" s="44">
        <f>G719+G752</f>
        <v>48328.299999999996</v>
      </c>
      <c r="H718" s="44">
        <f>H719+H752</f>
        <v>48328.299999999996</v>
      </c>
      <c r="I718" s="44">
        <f>I719+I752</f>
        <v>48328.299999999996</v>
      </c>
    </row>
    <row r="719" spans="1:9" ht="49.5" customHeight="1">
      <c r="A719" s="45" t="s">
        <v>226</v>
      </c>
      <c r="B719" s="35">
        <v>907</v>
      </c>
      <c r="C719" s="28" t="s">
        <v>76</v>
      </c>
      <c r="D719" s="28" t="s">
        <v>66</v>
      </c>
      <c r="E719" s="28" t="s">
        <v>227</v>
      </c>
      <c r="F719" s="28"/>
      <c r="G719" s="44">
        <f>G720</f>
        <v>47788.2</v>
      </c>
      <c r="H719" s="44">
        <f>H720</f>
        <v>47788.2</v>
      </c>
      <c r="I719" s="44">
        <f>I720</f>
        <v>47788.2</v>
      </c>
    </row>
    <row r="720" spans="1:9" ht="63">
      <c r="A720" s="45" t="s">
        <v>228</v>
      </c>
      <c r="B720" s="35">
        <v>907</v>
      </c>
      <c r="C720" s="28" t="s">
        <v>76</v>
      </c>
      <c r="D720" s="28" t="s">
        <v>66</v>
      </c>
      <c r="E720" s="28" t="s">
        <v>229</v>
      </c>
      <c r="F720" s="28"/>
      <c r="G720" s="44">
        <f>G721+G731+G741</f>
        <v>47788.2</v>
      </c>
      <c r="H720" s="44">
        <f>H721+H731+H741</f>
        <v>47788.2</v>
      </c>
      <c r="I720" s="44">
        <f>I721+I731+I741</f>
        <v>47788.2</v>
      </c>
    </row>
    <row r="721" spans="1:9" ht="31.5" customHeight="1">
      <c r="A721" s="45" t="s">
        <v>559</v>
      </c>
      <c r="B721" s="35">
        <v>907</v>
      </c>
      <c r="C721" s="28" t="s">
        <v>76</v>
      </c>
      <c r="D721" s="28" t="s">
        <v>66</v>
      </c>
      <c r="E721" s="28" t="s">
        <v>632</v>
      </c>
      <c r="F721" s="28"/>
      <c r="G721" s="44">
        <f>G722+G725+G728+G748</f>
        <v>46952.2</v>
      </c>
      <c r="H721" s="44">
        <f>H722+H725+H728+H748</f>
        <v>46952.2</v>
      </c>
      <c r="I721" s="44">
        <f>I722+I725+I728+I748</f>
        <v>46952.2</v>
      </c>
    </row>
    <row r="722" spans="1:9" ht="47.25" customHeight="1">
      <c r="A722" s="33" t="s">
        <v>633</v>
      </c>
      <c r="B722" s="43">
        <v>907</v>
      </c>
      <c r="C722" s="31" t="s">
        <v>76</v>
      </c>
      <c r="D722" s="31" t="s">
        <v>66</v>
      </c>
      <c r="E722" s="31" t="s">
        <v>634</v>
      </c>
      <c r="F722" s="31"/>
      <c r="G722" s="46">
        <f aca="true" t="shared" si="133" ref="G722:I723">G723</f>
        <v>13608</v>
      </c>
      <c r="H722" s="46">
        <f t="shared" si="133"/>
        <v>13608</v>
      </c>
      <c r="I722" s="46">
        <f t="shared" si="133"/>
        <v>13608</v>
      </c>
    </row>
    <row r="723" spans="1:9" ht="57" customHeight="1">
      <c r="A723" s="33" t="s">
        <v>156</v>
      </c>
      <c r="B723" s="43">
        <v>907</v>
      </c>
      <c r="C723" s="31" t="s">
        <v>76</v>
      </c>
      <c r="D723" s="31" t="s">
        <v>66</v>
      </c>
      <c r="E723" s="31" t="s">
        <v>634</v>
      </c>
      <c r="F723" s="31" t="s">
        <v>157</v>
      </c>
      <c r="G723" s="46">
        <f t="shared" si="133"/>
        <v>13608</v>
      </c>
      <c r="H723" s="46">
        <f t="shared" si="133"/>
        <v>13608</v>
      </c>
      <c r="I723" s="46">
        <f t="shared" si="133"/>
        <v>13608</v>
      </c>
    </row>
    <row r="724" spans="1:9" ht="20.25" customHeight="1">
      <c r="A724" s="33" t="s">
        <v>158</v>
      </c>
      <c r="B724" s="43">
        <v>907</v>
      </c>
      <c r="C724" s="31" t="s">
        <v>76</v>
      </c>
      <c r="D724" s="31" t="s">
        <v>66</v>
      </c>
      <c r="E724" s="31" t="s">
        <v>634</v>
      </c>
      <c r="F724" s="31" t="s">
        <v>159</v>
      </c>
      <c r="G724" s="32">
        <v>13608</v>
      </c>
      <c r="H724" s="32">
        <f>G724</f>
        <v>13608</v>
      </c>
      <c r="I724" s="32">
        <f>H724</f>
        <v>13608</v>
      </c>
    </row>
    <row r="725" spans="1:9" ht="47.25">
      <c r="A725" s="33" t="s">
        <v>635</v>
      </c>
      <c r="B725" s="43">
        <v>907</v>
      </c>
      <c r="C725" s="31" t="s">
        <v>76</v>
      </c>
      <c r="D725" s="31" t="s">
        <v>66</v>
      </c>
      <c r="E725" s="31" t="s">
        <v>636</v>
      </c>
      <c r="F725" s="31"/>
      <c r="G725" s="32">
        <f aca="true" t="shared" si="134" ref="G725:I726">G726</f>
        <v>13397</v>
      </c>
      <c r="H725" s="32">
        <f t="shared" si="134"/>
        <v>13397</v>
      </c>
      <c r="I725" s="32">
        <f t="shared" si="134"/>
        <v>13397</v>
      </c>
    </row>
    <row r="726" spans="1:9" ht="47.25">
      <c r="A726" s="33" t="s">
        <v>156</v>
      </c>
      <c r="B726" s="43">
        <v>907</v>
      </c>
      <c r="C726" s="31" t="s">
        <v>76</v>
      </c>
      <c r="D726" s="31" t="s">
        <v>66</v>
      </c>
      <c r="E726" s="31" t="s">
        <v>636</v>
      </c>
      <c r="F726" s="31" t="s">
        <v>157</v>
      </c>
      <c r="G726" s="32">
        <f t="shared" si="134"/>
        <v>13397</v>
      </c>
      <c r="H726" s="32">
        <f t="shared" si="134"/>
        <v>13397</v>
      </c>
      <c r="I726" s="32">
        <f t="shared" si="134"/>
        <v>13397</v>
      </c>
    </row>
    <row r="727" spans="1:9" ht="27" customHeight="1">
      <c r="A727" s="33" t="s">
        <v>158</v>
      </c>
      <c r="B727" s="43">
        <v>907</v>
      </c>
      <c r="C727" s="31" t="s">
        <v>76</v>
      </c>
      <c r="D727" s="31" t="s">
        <v>66</v>
      </c>
      <c r="E727" s="31" t="s">
        <v>636</v>
      </c>
      <c r="F727" s="31" t="s">
        <v>159</v>
      </c>
      <c r="G727" s="32">
        <v>13397</v>
      </c>
      <c r="H727" s="32">
        <f>G727</f>
        <v>13397</v>
      </c>
      <c r="I727" s="32">
        <f>H727</f>
        <v>13397</v>
      </c>
    </row>
    <row r="728" spans="1:9" ht="46.5" customHeight="1">
      <c r="A728" s="33" t="s">
        <v>637</v>
      </c>
      <c r="B728" s="43">
        <v>907</v>
      </c>
      <c r="C728" s="31" t="s">
        <v>76</v>
      </c>
      <c r="D728" s="31" t="s">
        <v>66</v>
      </c>
      <c r="E728" s="31" t="s">
        <v>638</v>
      </c>
      <c r="F728" s="31"/>
      <c r="G728" s="32">
        <f aca="true" t="shared" si="135" ref="G728:I729">G729</f>
        <v>19077</v>
      </c>
      <c r="H728" s="32">
        <f t="shared" si="135"/>
        <v>19077</v>
      </c>
      <c r="I728" s="32">
        <f t="shared" si="135"/>
        <v>19077</v>
      </c>
    </row>
    <row r="729" spans="1:9" ht="47.25">
      <c r="A729" s="33" t="s">
        <v>156</v>
      </c>
      <c r="B729" s="43">
        <v>907</v>
      </c>
      <c r="C729" s="31" t="s">
        <v>76</v>
      </c>
      <c r="D729" s="31" t="s">
        <v>66</v>
      </c>
      <c r="E729" s="31" t="s">
        <v>638</v>
      </c>
      <c r="F729" s="31" t="s">
        <v>157</v>
      </c>
      <c r="G729" s="32">
        <f t="shared" si="135"/>
        <v>19077</v>
      </c>
      <c r="H729" s="32">
        <f t="shared" si="135"/>
        <v>19077</v>
      </c>
      <c r="I729" s="32">
        <f t="shared" si="135"/>
        <v>19077</v>
      </c>
    </row>
    <row r="730" spans="1:9" ht="21" customHeight="1">
      <c r="A730" s="33" t="s">
        <v>158</v>
      </c>
      <c r="B730" s="43">
        <v>907</v>
      </c>
      <c r="C730" s="31" t="s">
        <v>76</v>
      </c>
      <c r="D730" s="31" t="s">
        <v>66</v>
      </c>
      <c r="E730" s="31" t="s">
        <v>638</v>
      </c>
      <c r="F730" s="31" t="s">
        <v>159</v>
      </c>
      <c r="G730" s="32">
        <v>19077</v>
      </c>
      <c r="H730" s="32">
        <f>G730</f>
        <v>19077</v>
      </c>
      <c r="I730" s="32">
        <f>H730</f>
        <v>19077</v>
      </c>
    </row>
    <row r="731" spans="1:9" ht="29.25" customHeight="1">
      <c r="A731" s="45" t="s">
        <v>639</v>
      </c>
      <c r="B731" s="35">
        <v>907</v>
      </c>
      <c r="C731" s="28" t="s">
        <v>76</v>
      </c>
      <c r="D731" s="28" t="s">
        <v>66</v>
      </c>
      <c r="E731" s="28" t="s">
        <v>640</v>
      </c>
      <c r="F731" s="28"/>
      <c r="G731" s="58">
        <f>G732+G735+G738</f>
        <v>36</v>
      </c>
      <c r="H731" s="58">
        <f>H732+H735+H738</f>
        <v>36</v>
      </c>
      <c r="I731" s="58">
        <f>I732+I735+I738</f>
        <v>36</v>
      </c>
    </row>
    <row r="732" spans="1:9" ht="48" customHeight="1" hidden="1">
      <c r="A732" s="33" t="s">
        <v>160</v>
      </c>
      <c r="B732" s="43">
        <v>907</v>
      </c>
      <c r="C732" s="31" t="s">
        <v>76</v>
      </c>
      <c r="D732" s="31" t="s">
        <v>66</v>
      </c>
      <c r="E732" s="31" t="s">
        <v>641</v>
      </c>
      <c r="F732" s="31"/>
      <c r="G732" s="46">
        <f aca="true" t="shared" si="136" ref="G732:I733">G733</f>
        <v>0</v>
      </c>
      <c r="H732" s="46">
        <f t="shared" si="136"/>
        <v>0</v>
      </c>
      <c r="I732" s="46">
        <f t="shared" si="136"/>
        <v>0</v>
      </c>
    </row>
    <row r="733" spans="1:9" ht="50.25" customHeight="1" hidden="1">
      <c r="A733" s="33" t="s">
        <v>156</v>
      </c>
      <c r="B733" s="43">
        <v>907</v>
      </c>
      <c r="C733" s="31" t="s">
        <v>76</v>
      </c>
      <c r="D733" s="31" t="s">
        <v>66</v>
      </c>
      <c r="E733" s="31" t="s">
        <v>641</v>
      </c>
      <c r="F733" s="31" t="s">
        <v>157</v>
      </c>
      <c r="G733" s="46">
        <f t="shared" si="136"/>
        <v>0</v>
      </c>
      <c r="H733" s="46">
        <f t="shared" si="136"/>
        <v>0</v>
      </c>
      <c r="I733" s="46">
        <f t="shared" si="136"/>
        <v>0</v>
      </c>
    </row>
    <row r="734" spans="1:9" ht="21" customHeight="1" hidden="1">
      <c r="A734" s="33" t="s">
        <v>158</v>
      </c>
      <c r="B734" s="43">
        <v>907</v>
      </c>
      <c r="C734" s="31" t="s">
        <v>76</v>
      </c>
      <c r="D734" s="31" t="s">
        <v>66</v>
      </c>
      <c r="E734" s="31" t="s">
        <v>641</v>
      </c>
      <c r="F734" s="31" t="s">
        <v>159</v>
      </c>
      <c r="G734" s="46">
        <v>0</v>
      </c>
      <c r="H734" s="46">
        <v>0</v>
      </c>
      <c r="I734" s="46">
        <v>0</v>
      </c>
    </row>
    <row r="735" spans="1:9" ht="15.75" customHeight="1" hidden="1">
      <c r="A735" s="33" t="s">
        <v>161</v>
      </c>
      <c r="B735" s="43">
        <v>907</v>
      </c>
      <c r="C735" s="31" t="s">
        <v>76</v>
      </c>
      <c r="D735" s="31" t="s">
        <v>66</v>
      </c>
      <c r="E735" s="31" t="s">
        <v>642</v>
      </c>
      <c r="F735" s="31"/>
      <c r="G735" s="46">
        <f aca="true" t="shared" si="137" ref="G735:I736">G736</f>
        <v>0</v>
      </c>
      <c r="H735" s="46">
        <f t="shared" si="137"/>
        <v>0</v>
      </c>
      <c r="I735" s="46">
        <f t="shared" si="137"/>
        <v>0</v>
      </c>
    </row>
    <row r="736" spans="1:9" ht="47.25" hidden="1">
      <c r="A736" s="33" t="s">
        <v>156</v>
      </c>
      <c r="B736" s="43">
        <v>907</v>
      </c>
      <c r="C736" s="31" t="s">
        <v>76</v>
      </c>
      <c r="D736" s="31" t="s">
        <v>66</v>
      </c>
      <c r="E736" s="31" t="s">
        <v>642</v>
      </c>
      <c r="F736" s="31" t="s">
        <v>157</v>
      </c>
      <c r="G736" s="46">
        <f t="shared" si="137"/>
        <v>0</v>
      </c>
      <c r="H736" s="46">
        <f t="shared" si="137"/>
        <v>0</v>
      </c>
      <c r="I736" s="46">
        <f t="shared" si="137"/>
        <v>0</v>
      </c>
    </row>
    <row r="737" spans="1:9" ht="21" customHeight="1" hidden="1">
      <c r="A737" s="33" t="s">
        <v>158</v>
      </c>
      <c r="B737" s="43">
        <v>907</v>
      </c>
      <c r="C737" s="31" t="s">
        <v>76</v>
      </c>
      <c r="D737" s="31" t="s">
        <v>66</v>
      </c>
      <c r="E737" s="31" t="s">
        <v>642</v>
      </c>
      <c r="F737" s="31" t="s">
        <v>159</v>
      </c>
      <c r="G737" s="46">
        <v>0</v>
      </c>
      <c r="H737" s="46">
        <v>0</v>
      </c>
      <c r="I737" s="46">
        <v>0</v>
      </c>
    </row>
    <row r="738" spans="1:9" ht="15.75">
      <c r="A738" s="33" t="s">
        <v>643</v>
      </c>
      <c r="B738" s="43">
        <v>907</v>
      </c>
      <c r="C738" s="31" t="s">
        <v>76</v>
      </c>
      <c r="D738" s="31" t="s">
        <v>66</v>
      </c>
      <c r="E738" s="31" t="s">
        <v>644</v>
      </c>
      <c r="F738" s="31"/>
      <c r="G738" s="46">
        <f aca="true" t="shared" si="138" ref="G738:I739">G739</f>
        <v>36</v>
      </c>
      <c r="H738" s="46">
        <f t="shared" si="138"/>
        <v>36</v>
      </c>
      <c r="I738" s="46">
        <f t="shared" si="138"/>
        <v>36</v>
      </c>
    </row>
    <row r="739" spans="1:9" ht="47.25">
      <c r="A739" s="33" t="s">
        <v>156</v>
      </c>
      <c r="B739" s="43">
        <v>907</v>
      </c>
      <c r="C739" s="31" t="s">
        <v>76</v>
      </c>
      <c r="D739" s="31" t="s">
        <v>66</v>
      </c>
      <c r="E739" s="31" t="s">
        <v>644</v>
      </c>
      <c r="F739" s="31" t="s">
        <v>157</v>
      </c>
      <c r="G739" s="46">
        <f t="shared" si="138"/>
        <v>36</v>
      </c>
      <c r="H739" s="46">
        <f t="shared" si="138"/>
        <v>36</v>
      </c>
      <c r="I739" s="46">
        <f t="shared" si="138"/>
        <v>36</v>
      </c>
    </row>
    <row r="740" spans="1:9" ht="15.75">
      <c r="A740" s="33" t="s">
        <v>158</v>
      </c>
      <c r="B740" s="43">
        <v>907</v>
      </c>
      <c r="C740" s="31" t="s">
        <v>76</v>
      </c>
      <c r="D740" s="31" t="s">
        <v>66</v>
      </c>
      <c r="E740" s="31" t="s">
        <v>644</v>
      </c>
      <c r="F740" s="31" t="s">
        <v>159</v>
      </c>
      <c r="G740" s="46">
        <v>36</v>
      </c>
      <c r="H740" s="46">
        <v>36</v>
      </c>
      <c r="I740" s="46">
        <v>36</v>
      </c>
    </row>
    <row r="741" spans="1:9" ht="36" customHeight="1">
      <c r="A741" s="45" t="s">
        <v>461</v>
      </c>
      <c r="B741" s="35">
        <v>907</v>
      </c>
      <c r="C741" s="28" t="s">
        <v>76</v>
      </c>
      <c r="D741" s="28" t="s">
        <v>66</v>
      </c>
      <c r="E741" s="28" t="s">
        <v>645</v>
      </c>
      <c r="F741" s="28"/>
      <c r="G741" s="44">
        <f>G742+G745</f>
        <v>800</v>
      </c>
      <c r="H741" s="44">
        <f>H742+H745</f>
        <v>800</v>
      </c>
      <c r="I741" s="44">
        <f>I742+I745</f>
        <v>800</v>
      </c>
    </row>
    <row r="742" spans="1:9" ht="31.5" hidden="1">
      <c r="A742" s="33" t="s">
        <v>310</v>
      </c>
      <c r="B742" s="43">
        <v>907</v>
      </c>
      <c r="C742" s="31" t="s">
        <v>76</v>
      </c>
      <c r="D742" s="31" t="s">
        <v>66</v>
      </c>
      <c r="E742" s="31" t="s">
        <v>646</v>
      </c>
      <c r="F742" s="31"/>
      <c r="G742" s="46">
        <f aca="true" t="shared" si="139" ref="G742:I743">G743</f>
        <v>0</v>
      </c>
      <c r="H742" s="46">
        <f t="shared" si="139"/>
        <v>0</v>
      </c>
      <c r="I742" s="46">
        <f t="shared" si="139"/>
        <v>0</v>
      </c>
    </row>
    <row r="743" spans="1:9" ht="47.25" hidden="1">
      <c r="A743" s="33" t="s">
        <v>156</v>
      </c>
      <c r="B743" s="43">
        <v>907</v>
      </c>
      <c r="C743" s="31" t="s">
        <v>76</v>
      </c>
      <c r="D743" s="31" t="s">
        <v>66</v>
      </c>
      <c r="E743" s="31" t="s">
        <v>646</v>
      </c>
      <c r="F743" s="31" t="s">
        <v>157</v>
      </c>
      <c r="G743" s="46">
        <f t="shared" si="139"/>
        <v>0</v>
      </c>
      <c r="H743" s="46">
        <f t="shared" si="139"/>
        <v>0</v>
      </c>
      <c r="I743" s="46">
        <f t="shared" si="139"/>
        <v>0</v>
      </c>
    </row>
    <row r="744" spans="1:9" ht="15" customHeight="1" hidden="1">
      <c r="A744" s="33" t="s">
        <v>158</v>
      </c>
      <c r="B744" s="43">
        <v>907</v>
      </c>
      <c r="C744" s="31" t="s">
        <v>76</v>
      </c>
      <c r="D744" s="31" t="s">
        <v>66</v>
      </c>
      <c r="E744" s="31" t="s">
        <v>646</v>
      </c>
      <c r="F744" s="31" t="s">
        <v>159</v>
      </c>
      <c r="G744" s="46">
        <v>0</v>
      </c>
      <c r="H744" s="46">
        <v>0</v>
      </c>
      <c r="I744" s="46">
        <v>0</v>
      </c>
    </row>
    <row r="745" spans="1:9" ht="42.75" customHeight="1">
      <c r="A745" s="24" t="s">
        <v>259</v>
      </c>
      <c r="B745" s="43">
        <v>907</v>
      </c>
      <c r="C745" s="31" t="s">
        <v>76</v>
      </c>
      <c r="D745" s="31" t="s">
        <v>66</v>
      </c>
      <c r="E745" s="31" t="s">
        <v>647</v>
      </c>
      <c r="F745" s="31"/>
      <c r="G745" s="46">
        <f aca="true" t="shared" si="140" ref="G745:I746">G746</f>
        <v>800</v>
      </c>
      <c r="H745" s="46">
        <f t="shared" si="140"/>
        <v>800</v>
      </c>
      <c r="I745" s="46">
        <f t="shared" si="140"/>
        <v>800</v>
      </c>
    </row>
    <row r="746" spans="1:9" ht="31.5" customHeight="1">
      <c r="A746" s="30" t="s">
        <v>156</v>
      </c>
      <c r="B746" s="43">
        <v>907</v>
      </c>
      <c r="C746" s="31" t="s">
        <v>76</v>
      </c>
      <c r="D746" s="31" t="s">
        <v>66</v>
      </c>
      <c r="E746" s="31" t="s">
        <v>647</v>
      </c>
      <c r="F746" s="31" t="s">
        <v>157</v>
      </c>
      <c r="G746" s="46">
        <f t="shared" si="140"/>
        <v>800</v>
      </c>
      <c r="H746" s="46">
        <f t="shared" si="140"/>
        <v>800</v>
      </c>
      <c r="I746" s="46">
        <f t="shared" si="140"/>
        <v>800</v>
      </c>
    </row>
    <row r="747" spans="1:9" ht="20.25" customHeight="1">
      <c r="A747" s="30" t="s">
        <v>158</v>
      </c>
      <c r="B747" s="43">
        <v>907</v>
      </c>
      <c r="C747" s="31" t="s">
        <v>76</v>
      </c>
      <c r="D747" s="31" t="s">
        <v>66</v>
      </c>
      <c r="E747" s="31" t="s">
        <v>647</v>
      </c>
      <c r="F747" s="31" t="s">
        <v>159</v>
      </c>
      <c r="G747" s="46">
        <v>800</v>
      </c>
      <c r="H747" s="46">
        <v>800</v>
      </c>
      <c r="I747" s="46">
        <v>800</v>
      </c>
    </row>
    <row r="748" spans="1:9" ht="31.5" customHeight="1">
      <c r="A748" s="45" t="s">
        <v>464</v>
      </c>
      <c r="B748" s="35">
        <v>907</v>
      </c>
      <c r="C748" s="28" t="s">
        <v>76</v>
      </c>
      <c r="D748" s="28" t="s">
        <v>66</v>
      </c>
      <c r="E748" s="28" t="s">
        <v>648</v>
      </c>
      <c r="F748" s="28"/>
      <c r="G748" s="44">
        <f>G749</f>
        <v>870.2</v>
      </c>
      <c r="H748" s="44">
        <f aca="true" t="shared" si="141" ref="H748:I750">H749</f>
        <v>870.2</v>
      </c>
      <c r="I748" s="44">
        <f t="shared" si="141"/>
        <v>870.2</v>
      </c>
    </row>
    <row r="749" spans="1:9" ht="31.5" customHeight="1">
      <c r="A749" s="30" t="s">
        <v>166</v>
      </c>
      <c r="B749" s="43">
        <v>907</v>
      </c>
      <c r="C749" s="31" t="s">
        <v>76</v>
      </c>
      <c r="D749" s="31" t="s">
        <v>66</v>
      </c>
      <c r="E749" s="31" t="s">
        <v>649</v>
      </c>
      <c r="F749" s="31"/>
      <c r="G749" s="46">
        <f>G750</f>
        <v>870.2</v>
      </c>
      <c r="H749" s="46">
        <f t="shared" si="141"/>
        <v>870.2</v>
      </c>
      <c r="I749" s="46">
        <f t="shared" si="141"/>
        <v>870.2</v>
      </c>
    </row>
    <row r="750" spans="1:9" ht="47.25" customHeight="1">
      <c r="A750" s="33" t="s">
        <v>156</v>
      </c>
      <c r="B750" s="43">
        <v>907</v>
      </c>
      <c r="C750" s="31" t="s">
        <v>76</v>
      </c>
      <c r="D750" s="31" t="s">
        <v>66</v>
      </c>
      <c r="E750" s="31" t="s">
        <v>649</v>
      </c>
      <c r="F750" s="31" t="s">
        <v>157</v>
      </c>
      <c r="G750" s="46">
        <f>G751</f>
        <v>870.2</v>
      </c>
      <c r="H750" s="46">
        <f t="shared" si="141"/>
        <v>870.2</v>
      </c>
      <c r="I750" s="46">
        <f t="shared" si="141"/>
        <v>870.2</v>
      </c>
    </row>
    <row r="751" spans="1:9" ht="15.75">
      <c r="A751" s="33" t="s">
        <v>158</v>
      </c>
      <c r="B751" s="43">
        <v>907</v>
      </c>
      <c r="C751" s="31" t="s">
        <v>76</v>
      </c>
      <c r="D751" s="31" t="s">
        <v>66</v>
      </c>
      <c r="E751" s="31" t="s">
        <v>649</v>
      </c>
      <c r="F751" s="31" t="s">
        <v>159</v>
      </c>
      <c r="G751" s="46">
        <f>56.7+813.5</f>
        <v>870.2</v>
      </c>
      <c r="H751" s="46">
        <f>56.7+813.5</f>
        <v>870.2</v>
      </c>
      <c r="I751" s="46">
        <f>56.7+813.5</f>
        <v>870.2</v>
      </c>
    </row>
    <row r="752" spans="1:9" ht="65.25" customHeight="1">
      <c r="A752" s="49" t="s">
        <v>430</v>
      </c>
      <c r="B752" s="35">
        <v>907</v>
      </c>
      <c r="C752" s="28" t="s">
        <v>76</v>
      </c>
      <c r="D752" s="28" t="s">
        <v>66</v>
      </c>
      <c r="E752" s="28" t="s">
        <v>249</v>
      </c>
      <c r="F752" s="102"/>
      <c r="G752" s="44">
        <f>G753</f>
        <v>540.1</v>
      </c>
      <c r="H752" s="44">
        <f aca="true" t="shared" si="142" ref="H752:I755">H753</f>
        <v>540.1</v>
      </c>
      <c r="I752" s="44">
        <f t="shared" si="142"/>
        <v>540.1</v>
      </c>
    </row>
    <row r="753" spans="1:9" ht="47.25">
      <c r="A753" s="49" t="s">
        <v>469</v>
      </c>
      <c r="B753" s="35">
        <v>907</v>
      </c>
      <c r="C753" s="28" t="s">
        <v>76</v>
      </c>
      <c r="D753" s="28" t="s">
        <v>66</v>
      </c>
      <c r="E753" s="28" t="s">
        <v>470</v>
      </c>
      <c r="F753" s="102"/>
      <c r="G753" s="44">
        <f>G754</f>
        <v>540.1</v>
      </c>
      <c r="H753" s="44">
        <f t="shared" si="142"/>
        <v>540.1</v>
      </c>
      <c r="I753" s="44">
        <f t="shared" si="142"/>
        <v>540.1</v>
      </c>
    </row>
    <row r="754" spans="1:9" ht="30.75" customHeight="1">
      <c r="A754" s="68" t="s">
        <v>305</v>
      </c>
      <c r="B754" s="43">
        <v>907</v>
      </c>
      <c r="C754" s="31" t="s">
        <v>76</v>
      </c>
      <c r="D754" s="31" t="s">
        <v>66</v>
      </c>
      <c r="E754" s="31" t="s">
        <v>587</v>
      </c>
      <c r="F754" s="103"/>
      <c r="G754" s="46">
        <f>G755</f>
        <v>540.1</v>
      </c>
      <c r="H754" s="46">
        <f t="shared" si="142"/>
        <v>540.1</v>
      </c>
      <c r="I754" s="46">
        <f t="shared" si="142"/>
        <v>540.1</v>
      </c>
    </row>
    <row r="755" spans="1:9" ht="15.75" customHeight="1">
      <c r="A755" s="25" t="s">
        <v>156</v>
      </c>
      <c r="B755" s="43">
        <v>907</v>
      </c>
      <c r="C755" s="31" t="s">
        <v>76</v>
      </c>
      <c r="D755" s="31" t="s">
        <v>66</v>
      </c>
      <c r="E755" s="31" t="s">
        <v>587</v>
      </c>
      <c r="F755" s="103" t="s">
        <v>157</v>
      </c>
      <c r="G755" s="46">
        <f>G756</f>
        <v>540.1</v>
      </c>
      <c r="H755" s="46">
        <f t="shared" si="142"/>
        <v>540.1</v>
      </c>
      <c r="I755" s="46">
        <f t="shared" si="142"/>
        <v>540.1</v>
      </c>
    </row>
    <row r="756" spans="1:9" ht="15.75" customHeight="1">
      <c r="A756" s="63" t="s">
        <v>158</v>
      </c>
      <c r="B756" s="43">
        <v>907</v>
      </c>
      <c r="C756" s="31" t="s">
        <v>76</v>
      </c>
      <c r="D756" s="31" t="s">
        <v>66</v>
      </c>
      <c r="E756" s="31" t="s">
        <v>587</v>
      </c>
      <c r="F756" s="103" t="s">
        <v>159</v>
      </c>
      <c r="G756" s="46">
        <f>377+163.1</f>
        <v>540.1</v>
      </c>
      <c r="H756" s="46">
        <f>377+163.1</f>
        <v>540.1</v>
      </c>
      <c r="I756" s="46">
        <f>377+163.1</f>
        <v>540.1</v>
      </c>
    </row>
    <row r="757" spans="1:9" ht="31.5">
      <c r="A757" s="45" t="s">
        <v>104</v>
      </c>
      <c r="B757" s="35">
        <v>907</v>
      </c>
      <c r="C757" s="28" t="s">
        <v>76</v>
      </c>
      <c r="D757" s="28" t="s">
        <v>82</v>
      </c>
      <c r="E757" s="28"/>
      <c r="F757" s="28"/>
      <c r="G757" s="44">
        <f>G758+G766+G778</f>
        <v>12606.723</v>
      </c>
      <c r="H757" s="44">
        <f>H758+H766+H778</f>
        <v>12606.723</v>
      </c>
      <c r="I757" s="44">
        <f>I758+I766+I778</f>
        <v>12606.723</v>
      </c>
    </row>
    <row r="758" spans="1:9" ht="31.5">
      <c r="A758" s="45" t="s">
        <v>332</v>
      </c>
      <c r="B758" s="35">
        <v>907</v>
      </c>
      <c r="C758" s="28" t="s">
        <v>76</v>
      </c>
      <c r="D758" s="28" t="s">
        <v>82</v>
      </c>
      <c r="E758" s="28" t="s">
        <v>333</v>
      </c>
      <c r="F758" s="28"/>
      <c r="G758" s="44">
        <f>G759</f>
        <v>4728.834</v>
      </c>
      <c r="H758" s="44">
        <f>H759</f>
        <v>4728.834</v>
      </c>
      <c r="I758" s="44">
        <f>I759</f>
        <v>4728.834</v>
      </c>
    </row>
    <row r="759" spans="1:9" ht="15.75">
      <c r="A759" s="45" t="s">
        <v>334</v>
      </c>
      <c r="B759" s="35">
        <v>907</v>
      </c>
      <c r="C759" s="28" t="s">
        <v>76</v>
      </c>
      <c r="D759" s="28" t="s">
        <v>82</v>
      </c>
      <c r="E759" s="28" t="s">
        <v>335</v>
      </c>
      <c r="F759" s="28"/>
      <c r="G759" s="44">
        <f>G760+G763</f>
        <v>4728.834</v>
      </c>
      <c r="H759" s="44">
        <f>H760+H763</f>
        <v>4728.834</v>
      </c>
      <c r="I759" s="44">
        <f>I760+I763</f>
        <v>4728.834</v>
      </c>
    </row>
    <row r="760" spans="1:9" ht="30.75" customHeight="1">
      <c r="A760" s="33" t="s">
        <v>336</v>
      </c>
      <c r="B760" s="43">
        <v>907</v>
      </c>
      <c r="C760" s="31" t="s">
        <v>76</v>
      </c>
      <c r="D760" s="31" t="s">
        <v>82</v>
      </c>
      <c r="E760" s="31" t="s">
        <v>337</v>
      </c>
      <c r="F760" s="31"/>
      <c r="G760" s="46">
        <f aca="true" t="shared" si="143" ref="G760:I761">G761</f>
        <v>4628.834</v>
      </c>
      <c r="H760" s="46">
        <f t="shared" si="143"/>
        <v>4628.834</v>
      </c>
      <c r="I760" s="46">
        <f t="shared" si="143"/>
        <v>4628.834</v>
      </c>
    </row>
    <row r="761" spans="1:9" ht="78.75">
      <c r="A761" s="33" t="s">
        <v>111</v>
      </c>
      <c r="B761" s="43">
        <v>907</v>
      </c>
      <c r="C761" s="31" t="s">
        <v>76</v>
      </c>
      <c r="D761" s="31" t="s">
        <v>82</v>
      </c>
      <c r="E761" s="31" t="s">
        <v>337</v>
      </c>
      <c r="F761" s="31" t="s">
        <v>112</v>
      </c>
      <c r="G761" s="46">
        <f t="shared" si="143"/>
        <v>4628.834</v>
      </c>
      <c r="H761" s="46">
        <f t="shared" si="143"/>
        <v>4628.834</v>
      </c>
      <c r="I761" s="46">
        <f t="shared" si="143"/>
        <v>4628.834</v>
      </c>
    </row>
    <row r="762" spans="1:9" ht="31.5">
      <c r="A762" s="33" t="s">
        <v>113</v>
      </c>
      <c r="B762" s="43">
        <v>907</v>
      </c>
      <c r="C762" s="31" t="s">
        <v>76</v>
      </c>
      <c r="D762" s="31" t="s">
        <v>82</v>
      </c>
      <c r="E762" s="31" t="s">
        <v>337</v>
      </c>
      <c r="F762" s="31" t="s">
        <v>114</v>
      </c>
      <c r="G762" s="32">
        <f>4438*1.043</f>
        <v>4628.834</v>
      </c>
      <c r="H762" s="32">
        <f>4438*1.043</f>
        <v>4628.834</v>
      </c>
      <c r="I762" s="32">
        <f>4438*1.043</f>
        <v>4628.834</v>
      </c>
    </row>
    <row r="763" spans="1:9" ht="59.25" customHeight="1">
      <c r="A763" s="33" t="s">
        <v>338</v>
      </c>
      <c r="B763" s="43">
        <v>907</v>
      </c>
      <c r="C763" s="31" t="s">
        <v>76</v>
      </c>
      <c r="D763" s="31" t="s">
        <v>82</v>
      </c>
      <c r="E763" s="31" t="s">
        <v>339</v>
      </c>
      <c r="F763" s="31"/>
      <c r="G763" s="46">
        <f aca="true" t="shared" si="144" ref="G763:I764">G764</f>
        <v>100</v>
      </c>
      <c r="H763" s="46">
        <f t="shared" si="144"/>
        <v>100</v>
      </c>
      <c r="I763" s="46">
        <f t="shared" si="144"/>
        <v>100</v>
      </c>
    </row>
    <row r="764" spans="1:9" ht="76.5" customHeight="1">
      <c r="A764" s="33" t="s">
        <v>111</v>
      </c>
      <c r="B764" s="43">
        <v>907</v>
      </c>
      <c r="C764" s="31" t="s">
        <v>76</v>
      </c>
      <c r="D764" s="31" t="s">
        <v>82</v>
      </c>
      <c r="E764" s="31" t="s">
        <v>339</v>
      </c>
      <c r="F764" s="31" t="s">
        <v>112</v>
      </c>
      <c r="G764" s="46">
        <f t="shared" si="144"/>
        <v>100</v>
      </c>
      <c r="H764" s="46">
        <f t="shared" si="144"/>
        <v>100</v>
      </c>
      <c r="I764" s="46">
        <f t="shared" si="144"/>
        <v>100</v>
      </c>
    </row>
    <row r="765" spans="1:9" ht="31.5">
      <c r="A765" s="33" t="s">
        <v>113</v>
      </c>
      <c r="B765" s="43">
        <v>907</v>
      </c>
      <c r="C765" s="31" t="s">
        <v>76</v>
      </c>
      <c r="D765" s="31" t="s">
        <v>82</v>
      </c>
      <c r="E765" s="31" t="s">
        <v>339</v>
      </c>
      <c r="F765" s="31" t="s">
        <v>114</v>
      </c>
      <c r="G765" s="46">
        <v>100</v>
      </c>
      <c r="H765" s="46">
        <v>100</v>
      </c>
      <c r="I765" s="46">
        <v>100</v>
      </c>
    </row>
    <row r="766" spans="1:9" ht="15.75">
      <c r="A766" s="45" t="s">
        <v>122</v>
      </c>
      <c r="B766" s="35">
        <v>907</v>
      </c>
      <c r="C766" s="28" t="s">
        <v>76</v>
      </c>
      <c r="D766" s="28" t="s">
        <v>82</v>
      </c>
      <c r="E766" s="28" t="s">
        <v>360</v>
      </c>
      <c r="F766" s="28"/>
      <c r="G766" s="44">
        <f>G767</f>
        <v>5377.889</v>
      </c>
      <c r="H766" s="44">
        <f>H767</f>
        <v>5377.889</v>
      </c>
      <c r="I766" s="44">
        <f>I767</f>
        <v>5377.889</v>
      </c>
    </row>
    <row r="767" spans="1:9" ht="31.5">
      <c r="A767" s="45" t="s">
        <v>519</v>
      </c>
      <c r="B767" s="35">
        <v>907</v>
      </c>
      <c r="C767" s="28" t="s">
        <v>76</v>
      </c>
      <c r="D767" s="28" t="s">
        <v>82</v>
      </c>
      <c r="E767" s="28" t="s">
        <v>520</v>
      </c>
      <c r="F767" s="28"/>
      <c r="G767" s="44">
        <f>G768+G775</f>
        <v>5377.889</v>
      </c>
      <c r="H767" s="44">
        <f>H768+H775</f>
        <v>5377.889</v>
      </c>
      <c r="I767" s="44">
        <f>I768+I775</f>
        <v>5377.889</v>
      </c>
    </row>
    <row r="768" spans="1:9" ht="31.5" customHeight="1">
      <c r="A768" s="33" t="s">
        <v>521</v>
      </c>
      <c r="B768" s="43">
        <v>907</v>
      </c>
      <c r="C768" s="31" t="s">
        <v>76</v>
      </c>
      <c r="D768" s="31" t="s">
        <v>82</v>
      </c>
      <c r="E768" s="31" t="s">
        <v>522</v>
      </c>
      <c r="F768" s="31"/>
      <c r="G768" s="46">
        <f>G769+G771+G773</f>
        <v>5157.889</v>
      </c>
      <c r="H768" s="46">
        <f>H769+H771+H773</f>
        <v>5157.889</v>
      </c>
      <c r="I768" s="46">
        <f>I769+I771+I773</f>
        <v>5157.889</v>
      </c>
    </row>
    <row r="769" spans="1:9" ht="78.75">
      <c r="A769" s="33" t="s">
        <v>111</v>
      </c>
      <c r="B769" s="43">
        <v>907</v>
      </c>
      <c r="C769" s="31" t="s">
        <v>76</v>
      </c>
      <c r="D769" s="31" t="s">
        <v>82</v>
      </c>
      <c r="E769" s="31" t="s">
        <v>522</v>
      </c>
      <c r="F769" s="31" t="s">
        <v>112</v>
      </c>
      <c r="G769" s="46">
        <f>G770</f>
        <v>4508.889</v>
      </c>
      <c r="H769" s="46">
        <f>H770</f>
        <v>4508.889</v>
      </c>
      <c r="I769" s="46">
        <f>I770</f>
        <v>4508.889</v>
      </c>
    </row>
    <row r="770" spans="1:9" ht="31.5">
      <c r="A770" s="33" t="s">
        <v>263</v>
      </c>
      <c r="B770" s="43">
        <v>907</v>
      </c>
      <c r="C770" s="31" t="s">
        <v>76</v>
      </c>
      <c r="D770" s="31" t="s">
        <v>82</v>
      </c>
      <c r="E770" s="31" t="s">
        <v>522</v>
      </c>
      <c r="F770" s="31" t="s">
        <v>170</v>
      </c>
      <c r="G770" s="32">
        <f>4323*1.043</f>
        <v>4508.889</v>
      </c>
      <c r="H770" s="32">
        <f>4323*1.043</f>
        <v>4508.889</v>
      </c>
      <c r="I770" s="32">
        <f>4323*1.043</f>
        <v>4508.889</v>
      </c>
    </row>
    <row r="771" spans="1:9" ht="31.5">
      <c r="A771" s="33" t="s">
        <v>115</v>
      </c>
      <c r="B771" s="43">
        <v>907</v>
      </c>
      <c r="C771" s="31" t="s">
        <v>76</v>
      </c>
      <c r="D771" s="31" t="s">
        <v>82</v>
      </c>
      <c r="E771" s="31" t="s">
        <v>522</v>
      </c>
      <c r="F771" s="31" t="s">
        <v>116</v>
      </c>
      <c r="G771" s="46">
        <f>G772</f>
        <v>598.0000000000001</v>
      </c>
      <c r="H771" s="46">
        <f>H772</f>
        <v>598.0000000000001</v>
      </c>
      <c r="I771" s="46">
        <f>I772</f>
        <v>598.0000000000001</v>
      </c>
    </row>
    <row r="772" spans="1:9" ht="47.25">
      <c r="A772" s="33" t="s">
        <v>117</v>
      </c>
      <c r="B772" s="43">
        <v>907</v>
      </c>
      <c r="C772" s="31" t="s">
        <v>76</v>
      </c>
      <c r="D772" s="31" t="s">
        <v>82</v>
      </c>
      <c r="E772" s="31" t="s">
        <v>522</v>
      </c>
      <c r="F772" s="31" t="s">
        <v>118</v>
      </c>
      <c r="G772" s="32">
        <f>764.2-166.8+0.6</f>
        <v>598.0000000000001</v>
      </c>
      <c r="H772" s="32">
        <f>764.2-166.8+0.6</f>
        <v>598.0000000000001</v>
      </c>
      <c r="I772" s="32">
        <f>764.2-166.8+0.6</f>
        <v>598.0000000000001</v>
      </c>
    </row>
    <row r="773" spans="1:9" ht="18" customHeight="1">
      <c r="A773" s="33" t="s">
        <v>119</v>
      </c>
      <c r="B773" s="43">
        <v>907</v>
      </c>
      <c r="C773" s="31" t="s">
        <v>76</v>
      </c>
      <c r="D773" s="31" t="s">
        <v>82</v>
      </c>
      <c r="E773" s="31" t="s">
        <v>522</v>
      </c>
      <c r="F773" s="31" t="s">
        <v>124</v>
      </c>
      <c r="G773" s="46">
        <f>G774</f>
        <v>51</v>
      </c>
      <c r="H773" s="46">
        <f>H774</f>
        <v>51</v>
      </c>
      <c r="I773" s="46">
        <f>I774</f>
        <v>51</v>
      </c>
    </row>
    <row r="774" spans="1:9" ht="15.75">
      <c r="A774" s="33" t="s">
        <v>238</v>
      </c>
      <c r="B774" s="43">
        <v>907</v>
      </c>
      <c r="C774" s="31" t="s">
        <v>76</v>
      </c>
      <c r="D774" s="31" t="s">
        <v>82</v>
      </c>
      <c r="E774" s="31" t="s">
        <v>522</v>
      </c>
      <c r="F774" s="31" t="s">
        <v>121</v>
      </c>
      <c r="G774" s="46">
        <f>27.1+24.1-0.2</f>
        <v>51</v>
      </c>
      <c r="H774" s="46">
        <f>27.1+24.1-0.2</f>
        <v>51</v>
      </c>
      <c r="I774" s="46">
        <f>27.1+24.1-0.2</f>
        <v>51</v>
      </c>
    </row>
    <row r="775" spans="1:9" ht="47.25">
      <c r="A775" s="33" t="s">
        <v>338</v>
      </c>
      <c r="B775" s="43">
        <v>907</v>
      </c>
      <c r="C775" s="31" t="s">
        <v>76</v>
      </c>
      <c r="D775" s="31" t="s">
        <v>82</v>
      </c>
      <c r="E775" s="31" t="s">
        <v>523</v>
      </c>
      <c r="F775" s="31"/>
      <c r="G775" s="46">
        <f aca="true" t="shared" si="145" ref="G775:I776">G776</f>
        <v>220</v>
      </c>
      <c r="H775" s="46">
        <f t="shared" si="145"/>
        <v>220</v>
      </c>
      <c r="I775" s="46">
        <f t="shared" si="145"/>
        <v>220</v>
      </c>
    </row>
    <row r="776" spans="1:9" ht="78.75">
      <c r="A776" s="33" t="s">
        <v>111</v>
      </c>
      <c r="B776" s="43">
        <v>907</v>
      </c>
      <c r="C776" s="31" t="s">
        <v>76</v>
      </c>
      <c r="D776" s="31" t="s">
        <v>82</v>
      </c>
      <c r="E776" s="31" t="s">
        <v>523</v>
      </c>
      <c r="F776" s="31" t="s">
        <v>112</v>
      </c>
      <c r="G776" s="46">
        <f t="shared" si="145"/>
        <v>220</v>
      </c>
      <c r="H776" s="46">
        <f t="shared" si="145"/>
        <v>220</v>
      </c>
      <c r="I776" s="46">
        <f t="shared" si="145"/>
        <v>220</v>
      </c>
    </row>
    <row r="777" spans="1:9" ht="31.5">
      <c r="A777" s="33" t="s">
        <v>263</v>
      </c>
      <c r="B777" s="43">
        <v>907</v>
      </c>
      <c r="C777" s="31" t="s">
        <v>76</v>
      </c>
      <c r="D777" s="31" t="s">
        <v>82</v>
      </c>
      <c r="E777" s="31" t="s">
        <v>523</v>
      </c>
      <c r="F777" s="31" t="s">
        <v>170</v>
      </c>
      <c r="G777" s="46">
        <v>220</v>
      </c>
      <c r="H777" s="46">
        <v>220</v>
      </c>
      <c r="I777" s="46">
        <v>220</v>
      </c>
    </row>
    <row r="778" spans="1:9" ht="54" customHeight="1">
      <c r="A778" s="49" t="s">
        <v>226</v>
      </c>
      <c r="B778" s="35">
        <v>907</v>
      </c>
      <c r="C778" s="28" t="s">
        <v>76</v>
      </c>
      <c r="D778" s="28" t="s">
        <v>82</v>
      </c>
      <c r="E778" s="101" t="s">
        <v>227</v>
      </c>
      <c r="F778" s="28"/>
      <c r="G778" s="44">
        <f>G779</f>
        <v>2500</v>
      </c>
      <c r="H778" s="44">
        <f aca="true" t="shared" si="146" ref="H778:I780">H779</f>
        <v>2500</v>
      </c>
      <c r="I778" s="44">
        <f t="shared" si="146"/>
        <v>2500</v>
      </c>
    </row>
    <row r="779" spans="1:9" ht="15.75" customHeight="1">
      <c r="A779" s="84" t="s">
        <v>230</v>
      </c>
      <c r="B779" s="35">
        <v>907</v>
      </c>
      <c r="C779" s="28" t="s">
        <v>76</v>
      </c>
      <c r="D779" s="28" t="s">
        <v>82</v>
      </c>
      <c r="E779" s="101" t="s">
        <v>231</v>
      </c>
      <c r="F779" s="28"/>
      <c r="G779" s="44">
        <f>G780</f>
        <v>2500</v>
      </c>
      <c r="H779" s="44">
        <f t="shared" si="146"/>
        <v>2500</v>
      </c>
      <c r="I779" s="44">
        <f t="shared" si="146"/>
        <v>2500</v>
      </c>
    </row>
    <row r="780" spans="1:9" ht="31.5">
      <c r="A780" s="84" t="s">
        <v>650</v>
      </c>
      <c r="B780" s="35">
        <v>907</v>
      </c>
      <c r="C780" s="28" t="s">
        <v>76</v>
      </c>
      <c r="D780" s="28" t="s">
        <v>82</v>
      </c>
      <c r="E780" s="101" t="s">
        <v>651</v>
      </c>
      <c r="F780" s="28"/>
      <c r="G780" s="44">
        <f>G781</f>
        <v>2500</v>
      </c>
      <c r="H780" s="44">
        <f t="shared" si="146"/>
        <v>2500</v>
      </c>
      <c r="I780" s="44">
        <f t="shared" si="146"/>
        <v>2500</v>
      </c>
    </row>
    <row r="781" spans="1:9" ht="31.5">
      <c r="A781" s="25" t="s">
        <v>652</v>
      </c>
      <c r="B781" s="43">
        <v>907</v>
      </c>
      <c r="C781" s="31" t="s">
        <v>76</v>
      </c>
      <c r="D781" s="31" t="s">
        <v>82</v>
      </c>
      <c r="E781" s="86" t="s">
        <v>653</v>
      </c>
      <c r="F781" s="31"/>
      <c r="G781" s="46">
        <f>G782+G784</f>
        <v>2500</v>
      </c>
      <c r="H781" s="46">
        <f>H782+H784</f>
        <v>2500</v>
      </c>
      <c r="I781" s="46">
        <f>I782+I784</f>
        <v>2500</v>
      </c>
    </row>
    <row r="782" spans="1:9" ht="78.75">
      <c r="A782" s="33" t="s">
        <v>111</v>
      </c>
      <c r="B782" s="43">
        <v>907</v>
      </c>
      <c r="C782" s="31" t="s">
        <v>76</v>
      </c>
      <c r="D782" s="31" t="s">
        <v>82</v>
      </c>
      <c r="E782" s="86" t="s">
        <v>653</v>
      </c>
      <c r="F782" s="31" t="s">
        <v>112</v>
      </c>
      <c r="G782" s="46">
        <f>G783</f>
        <v>1611</v>
      </c>
      <c r="H782" s="46">
        <f>H783</f>
        <v>1611</v>
      </c>
      <c r="I782" s="46">
        <f>I783</f>
        <v>1611</v>
      </c>
    </row>
    <row r="783" spans="1:9" ht="31.5">
      <c r="A783" s="33" t="s">
        <v>263</v>
      </c>
      <c r="B783" s="43">
        <v>907</v>
      </c>
      <c r="C783" s="31" t="s">
        <v>76</v>
      </c>
      <c r="D783" s="31" t="s">
        <v>82</v>
      </c>
      <c r="E783" s="86" t="s">
        <v>653</v>
      </c>
      <c r="F783" s="31" t="s">
        <v>170</v>
      </c>
      <c r="G783" s="46">
        <f>1611-4.8+4.8</f>
        <v>1611</v>
      </c>
      <c r="H783" s="46">
        <f>1611-4.8+4.8</f>
        <v>1611</v>
      </c>
      <c r="I783" s="46">
        <f>1611-4.8+4.8</f>
        <v>1611</v>
      </c>
    </row>
    <row r="784" spans="1:9" ht="31.5">
      <c r="A784" s="25" t="s">
        <v>115</v>
      </c>
      <c r="B784" s="43">
        <v>907</v>
      </c>
      <c r="C784" s="31" t="s">
        <v>76</v>
      </c>
      <c r="D784" s="31" t="s">
        <v>82</v>
      </c>
      <c r="E784" s="86" t="s">
        <v>653</v>
      </c>
      <c r="F784" s="31" t="s">
        <v>116</v>
      </c>
      <c r="G784" s="46">
        <f>G785</f>
        <v>889</v>
      </c>
      <c r="H784" s="46">
        <f>H785</f>
        <v>889</v>
      </c>
      <c r="I784" s="46">
        <f>I785</f>
        <v>889</v>
      </c>
    </row>
    <row r="785" spans="1:10" ht="47.25">
      <c r="A785" s="25" t="s">
        <v>117</v>
      </c>
      <c r="B785" s="43">
        <v>907</v>
      </c>
      <c r="C785" s="31" t="s">
        <v>76</v>
      </c>
      <c r="D785" s="31" t="s">
        <v>82</v>
      </c>
      <c r="E785" s="86" t="s">
        <v>653</v>
      </c>
      <c r="F785" s="31" t="s">
        <v>118</v>
      </c>
      <c r="G785" s="46">
        <f>789+97.2+4.8-4.8+2.8</f>
        <v>889</v>
      </c>
      <c r="H785" s="46">
        <f>789+97.2+4.8-4.8+2.8</f>
        <v>889</v>
      </c>
      <c r="I785" s="46">
        <f>789+97.2+4.8-4.8+2.8</f>
        <v>889</v>
      </c>
      <c r="J785" s="50"/>
    </row>
    <row r="786" spans="1:9" ht="47.25">
      <c r="A786" s="35" t="s">
        <v>232</v>
      </c>
      <c r="B786" s="35">
        <v>908</v>
      </c>
      <c r="C786" s="31"/>
      <c r="D786" s="31"/>
      <c r="E786" s="31"/>
      <c r="F786" s="31"/>
      <c r="G786" s="44">
        <f>G801+G808+G827+G985+G787</f>
        <v>93197.596</v>
      </c>
      <c r="H786" s="44">
        <f>H801+H808+H827+H985+H787</f>
        <v>93824.496</v>
      </c>
      <c r="I786" s="44">
        <f>I801+I808+I827+I985+I787</f>
        <v>93824.496</v>
      </c>
    </row>
    <row r="787" spans="1:9" ht="15.75">
      <c r="A787" s="36" t="s">
        <v>25</v>
      </c>
      <c r="B787" s="35">
        <v>908</v>
      </c>
      <c r="C787" s="28" t="s">
        <v>66</v>
      </c>
      <c r="D787" s="31"/>
      <c r="E787" s="31"/>
      <c r="F787" s="31"/>
      <c r="G787" s="44">
        <f>G788</f>
        <v>46570</v>
      </c>
      <c r="H787" s="44">
        <f aca="true" t="shared" si="147" ref="H787:I789">H788</f>
        <v>46570</v>
      </c>
      <c r="I787" s="44">
        <f t="shared" si="147"/>
        <v>46570</v>
      </c>
    </row>
    <row r="788" spans="1:9" ht="15.75">
      <c r="A788" s="36" t="s">
        <v>77</v>
      </c>
      <c r="B788" s="35">
        <v>908</v>
      </c>
      <c r="C788" s="28" t="s">
        <v>66</v>
      </c>
      <c r="D788" s="28" t="s">
        <v>78</v>
      </c>
      <c r="E788" s="31"/>
      <c r="F788" s="31"/>
      <c r="G788" s="44">
        <f>G789</f>
        <v>46570</v>
      </c>
      <c r="H788" s="44">
        <f t="shared" si="147"/>
        <v>46570</v>
      </c>
      <c r="I788" s="44">
        <f t="shared" si="147"/>
        <v>46570</v>
      </c>
    </row>
    <row r="789" spans="1:9" ht="15.75">
      <c r="A789" s="45" t="s">
        <v>122</v>
      </c>
      <c r="B789" s="35">
        <v>908</v>
      </c>
      <c r="C789" s="28" t="s">
        <v>66</v>
      </c>
      <c r="D789" s="28" t="s">
        <v>78</v>
      </c>
      <c r="E789" s="28" t="s">
        <v>360</v>
      </c>
      <c r="F789" s="28"/>
      <c r="G789" s="58">
        <f>G790</f>
        <v>46570</v>
      </c>
      <c r="H789" s="58">
        <f t="shared" si="147"/>
        <v>46570</v>
      </c>
      <c r="I789" s="58">
        <f t="shared" si="147"/>
        <v>46570</v>
      </c>
    </row>
    <row r="790" spans="1:9" ht="15.75">
      <c r="A790" s="45" t="s">
        <v>654</v>
      </c>
      <c r="B790" s="35">
        <v>908</v>
      </c>
      <c r="C790" s="28" t="s">
        <v>66</v>
      </c>
      <c r="D790" s="28" t="s">
        <v>78</v>
      </c>
      <c r="E790" s="28" t="s">
        <v>655</v>
      </c>
      <c r="F790" s="28"/>
      <c r="G790" s="58">
        <f>G794+G791</f>
        <v>46570</v>
      </c>
      <c r="H790" s="58">
        <f>H794+H791</f>
        <v>46570</v>
      </c>
      <c r="I790" s="58">
        <f>I794+I791</f>
        <v>46570</v>
      </c>
    </row>
    <row r="791" spans="1:9" ht="48" customHeight="1">
      <c r="A791" s="33" t="s">
        <v>338</v>
      </c>
      <c r="B791" s="43">
        <v>908</v>
      </c>
      <c r="C791" s="31" t="s">
        <v>66</v>
      </c>
      <c r="D791" s="31" t="s">
        <v>78</v>
      </c>
      <c r="E791" s="31" t="s">
        <v>656</v>
      </c>
      <c r="F791" s="31"/>
      <c r="G791" s="46">
        <f aca="true" t="shared" si="148" ref="G791:I792">G792</f>
        <v>675</v>
      </c>
      <c r="H791" s="46">
        <f t="shared" si="148"/>
        <v>675</v>
      </c>
      <c r="I791" s="46">
        <f t="shared" si="148"/>
        <v>675</v>
      </c>
    </row>
    <row r="792" spans="1:9" ht="45" customHeight="1">
      <c r="A792" s="33" t="s">
        <v>111</v>
      </c>
      <c r="B792" s="43">
        <v>908</v>
      </c>
      <c r="C792" s="31" t="s">
        <v>66</v>
      </c>
      <c r="D792" s="31" t="s">
        <v>78</v>
      </c>
      <c r="E792" s="31" t="s">
        <v>656</v>
      </c>
      <c r="F792" s="31" t="s">
        <v>112</v>
      </c>
      <c r="G792" s="46">
        <f t="shared" si="148"/>
        <v>675</v>
      </c>
      <c r="H792" s="46">
        <f t="shared" si="148"/>
        <v>675</v>
      </c>
      <c r="I792" s="46">
        <f t="shared" si="148"/>
        <v>675</v>
      </c>
    </row>
    <row r="793" spans="1:9" ht="31.5">
      <c r="A793" s="33" t="s">
        <v>113</v>
      </c>
      <c r="B793" s="43">
        <v>908</v>
      </c>
      <c r="C793" s="31" t="s">
        <v>66</v>
      </c>
      <c r="D793" s="31" t="s">
        <v>78</v>
      </c>
      <c r="E793" s="31" t="s">
        <v>656</v>
      </c>
      <c r="F793" s="31" t="s">
        <v>170</v>
      </c>
      <c r="G793" s="46">
        <v>675</v>
      </c>
      <c r="H793" s="46">
        <v>675</v>
      </c>
      <c r="I793" s="46">
        <v>675</v>
      </c>
    </row>
    <row r="794" spans="1:9" ht="15.75">
      <c r="A794" s="33" t="s">
        <v>322</v>
      </c>
      <c r="B794" s="43">
        <v>908</v>
      </c>
      <c r="C794" s="31" t="s">
        <v>66</v>
      </c>
      <c r="D794" s="31" t="s">
        <v>78</v>
      </c>
      <c r="E794" s="31" t="s">
        <v>657</v>
      </c>
      <c r="F794" s="31"/>
      <c r="G794" s="32">
        <f>G795+G797+G799</f>
        <v>45895</v>
      </c>
      <c r="H794" s="32">
        <f>H795+H797+H799</f>
        <v>45895</v>
      </c>
      <c r="I794" s="32">
        <f>I795+I797+I799</f>
        <v>45895</v>
      </c>
    </row>
    <row r="795" spans="1:9" ht="78.75">
      <c r="A795" s="33" t="s">
        <v>111</v>
      </c>
      <c r="B795" s="43">
        <v>908</v>
      </c>
      <c r="C795" s="31" t="s">
        <v>66</v>
      </c>
      <c r="D795" s="31" t="s">
        <v>78</v>
      </c>
      <c r="E795" s="31" t="s">
        <v>657</v>
      </c>
      <c r="F795" s="31" t="s">
        <v>112</v>
      </c>
      <c r="G795" s="32">
        <f>G796</f>
        <v>34924</v>
      </c>
      <c r="H795" s="32">
        <f>H796</f>
        <v>34924</v>
      </c>
      <c r="I795" s="32">
        <f>I796</f>
        <v>34924</v>
      </c>
    </row>
    <row r="796" spans="1:9" ht="31.5">
      <c r="A796" s="64" t="s">
        <v>263</v>
      </c>
      <c r="B796" s="43">
        <v>908</v>
      </c>
      <c r="C796" s="31" t="s">
        <v>66</v>
      </c>
      <c r="D796" s="31" t="s">
        <v>78</v>
      </c>
      <c r="E796" s="31" t="s">
        <v>657</v>
      </c>
      <c r="F796" s="31" t="s">
        <v>170</v>
      </c>
      <c r="G796" s="32">
        <f>30242.8+2244.5+3111.3-674.7+0.1</f>
        <v>34924</v>
      </c>
      <c r="H796" s="32">
        <f>30242.8+2244.5+3111.3-674.7+0.1</f>
        <v>34924</v>
      </c>
      <c r="I796" s="32">
        <f>30242.8+2244.5+3111.3-674.7+0.1</f>
        <v>34924</v>
      </c>
    </row>
    <row r="797" spans="1:9" ht="31.5">
      <c r="A797" s="33" t="s">
        <v>115</v>
      </c>
      <c r="B797" s="43">
        <v>908</v>
      </c>
      <c r="C797" s="31" t="s">
        <v>66</v>
      </c>
      <c r="D797" s="31" t="s">
        <v>78</v>
      </c>
      <c r="E797" s="31" t="s">
        <v>657</v>
      </c>
      <c r="F797" s="31" t="s">
        <v>116</v>
      </c>
      <c r="G797" s="32">
        <f>G798</f>
        <v>10549.999999999998</v>
      </c>
      <c r="H797" s="32">
        <f>H798</f>
        <v>10549.999999999998</v>
      </c>
      <c r="I797" s="32">
        <f>I798</f>
        <v>10549.999999999998</v>
      </c>
    </row>
    <row r="798" spans="1:9" ht="47.25">
      <c r="A798" s="33" t="s">
        <v>117</v>
      </c>
      <c r="B798" s="43">
        <v>908</v>
      </c>
      <c r="C798" s="31" t="s">
        <v>66</v>
      </c>
      <c r="D798" s="31" t="s">
        <v>78</v>
      </c>
      <c r="E798" s="31" t="s">
        <v>657</v>
      </c>
      <c r="F798" s="31" t="s">
        <v>118</v>
      </c>
      <c r="G798" s="32">
        <f>8950+1731.8-124.7-7.5+0.4</f>
        <v>10549.999999999998</v>
      </c>
      <c r="H798" s="32">
        <f>8950+1731.8-124.7-7.5+0.4</f>
        <v>10549.999999999998</v>
      </c>
      <c r="I798" s="32">
        <f>8950+1731.8-124.7-7.5+0.4</f>
        <v>10549.999999999998</v>
      </c>
    </row>
    <row r="799" spans="1:9" ht="15.75">
      <c r="A799" s="33" t="s">
        <v>119</v>
      </c>
      <c r="B799" s="43">
        <v>908</v>
      </c>
      <c r="C799" s="31" t="s">
        <v>66</v>
      </c>
      <c r="D799" s="31" t="s">
        <v>78</v>
      </c>
      <c r="E799" s="31" t="s">
        <v>657</v>
      </c>
      <c r="F799" s="31" t="s">
        <v>124</v>
      </c>
      <c r="G799" s="32">
        <f>G800</f>
        <v>421</v>
      </c>
      <c r="H799" s="32">
        <f>H800</f>
        <v>421</v>
      </c>
      <c r="I799" s="32">
        <f>I800</f>
        <v>421</v>
      </c>
    </row>
    <row r="800" spans="1:9" ht="15.75">
      <c r="A800" s="33" t="s">
        <v>273</v>
      </c>
      <c r="B800" s="43">
        <v>908</v>
      </c>
      <c r="C800" s="31" t="s">
        <v>66</v>
      </c>
      <c r="D800" s="31" t="s">
        <v>78</v>
      </c>
      <c r="E800" s="31" t="s">
        <v>657</v>
      </c>
      <c r="F800" s="31" t="s">
        <v>121</v>
      </c>
      <c r="G800" s="32">
        <v>421</v>
      </c>
      <c r="H800" s="32">
        <v>421</v>
      </c>
      <c r="I800" s="32">
        <v>421</v>
      </c>
    </row>
    <row r="801" spans="1:9" ht="36" customHeight="1">
      <c r="A801" s="45" t="s">
        <v>27</v>
      </c>
      <c r="B801" s="35">
        <v>908</v>
      </c>
      <c r="C801" s="28" t="s">
        <v>70</v>
      </c>
      <c r="D801" s="28"/>
      <c r="E801" s="28"/>
      <c r="F801" s="28"/>
      <c r="G801" s="44">
        <f aca="true" t="shared" si="149" ref="G801:I806">G802</f>
        <v>107</v>
      </c>
      <c r="H801" s="44">
        <f t="shared" si="149"/>
        <v>107</v>
      </c>
      <c r="I801" s="44">
        <f t="shared" si="149"/>
        <v>107</v>
      </c>
    </row>
    <row r="802" spans="1:9" ht="59.25" customHeight="1">
      <c r="A802" s="45" t="s">
        <v>79</v>
      </c>
      <c r="B802" s="35">
        <v>908</v>
      </c>
      <c r="C802" s="28" t="s">
        <v>70</v>
      </c>
      <c r="D802" s="28" t="s">
        <v>80</v>
      </c>
      <c r="E802" s="28"/>
      <c r="F802" s="28"/>
      <c r="G802" s="44">
        <f t="shared" si="149"/>
        <v>107</v>
      </c>
      <c r="H802" s="44">
        <f t="shared" si="149"/>
        <v>107</v>
      </c>
      <c r="I802" s="44">
        <f t="shared" si="149"/>
        <v>107</v>
      </c>
    </row>
    <row r="803" spans="1:9" ht="15.75">
      <c r="A803" s="45" t="s">
        <v>122</v>
      </c>
      <c r="B803" s="35">
        <v>908</v>
      </c>
      <c r="C803" s="28" t="s">
        <v>70</v>
      </c>
      <c r="D803" s="28" t="s">
        <v>80</v>
      </c>
      <c r="E803" s="28" t="s">
        <v>360</v>
      </c>
      <c r="F803" s="28"/>
      <c r="G803" s="44">
        <f t="shared" si="149"/>
        <v>107</v>
      </c>
      <c r="H803" s="44">
        <f t="shared" si="149"/>
        <v>107</v>
      </c>
      <c r="I803" s="44">
        <f t="shared" si="149"/>
        <v>107</v>
      </c>
    </row>
    <row r="804" spans="1:9" ht="31.5">
      <c r="A804" s="45" t="s">
        <v>384</v>
      </c>
      <c r="B804" s="35">
        <v>908</v>
      </c>
      <c r="C804" s="28" t="s">
        <v>70</v>
      </c>
      <c r="D804" s="28" t="s">
        <v>80</v>
      </c>
      <c r="E804" s="28" t="s">
        <v>385</v>
      </c>
      <c r="F804" s="28"/>
      <c r="G804" s="44">
        <f t="shared" si="149"/>
        <v>107</v>
      </c>
      <c r="H804" s="44">
        <f t="shared" si="149"/>
        <v>107</v>
      </c>
      <c r="I804" s="44">
        <f t="shared" si="149"/>
        <v>107</v>
      </c>
    </row>
    <row r="805" spans="1:9" ht="15.75">
      <c r="A805" s="33" t="s">
        <v>140</v>
      </c>
      <c r="B805" s="43">
        <v>908</v>
      </c>
      <c r="C805" s="31" t="s">
        <v>70</v>
      </c>
      <c r="D805" s="31" t="s">
        <v>80</v>
      </c>
      <c r="E805" s="31" t="s">
        <v>388</v>
      </c>
      <c r="F805" s="31"/>
      <c r="G805" s="46">
        <f t="shared" si="149"/>
        <v>107</v>
      </c>
      <c r="H805" s="46">
        <f t="shared" si="149"/>
        <v>107</v>
      </c>
      <c r="I805" s="46">
        <f t="shared" si="149"/>
        <v>107</v>
      </c>
    </row>
    <row r="806" spans="1:9" ht="31.5">
      <c r="A806" s="33" t="s">
        <v>115</v>
      </c>
      <c r="B806" s="43">
        <v>908</v>
      </c>
      <c r="C806" s="31" t="s">
        <v>70</v>
      </c>
      <c r="D806" s="31" t="s">
        <v>80</v>
      </c>
      <c r="E806" s="31" t="s">
        <v>388</v>
      </c>
      <c r="F806" s="31" t="s">
        <v>116</v>
      </c>
      <c r="G806" s="46">
        <f t="shared" si="149"/>
        <v>107</v>
      </c>
      <c r="H806" s="46">
        <f t="shared" si="149"/>
        <v>107</v>
      </c>
      <c r="I806" s="46">
        <f t="shared" si="149"/>
        <v>107</v>
      </c>
    </row>
    <row r="807" spans="1:9" ht="47.25">
      <c r="A807" s="33" t="s">
        <v>117</v>
      </c>
      <c r="B807" s="43">
        <v>908</v>
      </c>
      <c r="C807" s="31" t="s">
        <v>70</v>
      </c>
      <c r="D807" s="31" t="s">
        <v>80</v>
      </c>
      <c r="E807" s="31" t="s">
        <v>388</v>
      </c>
      <c r="F807" s="31" t="s">
        <v>118</v>
      </c>
      <c r="G807" s="46">
        <v>107</v>
      </c>
      <c r="H807" s="46">
        <v>107</v>
      </c>
      <c r="I807" s="46">
        <v>107</v>
      </c>
    </row>
    <row r="808" spans="1:9" ht="15.75">
      <c r="A808" s="45" t="s">
        <v>28</v>
      </c>
      <c r="B808" s="35">
        <v>908</v>
      </c>
      <c r="C808" s="28" t="s">
        <v>72</v>
      </c>
      <c r="D808" s="28"/>
      <c r="E808" s="28"/>
      <c r="F808" s="28"/>
      <c r="G808" s="44">
        <f>G809+G815</f>
        <v>7820.3</v>
      </c>
      <c r="H808" s="44">
        <f>H809+H815</f>
        <v>7804.2</v>
      </c>
      <c r="I808" s="44">
        <f>I809+I815</f>
        <v>7804.2</v>
      </c>
    </row>
    <row r="809" spans="1:9" ht="15.75">
      <c r="A809" s="45" t="s">
        <v>83</v>
      </c>
      <c r="B809" s="35">
        <v>908</v>
      </c>
      <c r="C809" s="28" t="s">
        <v>72</v>
      </c>
      <c r="D809" s="28" t="s">
        <v>84</v>
      </c>
      <c r="E809" s="28"/>
      <c r="F809" s="28"/>
      <c r="G809" s="44">
        <f>G810</f>
        <v>3258</v>
      </c>
      <c r="H809" s="44">
        <f aca="true" t="shared" si="150" ref="H809:I813">H810</f>
        <v>3258</v>
      </c>
      <c r="I809" s="44">
        <f t="shared" si="150"/>
        <v>3258</v>
      </c>
    </row>
    <row r="810" spans="1:9" ht="15.75">
      <c r="A810" s="45" t="s">
        <v>122</v>
      </c>
      <c r="B810" s="35">
        <v>908</v>
      </c>
      <c r="C810" s="28" t="s">
        <v>72</v>
      </c>
      <c r="D810" s="28" t="s">
        <v>84</v>
      </c>
      <c r="E810" s="28" t="s">
        <v>360</v>
      </c>
      <c r="F810" s="28"/>
      <c r="G810" s="44">
        <f>G811</f>
        <v>3258</v>
      </c>
      <c r="H810" s="44">
        <f t="shared" si="150"/>
        <v>3258</v>
      </c>
      <c r="I810" s="44">
        <f t="shared" si="150"/>
        <v>3258</v>
      </c>
    </row>
    <row r="811" spans="1:9" ht="31.5">
      <c r="A811" s="45" t="s">
        <v>384</v>
      </c>
      <c r="B811" s="35">
        <v>908</v>
      </c>
      <c r="C811" s="28" t="s">
        <v>72</v>
      </c>
      <c r="D811" s="28" t="s">
        <v>84</v>
      </c>
      <c r="E811" s="28" t="s">
        <v>385</v>
      </c>
      <c r="F811" s="28"/>
      <c r="G811" s="44">
        <f>G812</f>
        <v>3258</v>
      </c>
      <c r="H811" s="44">
        <f t="shared" si="150"/>
        <v>3258</v>
      </c>
      <c r="I811" s="44">
        <f t="shared" si="150"/>
        <v>3258</v>
      </c>
    </row>
    <row r="812" spans="1:9" ht="15.75" customHeight="1">
      <c r="A812" s="33" t="s">
        <v>233</v>
      </c>
      <c r="B812" s="43">
        <v>908</v>
      </c>
      <c r="C812" s="31" t="s">
        <v>72</v>
      </c>
      <c r="D812" s="31" t="s">
        <v>84</v>
      </c>
      <c r="E812" s="31" t="s">
        <v>658</v>
      </c>
      <c r="F812" s="31"/>
      <c r="G812" s="46">
        <f>G813</f>
        <v>3258</v>
      </c>
      <c r="H812" s="46">
        <f t="shared" si="150"/>
        <v>3258</v>
      </c>
      <c r="I812" s="46">
        <f t="shared" si="150"/>
        <v>3258</v>
      </c>
    </row>
    <row r="813" spans="1:9" ht="31.5">
      <c r="A813" s="33" t="s">
        <v>115</v>
      </c>
      <c r="B813" s="43">
        <v>908</v>
      </c>
      <c r="C813" s="31" t="s">
        <v>72</v>
      </c>
      <c r="D813" s="31" t="s">
        <v>84</v>
      </c>
      <c r="E813" s="31" t="s">
        <v>658</v>
      </c>
      <c r="F813" s="31" t="s">
        <v>116</v>
      </c>
      <c r="G813" s="46">
        <f>G814</f>
        <v>3258</v>
      </c>
      <c r="H813" s="46">
        <f t="shared" si="150"/>
        <v>3258</v>
      </c>
      <c r="I813" s="46">
        <f t="shared" si="150"/>
        <v>3258</v>
      </c>
    </row>
    <row r="814" spans="1:9" ht="47.25">
      <c r="A814" s="33" t="s">
        <v>117</v>
      </c>
      <c r="B814" s="43">
        <v>908</v>
      </c>
      <c r="C814" s="31" t="s">
        <v>72</v>
      </c>
      <c r="D814" s="31" t="s">
        <v>84</v>
      </c>
      <c r="E814" s="31" t="s">
        <v>658</v>
      </c>
      <c r="F814" s="31" t="s">
        <v>118</v>
      </c>
      <c r="G814" s="46">
        <v>3258</v>
      </c>
      <c r="H814" s="46">
        <v>3258</v>
      </c>
      <c r="I814" s="46">
        <v>3258</v>
      </c>
    </row>
    <row r="815" spans="1:9" ht="15.75">
      <c r="A815" s="45" t="s">
        <v>85</v>
      </c>
      <c r="B815" s="35">
        <v>908</v>
      </c>
      <c r="C815" s="28" t="s">
        <v>72</v>
      </c>
      <c r="D815" s="28" t="s">
        <v>80</v>
      </c>
      <c r="E815" s="31"/>
      <c r="F815" s="28"/>
      <c r="G815" s="44">
        <f>G816</f>
        <v>4562.3</v>
      </c>
      <c r="H815" s="44">
        <f>H816</f>
        <v>4546.2</v>
      </c>
      <c r="I815" s="44">
        <f>I816</f>
        <v>4546.2</v>
      </c>
    </row>
    <row r="816" spans="1:9" ht="63">
      <c r="A816" s="36" t="s">
        <v>659</v>
      </c>
      <c r="B816" s="35">
        <v>908</v>
      </c>
      <c r="C816" s="28" t="s">
        <v>72</v>
      </c>
      <c r="D816" s="28" t="s">
        <v>80</v>
      </c>
      <c r="E816" s="28" t="s">
        <v>234</v>
      </c>
      <c r="F816" s="28"/>
      <c r="G816" s="44">
        <f>G822+G817</f>
        <v>4562.3</v>
      </c>
      <c r="H816" s="44">
        <f>H822+H817</f>
        <v>4546.2</v>
      </c>
      <c r="I816" s="44">
        <f>I822+I817</f>
        <v>4546.2</v>
      </c>
    </row>
    <row r="817" spans="1:9" ht="31.5" hidden="1">
      <c r="A817" s="36" t="s">
        <v>660</v>
      </c>
      <c r="B817" s="35">
        <v>908</v>
      </c>
      <c r="C817" s="28" t="s">
        <v>72</v>
      </c>
      <c r="D817" s="28" t="s">
        <v>80</v>
      </c>
      <c r="E817" s="101" t="s">
        <v>661</v>
      </c>
      <c r="F817" s="28"/>
      <c r="G817" s="44">
        <f>G818</f>
        <v>0</v>
      </c>
      <c r="H817" s="44">
        <f aca="true" t="shared" si="151" ref="H817:I819">H818</f>
        <v>0</v>
      </c>
      <c r="I817" s="44">
        <f t="shared" si="151"/>
        <v>0</v>
      </c>
    </row>
    <row r="818" spans="1:9" ht="15.75" hidden="1">
      <c r="A818" s="25" t="s">
        <v>662</v>
      </c>
      <c r="B818" s="43">
        <v>908</v>
      </c>
      <c r="C818" s="31" t="s">
        <v>72</v>
      </c>
      <c r="D818" s="31" t="s">
        <v>80</v>
      </c>
      <c r="E818" s="86" t="s">
        <v>663</v>
      </c>
      <c r="F818" s="31"/>
      <c r="G818" s="46">
        <f>G819</f>
        <v>0</v>
      </c>
      <c r="H818" s="46">
        <f t="shared" si="151"/>
        <v>0</v>
      </c>
      <c r="I818" s="46">
        <f t="shared" si="151"/>
        <v>0</v>
      </c>
    </row>
    <row r="819" spans="1:9" ht="31.5" hidden="1">
      <c r="A819" s="33" t="s">
        <v>115</v>
      </c>
      <c r="B819" s="43">
        <v>908</v>
      </c>
      <c r="C819" s="31" t="s">
        <v>72</v>
      </c>
      <c r="D819" s="31" t="s">
        <v>80</v>
      </c>
      <c r="E819" s="86" t="s">
        <v>663</v>
      </c>
      <c r="F819" s="31" t="s">
        <v>116</v>
      </c>
      <c r="G819" s="46">
        <f>G820</f>
        <v>0</v>
      </c>
      <c r="H819" s="46">
        <f t="shared" si="151"/>
        <v>0</v>
      </c>
      <c r="I819" s="46">
        <f t="shared" si="151"/>
        <v>0</v>
      </c>
    </row>
    <row r="820" spans="1:9" ht="47.25" hidden="1">
      <c r="A820" s="33" t="s">
        <v>117</v>
      </c>
      <c r="B820" s="43">
        <v>908</v>
      </c>
      <c r="C820" s="31" t="s">
        <v>72</v>
      </c>
      <c r="D820" s="31" t="s">
        <v>80</v>
      </c>
      <c r="E820" s="86" t="s">
        <v>663</v>
      </c>
      <c r="F820" s="31" t="s">
        <v>118</v>
      </c>
      <c r="G820" s="46">
        <v>0</v>
      </c>
      <c r="H820" s="46">
        <v>0</v>
      </c>
      <c r="I820" s="46">
        <v>0</v>
      </c>
    </row>
    <row r="821" spans="1:9" ht="31.5">
      <c r="A821" s="36" t="s">
        <v>664</v>
      </c>
      <c r="B821" s="35">
        <v>908</v>
      </c>
      <c r="C821" s="28" t="s">
        <v>72</v>
      </c>
      <c r="D821" s="28" t="s">
        <v>80</v>
      </c>
      <c r="E821" s="28" t="s">
        <v>665</v>
      </c>
      <c r="F821" s="28"/>
      <c r="G821" s="44">
        <f>G822</f>
        <v>4562.3</v>
      </c>
      <c r="H821" s="44">
        <f>H822</f>
        <v>4546.2</v>
      </c>
      <c r="I821" s="44">
        <f>I822</f>
        <v>4546.2</v>
      </c>
    </row>
    <row r="822" spans="1:9" ht="15.75">
      <c r="A822" s="25" t="s">
        <v>274</v>
      </c>
      <c r="B822" s="43">
        <v>908</v>
      </c>
      <c r="C822" s="31" t="s">
        <v>72</v>
      </c>
      <c r="D822" s="31" t="s">
        <v>80</v>
      </c>
      <c r="E822" s="86" t="s">
        <v>666</v>
      </c>
      <c r="F822" s="31"/>
      <c r="G822" s="46">
        <f>G823+G825</f>
        <v>4562.3</v>
      </c>
      <c r="H822" s="46">
        <f>H823+H825</f>
        <v>4546.2</v>
      </c>
      <c r="I822" s="46">
        <f>I823+I825</f>
        <v>4546.2</v>
      </c>
    </row>
    <row r="823" spans="1:9" ht="31.5">
      <c r="A823" s="33" t="s">
        <v>115</v>
      </c>
      <c r="B823" s="43">
        <v>908</v>
      </c>
      <c r="C823" s="31" t="s">
        <v>72</v>
      </c>
      <c r="D823" s="31" t="s">
        <v>80</v>
      </c>
      <c r="E823" s="86" t="s">
        <v>666</v>
      </c>
      <c r="F823" s="31" t="s">
        <v>116</v>
      </c>
      <c r="G823" s="46">
        <f>G824</f>
        <v>4562.3</v>
      </c>
      <c r="H823" s="46">
        <f>H824</f>
        <v>4546.2</v>
      </c>
      <c r="I823" s="46">
        <f>I824</f>
        <v>4546.2</v>
      </c>
    </row>
    <row r="824" spans="1:9" ht="47.25">
      <c r="A824" s="33" t="s">
        <v>117</v>
      </c>
      <c r="B824" s="43">
        <v>908</v>
      </c>
      <c r="C824" s="31" t="s">
        <v>72</v>
      </c>
      <c r="D824" s="31" t="s">
        <v>80</v>
      </c>
      <c r="E824" s="86" t="s">
        <v>666</v>
      </c>
      <c r="F824" s="31" t="s">
        <v>118</v>
      </c>
      <c r="G824" s="46">
        <v>4562.3</v>
      </c>
      <c r="H824" s="46">
        <v>4546.2</v>
      </c>
      <c r="I824" s="46">
        <f>H824</f>
        <v>4546.2</v>
      </c>
    </row>
    <row r="825" spans="1:9" ht="15.75" hidden="1">
      <c r="A825" s="33" t="s">
        <v>119</v>
      </c>
      <c r="B825" s="43">
        <v>908</v>
      </c>
      <c r="C825" s="31" t="s">
        <v>72</v>
      </c>
      <c r="D825" s="31" t="s">
        <v>80</v>
      </c>
      <c r="E825" s="86" t="s">
        <v>666</v>
      </c>
      <c r="F825" s="31" t="s">
        <v>124</v>
      </c>
      <c r="G825" s="46">
        <f>G826</f>
        <v>0</v>
      </c>
      <c r="H825" s="46">
        <f>H826</f>
        <v>0</v>
      </c>
      <c r="I825" s="46">
        <f>I826</f>
        <v>0</v>
      </c>
    </row>
    <row r="826" spans="1:9" ht="15.75" hidden="1">
      <c r="A826" s="33" t="s">
        <v>238</v>
      </c>
      <c r="B826" s="43">
        <v>908</v>
      </c>
      <c r="C826" s="31" t="s">
        <v>72</v>
      </c>
      <c r="D826" s="31" t="s">
        <v>80</v>
      </c>
      <c r="E826" s="86" t="s">
        <v>666</v>
      </c>
      <c r="F826" s="31" t="s">
        <v>121</v>
      </c>
      <c r="G826" s="46">
        <v>0</v>
      </c>
      <c r="H826" s="46">
        <v>0</v>
      </c>
      <c r="I826" s="46">
        <v>0</v>
      </c>
    </row>
    <row r="827" spans="1:11" ht="15.75">
      <c r="A827" s="45" t="s">
        <v>29</v>
      </c>
      <c r="B827" s="35">
        <v>908</v>
      </c>
      <c r="C827" s="28" t="s">
        <v>82</v>
      </c>
      <c r="D827" s="28"/>
      <c r="E827" s="28"/>
      <c r="F827" s="28"/>
      <c r="G827" s="44">
        <f>G828+G842+G901+G950</f>
        <v>38613.296</v>
      </c>
      <c r="H827" s="44">
        <f>H828+H842+H901+H950</f>
        <v>39256.296</v>
      </c>
      <c r="I827" s="44">
        <f>I828+I842+I901+I950</f>
        <v>39256.296</v>
      </c>
      <c r="K827" s="50"/>
    </row>
    <row r="828" spans="1:9" ht="15.75">
      <c r="A828" s="45" t="s">
        <v>88</v>
      </c>
      <c r="B828" s="35">
        <v>908</v>
      </c>
      <c r="C828" s="28" t="s">
        <v>82</v>
      </c>
      <c r="D828" s="28" t="s">
        <v>66</v>
      </c>
      <c r="E828" s="28"/>
      <c r="F828" s="28"/>
      <c r="G828" s="44">
        <f aca="true" t="shared" si="152" ref="G828:I829">G829</f>
        <v>5160</v>
      </c>
      <c r="H828" s="44">
        <f t="shared" si="152"/>
        <v>5160</v>
      </c>
      <c r="I828" s="44">
        <f t="shared" si="152"/>
        <v>5160</v>
      </c>
    </row>
    <row r="829" spans="1:9" ht="15.75">
      <c r="A829" s="45" t="s">
        <v>122</v>
      </c>
      <c r="B829" s="35">
        <v>908</v>
      </c>
      <c r="C829" s="28" t="s">
        <v>82</v>
      </c>
      <c r="D829" s="28" t="s">
        <v>66</v>
      </c>
      <c r="E829" s="28" t="s">
        <v>360</v>
      </c>
      <c r="F829" s="28"/>
      <c r="G829" s="44">
        <f t="shared" si="152"/>
        <v>5160</v>
      </c>
      <c r="H829" s="44">
        <f t="shared" si="152"/>
        <v>5160</v>
      </c>
      <c r="I829" s="44">
        <f t="shared" si="152"/>
        <v>5160</v>
      </c>
    </row>
    <row r="830" spans="1:9" ht="31.5">
      <c r="A830" s="45" t="s">
        <v>384</v>
      </c>
      <c r="B830" s="35">
        <v>908</v>
      </c>
      <c r="C830" s="28" t="s">
        <v>82</v>
      </c>
      <c r="D830" s="28" t="s">
        <v>66</v>
      </c>
      <c r="E830" s="28" t="s">
        <v>385</v>
      </c>
      <c r="F830" s="28"/>
      <c r="G830" s="44">
        <f>G839+G836+G831</f>
        <v>5160</v>
      </c>
      <c r="H830" s="44">
        <f>H839+H836+H831</f>
        <v>5160</v>
      </c>
      <c r="I830" s="44">
        <f>I839+I836+I831</f>
        <v>5160</v>
      </c>
    </row>
    <row r="831" spans="1:9" ht="18.75" customHeight="1" hidden="1">
      <c r="A831" s="33" t="s">
        <v>198</v>
      </c>
      <c r="B831" s="43">
        <v>908</v>
      </c>
      <c r="C831" s="31" t="s">
        <v>275</v>
      </c>
      <c r="D831" s="31" t="s">
        <v>66</v>
      </c>
      <c r="E831" s="31" t="s">
        <v>667</v>
      </c>
      <c r="F831" s="28"/>
      <c r="G831" s="46">
        <f>G834+G832</f>
        <v>0</v>
      </c>
      <c r="H831" s="46">
        <f>H834+H832</f>
        <v>0</v>
      </c>
      <c r="I831" s="46">
        <f>I834+I832</f>
        <v>0</v>
      </c>
    </row>
    <row r="832" spans="1:9" ht="31.5" hidden="1">
      <c r="A832" s="33" t="s">
        <v>115</v>
      </c>
      <c r="B832" s="43">
        <v>908</v>
      </c>
      <c r="C832" s="31" t="s">
        <v>82</v>
      </c>
      <c r="D832" s="31" t="s">
        <v>66</v>
      </c>
      <c r="E832" s="31" t="s">
        <v>667</v>
      </c>
      <c r="F832" s="31" t="s">
        <v>116</v>
      </c>
      <c r="G832" s="46">
        <f>G833</f>
        <v>0</v>
      </c>
      <c r="H832" s="46">
        <f>H833</f>
        <v>0</v>
      </c>
      <c r="I832" s="46">
        <f>I833</f>
        <v>0</v>
      </c>
    </row>
    <row r="833" spans="1:9" ht="47.25" hidden="1">
      <c r="A833" s="33" t="s">
        <v>117</v>
      </c>
      <c r="B833" s="43">
        <v>908</v>
      </c>
      <c r="C833" s="31" t="s">
        <v>82</v>
      </c>
      <c r="D833" s="31" t="s">
        <v>66</v>
      </c>
      <c r="E833" s="31" t="s">
        <v>667</v>
      </c>
      <c r="F833" s="31" t="s">
        <v>118</v>
      </c>
      <c r="G833" s="46">
        <v>0</v>
      </c>
      <c r="H833" s="46">
        <v>0</v>
      </c>
      <c r="I833" s="46">
        <v>0</v>
      </c>
    </row>
    <row r="834" spans="1:9" ht="15.75" hidden="1">
      <c r="A834" s="33" t="s">
        <v>119</v>
      </c>
      <c r="B834" s="43">
        <v>908</v>
      </c>
      <c r="C834" s="31" t="s">
        <v>82</v>
      </c>
      <c r="D834" s="31" t="s">
        <v>66</v>
      </c>
      <c r="E834" s="31" t="s">
        <v>667</v>
      </c>
      <c r="F834" s="31" t="s">
        <v>124</v>
      </c>
      <c r="G834" s="46">
        <f>G835</f>
        <v>0</v>
      </c>
      <c r="H834" s="46">
        <f>H835</f>
        <v>0</v>
      </c>
      <c r="I834" s="46">
        <f>I835</f>
        <v>0</v>
      </c>
    </row>
    <row r="835" spans="1:9" ht="51.75" customHeight="1" hidden="1">
      <c r="A835" s="33" t="s">
        <v>133</v>
      </c>
      <c r="B835" s="43">
        <v>908</v>
      </c>
      <c r="C835" s="31" t="s">
        <v>82</v>
      </c>
      <c r="D835" s="31" t="s">
        <v>66</v>
      </c>
      <c r="E835" s="31" t="s">
        <v>667</v>
      </c>
      <c r="F835" s="31" t="s">
        <v>129</v>
      </c>
      <c r="G835" s="46">
        <v>0</v>
      </c>
      <c r="H835" s="46">
        <v>0</v>
      </c>
      <c r="I835" s="46">
        <v>0</v>
      </c>
    </row>
    <row r="836" spans="1:9" ht="31.5">
      <c r="A836" s="25" t="s">
        <v>265</v>
      </c>
      <c r="B836" s="43">
        <v>908</v>
      </c>
      <c r="C836" s="31" t="s">
        <v>82</v>
      </c>
      <c r="D836" s="31" t="s">
        <v>66</v>
      </c>
      <c r="E836" s="31" t="s">
        <v>555</v>
      </c>
      <c r="F836" s="28"/>
      <c r="G836" s="46">
        <f aca="true" t="shared" si="153" ref="G836:I837">G837</f>
        <v>4020</v>
      </c>
      <c r="H836" s="46">
        <f t="shared" si="153"/>
        <v>4020</v>
      </c>
      <c r="I836" s="46">
        <f t="shared" si="153"/>
        <v>4020</v>
      </c>
    </row>
    <row r="837" spans="1:9" ht="31.5">
      <c r="A837" s="33" t="s">
        <v>115</v>
      </c>
      <c r="B837" s="43">
        <v>908</v>
      </c>
      <c r="C837" s="31" t="s">
        <v>82</v>
      </c>
      <c r="D837" s="31" t="s">
        <v>66</v>
      </c>
      <c r="E837" s="31" t="s">
        <v>555</v>
      </c>
      <c r="F837" s="31" t="s">
        <v>116</v>
      </c>
      <c r="G837" s="46">
        <f t="shared" si="153"/>
        <v>4020</v>
      </c>
      <c r="H837" s="46">
        <f t="shared" si="153"/>
        <v>4020</v>
      </c>
      <c r="I837" s="46">
        <f t="shared" si="153"/>
        <v>4020</v>
      </c>
    </row>
    <row r="838" spans="1:9" ht="47.25">
      <c r="A838" s="33" t="s">
        <v>117</v>
      </c>
      <c r="B838" s="43">
        <v>908</v>
      </c>
      <c r="C838" s="31" t="s">
        <v>82</v>
      </c>
      <c r="D838" s="31" t="s">
        <v>66</v>
      </c>
      <c r="E838" s="31" t="s">
        <v>555</v>
      </c>
      <c r="F838" s="31" t="s">
        <v>118</v>
      </c>
      <c r="G838" s="32">
        <v>4020</v>
      </c>
      <c r="H838" s="32">
        <v>4020</v>
      </c>
      <c r="I838" s="32">
        <v>4020</v>
      </c>
    </row>
    <row r="839" spans="1:9" ht="47.25">
      <c r="A839" s="25" t="s">
        <v>556</v>
      </c>
      <c r="B839" s="43">
        <v>908</v>
      </c>
      <c r="C839" s="31" t="s">
        <v>82</v>
      </c>
      <c r="D839" s="31" t="s">
        <v>66</v>
      </c>
      <c r="E839" s="31" t="s">
        <v>557</v>
      </c>
      <c r="F839" s="28"/>
      <c r="G839" s="46">
        <f aca="true" t="shared" si="154" ref="G839:I840">G840</f>
        <v>1140</v>
      </c>
      <c r="H839" s="46">
        <f t="shared" si="154"/>
        <v>1140</v>
      </c>
      <c r="I839" s="46">
        <f t="shared" si="154"/>
        <v>1140</v>
      </c>
    </row>
    <row r="840" spans="1:9" ht="31.5">
      <c r="A840" s="33" t="s">
        <v>115</v>
      </c>
      <c r="B840" s="43">
        <v>908</v>
      </c>
      <c r="C840" s="31" t="s">
        <v>82</v>
      </c>
      <c r="D840" s="31" t="s">
        <v>66</v>
      </c>
      <c r="E840" s="31" t="s">
        <v>557</v>
      </c>
      <c r="F840" s="31" t="s">
        <v>116</v>
      </c>
      <c r="G840" s="46">
        <f t="shared" si="154"/>
        <v>1140</v>
      </c>
      <c r="H840" s="46">
        <f t="shared" si="154"/>
        <v>1140</v>
      </c>
      <c r="I840" s="46">
        <f t="shared" si="154"/>
        <v>1140</v>
      </c>
    </row>
    <row r="841" spans="1:9" ht="47.25">
      <c r="A841" s="33" t="s">
        <v>117</v>
      </c>
      <c r="B841" s="43">
        <v>908</v>
      </c>
      <c r="C841" s="31" t="s">
        <v>82</v>
      </c>
      <c r="D841" s="31" t="s">
        <v>66</v>
      </c>
      <c r="E841" s="31" t="s">
        <v>557</v>
      </c>
      <c r="F841" s="31" t="s">
        <v>118</v>
      </c>
      <c r="G841" s="46">
        <v>1140</v>
      </c>
      <c r="H841" s="46">
        <v>1140</v>
      </c>
      <c r="I841" s="46">
        <v>1140</v>
      </c>
    </row>
    <row r="842" spans="1:9" ht="15.75">
      <c r="A842" s="45" t="s">
        <v>89</v>
      </c>
      <c r="B842" s="35">
        <v>908</v>
      </c>
      <c r="C842" s="28" t="s">
        <v>82</v>
      </c>
      <c r="D842" s="28" t="s">
        <v>68</v>
      </c>
      <c r="E842" s="28"/>
      <c r="F842" s="28"/>
      <c r="G842" s="44">
        <f>G843+G872</f>
        <v>5000</v>
      </c>
      <c r="H842" s="44">
        <f>H843+H872</f>
        <v>5700</v>
      </c>
      <c r="I842" s="44">
        <f>I843+I872</f>
        <v>5700</v>
      </c>
    </row>
    <row r="843" spans="1:9" ht="15.75">
      <c r="A843" s="45" t="s">
        <v>122</v>
      </c>
      <c r="B843" s="35">
        <v>908</v>
      </c>
      <c r="C843" s="28" t="s">
        <v>82</v>
      </c>
      <c r="D843" s="28" t="s">
        <v>68</v>
      </c>
      <c r="E843" s="28" t="s">
        <v>360</v>
      </c>
      <c r="F843" s="28"/>
      <c r="G843" s="44">
        <f>G844+G855</f>
        <v>5000</v>
      </c>
      <c r="H843" s="44">
        <f>H844+H855</f>
        <v>5000</v>
      </c>
      <c r="I843" s="44">
        <f>I844+I855</f>
        <v>5000</v>
      </c>
    </row>
    <row r="844" spans="1:9" ht="31.5">
      <c r="A844" s="45" t="s">
        <v>384</v>
      </c>
      <c r="B844" s="35">
        <v>908</v>
      </c>
      <c r="C844" s="28" t="s">
        <v>82</v>
      </c>
      <c r="D844" s="28" t="s">
        <v>68</v>
      </c>
      <c r="E844" s="28" t="s">
        <v>385</v>
      </c>
      <c r="F844" s="28"/>
      <c r="G844" s="44">
        <f>G845+G850</f>
        <v>5000</v>
      </c>
      <c r="H844" s="44">
        <f>H845+H850</f>
        <v>5000</v>
      </c>
      <c r="I844" s="44">
        <f>I845+I850</f>
        <v>5000</v>
      </c>
    </row>
    <row r="845" spans="1:9" ht="31.5" hidden="1">
      <c r="A845" s="48" t="s">
        <v>123</v>
      </c>
      <c r="B845" s="43">
        <v>908</v>
      </c>
      <c r="C845" s="31" t="s">
        <v>82</v>
      </c>
      <c r="D845" s="31" t="s">
        <v>68</v>
      </c>
      <c r="E845" s="31" t="s">
        <v>668</v>
      </c>
      <c r="F845" s="31"/>
      <c r="G845" s="46">
        <f>G846+G848</f>
        <v>0</v>
      </c>
      <c r="H845" s="46">
        <f>H846+H848</f>
        <v>0</v>
      </c>
      <c r="I845" s="46">
        <f>I846+I848</f>
        <v>0</v>
      </c>
    </row>
    <row r="846" spans="1:9" ht="31.5" hidden="1">
      <c r="A846" s="33" t="s">
        <v>115</v>
      </c>
      <c r="B846" s="43">
        <v>908</v>
      </c>
      <c r="C846" s="31" t="s">
        <v>82</v>
      </c>
      <c r="D846" s="31" t="s">
        <v>68</v>
      </c>
      <c r="E846" s="31" t="s">
        <v>668</v>
      </c>
      <c r="F846" s="31" t="s">
        <v>116</v>
      </c>
      <c r="G846" s="46">
        <f>G847</f>
        <v>0</v>
      </c>
      <c r="H846" s="46">
        <f>H847</f>
        <v>0</v>
      </c>
      <c r="I846" s="46">
        <f>I847</f>
        <v>0</v>
      </c>
    </row>
    <row r="847" spans="1:9" ht="47.25" hidden="1">
      <c r="A847" s="33" t="s">
        <v>117</v>
      </c>
      <c r="B847" s="43">
        <v>908</v>
      </c>
      <c r="C847" s="31" t="s">
        <v>82</v>
      </c>
      <c r="D847" s="31" t="s">
        <v>68</v>
      </c>
      <c r="E847" s="31" t="s">
        <v>668</v>
      </c>
      <c r="F847" s="31" t="s">
        <v>118</v>
      </c>
      <c r="G847" s="95">
        <v>0</v>
      </c>
      <c r="H847" s="95">
        <v>0</v>
      </c>
      <c r="I847" s="95">
        <v>0</v>
      </c>
    </row>
    <row r="848" spans="1:9" ht="15.75" hidden="1">
      <c r="A848" s="33" t="s">
        <v>119</v>
      </c>
      <c r="B848" s="43">
        <v>908</v>
      </c>
      <c r="C848" s="31" t="s">
        <v>82</v>
      </c>
      <c r="D848" s="31" t="s">
        <v>68</v>
      </c>
      <c r="E848" s="31" t="s">
        <v>668</v>
      </c>
      <c r="F848" s="31" t="s">
        <v>124</v>
      </c>
      <c r="G848" s="95">
        <f>G849</f>
        <v>0</v>
      </c>
      <c r="H848" s="95">
        <f>H849</f>
        <v>0</v>
      </c>
      <c r="I848" s="95">
        <f>I849</f>
        <v>0</v>
      </c>
    </row>
    <row r="849" spans="1:9" ht="47.25" hidden="1">
      <c r="A849" s="33" t="s">
        <v>133</v>
      </c>
      <c r="B849" s="43">
        <v>908</v>
      </c>
      <c r="C849" s="31" t="s">
        <v>82</v>
      </c>
      <c r="D849" s="31" t="s">
        <v>68</v>
      </c>
      <c r="E849" s="31" t="s">
        <v>668</v>
      </c>
      <c r="F849" s="31" t="s">
        <v>129</v>
      </c>
      <c r="G849" s="95">
        <v>0</v>
      </c>
      <c r="H849" s="95">
        <v>0</v>
      </c>
      <c r="I849" s="95">
        <v>0</v>
      </c>
    </row>
    <row r="850" spans="1:9" ht="47.25">
      <c r="A850" s="25" t="s">
        <v>556</v>
      </c>
      <c r="B850" s="43">
        <v>908</v>
      </c>
      <c r="C850" s="31" t="s">
        <v>82</v>
      </c>
      <c r="D850" s="31" t="s">
        <v>68</v>
      </c>
      <c r="E850" s="31" t="s">
        <v>557</v>
      </c>
      <c r="F850" s="31"/>
      <c r="G850" s="46">
        <f>G853+G851</f>
        <v>5000</v>
      </c>
      <c r="H850" s="46">
        <f>H853+H851</f>
        <v>5000</v>
      </c>
      <c r="I850" s="46">
        <f>I853+I851</f>
        <v>5000</v>
      </c>
    </row>
    <row r="851" spans="1:9" ht="31.5">
      <c r="A851" s="33" t="s">
        <v>115</v>
      </c>
      <c r="B851" s="43">
        <v>908</v>
      </c>
      <c r="C851" s="31" t="s">
        <v>82</v>
      </c>
      <c r="D851" s="31" t="s">
        <v>68</v>
      </c>
      <c r="E851" s="31" t="s">
        <v>557</v>
      </c>
      <c r="F851" s="31" t="s">
        <v>116</v>
      </c>
      <c r="G851" s="46">
        <f>G852</f>
        <v>5000</v>
      </c>
      <c r="H851" s="46">
        <f>H852</f>
        <v>5000</v>
      </c>
      <c r="I851" s="46">
        <f>I852</f>
        <v>5000</v>
      </c>
    </row>
    <row r="852" spans="1:9" ht="47.25">
      <c r="A852" s="33" t="s">
        <v>117</v>
      </c>
      <c r="B852" s="43">
        <v>908</v>
      </c>
      <c r="C852" s="31" t="s">
        <v>82</v>
      </c>
      <c r="D852" s="31" t="s">
        <v>68</v>
      </c>
      <c r="E852" s="31" t="s">
        <v>557</v>
      </c>
      <c r="F852" s="31" t="s">
        <v>118</v>
      </c>
      <c r="G852" s="46">
        <v>5000</v>
      </c>
      <c r="H852" s="46">
        <v>5000</v>
      </c>
      <c r="I852" s="46">
        <v>5000</v>
      </c>
    </row>
    <row r="853" spans="1:9" ht="15.75" hidden="1">
      <c r="A853" s="33" t="s">
        <v>119</v>
      </c>
      <c r="B853" s="43">
        <v>908</v>
      </c>
      <c r="C853" s="31" t="s">
        <v>82</v>
      </c>
      <c r="D853" s="31" t="s">
        <v>68</v>
      </c>
      <c r="E853" s="31" t="s">
        <v>557</v>
      </c>
      <c r="F853" s="31" t="s">
        <v>124</v>
      </c>
      <c r="G853" s="46">
        <f>G854</f>
        <v>0</v>
      </c>
      <c r="H853" s="46">
        <f>H854</f>
        <v>0</v>
      </c>
      <c r="I853" s="46">
        <f>I854</f>
        <v>0</v>
      </c>
    </row>
    <row r="854" spans="1:9" ht="15.75" hidden="1">
      <c r="A854" s="33" t="s">
        <v>125</v>
      </c>
      <c r="B854" s="43">
        <v>908</v>
      </c>
      <c r="C854" s="31" t="s">
        <v>82</v>
      </c>
      <c r="D854" s="31" t="s">
        <v>68</v>
      </c>
      <c r="E854" s="31" t="s">
        <v>557</v>
      </c>
      <c r="F854" s="31" t="s">
        <v>126</v>
      </c>
      <c r="G854" s="46">
        <v>0</v>
      </c>
      <c r="H854" s="46">
        <v>0</v>
      </c>
      <c r="I854" s="46">
        <v>0</v>
      </c>
    </row>
    <row r="855" spans="1:9" ht="51.75" customHeight="1" hidden="1">
      <c r="A855" s="45" t="s">
        <v>669</v>
      </c>
      <c r="B855" s="35">
        <v>908</v>
      </c>
      <c r="C855" s="28" t="s">
        <v>82</v>
      </c>
      <c r="D855" s="28" t="s">
        <v>68</v>
      </c>
      <c r="E855" s="28" t="s">
        <v>670</v>
      </c>
      <c r="F855" s="28"/>
      <c r="G855" s="44">
        <f>G856+G864+G861+G869</f>
        <v>0</v>
      </c>
      <c r="H855" s="44">
        <f>H856+H864+H861+H869</f>
        <v>0</v>
      </c>
      <c r="I855" s="44">
        <f>I856+I864+I861+I869</f>
        <v>0</v>
      </c>
    </row>
    <row r="856" spans="1:9" ht="47.25" hidden="1">
      <c r="A856" s="33" t="s">
        <v>671</v>
      </c>
      <c r="B856" s="43">
        <v>908</v>
      </c>
      <c r="C856" s="31" t="s">
        <v>82</v>
      </c>
      <c r="D856" s="31" t="s">
        <v>68</v>
      </c>
      <c r="E856" s="31" t="s">
        <v>672</v>
      </c>
      <c r="F856" s="31"/>
      <c r="G856" s="46">
        <f>G857+G859</f>
        <v>0</v>
      </c>
      <c r="H856" s="46">
        <f>H857+H859</f>
        <v>0</v>
      </c>
      <c r="I856" s="46">
        <f>I857+I859</f>
        <v>0</v>
      </c>
    </row>
    <row r="857" spans="1:9" ht="31.5" hidden="1">
      <c r="A857" s="33" t="s">
        <v>115</v>
      </c>
      <c r="B857" s="43">
        <v>908</v>
      </c>
      <c r="C857" s="31" t="s">
        <v>82</v>
      </c>
      <c r="D857" s="31" t="s">
        <v>68</v>
      </c>
      <c r="E857" s="31" t="s">
        <v>672</v>
      </c>
      <c r="F857" s="31" t="s">
        <v>116</v>
      </c>
      <c r="G857" s="46">
        <f>G858</f>
        <v>0</v>
      </c>
      <c r="H857" s="46">
        <f>H858</f>
        <v>0</v>
      </c>
      <c r="I857" s="46">
        <f>I858</f>
        <v>0</v>
      </c>
    </row>
    <row r="858" spans="1:9" ht="47.25" hidden="1">
      <c r="A858" s="33" t="s">
        <v>117</v>
      </c>
      <c r="B858" s="43">
        <v>908</v>
      </c>
      <c r="C858" s="31" t="s">
        <v>82</v>
      </c>
      <c r="D858" s="31" t="s">
        <v>68</v>
      </c>
      <c r="E858" s="31" t="s">
        <v>672</v>
      </c>
      <c r="F858" s="31" t="s">
        <v>118</v>
      </c>
      <c r="G858" s="46">
        <v>0</v>
      </c>
      <c r="H858" s="46">
        <v>0</v>
      </c>
      <c r="I858" s="46">
        <v>0</v>
      </c>
    </row>
    <row r="859" spans="1:9" ht="15.75" hidden="1">
      <c r="A859" s="33" t="s">
        <v>119</v>
      </c>
      <c r="B859" s="43">
        <v>908</v>
      </c>
      <c r="C859" s="31" t="s">
        <v>82</v>
      </c>
      <c r="D859" s="31" t="s">
        <v>68</v>
      </c>
      <c r="E859" s="31" t="s">
        <v>672</v>
      </c>
      <c r="F859" s="31" t="s">
        <v>673</v>
      </c>
      <c r="G859" s="46">
        <f>G860</f>
        <v>0</v>
      </c>
      <c r="H859" s="46">
        <f>H860</f>
        <v>0</v>
      </c>
      <c r="I859" s="46">
        <f>I860</f>
        <v>0</v>
      </c>
    </row>
    <row r="860" spans="1:9" ht="15.75" hidden="1">
      <c r="A860" s="33" t="s">
        <v>238</v>
      </c>
      <c r="B860" s="43">
        <v>908</v>
      </c>
      <c r="C860" s="31" t="s">
        <v>82</v>
      </c>
      <c r="D860" s="31" t="s">
        <v>68</v>
      </c>
      <c r="E860" s="31" t="s">
        <v>672</v>
      </c>
      <c r="F860" s="31" t="s">
        <v>674</v>
      </c>
      <c r="G860" s="46">
        <v>0</v>
      </c>
      <c r="H860" s="46">
        <v>0</v>
      </c>
      <c r="I860" s="46">
        <v>0</v>
      </c>
    </row>
    <row r="861" spans="1:9" ht="63" hidden="1">
      <c r="A861" s="33" t="s">
        <v>312</v>
      </c>
      <c r="B861" s="43">
        <v>908</v>
      </c>
      <c r="C861" s="31" t="s">
        <v>82</v>
      </c>
      <c r="D861" s="31" t="s">
        <v>68</v>
      </c>
      <c r="E861" s="31" t="s">
        <v>675</v>
      </c>
      <c r="F861" s="31"/>
      <c r="G861" s="46">
        <f aca="true" t="shared" si="155" ref="G861:I862">G862</f>
        <v>0</v>
      </c>
      <c r="H861" s="46">
        <f t="shared" si="155"/>
        <v>0</v>
      </c>
      <c r="I861" s="46">
        <f t="shared" si="155"/>
        <v>0</v>
      </c>
    </row>
    <row r="862" spans="1:9" ht="31.5" hidden="1">
      <c r="A862" s="33" t="s">
        <v>115</v>
      </c>
      <c r="B862" s="43">
        <v>908</v>
      </c>
      <c r="C862" s="31" t="s">
        <v>82</v>
      </c>
      <c r="D862" s="31" t="s">
        <v>68</v>
      </c>
      <c r="E862" s="31" t="s">
        <v>675</v>
      </c>
      <c r="F862" s="31" t="s">
        <v>116</v>
      </c>
      <c r="G862" s="46">
        <f t="shared" si="155"/>
        <v>0</v>
      </c>
      <c r="H862" s="46">
        <f t="shared" si="155"/>
        <v>0</v>
      </c>
      <c r="I862" s="46">
        <f t="shared" si="155"/>
        <v>0</v>
      </c>
    </row>
    <row r="863" spans="1:9" ht="51.75" customHeight="1" hidden="1">
      <c r="A863" s="33" t="s">
        <v>117</v>
      </c>
      <c r="B863" s="43">
        <v>908</v>
      </c>
      <c r="C863" s="31" t="s">
        <v>82</v>
      </c>
      <c r="D863" s="31" t="s">
        <v>68</v>
      </c>
      <c r="E863" s="31" t="s">
        <v>675</v>
      </c>
      <c r="F863" s="31" t="s">
        <v>118</v>
      </c>
      <c r="G863" s="46">
        <v>0</v>
      </c>
      <c r="H863" s="46">
        <v>0</v>
      </c>
      <c r="I863" s="46">
        <v>0</v>
      </c>
    </row>
    <row r="864" spans="1:9" ht="47.25" hidden="1">
      <c r="A864" s="61" t="s">
        <v>676</v>
      </c>
      <c r="B864" s="43">
        <v>908</v>
      </c>
      <c r="C864" s="31" t="s">
        <v>82</v>
      </c>
      <c r="D864" s="31" t="s">
        <v>68</v>
      </c>
      <c r="E864" s="31" t="s">
        <v>677</v>
      </c>
      <c r="F864" s="31"/>
      <c r="G864" s="46">
        <f>G865+G867</f>
        <v>0</v>
      </c>
      <c r="H864" s="46">
        <f>H865+H867</f>
        <v>0</v>
      </c>
      <c r="I864" s="46">
        <f>I865+I867</f>
        <v>0</v>
      </c>
    </row>
    <row r="865" spans="1:9" ht="47.25" hidden="1">
      <c r="A865" s="33" t="s">
        <v>678</v>
      </c>
      <c r="B865" s="43">
        <v>908</v>
      </c>
      <c r="C865" s="31" t="s">
        <v>82</v>
      </c>
      <c r="D865" s="31" t="s">
        <v>68</v>
      </c>
      <c r="E865" s="31" t="s">
        <v>677</v>
      </c>
      <c r="F865" s="31" t="s">
        <v>673</v>
      </c>
      <c r="G865" s="46">
        <f>G866</f>
        <v>0</v>
      </c>
      <c r="H865" s="46">
        <f>H866</f>
        <v>0</v>
      </c>
      <c r="I865" s="46">
        <f>I866</f>
        <v>0</v>
      </c>
    </row>
    <row r="866" spans="1:9" ht="63" hidden="1">
      <c r="A866" s="33" t="s">
        <v>679</v>
      </c>
      <c r="B866" s="43">
        <v>908</v>
      </c>
      <c r="C866" s="31" t="s">
        <v>82</v>
      </c>
      <c r="D866" s="31" t="s">
        <v>68</v>
      </c>
      <c r="E866" s="31" t="s">
        <v>677</v>
      </c>
      <c r="F866" s="31" t="s">
        <v>674</v>
      </c>
      <c r="G866" s="46">
        <v>0</v>
      </c>
      <c r="H866" s="46">
        <v>0</v>
      </c>
      <c r="I866" s="46">
        <v>0</v>
      </c>
    </row>
    <row r="867" spans="1:9" ht="15.75" hidden="1">
      <c r="A867" s="33" t="s">
        <v>119</v>
      </c>
      <c r="B867" s="43">
        <v>908</v>
      </c>
      <c r="C867" s="31" t="s">
        <v>82</v>
      </c>
      <c r="D867" s="31" t="s">
        <v>68</v>
      </c>
      <c r="E867" s="31" t="s">
        <v>677</v>
      </c>
      <c r="F867" s="31" t="s">
        <v>124</v>
      </c>
      <c r="G867" s="46">
        <f>G868</f>
        <v>0</v>
      </c>
      <c r="H867" s="46">
        <f>H868</f>
        <v>0</v>
      </c>
      <c r="I867" s="46">
        <f>I868</f>
        <v>0</v>
      </c>
    </row>
    <row r="868" spans="1:9" ht="15.75" hidden="1">
      <c r="A868" s="33" t="s">
        <v>273</v>
      </c>
      <c r="B868" s="43">
        <v>908</v>
      </c>
      <c r="C868" s="31" t="s">
        <v>82</v>
      </c>
      <c r="D868" s="31" t="s">
        <v>68</v>
      </c>
      <c r="E868" s="31" t="s">
        <v>677</v>
      </c>
      <c r="F868" s="31" t="s">
        <v>121</v>
      </c>
      <c r="G868" s="46">
        <v>0</v>
      </c>
      <c r="H868" s="46">
        <v>0</v>
      </c>
      <c r="I868" s="46">
        <v>0</v>
      </c>
    </row>
    <row r="869" spans="1:9" ht="31.5" hidden="1">
      <c r="A869" s="33" t="s">
        <v>680</v>
      </c>
      <c r="B869" s="43">
        <v>908</v>
      </c>
      <c r="C869" s="31" t="s">
        <v>82</v>
      </c>
      <c r="D869" s="31" t="s">
        <v>68</v>
      </c>
      <c r="E869" s="31" t="s">
        <v>681</v>
      </c>
      <c r="F869" s="31"/>
      <c r="G869" s="46">
        <f aca="true" t="shared" si="156" ref="G869:I870">G870</f>
        <v>0</v>
      </c>
      <c r="H869" s="46">
        <f t="shared" si="156"/>
        <v>0</v>
      </c>
      <c r="I869" s="46">
        <f t="shared" si="156"/>
        <v>0</v>
      </c>
    </row>
    <row r="870" spans="1:9" ht="31.5" hidden="1">
      <c r="A870" s="33" t="s">
        <v>115</v>
      </c>
      <c r="B870" s="43">
        <v>908</v>
      </c>
      <c r="C870" s="31" t="s">
        <v>82</v>
      </c>
      <c r="D870" s="31" t="s">
        <v>68</v>
      </c>
      <c r="E870" s="31" t="s">
        <v>681</v>
      </c>
      <c r="F870" s="31" t="s">
        <v>116</v>
      </c>
      <c r="G870" s="46">
        <f t="shared" si="156"/>
        <v>0</v>
      </c>
      <c r="H870" s="46">
        <f t="shared" si="156"/>
        <v>0</v>
      </c>
      <c r="I870" s="46">
        <f t="shared" si="156"/>
        <v>0</v>
      </c>
    </row>
    <row r="871" spans="1:9" ht="47.25" hidden="1">
      <c r="A871" s="33" t="s">
        <v>117</v>
      </c>
      <c r="B871" s="43">
        <v>908</v>
      </c>
      <c r="C871" s="31" t="s">
        <v>82</v>
      </c>
      <c r="D871" s="31" t="s">
        <v>68</v>
      </c>
      <c r="E871" s="31" t="s">
        <v>681</v>
      </c>
      <c r="F871" s="31" t="s">
        <v>118</v>
      </c>
      <c r="G871" s="46">
        <v>0</v>
      </c>
      <c r="H871" s="46">
        <v>0</v>
      </c>
      <c r="I871" s="46">
        <v>0</v>
      </c>
    </row>
    <row r="872" spans="1:9" ht="63">
      <c r="A872" s="49" t="s">
        <v>753</v>
      </c>
      <c r="B872" s="35">
        <v>908</v>
      </c>
      <c r="C872" s="28" t="s">
        <v>82</v>
      </c>
      <c r="D872" s="28" t="s">
        <v>68</v>
      </c>
      <c r="E872" s="28" t="s">
        <v>235</v>
      </c>
      <c r="F872" s="28"/>
      <c r="G872" s="44">
        <f>G873+G877+G881+G885+G897+G893</f>
        <v>0</v>
      </c>
      <c r="H872" s="44">
        <f>H873+H877+H881+H885+H897+H893</f>
        <v>700</v>
      </c>
      <c r="I872" s="44">
        <f>I873+I877+I881+I885+I897+I893</f>
        <v>700</v>
      </c>
    </row>
    <row r="873" spans="1:9" ht="31.5">
      <c r="A873" s="45" t="s">
        <v>682</v>
      </c>
      <c r="B873" s="35">
        <v>908</v>
      </c>
      <c r="C873" s="28" t="s">
        <v>82</v>
      </c>
      <c r="D873" s="28" t="s">
        <v>68</v>
      </c>
      <c r="E873" s="28" t="s">
        <v>683</v>
      </c>
      <c r="F873" s="28"/>
      <c r="G873" s="44">
        <f>G874</f>
        <v>0</v>
      </c>
      <c r="H873" s="44">
        <f aca="true" t="shared" si="157" ref="H873:I875">H874</f>
        <v>700</v>
      </c>
      <c r="I873" s="44">
        <f t="shared" si="157"/>
        <v>700</v>
      </c>
    </row>
    <row r="874" spans="1:9" ht="15.75">
      <c r="A874" s="24" t="s">
        <v>684</v>
      </c>
      <c r="B874" s="43">
        <v>908</v>
      </c>
      <c r="C874" s="86" t="s">
        <v>82</v>
      </c>
      <c r="D874" s="86" t="s">
        <v>68</v>
      </c>
      <c r="E874" s="31" t="s">
        <v>685</v>
      </c>
      <c r="F874" s="86"/>
      <c r="G874" s="46">
        <f>G875</f>
        <v>0</v>
      </c>
      <c r="H874" s="46">
        <f t="shared" si="157"/>
        <v>700</v>
      </c>
      <c r="I874" s="46">
        <f t="shared" si="157"/>
        <v>700</v>
      </c>
    </row>
    <row r="875" spans="1:9" ht="31.5">
      <c r="A875" s="30" t="s">
        <v>115</v>
      </c>
      <c r="B875" s="43">
        <v>908</v>
      </c>
      <c r="C875" s="86" t="s">
        <v>82</v>
      </c>
      <c r="D875" s="86" t="s">
        <v>68</v>
      </c>
      <c r="E875" s="31" t="s">
        <v>685</v>
      </c>
      <c r="F875" s="86" t="s">
        <v>116</v>
      </c>
      <c r="G875" s="46">
        <f>G876</f>
        <v>0</v>
      </c>
      <c r="H875" s="46">
        <f t="shared" si="157"/>
        <v>700</v>
      </c>
      <c r="I875" s="46">
        <f t="shared" si="157"/>
        <v>700</v>
      </c>
    </row>
    <row r="876" spans="1:9" ht="47.25">
      <c r="A876" s="30" t="s">
        <v>117</v>
      </c>
      <c r="B876" s="43">
        <v>908</v>
      </c>
      <c r="C876" s="86" t="s">
        <v>82</v>
      </c>
      <c r="D876" s="86" t="s">
        <v>68</v>
      </c>
      <c r="E876" s="31" t="s">
        <v>685</v>
      </c>
      <c r="F876" s="86" t="s">
        <v>118</v>
      </c>
      <c r="G876" s="46">
        <v>0</v>
      </c>
      <c r="H876" s="46">
        <v>700</v>
      </c>
      <c r="I876" s="46">
        <v>700</v>
      </c>
    </row>
    <row r="877" spans="1:9" ht="31.5" hidden="1">
      <c r="A877" s="36" t="s">
        <v>686</v>
      </c>
      <c r="B877" s="35">
        <v>908</v>
      </c>
      <c r="C877" s="101" t="s">
        <v>82</v>
      </c>
      <c r="D877" s="101" t="s">
        <v>68</v>
      </c>
      <c r="E877" s="28" t="s">
        <v>687</v>
      </c>
      <c r="F877" s="101"/>
      <c r="G877" s="44">
        <f>G878</f>
        <v>0</v>
      </c>
      <c r="H877" s="44">
        <f aca="true" t="shared" si="158" ref="H877:I879">H878</f>
        <v>0</v>
      </c>
      <c r="I877" s="44">
        <f t="shared" si="158"/>
        <v>0</v>
      </c>
    </row>
    <row r="878" spans="1:9" ht="15.75" hidden="1">
      <c r="A878" s="24" t="s">
        <v>276</v>
      </c>
      <c r="B878" s="43">
        <v>908</v>
      </c>
      <c r="C878" s="86" t="s">
        <v>82</v>
      </c>
      <c r="D878" s="86" t="s">
        <v>68</v>
      </c>
      <c r="E878" s="31" t="s">
        <v>688</v>
      </c>
      <c r="F878" s="86"/>
      <c r="G878" s="46">
        <f>G879</f>
        <v>0</v>
      </c>
      <c r="H878" s="46">
        <f t="shared" si="158"/>
        <v>0</v>
      </c>
      <c r="I878" s="46">
        <f t="shared" si="158"/>
        <v>0</v>
      </c>
    </row>
    <row r="879" spans="1:9" ht="31.5" hidden="1">
      <c r="A879" s="30" t="s">
        <v>115</v>
      </c>
      <c r="B879" s="43">
        <v>908</v>
      </c>
      <c r="C879" s="86" t="s">
        <v>82</v>
      </c>
      <c r="D879" s="86" t="s">
        <v>68</v>
      </c>
      <c r="E879" s="31" t="s">
        <v>688</v>
      </c>
      <c r="F879" s="86" t="s">
        <v>116</v>
      </c>
      <c r="G879" s="46">
        <f>G880</f>
        <v>0</v>
      </c>
      <c r="H879" s="46">
        <f t="shared" si="158"/>
        <v>0</v>
      </c>
      <c r="I879" s="46">
        <f t="shared" si="158"/>
        <v>0</v>
      </c>
    </row>
    <row r="880" spans="1:9" ht="47.25" hidden="1">
      <c r="A880" s="30" t="s">
        <v>117</v>
      </c>
      <c r="B880" s="43">
        <v>908</v>
      </c>
      <c r="C880" s="86" t="s">
        <v>82</v>
      </c>
      <c r="D880" s="86" t="s">
        <v>68</v>
      </c>
      <c r="E880" s="31" t="s">
        <v>688</v>
      </c>
      <c r="F880" s="86" t="s">
        <v>118</v>
      </c>
      <c r="G880" s="54">
        <v>0</v>
      </c>
      <c r="H880" s="54">
        <v>0</v>
      </c>
      <c r="I880" s="54">
        <v>0</v>
      </c>
    </row>
    <row r="881" spans="1:9" ht="31.5" hidden="1">
      <c r="A881" s="84" t="s">
        <v>689</v>
      </c>
      <c r="B881" s="35">
        <v>908</v>
      </c>
      <c r="C881" s="101" t="s">
        <v>82</v>
      </c>
      <c r="D881" s="101" t="s">
        <v>68</v>
      </c>
      <c r="E881" s="28" t="s">
        <v>690</v>
      </c>
      <c r="F881" s="101"/>
      <c r="G881" s="56">
        <f>G882</f>
        <v>0</v>
      </c>
      <c r="H881" s="56">
        <f aca="true" t="shared" si="159" ref="H881:I883">H882</f>
        <v>0</v>
      </c>
      <c r="I881" s="56">
        <f t="shared" si="159"/>
        <v>0</v>
      </c>
    </row>
    <row r="882" spans="1:9" ht="15.75" hidden="1">
      <c r="A882" s="24" t="s">
        <v>277</v>
      </c>
      <c r="B882" s="43">
        <v>908</v>
      </c>
      <c r="C882" s="86" t="s">
        <v>82</v>
      </c>
      <c r="D882" s="86" t="s">
        <v>68</v>
      </c>
      <c r="E882" s="31" t="s">
        <v>691</v>
      </c>
      <c r="F882" s="86"/>
      <c r="G882" s="46">
        <f>G883</f>
        <v>0</v>
      </c>
      <c r="H882" s="46">
        <f t="shared" si="159"/>
        <v>0</v>
      </c>
      <c r="I882" s="46">
        <f t="shared" si="159"/>
        <v>0</v>
      </c>
    </row>
    <row r="883" spans="1:9" ht="31.5" hidden="1">
      <c r="A883" s="30" t="s">
        <v>115</v>
      </c>
      <c r="B883" s="43">
        <v>908</v>
      </c>
      <c r="C883" s="86" t="s">
        <v>82</v>
      </c>
      <c r="D883" s="86" t="s">
        <v>68</v>
      </c>
      <c r="E883" s="31" t="s">
        <v>691</v>
      </c>
      <c r="F883" s="86" t="s">
        <v>116</v>
      </c>
      <c r="G883" s="46">
        <f>G884</f>
        <v>0</v>
      </c>
      <c r="H883" s="46">
        <f t="shared" si="159"/>
        <v>0</v>
      </c>
      <c r="I883" s="46">
        <f t="shared" si="159"/>
        <v>0</v>
      </c>
    </row>
    <row r="884" spans="1:10" ht="47.25" hidden="1">
      <c r="A884" s="30" t="s">
        <v>117</v>
      </c>
      <c r="B884" s="43">
        <v>908</v>
      </c>
      <c r="C884" s="86" t="s">
        <v>82</v>
      </c>
      <c r="D884" s="86" t="s">
        <v>68</v>
      </c>
      <c r="E884" s="31" t="s">
        <v>691</v>
      </c>
      <c r="F884" s="86" t="s">
        <v>118</v>
      </c>
      <c r="G884" s="54">
        <v>0</v>
      </c>
      <c r="H884" s="54">
        <v>0</v>
      </c>
      <c r="I884" s="54">
        <v>0</v>
      </c>
      <c r="J884" s="50"/>
    </row>
    <row r="885" spans="1:9" ht="31.5" hidden="1">
      <c r="A885" s="84" t="s">
        <v>692</v>
      </c>
      <c r="B885" s="35">
        <v>908</v>
      </c>
      <c r="C885" s="101" t="s">
        <v>82</v>
      </c>
      <c r="D885" s="101" t="s">
        <v>68</v>
      </c>
      <c r="E885" s="28" t="s">
        <v>693</v>
      </c>
      <c r="F885" s="101"/>
      <c r="G885" s="56">
        <f>G886</f>
        <v>0</v>
      </c>
      <c r="H885" s="56">
        <f aca="true" t="shared" si="160" ref="H885:I887">H886</f>
        <v>0</v>
      </c>
      <c r="I885" s="56">
        <f t="shared" si="160"/>
        <v>0</v>
      </c>
    </row>
    <row r="886" spans="1:9" ht="15.75" hidden="1">
      <c r="A886" s="24" t="s">
        <v>278</v>
      </c>
      <c r="B886" s="43">
        <v>908</v>
      </c>
      <c r="C886" s="86" t="s">
        <v>82</v>
      </c>
      <c r="D886" s="86" t="s">
        <v>68</v>
      </c>
      <c r="E886" s="31" t="s">
        <v>694</v>
      </c>
      <c r="F886" s="86"/>
      <c r="G886" s="46">
        <f>G887</f>
        <v>0</v>
      </c>
      <c r="H886" s="46">
        <f t="shared" si="160"/>
        <v>0</v>
      </c>
      <c r="I886" s="46">
        <f t="shared" si="160"/>
        <v>0</v>
      </c>
    </row>
    <row r="887" spans="1:9" ht="31.5" hidden="1">
      <c r="A887" s="30" t="s">
        <v>115</v>
      </c>
      <c r="B887" s="43">
        <v>908</v>
      </c>
      <c r="C887" s="86" t="s">
        <v>82</v>
      </c>
      <c r="D887" s="86" t="s">
        <v>68</v>
      </c>
      <c r="E887" s="31" t="s">
        <v>694</v>
      </c>
      <c r="F887" s="86" t="s">
        <v>116</v>
      </c>
      <c r="G887" s="46">
        <f>G888</f>
        <v>0</v>
      </c>
      <c r="H887" s="46">
        <f t="shared" si="160"/>
        <v>0</v>
      </c>
      <c r="I887" s="46">
        <f t="shared" si="160"/>
        <v>0</v>
      </c>
    </row>
    <row r="888" spans="1:9" ht="47.25" hidden="1">
      <c r="A888" s="30" t="s">
        <v>117</v>
      </c>
      <c r="B888" s="43">
        <v>908</v>
      </c>
      <c r="C888" s="86" t="s">
        <v>82</v>
      </c>
      <c r="D888" s="86" t="s">
        <v>68</v>
      </c>
      <c r="E888" s="31" t="s">
        <v>694</v>
      </c>
      <c r="F888" s="86" t="s">
        <v>118</v>
      </c>
      <c r="G888" s="54">
        <v>0</v>
      </c>
      <c r="H888" s="54">
        <v>0</v>
      </c>
      <c r="I888" s="54">
        <v>0</v>
      </c>
    </row>
    <row r="889" spans="1:9" ht="31.5" hidden="1">
      <c r="A889" s="36" t="s">
        <v>695</v>
      </c>
      <c r="B889" s="35">
        <v>908</v>
      </c>
      <c r="C889" s="101" t="s">
        <v>82</v>
      </c>
      <c r="D889" s="101" t="s">
        <v>68</v>
      </c>
      <c r="E889" s="28" t="s">
        <v>696</v>
      </c>
      <c r="F889" s="101"/>
      <c r="G889" s="56">
        <f>G890</f>
        <v>0</v>
      </c>
      <c r="H889" s="56">
        <f aca="true" t="shared" si="161" ref="H889:I891">H890</f>
        <v>0</v>
      </c>
      <c r="I889" s="56">
        <f t="shared" si="161"/>
        <v>0</v>
      </c>
    </row>
    <row r="890" spans="1:9" ht="15.75" hidden="1">
      <c r="A890" s="24" t="s">
        <v>279</v>
      </c>
      <c r="B890" s="43">
        <v>908</v>
      </c>
      <c r="C890" s="86" t="s">
        <v>82</v>
      </c>
      <c r="D890" s="86" t="s">
        <v>68</v>
      </c>
      <c r="E890" s="31" t="s">
        <v>697</v>
      </c>
      <c r="F890" s="86"/>
      <c r="G890" s="46">
        <f>G891</f>
        <v>0</v>
      </c>
      <c r="H890" s="46">
        <f t="shared" si="161"/>
        <v>0</v>
      </c>
      <c r="I890" s="46">
        <f t="shared" si="161"/>
        <v>0</v>
      </c>
    </row>
    <row r="891" spans="1:9" ht="31.5" hidden="1">
      <c r="A891" s="30" t="s">
        <v>115</v>
      </c>
      <c r="B891" s="43">
        <v>908</v>
      </c>
      <c r="C891" s="86" t="s">
        <v>82</v>
      </c>
      <c r="D891" s="86" t="s">
        <v>68</v>
      </c>
      <c r="E891" s="31" t="s">
        <v>697</v>
      </c>
      <c r="F891" s="86" t="s">
        <v>116</v>
      </c>
      <c r="G891" s="46">
        <f>G892</f>
        <v>0</v>
      </c>
      <c r="H891" s="46">
        <f t="shared" si="161"/>
        <v>0</v>
      </c>
      <c r="I891" s="46">
        <f t="shared" si="161"/>
        <v>0</v>
      </c>
    </row>
    <row r="892" spans="1:9" ht="47.25" hidden="1">
      <c r="A892" s="30" t="s">
        <v>117</v>
      </c>
      <c r="B892" s="43">
        <v>908</v>
      </c>
      <c r="C892" s="86" t="s">
        <v>82</v>
      </c>
      <c r="D892" s="86" t="s">
        <v>68</v>
      </c>
      <c r="E892" s="31" t="s">
        <v>697</v>
      </c>
      <c r="F892" s="86" t="s">
        <v>118</v>
      </c>
      <c r="G892" s="46">
        <v>0</v>
      </c>
      <c r="H892" s="46">
        <v>0</v>
      </c>
      <c r="I892" s="46">
        <v>0</v>
      </c>
    </row>
    <row r="893" spans="1:9" ht="31.5" hidden="1">
      <c r="A893" s="79" t="s">
        <v>698</v>
      </c>
      <c r="B893" s="35">
        <v>908</v>
      </c>
      <c r="C893" s="101" t="s">
        <v>82</v>
      </c>
      <c r="D893" s="101" t="s">
        <v>68</v>
      </c>
      <c r="E893" s="28" t="s">
        <v>699</v>
      </c>
      <c r="F893" s="101"/>
      <c r="G893" s="44">
        <f>G894</f>
        <v>0</v>
      </c>
      <c r="H893" s="44">
        <f aca="true" t="shared" si="162" ref="H893:I895">H894</f>
        <v>0</v>
      </c>
      <c r="I893" s="44">
        <f t="shared" si="162"/>
        <v>0</v>
      </c>
    </row>
    <row r="894" spans="1:9" ht="31.5" hidden="1">
      <c r="A894" s="60" t="s">
        <v>280</v>
      </c>
      <c r="B894" s="43">
        <v>908</v>
      </c>
      <c r="C894" s="86" t="s">
        <v>82</v>
      </c>
      <c r="D894" s="86" t="s">
        <v>68</v>
      </c>
      <c r="E894" s="31" t="s">
        <v>700</v>
      </c>
      <c r="F894" s="86"/>
      <c r="G894" s="46">
        <f>G895</f>
        <v>0</v>
      </c>
      <c r="H894" s="46">
        <f t="shared" si="162"/>
        <v>0</v>
      </c>
      <c r="I894" s="46">
        <f t="shared" si="162"/>
        <v>0</v>
      </c>
    </row>
    <row r="895" spans="1:9" ht="31.5" hidden="1">
      <c r="A895" s="30" t="s">
        <v>115</v>
      </c>
      <c r="B895" s="43">
        <v>908</v>
      </c>
      <c r="C895" s="86" t="s">
        <v>82</v>
      </c>
      <c r="D895" s="86" t="s">
        <v>68</v>
      </c>
      <c r="E895" s="31" t="s">
        <v>700</v>
      </c>
      <c r="F895" s="86" t="s">
        <v>116</v>
      </c>
      <c r="G895" s="46">
        <f>G896</f>
        <v>0</v>
      </c>
      <c r="H895" s="46">
        <f t="shared" si="162"/>
        <v>0</v>
      </c>
      <c r="I895" s="46">
        <f t="shared" si="162"/>
        <v>0</v>
      </c>
    </row>
    <row r="896" spans="1:9" ht="47.25" hidden="1">
      <c r="A896" s="30" t="s">
        <v>117</v>
      </c>
      <c r="B896" s="43">
        <v>908</v>
      </c>
      <c r="C896" s="86" t="s">
        <v>82</v>
      </c>
      <c r="D896" s="86" t="s">
        <v>68</v>
      </c>
      <c r="E896" s="31" t="s">
        <v>700</v>
      </c>
      <c r="F896" s="86" t="s">
        <v>118</v>
      </c>
      <c r="G896" s="46">
        <v>0</v>
      </c>
      <c r="H896" s="46">
        <v>0</v>
      </c>
      <c r="I896" s="46">
        <v>0</v>
      </c>
    </row>
    <row r="897" spans="1:9" ht="31.5" hidden="1">
      <c r="A897" s="79" t="s">
        <v>701</v>
      </c>
      <c r="B897" s="35">
        <v>908</v>
      </c>
      <c r="C897" s="101" t="s">
        <v>82</v>
      </c>
      <c r="D897" s="101" t="s">
        <v>68</v>
      </c>
      <c r="E897" s="28" t="s">
        <v>702</v>
      </c>
      <c r="F897" s="101"/>
      <c r="G897" s="44">
        <f>G898</f>
        <v>0</v>
      </c>
      <c r="H897" s="44">
        <f aca="true" t="shared" si="163" ref="H897:I899">H898</f>
        <v>0</v>
      </c>
      <c r="I897" s="44">
        <f t="shared" si="163"/>
        <v>0</v>
      </c>
    </row>
    <row r="898" spans="1:9" ht="15.75" hidden="1">
      <c r="A898" s="60" t="s">
        <v>281</v>
      </c>
      <c r="B898" s="43">
        <v>908</v>
      </c>
      <c r="C898" s="86" t="s">
        <v>82</v>
      </c>
      <c r="D898" s="86" t="s">
        <v>68</v>
      </c>
      <c r="E898" s="31" t="s">
        <v>703</v>
      </c>
      <c r="F898" s="86"/>
      <c r="G898" s="46">
        <f>G899</f>
        <v>0</v>
      </c>
      <c r="H898" s="46">
        <f t="shared" si="163"/>
        <v>0</v>
      </c>
      <c r="I898" s="46">
        <f t="shared" si="163"/>
        <v>0</v>
      </c>
    </row>
    <row r="899" spans="1:9" ht="31.5" hidden="1">
      <c r="A899" s="33" t="s">
        <v>115</v>
      </c>
      <c r="B899" s="43">
        <v>908</v>
      </c>
      <c r="C899" s="86" t="s">
        <v>82</v>
      </c>
      <c r="D899" s="86" t="s">
        <v>68</v>
      </c>
      <c r="E899" s="31" t="s">
        <v>703</v>
      </c>
      <c r="F899" s="86" t="s">
        <v>116</v>
      </c>
      <c r="G899" s="46">
        <f>G900</f>
        <v>0</v>
      </c>
      <c r="H899" s="46">
        <f t="shared" si="163"/>
        <v>0</v>
      </c>
      <c r="I899" s="46">
        <f t="shared" si="163"/>
        <v>0</v>
      </c>
    </row>
    <row r="900" spans="1:9" ht="47.25" hidden="1">
      <c r="A900" s="33" t="s">
        <v>117</v>
      </c>
      <c r="B900" s="43">
        <v>908</v>
      </c>
      <c r="C900" s="86" t="s">
        <v>82</v>
      </c>
      <c r="D900" s="86" t="s">
        <v>68</v>
      </c>
      <c r="E900" s="31" t="s">
        <v>703</v>
      </c>
      <c r="F900" s="86" t="s">
        <v>118</v>
      </c>
      <c r="G900" s="46">
        <v>0</v>
      </c>
      <c r="H900" s="46">
        <v>0</v>
      </c>
      <c r="I900" s="46">
        <v>0</v>
      </c>
    </row>
    <row r="901" spans="1:9" ht="15.75">
      <c r="A901" s="45" t="s">
        <v>90</v>
      </c>
      <c r="B901" s="35">
        <v>908</v>
      </c>
      <c r="C901" s="28" t="s">
        <v>82</v>
      </c>
      <c r="D901" s="28" t="s">
        <v>70</v>
      </c>
      <c r="E901" s="28"/>
      <c r="F901" s="28"/>
      <c r="G901" s="44">
        <f>G902+G907+G945</f>
        <v>4683.9</v>
      </c>
      <c r="H901" s="44">
        <f>H902+H907+H945</f>
        <v>4683.9</v>
      </c>
      <c r="I901" s="44">
        <f>I902+I907+I945</f>
        <v>4683.9</v>
      </c>
    </row>
    <row r="902" spans="1:9" ht="15.75">
      <c r="A902" s="45" t="s">
        <v>122</v>
      </c>
      <c r="B902" s="35">
        <v>908</v>
      </c>
      <c r="C902" s="28" t="s">
        <v>82</v>
      </c>
      <c r="D902" s="28" t="s">
        <v>70</v>
      </c>
      <c r="E902" s="28" t="s">
        <v>360</v>
      </c>
      <c r="F902" s="28"/>
      <c r="G902" s="44">
        <f>G903</f>
        <v>390</v>
      </c>
      <c r="H902" s="44">
        <f aca="true" t="shared" si="164" ref="H902:I905">H903</f>
        <v>390</v>
      </c>
      <c r="I902" s="44">
        <f t="shared" si="164"/>
        <v>390</v>
      </c>
    </row>
    <row r="903" spans="1:9" ht="31.5">
      <c r="A903" s="45" t="s">
        <v>384</v>
      </c>
      <c r="B903" s="35">
        <v>908</v>
      </c>
      <c r="C903" s="28" t="s">
        <v>82</v>
      </c>
      <c r="D903" s="28" t="s">
        <v>70</v>
      </c>
      <c r="E903" s="28" t="s">
        <v>385</v>
      </c>
      <c r="F903" s="28"/>
      <c r="G903" s="44">
        <f>G904</f>
        <v>390</v>
      </c>
      <c r="H903" s="44">
        <f t="shared" si="164"/>
        <v>390</v>
      </c>
      <c r="I903" s="44">
        <f t="shared" si="164"/>
        <v>390</v>
      </c>
    </row>
    <row r="904" spans="1:9" ht="15.75">
      <c r="A904" s="33" t="s">
        <v>237</v>
      </c>
      <c r="B904" s="43">
        <v>908</v>
      </c>
      <c r="C904" s="31" t="s">
        <v>82</v>
      </c>
      <c r="D904" s="31" t="s">
        <v>70</v>
      </c>
      <c r="E904" s="31" t="s">
        <v>704</v>
      </c>
      <c r="F904" s="31"/>
      <c r="G904" s="46">
        <f>G905</f>
        <v>390</v>
      </c>
      <c r="H904" s="46">
        <f t="shared" si="164"/>
        <v>390</v>
      </c>
      <c r="I904" s="46">
        <f t="shared" si="164"/>
        <v>390</v>
      </c>
    </row>
    <row r="905" spans="1:9" ht="31.5">
      <c r="A905" s="33" t="s">
        <v>115</v>
      </c>
      <c r="B905" s="43">
        <v>908</v>
      </c>
      <c r="C905" s="31" t="s">
        <v>82</v>
      </c>
      <c r="D905" s="31" t="s">
        <v>70</v>
      </c>
      <c r="E905" s="31" t="s">
        <v>704</v>
      </c>
      <c r="F905" s="31" t="s">
        <v>116</v>
      </c>
      <c r="G905" s="46">
        <f>G906</f>
        <v>390</v>
      </c>
      <c r="H905" s="46">
        <f t="shared" si="164"/>
        <v>390</v>
      </c>
      <c r="I905" s="46">
        <f t="shared" si="164"/>
        <v>390</v>
      </c>
    </row>
    <row r="906" spans="1:9" ht="47.25">
      <c r="A906" s="33" t="s">
        <v>117</v>
      </c>
      <c r="B906" s="43">
        <v>908</v>
      </c>
      <c r="C906" s="31" t="s">
        <v>82</v>
      </c>
      <c r="D906" s="31" t="s">
        <v>70</v>
      </c>
      <c r="E906" s="31" t="s">
        <v>704</v>
      </c>
      <c r="F906" s="31" t="s">
        <v>118</v>
      </c>
      <c r="G906" s="32">
        <v>390</v>
      </c>
      <c r="H906" s="32">
        <v>390</v>
      </c>
      <c r="I906" s="32">
        <v>390</v>
      </c>
    </row>
    <row r="907" spans="1:9" ht="47.25">
      <c r="A907" s="45" t="s">
        <v>282</v>
      </c>
      <c r="B907" s="35">
        <v>908</v>
      </c>
      <c r="C907" s="28" t="s">
        <v>82</v>
      </c>
      <c r="D907" s="28" t="s">
        <v>70</v>
      </c>
      <c r="E907" s="28" t="s">
        <v>236</v>
      </c>
      <c r="F907" s="28"/>
      <c r="G907" s="44">
        <f>G908+G922</f>
        <v>3793.9</v>
      </c>
      <c r="H907" s="44">
        <f>H908+H922</f>
        <v>3793.9</v>
      </c>
      <c r="I907" s="44">
        <f>I908+I922</f>
        <v>3793.9</v>
      </c>
    </row>
    <row r="908" spans="1:9" ht="47.25">
      <c r="A908" s="45" t="s">
        <v>283</v>
      </c>
      <c r="B908" s="35">
        <v>908</v>
      </c>
      <c r="C908" s="28" t="s">
        <v>82</v>
      </c>
      <c r="D908" s="28" t="s">
        <v>70</v>
      </c>
      <c r="E908" s="28" t="s">
        <v>284</v>
      </c>
      <c r="F908" s="28"/>
      <c r="G908" s="44">
        <f>G909</f>
        <v>1740</v>
      </c>
      <c r="H908" s="44">
        <f>H909</f>
        <v>1740</v>
      </c>
      <c r="I908" s="44">
        <f>I909</f>
        <v>1740</v>
      </c>
    </row>
    <row r="909" spans="1:9" ht="47.25">
      <c r="A909" s="45" t="s">
        <v>705</v>
      </c>
      <c r="B909" s="35">
        <v>908</v>
      </c>
      <c r="C909" s="28" t="s">
        <v>82</v>
      </c>
      <c r="D909" s="28" t="s">
        <v>70</v>
      </c>
      <c r="E909" s="28" t="s">
        <v>706</v>
      </c>
      <c r="F909" s="28"/>
      <c r="G909" s="44">
        <f>G910+G913+G919</f>
        <v>1740</v>
      </c>
      <c r="H909" s="44">
        <f>H910+H913+H919</f>
        <v>1740</v>
      </c>
      <c r="I909" s="44">
        <f>I910+I913+I919</f>
        <v>1740</v>
      </c>
    </row>
    <row r="910" spans="1:9" ht="15.75">
      <c r="A910" s="33" t="s">
        <v>285</v>
      </c>
      <c r="B910" s="43">
        <v>908</v>
      </c>
      <c r="C910" s="31" t="s">
        <v>82</v>
      </c>
      <c r="D910" s="31" t="s">
        <v>70</v>
      </c>
      <c r="E910" s="31" t="s">
        <v>707</v>
      </c>
      <c r="F910" s="31"/>
      <c r="G910" s="46">
        <f aca="true" t="shared" si="165" ref="G910:I911">G911</f>
        <v>90</v>
      </c>
      <c r="H910" s="46">
        <f t="shared" si="165"/>
        <v>90</v>
      </c>
      <c r="I910" s="46">
        <f t="shared" si="165"/>
        <v>90</v>
      </c>
    </row>
    <row r="911" spans="1:9" ht="31.5">
      <c r="A911" s="33" t="s">
        <v>115</v>
      </c>
      <c r="B911" s="43">
        <v>908</v>
      </c>
      <c r="C911" s="31" t="s">
        <v>82</v>
      </c>
      <c r="D911" s="31" t="s">
        <v>70</v>
      </c>
      <c r="E911" s="31" t="s">
        <v>707</v>
      </c>
      <c r="F911" s="31" t="s">
        <v>116</v>
      </c>
      <c r="G911" s="46">
        <f t="shared" si="165"/>
        <v>90</v>
      </c>
      <c r="H911" s="46">
        <f t="shared" si="165"/>
        <v>90</v>
      </c>
      <c r="I911" s="46">
        <f t="shared" si="165"/>
        <v>90</v>
      </c>
    </row>
    <row r="912" spans="1:9" ht="47.25">
      <c r="A912" s="33" t="s">
        <v>117</v>
      </c>
      <c r="B912" s="43">
        <v>908</v>
      </c>
      <c r="C912" s="31" t="s">
        <v>82</v>
      </c>
      <c r="D912" s="31" t="s">
        <v>70</v>
      </c>
      <c r="E912" s="31" t="s">
        <v>707</v>
      </c>
      <c r="F912" s="31" t="s">
        <v>118</v>
      </c>
      <c r="G912" s="46">
        <v>90</v>
      </c>
      <c r="H912" s="46">
        <v>90</v>
      </c>
      <c r="I912" s="46">
        <v>90</v>
      </c>
    </row>
    <row r="913" spans="1:9" ht="15.75">
      <c r="A913" s="33" t="s">
        <v>708</v>
      </c>
      <c r="B913" s="43">
        <v>908</v>
      </c>
      <c r="C913" s="31" t="s">
        <v>82</v>
      </c>
      <c r="D913" s="31" t="s">
        <v>70</v>
      </c>
      <c r="E913" s="31" t="s">
        <v>709</v>
      </c>
      <c r="F913" s="31"/>
      <c r="G913" s="46">
        <f>G914+G916</f>
        <v>650</v>
      </c>
      <c r="H913" s="46">
        <f>H914+H916</f>
        <v>650</v>
      </c>
      <c r="I913" s="46">
        <f>I914+I916</f>
        <v>650</v>
      </c>
    </row>
    <row r="914" spans="1:9" ht="31.5">
      <c r="A914" s="33" t="s">
        <v>115</v>
      </c>
      <c r="B914" s="43">
        <v>908</v>
      </c>
      <c r="C914" s="31" t="s">
        <v>82</v>
      </c>
      <c r="D914" s="31" t="s">
        <v>70</v>
      </c>
      <c r="E914" s="31" t="s">
        <v>709</v>
      </c>
      <c r="F914" s="31" t="s">
        <v>116</v>
      </c>
      <c r="G914" s="46">
        <f>G915</f>
        <v>650</v>
      </c>
      <c r="H914" s="46">
        <f>H915</f>
        <v>650</v>
      </c>
      <c r="I914" s="46">
        <f>I915</f>
        <v>650</v>
      </c>
    </row>
    <row r="915" spans="1:9" ht="47.25">
      <c r="A915" s="33" t="s">
        <v>117</v>
      </c>
      <c r="B915" s="43">
        <v>908</v>
      </c>
      <c r="C915" s="31" t="s">
        <v>82</v>
      </c>
      <c r="D915" s="31" t="s">
        <v>70</v>
      </c>
      <c r="E915" s="31" t="s">
        <v>709</v>
      </c>
      <c r="F915" s="31" t="s">
        <v>118</v>
      </c>
      <c r="G915" s="46">
        <v>650</v>
      </c>
      <c r="H915" s="46">
        <v>650</v>
      </c>
      <c r="I915" s="46">
        <v>650</v>
      </c>
    </row>
    <row r="916" spans="1:9" ht="15.75" hidden="1">
      <c r="A916" s="33" t="s">
        <v>119</v>
      </c>
      <c r="B916" s="43">
        <v>908</v>
      </c>
      <c r="C916" s="31" t="s">
        <v>82</v>
      </c>
      <c r="D916" s="31" t="s">
        <v>70</v>
      </c>
      <c r="E916" s="31" t="s">
        <v>709</v>
      </c>
      <c r="F916" s="31" t="s">
        <v>124</v>
      </c>
      <c r="G916" s="46">
        <f>G918+G917</f>
        <v>0</v>
      </c>
      <c r="H916" s="46">
        <f>H918+H917</f>
        <v>0</v>
      </c>
      <c r="I916" s="46">
        <f>I918+I917</f>
        <v>0</v>
      </c>
    </row>
    <row r="917" spans="1:9" ht="47.25" hidden="1">
      <c r="A917" s="33" t="s">
        <v>710</v>
      </c>
      <c r="B917" s="43">
        <v>908</v>
      </c>
      <c r="C917" s="31" t="s">
        <v>82</v>
      </c>
      <c r="D917" s="31" t="s">
        <v>70</v>
      </c>
      <c r="E917" s="31" t="s">
        <v>709</v>
      </c>
      <c r="F917" s="31" t="s">
        <v>126</v>
      </c>
      <c r="G917" s="46">
        <v>0</v>
      </c>
      <c r="H917" s="46">
        <v>0</v>
      </c>
      <c r="I917" s="46">
        <v>0</v>
      </c>
    </row>
    <row r="918" spans="1:9" ht="15.75" hidden="1">
      <c r="A918" s="33" t="s">
        <v>273</v>
      </c>
      <c r="B918" s="43">
        <v>908</v>
      </c>
      <c r="C918" s="31" t="s">
        <v>82</v>
      </c>
      <c r="D918" s="31" t="s">
        <v>70</v>
      </c>
      <c r="E918" s="31" t="s">
        <v>709</v>
      </c>
      <c r="F918" s="31" t="s">
        <v>121</v>
      </c>
      <c r="G918" s="46">
        <f>3.4+37.5-40.9</f>
        <v>0</v>
      </c>
      <c r="H918" s="46">
        <f>3.4+37.5-40.9</f>
        <v>0</v>
      </c>
      <c r="I918" s="46">
        <f>3.4+37.5-40.9</f>
        <v>0</v>
      </c>
    </row>
    <row r="919" spans="1:9" ht="15.75">
      <c r="A919" s="33" t="s">
        <v>286</v>
      </c>
      <c r="B919" s="43">
        <v>908</v>
      </c>
      <c r="C919" s="31" t="s">
        <v>82</v>
      </c>
      <c r="D919" s="31" t="s">
        <v>70</v>
      </c>
      <c r="E919" s="31" t="s">
        <v>711</v>
      </c>
      <c r="F919" s="31"/>
      <c r="G919" s="46">
        <f aca="true" t="shared" si="166" ref="G919:I920">G920</f>
        <v>1000</v>
      </c>
      <c r="H919" s="46">
        <f t="shared" si="166"/>
        <v>1000</v>
      </c>
      <c r="I919" s="46">
        <f t="shared" si="166"/>
        <v>1000</v>
      </c>
    </row>
    <row r="920" spans="1:9" ht="31.5">
      <c r="A920" s="33" t="s">
        <v>115</v>
      </c>
      <c r="B920" s="43">
        <v>908</v>
      </c>
      <c r="C920" s="31" t="s">
        <v>82</v>
      </c>
      <c r="D920" s="31" t="s">
        <v>70</v>
      </c>
      <c r="E920" s="31" t="s">
        <v>711</v>
      </c>
      <c r="F920" s="31" t="s">
        <v>116</v>
      </c>
      <c r="G920" s="46">
        <f t="shared" si="166"/>
        <v>1000</v>
      </c>
      <c r="H920" s="46">
        <f t="shared" si="166"/>
        <v>1000</v>
      </c>
      <c r="I920" s="46">
        <f t="shared" si="166"/>
        <v>1000</v>
      </c>
    </row>
    <row r="921" spans="1:9" ht="47.25">
      <c r="A921" s="33" t="s">
        <v>117</v>
      </c>
      <c r="B921" s="43">
        <v>908</v>
      </c>
      <c r="C921" s="31" t="s">
        <v>82</v>
      </c>
      <c r="D921" s="31" t="s">
        <v>70</v>
      </c>
      <c r="E921" s="31" t="s">
        <v>711</v>
      </c>
      <c r="F921" s="31" t="s">
        <v>118</v>
      </c>
      <c r="G921" s="46">
        <v>1000</v>
      </c>
      <c r="H921" s="46">
        <v>1000</v>
      </c>
      <c r="I921" s="46">
        <v>1000</v>
      </c>
    </row>
    <row r="922" spans="1:9" ht="47.25">
      <c r="A922" s="45" t="s">
        <v>287</v>
      </c>
      <c r="B922" s="35">
        <v>908</v>
      </c>
      <c r="C922" s="28" t="s">
        <v>82</v>
      </c>
      <c r="D922" s="28" t="s">
        <v>70</v>
      </c>
      <c r="E922" s="28" t="s">
        <v>288</v>
      </c>
      <c r="F922" s="28"/>
      <c r="G922" s="44">
        <f>G923+G938</f>
        <v>2053.9</v>
      </c>
      <c r="H922" s="44">
        <f>H923+H938</f>
        <v>2053.9</v>
      </c>
      <c r="I922" s="44">
        <f>I923+I938</f>
        <v>2053.9</v>
      </c>
    </row>
    <row r="923" spans="1:9" ht="31.5">
      <c r="A923" s="45" t="s">
        <v>712</v>
      </c>
      <c r="B923" s="35">
        <v>908</v>
      </c>
      <c r="C923" s="28" t="s">
        <v>82</v>
      </c>
      <c r="D923" s="28" t="s">
        <v>70</v>
      </c>
      <c r="E923" s="28" t="s">
        <v>713</v>
      </c>
      <c r="F923" s="28"/>
      <c r="G923" s="44">
        <f>G935+G924+G927+G932</f>
        <v>390</v>
      </c>
      <c r="H923" s="44">
        <f>H935+H924+H927+H932</f>
        <v>390</v>
      </c>
      <c r="I923" s="44">
        <f>I935+I924+I927+I932</f>
        <v>390</v>
      </c>
    </row>
    <row r="924" spans="1:9" ht="15.75">
      <c r="A924" s="33" t="s">
        <v>289</v>
      </c>
      <c r="B924" s="43">
        <v>908</v>
      </c>
      <c r="C924" s="31" t="s">
        <v>82</v>
      </c>
      <c r="D924" s="31" t="s">
        <v>70</v>
      </c>
      <c r="E924" s="31" t="s">
        <v>714</v>
      </c>
      <c r="F924" s="31"/>
      <c r="G924" s="46">
        <f aca="true" t="shared" si="167" ref="G924:I925">G925</f>
        <v>4</v>
      </c>
      <c r="H924" s="46">
        <f t="shared" si="167"/>
        <v>4</v>
      </c>
      <c r="I924" s="46">
        <f t="shared" si="167"/>
        <v>4</v>
      </c>
    </row>
    <row r="925" spans="1:9" ht="31.5">
      <c r="A925" s="33" t="s">
        <v>115</v>
      </c>
      <c r="B925" s="43">
        <v>908</v>
      </c>
      <c r="C925" s="31" t="s">
        <v>82</v>
      </c>
      <c r="D925" s="31" t="s">
        <v>70</v>
      </c>
      <c r="E925" s="31" t="s">
        <v>714</v>
      </c>
      <c r="F925" s="31" t="s">
        <v>116</v>
      </c>
      <c r="G925" s="46">
        <f t="shared" si="167"/>
        <v>4</v>
      </c>
      <c r="H925" s="46">
        <f t="shared" si="167"/>
        <v>4</v>
      </c>
      <c r="I925" s="46">
        <f t="shared" si="167"/>
        <v>4</v>
      </c>
    </row>
    <row r="926" spans="1:9" ht="47.25">
      <c r="A926" s="33" t="s">
        <v>117</v>
      </c>
      <c r="B926" s="43">
        <v>908</v>
      </c>
      <c r="C926" s="31" t="s">
        <v>82</v>
      </c>
      <c r="D926" s="31" t="s">
        <v>70</v>
      </c>
      <c r="E926" s="31" t="s">
        <v>714</v>
      </c>
      <c r="F926" s="31" t="s">
        <v>118</v>
      </c>
      <c r="G926" s="46">
        <v>4</v>
      </c>
      <c r="H926" s="46">
        <v>4</v>
      </c>
      <c r="I926" s="46">
        <v>4</v>
      </c>
    </row>
    <row r="927" spans="1:9" ht="47.25">
      <c r="A927" s="24" t="s">
        <v>290</v>
      </c>
      <c r="B927" s="43">
        <v>908</v>
      </c>
      <c r="C927" s="31" t="s">
        <v>82</v>
      </c>
      <c r="D927" s="31" t="s">
        <v>70</v>
      </c>
      <c r="E927" s="31" t="s">
        <v>715</v>
      </c>
      <c r="F927" s="31"/>
      <c r="G927" s="46">
        <f>G928+G930</f>
        <v>375</v>
      </c>
      <c r="H927" s="46">
        <f>H928+H930</f>
        <v>375</v>
      </c>
      <c r="I927" s="46">
        <f>I928+I930</f>
        <v>375</v>
      </c>
    </row>
    <row r="928" spans="1:9" ht="31.5">
      <c r="A928" s="33" t="s">
        <v>115</v>
      </c>
      <c r="B928" s="43">
        <v>908</v>
      </c>
      <c r="C928" s="31" t="s">
        <v>82</v>
      </c>
      <c r="D928" s="31" t="s">
        <v>70</v>
      </c>
      <c r="E928" s="31" t="s">
        <v>715</v>
      </c>
      <c r="F928" s="31" t="s">
        <v>116</v>
      </c>
      <c r="G928" s="46">
        <f>G929</f>
        <v>300</v>
      </c>
      <c r="H928" s="46">
        <f>H929</f>
        <v>300</v>
      </c>
      <c r="I928" s="46">
        <f>I929</f>
        <v>300</v>
      </c>
    </row>
    <row r="929" spans="1:9" ht="47.25">
      <c r="A929" s="33" t="s">
        <v>117</v>
      </c>
      <c r="B929" s="43">
        <v>908</v>
      </c>
      <c r="C929" s="31" t="s">
        <v>82</v>
      </c>
      <c r="D929" s="31" t="s">
        <v>70</v>
      </c>
      <c r="E929" s="31" t="s">
        <v>715</v>
      </c>
      <c r="F929" s="31" t="s">
        <v>118</v>
      </c>
      <c r="G929" s="46">
        <v>300</v>
      </c>
      <c r="H929" s="46">
        <v>300</v>
      </c>
      <c r="I929" s="46">
        <v>300</v>
      </c>
    </row>
    <row r="930" spans="1:9" ht="15.75">
      <c r="A930" s="33" t="s">
        <v>119</v>
      </c>
      <c r="B930" s="43">
        <v>908</v>
      </c>
      <c r="C930" s="31" t="s">
        <v>82</v>
      </c>
      <c r="D930" s="31" t="s">
        <v>70</v>
      </c>
      <c r="E930" s="31" t="s">
        <v>715</v>
      </c>
      <c r="F930" s="31" t="s">
        <v>124</v>
      </c>
      <c r="G930" s="46">
        <f>G931</f>
        <v>75</v>
      </c>
      <c r="H930" s="46">
        <f>H931</f>
        <v>75</v>
      </c>
      <c r="I930" s="46">
        <f>I931</f>
        <v>75</v>
      </c>
    </row>
    <row r="931" spans="1:9" ht="15.75">
      <c r="A931" s="33" t="s">
        <v>273</v>
      </c>
      <c r="B931" s="43">
        <v>908</v>
      </c>
      <c r="C931" s="31" t="s">
        <v>82</v>
      </c>
      <c r="D931" s="31" t="s">
        <v>70</v>
      </c>
      <c r="E931" s="31" t="s">
        <v>715</v>
      </c>
      <c r="F931" s="31" t="s">
        <v>121</v>
      </c>
      <c r="G931" s="46">
        <v>75</v>
      </c>
      <c r="H931" s="46">
        <v>75</v>
      </c>
      <c r="I931" s="46">
        <v>75</v>
      </c>
    </row>
    <row r="932" spans="1:9" ht="15.75" hidden="1">
      <c r="A932" s="24" t="s">
        <v>291</v>
      </c>
      <c r="B932" s="43">
        <v>908</v>
      </c>
      <c r="C932" s="31" t="s">
        <v>82</v>
      </c>
      <c r="D932" s="31" t="s">
        <v>70</v>
      </c>
      <c r="E932" s="31" t="s">
        <v>716</v>
      </c>
      <c r="F932" s="31"/>
      <c r="G932" s="46">
        <f aca="true" t="shared" si="168" ref="G932:I933">G933</f>
        <v>0</v>
      </c>
      <c r="H932" s="46">
        <f t="shared" si="168"/>
        <v>0</v>
      </c>
      <c r="I932" s="46">
        <f t="shared" si="168"/>
        <v>0</v>
      </c>
    </row>
    <row r="933" spans="1:9" ht="39.75" customHeight="1" hidden="1">
      <c r="A933" s="33" t="s">
        <v>115</v>
      </c>
      <c r="B933" s="43">
        <v>908</v>
      </c>
      <c r="C933" s="31" t="s">
        <v>82</v>
      </c>
      <c r="D933" s="31" t="s">
        <v>70</v>
      </c>
      <c r="E933" s="31" t="s">
        <v>716</v>
      </c>
      <c r="F933" s="31" t="s">
        <v>116</v>
      </c>
      <c r="G933" s="46">
        <f t="shared" si="168"/>
        <v>0</v>
      </c>
      <c r="H933" s="46">
        <f t="shared" si="168"/>
        <v>0</v>
      </c>
      <c r="I933" s="46">
        <f t="shared" si="168"/>
        <v>0</v>
      </c>
    </row>
    <row r="934" spans="1:9" ht="47.25" hidden="1">
      <c r="A934" s="33" t="s">
        <v>117</v>
      </c>
      <c r="B934" s="43">
        <v>908</v>
      </c>
      <c r="C934" s="31" t="s">
        <v>82</v>
      </c>
      <c r="D934" s="31" t="s">
        <v>70</v>
      </c>
      <c r="E934" s="31" t="s">
        <v>716</v>
      </c>
      <c r="F934" s="31" t="s">
        <v>118</v>
      </c>
      <c r="G934" s="46">
        <v>0</v>
      </c>
      <c r="H934" s="46">
        <v>0</v>
      </c>
      <c r="I934" s="46">
        <v>0</v>
      </c>
    </row>
    <row r="935" spans="1:9" ht="31.5">
      <c r="A935" s="96" t="s">
        <v>717</v>
      </c>
      <c r="B935" s="43">
        <v>908</v>
      </c>
      <c r="C935" s="31" t="s">
        <v>82</v>
      </c>
      <c r="D935" s="31" t="s">
        <v>70</v>
      </c>
      <c r="E935" s="31" t="s">
        <v>718</v>
      </c>
      <c r="F935" s="31"/>
      <c r="G935" s="46">
        <f aca="true" t="shared" si="169" ref="G935:I936">G936</f>
        <v>11</v>
      </c>
      <c r="H935" s="46">
        <f t="shared" si="169"/>
        <v>11</v>
      </c>
      <c r="I935" s="46">
        <f t="shared" si="169"/>
        <v>11</v>
      </c>
    </row>
    <row r="936" spans="1:9" ht="31.5">
      <c r="A936" s="33" t="s">
        <v>115</v>
      </c>
      <c r="B936" s="43">
        <v>908</v>
      </c>
      <c r="C936" s="31" t="s">
        <v>82</v>
      </c>
      <c r="D936" s="31" t="s">
        <v>70</v>
      </c>
      <c r="E936" s="31" t="s">
        <v>718</v>
      </c>
      <c r="F936" s="31" t="s">
        <v>116</v>
      </c>
      <c r="G936" s="46">
        <f t="shared" si="169"/>
        <v>11</v>
      </c>
      <c r="H936" s="46">
        <f t="shared" si="169"/>
        <v>11</v>
      </c>
      <c r="I936" s="46">
        <f t="shared" si="169"/>
        <v>11</v>
      </c>
    </row>
    <row r="937" spans="1:9" ht="47.25">
      <c r="A937" s="33" t="s">
        <v>117</v>
      </c>
      <c r="B937" s="43">
        <v>908</v>
      </c>
      <c r="C937" s="31" t="s">
        <v>82</v>
      </c>
      <c r="D937" s="31" t="s">
        <v>70</v>
      </c>
      <c r="E937" s="31" t="s">
        <v>718</v>
      </c>
      <c r="F937" s="31" t="s">
        <v>118</v>
      </c>
      <c r="G937" s="46">
        <v>11</v>
      </c>
      <c r="H937" s="46">
        <v>11</v>
      </c>
      <c r="I937" s="46">
        <v>11</v>
      </c>
    </row>
    <row r="938" spans="1:9" ht="31.5">
      <c r="A938" s="45" t="s">
        <v>719</v>
      </c>
      <c r="B938" s="35">
        <v>908</v>
      </c>
      <c r="C938" s="28" t="s">
        <v>82</v>
      </c>
      <c r="D938" s="28" t="s">
        <v>70</v>
      </c>
      <c r="E938" s="28" t="s">
        <v>720</v>
      </c>
      <c r="F938" s="28"/>
      <c r="G938" s="44">
        <f>G939+G942</f>
        <v>1663.9</v>
      </c>
      <c r="H938" s="44">
        <f>H939+H942</f>
        <v>1663.9</v>
      </c>
      <c r="I938" s="44">
        <f>I939+I942</f>
        <v>1663.9</v>
      </c>
    </row>
    <row r="939" spans="1:9" ht="31.5">
      <c r="A939" s="33" t="s">
        <v>293</v>
      </c>
      <c r="B939" s="43">
        <v>908</v>
      </c>
      <c r="C939" s="31" t="s">
        <v>82</v>
      </c>
      <c r="D939" s="31" t="s">
        <v>70</v>
      </c>
      <c r="E939" s="31" t="s">
        <v>721</v>
      </c>
      <c r="F939" s="31"/>
      <c r="G939" s="46">
        <f aca="true" t="shared" si="170" ref="G939:I940">G940</f>
        <v>244</v>
      </c>
      <c r="H939" s="46">
        <f t="shared" si="170"/>
        <v>244</v>
      </c>
      <c r="I939" s="46">
        <f t="shared" si="170"/>
        <v>244</v>
      </c>
    </row>
    <row r="940" spans="1:9" ht="31.5">
      <c r="A940" s="33" t="s">
        <v>115</v>
      </c>
      <c r="B940" s="43">
        <v>908</v>
      </c>
      <c r="C940" s="31" t="s">
        <v>82</v>
      </c>
      <c r="D940" s="31" t="s">
        <v>70</v>
      </c>
      <c r="E940" s="31" t="s">
        <v>721</v>
      </c>
      <c r="F940" s="31" t="s">
        <v>116</v>
      </c>
      <c r="G940" s="46">
        <f t="shared" si="170"/>
        <v>244</v>
      </c>
      <c r="H940" s="46">
        <f t="shared" si="170"/>
        <v>244</v>
      </c>
      <c r="I940" s="46">
        <f t="shared" si="170"/>
        <v>244</v>
      </c>
    </row>
    <row r="941" spans="1:9" ht="47.25">
      <c r="A941" s="33" t="s">
        <v>117</v>
      </c>
      <c r="B941" s="43">
        <v>908</v>
      </c>
      <c r="C941" s="31" t="s">
        <v>82</v>
      </c>
      <c r="D941" s="31" t="s">
        <v>70</v>
      </c>
      <c r="E941" s="31" t="s">
        <v>721</v>
      </c>
      <c r="F941" s="31" t="s">
        <v>118</v>
      </c>
      <c r="G941" s="46">
        <v>244</v>
      </c>
      <c r="H941" s="46">
        <v>244</v>
      </c>
      <c r="I941" s="46">
        <v>244</v>
      </c>
    </row>
    <row r="942" spans="1:9" ht="63">
      <c r="A942" s="33" t="s">
        <v>722</v>
      </c>
      <c r="B942" s="43">
        <v>908</v>
      </c>
      <c r="C942" s="31" t="s">
        <v>82</v>
      </c>
      <c r="D942" s="31" t="s">
        <v>70</v>
      </c>
      <c r="E942" s="31" t="s">
        <v>723</v>
      </c>
      <c r="F942" s="31"/>
      <c r="G942" s="46">
        <f aca="true" t="shared" si="171" ref="G942:I943">G943</f>
        <v>1419.9</v>
      </c>
      <c r="H942" s="46">
        <f t="shared" si="171"/>
        <v>1419.9</v>
      </c>
      <c r="I942" s="46">
        <f t="shared" si="171"/>
        <v>1419.9</v>
      </c>
    </row>
    <row r="943" spans="1:9" ht="31.5">
      <c r="A943" s="33" t="s">
        <v>115</v>
      </c>
      <c r="B943" s="43">
        <v>908</v>
      </c>
      <c r="C943" s="31" t="s">
        <v>82</v>
      </c>
      <c r="D943" s="31" t="s">
        <v>70</v>
      </c>
      <c r="E943" s="31" t="s">
        <v>723</v>
      </c>
      <c r="F943" s="31" t="s">
        <v>116</v>
      </c>
      <c r="G943" s="46">
        <f t="shared" si="171"/>
        <v>1419.9</v>
      </c>
      <c r="H943" s="46">
        <f t="shared" si="171"/>
        <v>1419.9</v>
      </c>
      <c r="I943" s="46">
        <f t="shared" si="171"/>
        <v>1419.9</v>
      </c>
    </row>
    <row r="944" spans="1:9" ht="47.25">
      <c r="A944" s="33" t="s">
        <v>117</v>
      </c>
      <c r="B944" s="43">
        <v>908</v>
      </c>
      <c r="C944" s="31" t="s">
        <v>82</v>
      </c>
      <c r="D944" s="31" t="s">
        <v>70</v>
      </c>
      <c r="E944" s="31" t="s">
        <v>723</v>
      </c>
      <c r="F944" s="31" t="s">
        <v>118</v>
      </c>
      <c r="G944" s="46">
        <v>1419.9</v>
      </c>
      <c r="H944" s="46">
        <v>1419.9</v>
      </c>
      <c r="I944" s="46">
        <v>1419.9</v>
      </c>
    </row>
    <row r="945" spans="1:9" ht="63">
      <c r="A945" s="45" t="s">
        <v>313</v>
      </c>
      <c r="B945" s="35">
        <v>908</v>
      </c>
      <c r="C945" s="28" t="s">
        <v>82</v>
      </c>
      <c r="D945" s="28" t="s">
        <v>70</v>
      </c>
      <c r="E945" s="28" t="s">
        <v>292</v>
      </c>
      <c r="F945" s="28"/>
      <c r="G945" s="44">
        <f>G946</f>
        <v>500</v>
      </c>
      <c r="H945" s="44">
        <f aca="true" t="shared" si="172" ref="H945:I948">H946</f>
        <v>500</v>
      </c>
      <c r="I945" s="44">
        <f t="shared" si="172"/>
        <v>500</v>
      </c>
    </row>
    <row r="946" spans="1:9" ht="31.5">
      <c r="A946" s="45" t="s">
        <v>724</v>
      </c>
      <c r="B946" s="35">
        <v>908</v>
      </c>
      <c r="C946" s="28" t="s">
        <v>82</v>
      </c>
      <c r="D946" s="28" t="s">
        <v>70</v>
      </c>
      <c r="E946" s="28" t="s">
        <v>725</v>
      </c>
      <c r="F946" s="28"/>
      <c r="G946" s="44">
        <f>G947</f>
        <v>500</v>
      </c>
      <c r="H946" s="44">
        <f t="shared" si="172"/>
        <v>500</v>
      </c>
      <c r="I946" s="44">
        <f t="shared" si="172"/>
        <v>500</v>
      </c>
    </row>
    <row r="947" spans="1:9" ht="63">
      <c r="A947" s="118" t="s">
        <v>294</v>
      </c>
      <c r="B947" s="43">
        <v>908</v>
      </c>
      <c r="C947" s="31" t="s">
        <v>82</v>
      </c>
      <c r="D947" s="31" t="s">
        <v>70</v>
      </c>
      <c r="E947" s="31" t="s">
        <v>726</v>
      </c>
      <c r="F947" s="31"/>
      <c r="G947" s="46">
        <f>G948</f>
        <v>500</v>
      </c>
      <c r="H947" s="46">
        <f t="shared" si="172"/>
        <v>500</v>
      </c>
      <c r="I947" s="46">
        <f t="shared" si="172"/>
        <v>500</v>
      </c>
    </row>
    <row r="948" spans="1:9" ht="31.5">
      <c r="A948" s="33" t="s">
        <v>115</v>
      </c>
      <c r="B948" s="43">
        <v>908</v>
      </c>
      <c r="C948" s="31" t="s">
        <v>82</v>
      </c>
      <c r="D948" s="31" t="s">
        <v>70</v>
      </c>
      <c r="E948" s="31" t="s">
        <v>726</v>
      </c>
      <c r="F948" s="31" t="s">
        <v>116</v>
      </c>
      <c r="G948" s="46">
        <f>G949</f>
        <v>500</v>
      </c>
      <c r="H948" s="46">
        <f t="shared" si="172"/>
        <v>500</v>
      </c>
      <c r="I948" s="46">
        <f t="shared" si="172"/>
        <v>500</v>
      </c>
    </row>
    <row r="949" spans="1:9" ht="47.25">
      <c r="A949" s="33" t="s">
        <v>117</v>
      </c>
      <c r="B949" s="43">
        <v>908</v>
      </c>
      <c r="C949" s="31" t="s">
        <v>82</v>
      </c>
      <c r="D949" s="31" t="s">
        <v>70</v>
      </c>
      <c r="E949" s="31" t="s">
        <v>726</v>
      </c>
      <c r="F949" s="31" t="s">
        <v>118</v>
      </c>
      <c r="G949" s="46">
        <v>500</v>
      </c>
      <c r="H949" s="46">
        <v>500</v>
      </c>
      <c r="I949" s="46">
        <v>500</v>
      </c>
    </row>
    <row r="950" spans="1:9" ht="31.5">
      <c r="A950" s="45" t="s">
        <v>91</v>
      </c>
      <c r="B950" s="35">
        <v>908</v>
      </c>
      <c r="C950" s="28" t="s">
        <v>82</v>
      </c>
      <c r="D950" s="28" t="s">
        <v>82</v>
      </c>
      <c r="E950" s="28"/>
      <c r="F950" s="28"/>
      <c r="G950" s="44">
        <f>G951+G963+G980</f>
        <v>23769.396</v>
      </c>
      <c r="H950" s="44">
        <f>H951+H963+H980</f>
        <v>23712.396</v>
      </c>
      <c r="I950" s="44">
        <f>I951+I963+I980</f>
        <v>23712.396</v>
      </c>
    </row>
    <row r="951" spans="1:9" ht="31.5">
      <c r="A951" s="45" t="s">
        <v>332</v>
      </c>
      <c r="B951" s="35">
        <v>908</v>
      </c>
      <c r="C951" s="28" t="s">
        <v>82</v>
      </c>
      <c r="D951" s="28" t="s">
        <v>82</v>
      </c>
      <c r="E951" s="28" t="s">
        <v>333</v>
      </c>
      <c r="F951" s="28"/>
      <c r="G951" s="44">
        <f>G952</f>
        <v>13391.887999999999</v>
      </c>
      <c r="H951" s="44">
        <f>H952</f>
        <v>13391.887999999999</v>
      </c>
      <c r="I951" s="44">
        <f>I952</f>
        <v>13391.887999999999</v>
      </c>
    </row>
    <row r="952" spans="1:9" ht="15.75">
      <c r="A952" s="45" t="s">
        <v>334</v>
      </c>
      <c r="B952" s="35">
        <v>908</v>
      </c>
      <c r="C952" s="28" t="s">
        <v>82</v>
      </c>
      <c r="D952" s="28" t="s">
        <v>82</v>
      </c>
      <c r="E952" s="28" t="s">
        <v>335</v>
      </c>
      <c r="F952" s="28"/>
      <c r="G952" s="44">
        <f>G953+G960</f>
        <v>13391.887999999999</v>
      </c>
      <c r="H952" s="44">
        <f>H953+H960</f>
        <v>13391.887999999999</v>
      </c>
      <c r="I952" s="44">
        <f>I953+I960</f>
        <v>13391.887999999999</v>
      </c>
    </row>
    <row r="953" spans="1:9" ht="31.5">
      <c r="A953" s="33" t="s">
        <v>336</v>
      </c>
      <c r="B953" s="43">
        <v>908</v>
      </c>
      <c r="C953" s="31" t="s">
        <v>82</v>
      </c>
      <c r="D953" s="31" t="s">
        <v>82</v>
      </c>
      <c r="E953" s="31" t="s">
        <v>337</v>
      </c>
      <c r="F953" s="31"/>
      <c r="G953" s="46">
        <f>G954+G958+G956</f>
        <v>13021.887999999999</v>
      </c>
      <c r="H953" s="46">
        <f>H954+H958+H956</f>
        <v>13021.887999999999</v>
      </c>
      <c r="I953" s="46">
        <f>I954+I958+I956</f>
        <v>13021.887999999999</v>
      </c>
    </row>
    <row r="954" spans="1:9" ht="78.75">
      <c r="A954" s="33" t="s">
        <v>111</v>
      </c>
      <c r="B954" s="43">
        <v>908</v>
      </c>
      <c r="C954" s="31" t="s">
        <v>82</v>
      </c>
      <c r="D954" s="31" t="s">
        <v>82</v>
      </c>
      <c r="E954" s="31" t="s">
        <v>337</v>
      </c>
      <c r="F954" s="31" t="s">
        <v>112</v>
      </c>
      <c r="G954" s="46">
        <f>G955</f>
        <v>12949.887999999999</v>
      </c>
      <c r="H954" s="46">
        <f>H955</f>
        <v>12949.887999999999</v>
      </c>
      <c r="I954" s="46">
        <f>I955</f>
        <v>12949.887999999999</v>
      </c>
    </row>
    <row r="955" spans="1:9" ht="31.5">
      <c r="A955" s="33" t="s">
        <v>113</v>
      </c>
      <c r="B955" s="43">
        <v>908</v>
      </c>
      <c r="C955" s="31" t="s">
        <v>82</v>
      </c>
      <c r="D955" s="31" t="s">
        <v>82</v>
      </c>
      <c r="E955" s="31" t="s">
        <v>337</v>
      </c>
      <c r="F955" s="31" t="s">
        <v>114</v>
      </c>
      <c r="G955" s="32">
        <f>12416*1.043</f>
        <v>12949.887999999999</v>
      </c>
      <c r="H955" s="32">
        <f>12416*1.043</f>
        <v>12949.887999999999</v>
      </c>
      <c r="I955" s="32">
        <f>12416*1.043</f>
        <v>12949.887999999999</v>
      </c>
    </row>
    <row r="956" spans="1:9" ht="31.5">
      <c r="A956" s="33" t="s">
        <v>115</v>
      </c>
      <c r="B956" s="43">
        <v>908</v>
      </c>
      <c r="C956" s="31" t="s">
        <v>82</v>
      </c>
      <c r="D956" s="31" t="s">
        <v>82</v>
      </c>
      <c r="E956" s="31" t="s">
        <v>337</v>
      </c>
      <c r="F956" s="31" t="s">
        <v>116</v>
      </c>
      <c r="G956" s="46">
        <f>G957</f>
        <v>25</v>
      </c>
      <c r="H956" s="46">
        <f>H957</f>
        <v>25</v>
      </c>
      <c r="I956" s="46">
        <f>I957</f>
        <v>25</v>
      </c>
    </row>
    <row r="957" spans="1:9" ht="47.25">
      <c r="A957" s="33" t="s">
        <v>117</v>
      </c>
      <c r="B957" s="43">
        <v>908</v>
      </c>
      <c r="C957" s="31" t="s">
        <v>82</v>
      </c>
      <c r="D957" s="31" t="s">
        <v>82</v>
      </c>
      <c r="E957" s="31" t="s">
        <v>337</v>
      </c>
      <c r="F957" s="31" t="s">
        <v>118</v>
      </c>
      <c r="G957" s="32">
        <v>25</v>
      </c>
      <c r="H957" s="32">
        <v>25</v>
      </c>
      <c r="I957" s="32">
        <v>25</v>
      </c>
    </row>
    <row r="958" spans="1:9" ht="15.75">
      <c r="A958" s="33" t="s">
        <v>119</v>
      </c>
      <c r="B958" s="43">
        <v>908</v>
      </c>
      <c r="C958" s="31" t="s">
        <v>82</v>
      </c>
      <c r="D958" s="31" t="s">
        <v>82</v>
      </c>
      <c r="E958" s="31" t="s">
        <v>337</v>
      </c>
      <c r="F958" s="31" t="s">
        <v>124</v>
      </c>
      <c r="G958" s="46">
        <f>G959</f>
        <v>47</v>
      </c>
      <c r="H958" s="46">
        <f>H959</f>
        <v>47</v>
      </c>
      <c r="I958" s="46">
        <f>I959</f>
        <v>47</v>
      </c>
    </row>
    <row r="959" spans="1:9" ht="15.75">
      <c r="A959" s="33" t="s">
        <v>238</v>
      </c>
      <c r="B959" s="43">
        <v>908</v>
      </c>
      <c r="C959" s="31" t="s">
        <v>82</v>
      </c>
      <c r="D959" s="31" t="s">
        <v>82</v>
      </c>
      <c r="E959" s="31" t="s">
        <v>337</v>
      </c>
      <c r="F959" s="31" t="s">
        <v>121</v>
      </c>
      <c r="G959" s="46">
        <v>47</v>
      </c>
      <c r="H959" s="46">
        <v>47</v>
      </c>
      <c r="I959" s="46">
        <v>47</v>
      </c>
    </row>
    <row r="960" spans="1:9" ht="47.25">
      <c r="A960" s="33" t="s">
        <v>338</v>
      </c>
      <c r="B960" s="43">
        <v>908</v>
      </c>
      <c r="C960" s="31" t="s">
        <v>82</v>
      </c>
      <c r="D960" s="31" t="s">
        <v>82</v>
      </c>
      <c r="E960" s="31" t="s">
        <v>339</v>
      </c>
      <c r="F960" s="31"/>
      <c r="G960" s="46">
        <f aca="true" t="shared" si="173" ref="G960:I961">G961</f>
        <v>370</v>
      </c>
      <c r="H960" s="46">
        <f t="shared" si="173"/>
        <v>370</v>
      </c>
      <c r="I960" s="46">
        <f t="shared" si="173"/>
        <v>370</v>
      </c>
    </row>
    <row r="961" spans="1:9" ht="78.75">
      <c r="A961" s="33" t="s">
        <v>111</v>
      </c>
      <c r="B961" s="43">
        <v>908</v>
      </c>
      <c r="C961" s="31" t="s">
        <v>82</v>
      </c>
      <c r="D961" s="31" t="s">
        <v>82</v>
      </c>
      <c r="E961" s="31" t="s">
        <v>339</v>
      </c>
      <c r="F961" s="31" t="s">
        <v>112</v>
      </c>
      <c r="G961" s="46">
        <f t="shared" si="173"/>
        <v>370</v>
      </c>
      <c r="H961" s="46">
        <f t="shared" si="173"/>
        <v>370</v>
      </c>
      <c r="I961" s="46">
        <f t="shared" si="173"/>
        <v>370</v>
      </c>
    </row>
    <row r="962" spans="1:9" ht="31.5">
      <c r="A962" s="33" t="s">
        <v>113</v>
      </c>
      <c r="B962" s="43">
        <v>908</v>
      </c>
      <c r="C962" s="31" t="s">
        <v>82</v>
      </c>
      <c r="D962" s="31" t="s">
        <v>82</v>
      </c>
      <c r="E962" s="31" t="s">
        <v>339</v>
      </c>
      <c r="F962" s="31" t="s">
        <v>114</v>
      </c>
      <c r="G962" s="46">
        <v>370</v>
      </c>
      <c r="H962" s="46">
        <v>370</v>
      </c>
      <c r="I962" s="46">
        <v>370</v>
      </c>
    </row>
    <row r="963" spans="1:9" ht="15.75">
      <c r="A963" s="45" t="s">
        <v>122</v>
      </c>
      <c r="B963" s="35">
        <v>908</v>
      </c>
      <c r="C963" s="28" t="s">
        <v>82</v>
      </c>
      <c r="D963" s="28" t="s">
        <v>82</v>
      </c>
      <c r="E963" s="28" t="s">
        <v>360</v>
      </c>
      <c r="F963" s="28"/>
      <c r="G963" s="44">
        <f>G964+G971</f>
        <v>10320.508</v>
      </c>
      <c r="H963" s="44">
        <f>H964+H971</f>
        <v>10320.508</v>
      </c>
      <c r="I963" s="44">
        <f>I964+I971</f>
        <v>10320.508</v>
      </c>
    </row>
    <row r="964" spans="1:9" ht="31.5">
      <c r="A964" s="45" t="s">
        <v>384</v>
      </c>
      <c r="B964" s="35">
        <v>908</v>
      </c>
      <c r="C964" s="28" t="s">
        <v>82</v>
      </c>
      <c r="D964" s="28" t="s">
        <v>82</v>
      </c>
      <c r="E964" s="28" t="s">
        <v>385</v>
      </c>
      <c r="F964" s="28"/>
      <c r="G964" s="44">
        <f>G965+G968</f>
        <v>982</v>
      </c>
      <c r="H964" s="44">
        <f>H965+H968</f>
        <v>982</v>
      </c>
      <c r="I964" s="44">
        <f>I965+I968</f>
        <v>982</v>
      </c>
    </row>
    <row r="965" spans="1:9" ht="31.5">
      <c r="A965" s="33" t="s">
        <v>239</v>
      </c>
      <c r="B965" s="43">
        <v>908</v>
      </c>
      <c r="C965" s="31" t="s">
        <v>82</v>
      </c>
      <c r="D965" s="31" t="s">
        <v>82</v>
      </c>
      <c r="E965" s="31" t="s">
        <v>727</v>
      </c>
      <c r="F965" s="31"/>
      <c r="G965" s="32">
        <f aca="true" t="shared" si="174" ref="G965:I966">G966</f>
        <v>982</v>
      </c>
      <c r="H965" s="32">
        <f t="shared" si="174"/>
        <v>982</v>
      </c>
      <c r="I965" s="32">
        <f t="shared" si="174"/>
        <v>982</v>
      </c>
    </row>
    <row r="966" spans="1:9" ht="15.75">
      <c r="A966" s="33" t="s">
        <v>119</v>
      </c>
      <c r="B966" s="43">
        <v>908</v>
      </c>
      <c r="C966" s="31" t="s">
        <v>82</v>
      </c>
      <c r="D966" s="31" t="s">
        <v>82</v>
      </c>
      <c r="E966" s="31" t="s">
        <v>727</v>
      </c>
      <c r="F966" s="31" t="s">
        <v>124</v>
      </c>
      <c r="G966" s="32">
        <f t="shared" si="174"/>
        <v>982</v>
      </c>
      <c r="H966" s="32">
        <f t="shared" si="174"/>
        <v>982</v>
      </c>
      <c r="I966" s="32">
        <f t="shared" si="174"/>
        <v>982</v>
      </c>
    </row>
    <row r="967" spans="1:9" ht="47.25">
      <c r="A967" s="33" t="s">
        <v>133</v>
      </c>
      <c r="B967" s="43">
        <v>908</v>
      </c>
      <c r="C967" s="31" t="s">
        <v>82</v>
      </c>
      <c r="D967" s="31" t="s">
        <v>82</v>
      </c>
      <c r="E967" s="31" t="s">
        <v>727</v>
      </c>
      <c r="F967" s="31" t="s">
        <v>129</v>
      </c>
      <c r="G967" s="32">
        <v>982</v>
      </c>
      <c r="H967" s="32">
        <v>982</v>
      </c>
      <c r="I967" s="32">
        <v>982</v>
      </c>
    </row>
    <row r="968" spans="1:9" ht="31.5" hidden="1">
      <c r="A968" s="33" t="s">
        <v>728</v>
      </c>
      <c r="B968" s="43">
        <v>908</v>
      </c>
      <c r="C968" s="31" t="s">
        <v>82</v>
      </c>
      <c r="D968" s="31" t="s">
        <v>82</v>
      </c>
      <c r="E968" s="31" t="s">
        <v>729</v>
      </c>
      <c r="F968" s="31"/>
      <c r="G968" s="32">
        <f aca="true" t="shared" si="175" ref="G968:I969">G969</f>
        <v>0</v>
      </c>
      <c r="H968" s="32">
        <f t="shared" si="175"/>
        <v>0</v>
      </c>
      <c r="I968" s="32">
        <f t="shared" si="175"/>
        <v>0</v>
      </c>
    </row>
    <row r="969" spans="1:9" ht="15.75" hidden="1">
      <c r="A969" s="33" t="s">
        <v>119</v>
      </c>
      <c r="B969" s="43">
        <v>908</v>
      </c>
      <c r="C969" s="31" t="s">
        <v>82</v>
      </c>
      <c r="D969" s="31" t="s">
        <v>82</v>
      </c>
      <c r="E969" s="31" t="s">
        <v>729</v>
      </c>
      <c r="F969" s="31" t="s">
        <v>124</v>
      </c>
      <c r="G969" s="32">
        <f t="shared" si="175"/>
        <v>0</v>
      </c>
      <c r="H969" s="32">
        <f t="shared" si="175"/>
        <v>0</v>
      </c>
      <c r="I969" s="32">
        <f t="shared" si="175"/>
        <v>0</v>
      </c>
    </row>
    <row r="970" spans="1:9" ht="47.25" hidden="1">
      <c r="A970" s="33" t="s">
        <v>133</v>
      </c>
      <c r="B970" s="43">
        <v>908</v>
      </c>
      <c r="C970" s="31" t="s">
        <v>82</v>
      </c>
      <c r="D970" s="31" t="s">
        <v>82</v>
      </c>
      <c r="E970" s="31" t="s">
        <v>729</v>
      </c>
      <c r="F970" s="31" t="s">
        <v>129</v>
      </c>
      <c r="G970" s="32">
        <v>0</v>
      </c>
      <c r="H970" s="32">
        <v>0</v>
      </c>
      <c r="I970" s="32">
        <v>0</v>
      </c>
    </row>
    <row r="971" spans="1:9" ht="31.5">
      <c r="A971" s="45" t="s">
        <v>519</v>
      </c>
      <c r="B971" s="35">
        <v>908</v>
      </c>
      <c r="C971" s="28" t="s">
        <v>82</v>
      </c>
      <c r="D971" s="28" t="s">
        <v>82</v>
      </c>
      <c r="E971" s="28" t="s">
        <v>520</v>
      </c>
      <c r="F971" s="28"/>
      <c r="G971" s="58">
        <f>G972+G977</f>
        <v>9338.508</v>
      </c>
      <c r="H971" s="58">
        <f>H972+H977</f>
        <v>9338.508</v>
      </c>
      <c r="I971" s="58">
        <f>I972+I977</f>
        <v>9338.508</v>
      </c>
    </row>
    <row r="972" spans="1:9" ht="31.5">
      <c r="A972" s="33" t="s">
        <v>521</v>
      </c>
      <c r="B972" s="43">
        <v>908</v>
      </c>
      <c r="C972" s="31" t="s">
        <v>82</v>
      </c>
      <c r="D972" s="31" t="s">
        <v>82</v>
      </c>
      <c r="E972" s="31" t="s">
        <v>522</v>
      </c>
      <c r="F972" s="31"/>
      <c r="G972" s="46">
        <f>G973+G975</f>
        <v>8838.508</v>
      </c>
      <c r="H972" s="46">
        <f>H973+H975</f>
        <v>8838.508</v>
      </c>
      <c r="I972" s="46">
        <f>I973+I975</f>
        <v>8838.508</v>
      </c>
    </row>
    <row r="973" spans="1:9" ht="78.75">
      <c r="A973" s="33" t="s">
        <v>111</v>
      </c>
      <c r="B973" s="43">
        <v>908</v>
      </c>
      <c r="C973" s="31" t="s">
        <v>82</v>
      </c>
      <c r="D973" s="31" t="s">
        <v>82</v>
      </c>
      <c r="E973" s="31" t="s">
        <v>522</v>
      </c>
      <c r="F973" s="31" t="s">
        <v>112</v>
      </c>
      <c r="G973" s="46">
        <f>G974</f>
        <v>7046.508</v>
      </c>
      <c r="H973" s="46">
        <f>H974</f>
        <v>7046.508</v>
      </c>
      <c r="I973" s="46">
        <f>I974</f>
        <v>7046.508</v>
      </c>
    </row>
    <row r="974" spans="1:9" ht="31.5">
      <c r="A974" s="33" t="s">
        <v>263</v>
      </c>
      <c r="B974" s="43">
        <v>908</v>
      </c>
      <c r="C974" s="31" t="s">
        <v>82</v>
      </c>
      <c r="D974" s="31" t="s">
        <v>82</v>
      </c>
      <c r="E974" s="31" t="s">
        <v>522</v>
      </c>
      <c r="F974" s="31" t="s">
        <v>170</v>
      </c>
      <c r="G974" s="32">
        <f>6756*1.043</f>
        <v>7046.508</v>
      </c>
      <c r="H974" s="32">
        <f>6756*1.043</f>
        <v>7046.508</v>
      </c>
      <c r="I974" s="32">
        <f>6756*1.043</f>
        <v>7046.508</v>
      </c>
    </row>
    <row r="975" spans="1:9" ht="31.5">
      <c r="A975" s="33" t="s">
        <v>115</v>
      </c>
      <c r="B975" s="43">
        <v>908</v>
      </c>
      <c r="C975" s="31" t="s">
        <v>82</v>
      </c>
      <c r="D975" s="31" t="s">
        <v>82</v>
      </c>
      <c r="E975" s="31" t="s">
        <v>522</v>
      </c>
      <c r="F975" s="31" t="s">
        <v>116</v>
      </c>
      <c r="G975" s="46">
        <f>G976</f>
        <v>1792</v>
      </c>
      <c r="H975" s="46">
        <f>H976</f>
        <v>1792</v>
      </c>
      <c r="I975" s="46">
        <f>I976</f>
        <v>1792</v>
      </c>
    </row>
    <row r="976" spans="1:9" ht="47.25">
      <c r="A976" s="33" t="s">
        <v>117</v>
      </c>
      <c r="B976" s="43">
        <v>908</v>
      </c>
      <c r="C976" s="31" t="s">
        <v>82</v>
      </c>
      <c r="D976" s="31" t="s">
        <v>82</v>
      </c>
      <c r="E976" s="31" t="s">
        <v>522</v>
      </c>
      <c r="F976" s="31" t="s">
        <v>118</v>
      </c>
      <c r="G976" s="32">
        <f>3670-1877.8-0.2</f>
        <v>1792</v>
      </c>
      <c r="H976" s="32">
        <f>3670-1877.8-0.2</f>
        <v>1792</v>
      </c>
      <c r="I976" s="32">
        <f>3670-1877.8-0.2</f>
        <v>1792</v>
      </c>
    </row>
    <row r="977" spans="1:9" ht="47.25">
      <c r="A977" s="33" t="s">
        <v>338</v>
      </c>
      <c r="B977" s="43">
        <v>908</v>
      </c>
      <c r="C977" s="31" t="s">
        <v>82</v>
      </c>
      <c r="D977" s="31" t="s">
        <v>82</v>
      </c>
      <c r="E977" s="31" t="s">
        <v>523</v>
      </c>
      <c r="F977" s="31"/>
      <c r="G977" s="46">
        <f aca="true" t="shared" si="176" ref="G977:I978">G978</f>
        <v>500</v>
      </c>
      <c r="H977" s="46">
        <f t="shared" si="176"/>
        <v>500</v>
      </c>
      <c r="I977" s="46">
        <f t="shared" si="176"/>
        <v>500</v>
      </c>
    </row>
    <row r="978" spans="1:9" ht="78.75">
      <c r="A978" s="33" t="s">
        <v>111</v>
      </c>
      <c r="B978" s="43">
        <v>908</v>
      </c>
      <c r="C978" s="31" t="s">
        <v>82</v>
      </c>
      <c r="D978" s="31" t="s">
        <v>82</v>
      </c>
      <c r="E978" s="31" t="s">
        <v>523</v>
      </c>
      <c r="F978" s="31" t="s">
        <v>112</v>
      </c>
      <c r="G978" s="46">
        <f t="shared" si="176"/>
        <v>500</v>
      </c>
      <c r="H978" s="46">
        <f t="shared" si="176"/>
        <v>500</v>
      </c>
      <c r="I978" s="46">
        <f t="shared" si="176"/>
        <v>500</v>
      </c>
    </row>
    <row r="979" spans="1:9" ht="31.5">
      <c r="A979" s="33" t="s">
        <v>263</v>
      </c>
      <c r="B979" s="43">
        <v>908</v>
      </c>
      <c r="C979" s="31" t="s">
        <v>82</v>
      </c>
      <c r="D979" s="31" t="s">
        <v>82</v>
      </c>
      <c r="E979" s="31" t="s">
        <v>523</v>
      </c>
      <c r="F979" s="31" t="s">
        <v>170</v>
      </c>
      <c r="G979" s="46">
        <v>500</v>
      </c>
      <c r="H979" s="46">
        <v>500</v>
      </c>
      <c r="I979" s="46">
        <v>500</v>
      </c>
    </row>
    <row r="980" spans="1:9" ht="63.75" customHeight="1">
      <c r="A980" s="36" t="s">
        <v>311</v>
      </c>
      <c r="B980" s="35">
        <v>908</v>
      </c>
      <c r="C980" s="28" t="s">
        <v>82</v>
      </c>
      <c r="D980" s="28" t="s">
        <v>82</v>
      </c>
      <c r="E980" s="28" t="s">
        <v>173</v>
      </c>
      <c r="F980" s="28"/>
      <c r="G980" s="44">
        <f>G981</f>
        <v>57</v>
      </c>
      <c r="H980" s="44">
        <f aca="true" t="shared" si="177" ref="H980:I983">H981</f>
        <v>0</v>
      </c>
      <c r="I980" s="44">
        <f t="shared" si="177"/>
        <v>0</v>
      </c>
    </row>
    <row r="981" spans="1:9" ht="63">
      <c r="A981" s="36" t="s">
        <v>584</v>
      </c>
      <c r="B981" s="35">
        <v>908</v>
      </c>
      <c r="C981" s="28" t="s">
        <v>82</v>
      </c>
      <c r="D981" s="28" t="s">
        <v>82</v>
      </c>
      <c r="E981" s="28" t="s">
        <v>514</v>
      </c>
      <c r="F981" s="28"/>
      <c r="G981" s="44">
        <f>G982</f>
        <v>57</v>
      </c>
      <c r="H981" s="44">
        <f t="shared" si="177"/>
        <v>0</v>
      </c>
      <c r="I981" s="44">
        <f t="shared" si="177"/>
        <v>0</v>
      </c>
    </row>
    <row r="982" spans="1:9" ht="47.25">
      <c r="A982" s="30" t="s">
        <v>515</v>
      </c>
      <c r="B982" s="43">
        <v>908</v>
      </c>
      <c r="C982" s="31" t="s">
        <v>82</v>
      </c>
      <c r="D982" s="31" t="s">
        <v>82</v>
      </c>
      <c r="E982" s="31" t="s">
        <v>516</v>
      </c>
      <c r="F982" s="31"/>
      <c r="G982" s="46">
        <f>G983</f>
        <v>57</v>
      </c>
      <c r="H982" s="46">
        <f t="shared" si="177"/>
        <v>0</v>
      </c>
      <c r="I982" s="46">
        <f t="shared" si="177"/>
        <v>0</v>
      </c>
    </row>
    <row r="983" spans="1:9" ht="31.5">
      <c r="A983" s="33" t="s">
        <v>115</v>
      </c>
      <c r="B983" s="43">
        <v>908</v>
      </c>
      <c r="C983" s="31" t="s">
        <v>82</v>
      </c>
      <c r="D983" s="31" t="s">
        <v>82</v>
      </c>
      <c r="E983" s="31" t="s">
        <v>516</v>
      </c>
      <c r="F983" s="31" t="s">
        <v>116</v>
      </c>
      <c r="G983" s="46">
        <f>G984</f>
        <v>57</v>
      </c>
      <c r="H983" s="46">
        <f t="shared" si="177"/>
        <v>0</v>
      </c>
      <c r="I983" s="46">
        <f t="shared" si="177"/>
        <v>0</v>
      </c>
    </row>
    <row r="984" spans="1:9" ht="47.25">
      <c r="A984" s="33" t="s">
        <v>117</v>
      </c>
      <c r="B984" s="43">
        <v>908</v>
      </c>
      <c r="C984" s="31" t="s">
        <v>82</v>
      </c>
      <c r="D984" s="31" t="s">
        <v>82</v>
      </c>
      <c r="E984" s="31" t="s">
        <v>516</v>
      </c>
      <c r="F984" s="31" t="s">
        <v>118</v>
      </c>
      <c r="G984" s="46">
        <v>57</v>
      </c>
      <c r="H984" s="46">
        <v>0</v>
      </c>
      <c r="I984" s="46">
        <v>0</v>
      </c>
    </row>
    <row r="985" spans="1:9" ht="15.75">
      <c r="A985" s="45" t="s">
        <v>33</v>
      </c>
      <c r="B985" s="35">
        <v>908</v>
      </c>
      <c r="C985" s="28" t="s">
        <v>99</v>
      </c>
      <c r="D985" s="28"/>
      <c r="E985" s="28"/>
      <c r="F985" s="28"/>
      <c r="G985" s="44">
        <f aca="true" t="shared" si="178" ref="G985:I991">G986</f>
        <v>87</v>
      </c>
      <c r="H985" s="44">
        <f t="shared" si="178"/>
        <v>87</v>
      </c>
      <c r="I985" s="44">
        <f t="shared" si="178"/>
        <v>87</v>
      </c>
    </row>
    <row r="986" spans="1:9" ht="31.5">
      <c r="A986" s="45" t="s">
        <v>102</v>
      </c>
      <c r="B986" s="35">
        <v>908</v>
      </c>
      <c r="C986" s="28" t="s">
        <v>99</v>
      </c>
      <c r="D986" s="28" t="s">
        <v>74</v>
      </c>
      <c r="E986" s="28"/>
      <c r="F986" s="28"/>
      <c r="G986" s="44">
        <f t="shared" si="178"/>
        <v>87</v>
      </c>
      <c r="H986" s="44">
        <f t="shared" si="178"/>
        <v>87</v>
      </c>
      <c r="I986" s="44">
        <f t="shared" si="178"/>
        <v>87</v>
      </c>
    </row>
    <row r="987" spans="1:9" ht="15.75">
      <c r="A987" s="45" t="s">
        <v>122</v>
      </c>
      <c r="B987" s="35">
        <v>908</v>
      </c>
      <c r="C987" s="28" t="s">
        <v>99</v>
      </c>
      <c r="D987" s="28" t="s">
        <v>74</v>
      </c>
      <c r="E987" s="28" t="s">
        <v>360</v>
      </c>
      <c r="F987" s="28"/>
      <c r="G987" s="44">
        <f>G988</f>
        <v>87</v>
      </c>
      <c r="H987" s="44">
        <f t="shared" si="178"/>
        <v>87</v>
      </c>
      <c r="I987" s="44">
        <f t="shared" si="178"/>
        <v>87</v>
      </c>
    </row>
    <row r="988" spans="1:9" ht="15.75">
      <c r="A988" s="45" t="s">
        <v>122</v>
      </c>
      <c r="B988" s="35">
        <v>908</v>
      </c>
      <c r="C988" s="28" t="s">
        <v>99</v>
      </c>
      <c r="D988" s="28" t="s">
        <v>74</v>
      </c>
      <c r="E988" s="28" t="s">
        <v>385</v>
      </c>
      <c r="F988" s="28"/>
      <c r="G988" s="44">
        <f>G989</f>
        <v>87</v>
      </c>
      <c r="H988" s="44">
        <f t="shared" si="178"/>
        <v>87</v>
      </c>
      <c r="I988" s="44">
        <f t="shared" si="178"/>
        <v>87</v>
      </c>
    </row>
    <row r="989" spans="1:9" ht="31.5">
      <c r="A989" s="45" t="s">
        <v>384</v>
      </c>
      <c r="B989" s="35">
        <v>908</v>
      </c>
      <c r="C989" s="28" t="s">
        <v>99</v>
      </c>
      <c r="D989" s="28" t="s">
        <v>74</v>
      </c>
      <c r="E989" s="28" t="s">
        <v>385</v>
      </c>
      <c r="F989" s="28"/>
      <c r="G989" s="44">
        <f>G990</f>
        <v>87</v>
      </c>
      <c r="H989" s="44">
        <f t="shared" si="178"/>
        <v>87</v>
      </c>
      <c r="I989" s="44">
        <f t="shared" si="178"/>
        <v>87</v>
      </c>
    </row>
    <row r="990" spans="1:9" ht="15.75">
      <c r="A990" s="33" t="s">
        <v>240</v>
      </c>
      <c r="B990" s="43">
        <v>908</v>
      </c>
      <c r="C990" s="31" t="s">
        <v>99</v>
      </c>
      <c r="D990" s="31" t="s">
        <v>74</v>
      </c>
      <c r="E990" s="31" t="s">
        <v>730</v>
      </c>
      <c r="F990" s="31"/>
      <c r="G990" s="46">
        <f>G991</f>
        <v>87</v>
      </c>
      <c r="H990" s="46">
        <f t="shared" si="178"/>
        <v>87</v>
      </c>
      <c r="I990" s="46">
        <f t="shared" si="178"/>
        <v>87</v>
      </c>
    </row>
    <row r="991" spans="1:9" ht="31.5">
      <c r="A991" s="33" t="s">
        <v>115</v>
      </c>
      <c r="B991" s="43">
        <v>908</v>
      </c>
      <c r="C991" s="31" t="s">
        <v>99</v>
      </c>
      <c r="D991" s="31" t="s">
        <v>74</v>
      </c>
      <c r="E991" s="31" t="s">
        <v>730</v>
      </c>
      <c r="F991" s="31" t="s">
        <v>116</v>
      </c>
      <c r="G991" s="46">
        <f>G992</f>
        <v>87</v>
      </c>
      <c r="H991" s="46">
        <f t="shared" si="178"/>
        <v>87</v>
      </c>
      <c r="I991" s="46">
        <f t="shared" si="178"/>
        <v>87</v>
      </c>
    </row>
    <row r="992" spans="1:9" ht="47.25">
      <c r="A992" s="33" t="s">
        <v>117</v>
      </c>
      <c r="B992" s="43">
        <v>908</v>
      </c>
      <c r="C992" s="31" t="s">
        <v>99</v>
      </c>
      <c r="D992" s="31" t="s">
        <v>74</v>
      </c>
      <c r="E992" s="31" t="s">
        <v>730</v>
      </c>
      <c r="F992" s="31" t="s">
        <v>118</v>
      </c>
      <c r="G992" s="46">
        <v>87</v>
      </c>
      <c r="H992" s="46">
        <v>87</v>
      </c>
      <c r="I992" s="46">
        <v>87</v>
      </c>
    </row>
    <row r="993" spans="1:9" ht="31.5">
      <c r="A993" s="35" t="s">
        <v>241</v>
      </c>
      <c r="B993" s="35">
        <v>910</v>
      </c>
      <c r="C993" s="27"/>
      <c r="D993" s="27"/>
      <c r="E993" s="27"/>
      <c r="F993" s="27"/>
      <c r="G993" s="44">
        <f>G994</f>
        <v>7932.6810000000005</v>
      </c>
      <c r="H993" s="44">
        <f>H994</f>
        <v>7932.6810000000005</v>
      </c>
      <c r="I993" s="44">
        <f>I994</f>
        <v>7932.6810000000005</v>
      </c>
    </row>
    <row r="994" spans="1:9" ht="15.75">
      <c r="A994" s="45" t="s">
        <v>25</v>
      </c>
      <c r="B994" s="35">
        <v>910</v>
      </c>
      <c r="C994" s="28" t="s">
        <v>66</v>
      </c>
      <c r="D994" s="28"/>
      <c r="E994" s="28"/>
      <c r="F994" s="28"/>
      <c r="G994" s="44">
        <f>G995+G1014+G1025</f>
        <v>7932.6810000000005</v>
      </c>
      <c r="H994" s="44">
        <f>H995+H1014+H1025</f>
        <v>7932.6810000000005</v>
      </c>
      <c r="I994" s="44">
        <f>I995+I1014+I1025</f>
        <v>7932.6810000000005</v>
      </c>
    </row>
    <row r="995" spans="1:9" ht="47.25">
      <c r="A995" s="45" t="s">
        <v>67</v>
      </c>
      <c r="B995" s="35">
        <v>910</v>
      </c>
      <c r="C995" s="28" t="s">
        <v>66</v>
      </c>
      <c r="D995" s="28" t="s">
        <v>68</v>
      </c>
      <c r="E995" s="28"/>
      <c r="F995" s="28"/>
      <c r="G995" s="44">
        <f>G996+G1006</f>
        <v>4537.53</v>
      </c>
      <c r="H995" s="44">
        <f>H996+H1006</f>
        <v>4537.53</v>
      </c>
      <c r="I995" s="44">
        <f>I996+I1006</f>
        <v>4537.53</v>
      </c>
    </row>
    <row r="996" spans="1:9" ht="31.5">
      <c r="A996" s="45" t="s">
        <v>332</v>
      </c>
      <c r="B996" s="35">
        <v>910</v>
      </c>
      <c r="C996" s="28" t="s">
        <v>66</v>
      </c>
      <c r="D996" s="28" t="s">
        <v>68</v>
      </c>
      <c r="E996" s="28" t="s">
        <v>333</v>
      </c>
      <c r="F996" s="28"/>
      <c r="G996" s="44">
        <f>G997</f>
        <v>4512.03</v>
      </c>
      <c r="H996" s="44">
        <f>H997</f>
        <v>4512.03</v>
      </c>
      <c r="I996" s="44">
        <f>I997</f>
        <v>4512.03</v>
      </c>
    </row>
    <row r="997" spans="1:9" ht="31.5">
      <c r="A997" s="45" t="s">
        <v>731</v>
      </c>
      <c r="B997" s="35">
        <v>910</v>
      </c>
      <c r="C997" s="28" t="s">
        <v>66</v>
      </c>
      <c r="D997" s="28" t="s">
        <v>68</v>
      </c>
      <c r="E997" s="28" t="s">
        <v>732</v>
      </c>
      <c r="F997" s="28"/>
      <c r="G997" s="44">
        <f>G998+G1003</f>
        <v>4512.03</v>
      </c>
      <c r="H997" s="44">
        <f>H998+H1003</f>
        <v>4512.03</v>
      </c>
      <c r="I997" s="44">
        <f>I998+I1003</f>
        <v>4512.03</v>
      </c>
    </row>
    <row r="998" spans="1:9" ht="39.75" customHeight="1">
      <c r="A998" s="33" t="s">
        <v>242</v>
      </c>
      <c r="B998" s="43">
        <v>910</v>
      </c>
      <c r="C998" s="31" t="s">
        <v>66</v>
      </c>
      <c r="D998" s="31" t="s">
        <v>68</v>
      </c>
      <c r="E998" s="31" t="s">
        <v>733</v>
      </c>
      <c r="F998" s="31"/>
      <c r="G998" s="46">
        <f>G999+G1001</f>
        <v>4412.03</v>
      </c>
      <c r="H998" s="46">
        <f>H999+H1001</f>
        <v>4412.03</v>
      </c>
      <c r="I998" s="46">
        <f>I999+I1001</f>
        <v>4412.03</v>
      </c>
    </row>
    <row r="999" spans="1:9" ht="78.75">
      <c r="A999" s="33" t="s">
        <v>111</v>
      </c>
      <c r="B999" s="43">
        <v>910</v>
      </c>
      <c r="C999" s="31" t="s">
        <v>66</v>
      </c>
      <c r="D999" s="31" t="s">
        <v>68</v>
      </c>
      <c r="E999" s="31" t="s">
        <v>733</v>
      </c>
      <c r="F999" s="31" t="s">
        <v>112</v>
      </c>
      <c r="G999" s="46">
        <f>G1000</f>
        <v>4391.03</v>
      </c>
      <c r="H999" s="46">
        <f>H1000</f>
        <v>4391.03</v>
      </c>
      <c r="I999" s="46">
        <f>I1000</f>
        <v>4391.03</v>
      </c>
    </row>
    <row r="1000" spans="1:9" ht="31.5">
      <c r="A1000" s="33" t="s">
        <v>113</v>
      </c>
      <c r="B1000" s="43">
        <v>910</v>
      </c>
      <c r="C1000" s="31" t="s">
        <v>66</v>
      </c>
      <c r="D1000" s="31" t="s">
        <v>68</v>
      </c>
      <c r="E1000" s="31" t="s">
        <v>733</v>
      </c>
      <c r="F1000" s="31" t="s">
        <v>114</v>
      </c>
      <c r="G1000" s="32">
        <f>4210*1.043</f>
        <v>4391.03</v>
      </c>
      <c r="H1000" s="32">
        <f>4210*1.043</f>
        <v>4391.03</v>
      </c>
      <c r="I1000" s="32">
        <f>4210*1.043</f>
        <v>4391.03</v>
      </c>
    </row>
    <row r="1001" spans="1:9" ht="31.5">
      <c r="A1001" s="33" t="s">
        <v>136</v>
      </c>
      <c r="B1001" s="43">
        <v>910</v>
      </c>
      <c r="C1001" s="31" t="s">
        <v>66</v>
      </c>
      <c r="D1001" s="31" t="s">
        <v>68</v>
      </c>
      <c r="E1001" s="31" t="s">
        <v>733</v>
      </c>
      <c r="F1001" s="31" t="s">
        <v>116</v>
      </c>
      <c r="G1001" s="46">
        <f>G1002</f>
        <v>21</v>
      </c>
      <c r="H1001" s="46">
        <f>H1002</f>
        <v>21</v>
      </c>
      <c r="I1001" s="46">
        <f>I1002</f>
        <v>21</v>
      </c>
    </row>
    <row r="1002" spans="1:9" ht="47.25">
      <c r="A1002" s="33" t="s">
        <v>117</v>
      </c>
      <c r="B1002" s="43">
        <v>910</v>
      </c>
      <c r="C1002" s="31" t="s">
        <v>66</v>
      </c>
      <c r="D1002" s="31" t="s">
        <v>68</v>
      </c>
      <c r="E1002" s="31" t="s">
        <v>733</v>
      </c>
      <c r="F1002" s="31" t="s">
        <v>118</v>
      </c>
      <c r="G1002" s="46">
        <v>21</v>
      </c>
      <c r="H1002" s="46">
        <v>21</v>
      </c>
      <c r="I1002" s="46">
        <v>21</v>
      </c>
    </row>
    <row r="1003" spans="1:9" ht="47.25">
      <c r="A1003" s="33" t="s">
        <v>338</v>
      </c>
      <c r="B1003" s="43">
        <v>910</v>
      </c>
      <c r="C1003" s="31" t="s">
        <v>66</v>
      </c>
      <c r="D1003" s="31" t="s">
        <v>68</v>
      </c>
      <c r="E1003" s="31" t="s">
        <v>734</v>
      </c>
      <c r="F1003" s="31"/>
      <c r="G1003" s="46">
        <f aca="true" t="shared" si="179" ref="G1003:I1004">G1004</f>
        <v>100</v>
      </c>
      <c r="H1003" s="46">
        <f t="shared" si="179"/>
        <v>100</v>
      </c>
      <c r="I1003" s="46">
        <f t="shared" si="179"/>
        <v>100</v>
      </c>
    </row>
    <row r="1004" spans="1:9" ht="78.75">
      <c r="A1004" s="33" t="s">
        <v>111</v>
      </c>
      <c r="B1004" s="43">
        <v>910</v>
      </c>
      <c r="C1004" s="31" t="s">
        <v>66</v>
      </c>
      <c r="D1004" s="31" t="s">
        <v>68</v>
      </c>
      <c r="E1004" s="31" t="s">
        <v>734</v>
      </c>
      <c r="F1004" s="31" t="s">
        <v>112</v>
      </c>
      <c r="G1004" s="46">
        <f t="shared" si="179"/>
        <v>100</v>
      </c>
      <c r="H1004" s="46">
        <f t="shared" si="179"/>
        <v>100</v>
      </c>
      <c r="I1004" s="46">
        <f t="shared" si="179"/>
        <v>100</v>
      </c>
    </row>
    <row r="1005" spans="1:9" ht="31.5">
      <c r="A1005" s="33" t="s">
        <v>113</v>
      </c>
      <c r="B1005" s="43">
        <v>910</v>
      </c>
      <c r="C1005" s="31" t="s">
        <v>66</v>
      </c>
      <c r="D1005" s="31" t="s">
        <v>68</v>
      </c>
      <c r="E1005" s="31" t="s">
        <v>734</v>
      </c>
      <c r="F1005" s="31" t="s">
        <v>114</v>
      </c>
      <c r="G1005" s="46">
        <v>100</v>
      </c>
      <c r="H1005" s="46">
        <v>100</v>
      </c>
      <c r="I1005" s="46">
        <v>100</v>
      </c>
    </row>
    <row r="1006" spans="1:9" ht="47.25">
      <c r="A1006" s="45" t="s">
        <v>735</v>
      </c>
      <c r="B1006" s="35">
        <v>910</v>
      </c>
      <c r="C1006" s="28" t="s">
        <v>66</v>
      </c>
      <c r="D1006" s="28" t="s">
        <v>68</v>
      </c>
      <c r="E1006" s="28" t="s">
        <v>130</v>
      </c>
      <c r="F1006" s="28"/>
      <c r="G1006" s="44">
        <f>G1007</f>
        <v>25.5</v>
      </c>
      <c r="H1006" s="44">
        <f>H1007</f>
        <v>25.5</v>
      </c>
      <c r="I1006" s="44">
        <f>I1007</f>
        <v>25.5</v>
      </c>
    </row>
    <row r="1007" spans="1:9" ht="63">
      <c r="A1007" s="79" t="s">
        <v>352</v>
      </c>
      <c r="B1007" s="35">
        <v>910</v>
      </c>
      <c r="C1007" s="28" t="s">
        <v>66</v>
      </c>
      <c r="D1007" s="28" t="s">
        <v>68</v>
      </c>
      <c r="E1007" s="28" t="s">
        <v>353</v>
      </c>
      <c r="F1007" s="28"/>
      <c r="G1007" s="44">
        <f>G1008+G1011</f>
        <v>25.5</v>
      </c>
      <c r="H1007" s="44">
        <f>H1008+H1011</f>
        <v>25.5</v>
      </c>
      <c r="I1007" s="44">
        <f>I1008+I1011</f>
        <v>25.5</v>
      </c>
    </row>
    <row r="1008" spans="1:9" ht="47.25">
      <c r="A1008" s="30" t="s">
        <v>736</v>
      </c>
      <c r="B1008" s="43">
        <v>910</v>
      </c>
      <c r="C1008" s="31" t="s">
        <v>66</v>
      </c>
      <c r="D1008" s="31" t="s">
        <v>68</v>
      </c>
      <c r="E1008" s="86" t="s">
        <v>737</v>
      </c>
      <c r="F1008" s="31"/>
      <c r="G1008" s="46">
        <f aca="true" t="shared" si="180" ref="G1008:I1009">G1009</f>
        <v>0.5</v>
      </c>
      <c r="H1008" s="46">
        <f t="shared" si="180"/>
        <v>0.5</v>
      </c>
      <c r="I1008" s="46">
        <f t="shared" si="180"/>
        <v>0.5</v>
      </c>
    </row>
    <row r="1009" spans="1:9" ht="31.5">
      <c r="A1009" s="33" t="s">
        <v>115</v>
      </c>
      <c r="B1009" s="43">
        <v>910</v>
      </c>
      <c r="C1009" s="31" t="s">
        <v>66</v>
      </c>
      <c r="D1009" s="31" t="s">
        <v>68</v>
      </c>
      <c r="E1009" s="86" t="s">
        <v>737</v>
      </c>
      <c r="F1009" s="31" t="s">
        <v>116</v>
      </c>
      <c r="G1009" s="46">
        <f t="shared" si="180"/>
        <v>0.5</v>
      </c>
      <c r="H1009" s="46">
        <f t="shared" si="180"/>
        <v>0.5</v>
      </c>
      <c r="I1009" s="46">
        <f t="shared" si="180"/>
        <v>0.5</v>
      </c>
    </row>
    <row r="1010" spans="1:9" ht="47.25">
      <c r="A1010" s="33" t="s">
        <v>117</v>
      </c>
      <c r="B1010" s="43">
        <v>910</v>
      </c>
      <c r="C1010" s="31" t="s">
        <v>66</v>
      </c>
      <c r="D1010" s="31" t="s">
        <v>68</v>
      </c>
      <c r="E1010" s="86" t="s">
        <v>296</v>
      </c>
      <c r="F1010" s="31" t="s">
        <v>118</v>
      </c>
      <c r="G1010" s="46">
        <v>0.5</v>
      </c>
      <c r="H1010" s="46">
        <v>0.5</v>
      </c>
      <c r="I1010" s="46">
        <v>0.5</v>
      </c>
    </row>
    <row r="1011" spans="1:9" ht="51" customHeight="1">
      <c r="A1011" s="30" t="s">
        <v>295</v>
      </c>
      <c r="B1011" s="43">
        <v>910</v>
      </c>
      <c r="C1011" s="31" t="s">
        <v>66</v>
      </c>
      <c r="D1011" s="31" t="s">
        <v>68</v>
      </c>
      <c r="E1011" s="31" t="s">
        <v>738</v>
      </c>
      <c r="F1011" s="31"/>
      <c r="G1011" s="46">
        <f aca="true" t="shared" si="181" ref="G1011:I1012">G1012</f>
        <v>25</v>
      </c>
      <c r="H1011" s="46">
        <f t="shared" si="181"/>
        <v>25</v>
      </c>
      <c r="I1011" s="46">
        <f t="shared" si="181"/>
        <v>25</v>
      </c>
    </row>
    <row r="1012" spans="1:9" ht="33" customHeight="1">
      <c r="A1012" s="33" t="s">
        <v>115</v>
      </c>
      <c r="B1012" s="43">
        <v>910</v>
      </c>
      <c r="C1012" s="31" t="s">
        <v>66</v>
      </c>
      <c r="D1012" s="31" t="s">
        <v>68</v>
      </c>
      <c r="E1012" s="31" t="s">
        <v>738</v>
      </c>
      <c r="F1012" s="31" t="s">
        <v>116</v>
      </c>
      <c r="G1012" s="46">
        <f t="shared" si="181"/>
        <v>25</v>
      </c>
      <c r="H1012" s="46">
        <f t="shared" si="181"/>
        <v>25</v>
      </c>
      <c r="I1012" s="46">
        <f t="shared" si="181"/>
        <v>25</v>
      </c>
    </row>
    <row r="1013" spans="1:9" ht="47.25">
      <c r="A1013" s="33" t="s">
        <v>117</v>
      </c>
      <c r="B1013" s="43">
        <v>910</v>
      </c>
      <c r="C1013" s="31" t="s">
        <v>66</v>
      </c>
      <c r="D1013" s="31" t="s">
        <v>68</v>
      </c>
      <c r="E1013" s="31" t="s">
        <v>738</v>
      </c>
      <c r="F1013" s="31" t="s">
        <v>118</v>
      </c>
      <c r="G1013" s="46">
        <f>40-40+25</f>
        <v>25</v>
      </c>
      <c r="H1013" s="46">
        <f>40-40+25</f>
        <v>25</v>
      </c>
      <c r="I1013" s="46">
        <f>40-40+25</f>
        <v>25</v>
      </c>
    </row>
    <row r="1014" spans="1:9" ht="63">
      <c r="A1014" s="45" t="s">
        <v>69</v>
      </c>
      <c r="B1014" s="35">
        <v>910</v>
      </c>
      <c r="C1014" s="28" t="s">
        <v>66</v>
      </c>
      <c r="D1014" s="28" t="s">
        <v>70</v>
      </c>
      <c r="E1014" s="28"/>
      <c r="F1014" s="28"/>
      <c r="G1014" s="44">
        <f aca="true" t="shared" si="182" ref="G1014:I1015">G1015</f>
        <v>1259.989</v>
      </c>
      <c r="H1014" s="44">
        <f t="shared" si="182"/>
        <v>1259.989</v>
      </c>
      <c r="I1014" s="44">
        <f t="shared" si="182"/>
        <v>1259.989</v>
      </c>
    </row>
    <row r="1015" spans="1:9" ht="31.5">
      <c r="A1015" s="45" t="s">
        <v>332</v>
      </c>
      <c r="B1015" s="35">
        <v>910</v>
      </c>
      <c r="C1015" s="28" t="s">
        <v>66</v>
      </c>
      <c r="D1015" s="28" t="s">
        <v>70</v>
      </c>
      <c r="E1015" s="28" t="s">
        <v>333</v>
      </c>
      <c r="F1015" s="28"/>
      <c r="G1015" s="44">
        <f t="shared" si="182"/>
        <v>1259.989</v>
      </c>
      <c r="H1015" s="44">
        <f t="shared" si="182"/>
        <v>1259.989</v>
      </c>
      <c r="I1015" s="44">
        <f t="shared" si="182"/>
        <v>1259.989</v>
      </c>
    </row>
    <row r="1016" spans="1:9" ht="31.5">
      <c r="A1016" s="45" t="s">
        <v>731</v>
      </c>
      <c r="B1016" s="35">
        <v>910</v>
      </c>
      <c r="C1016" s="28" t="s">
        <v>66</v>
      </c>
      <c r="D1016" s="28" t="s">
        <v>70</v>
      </c>
      <c r="E1016" s="28" t="s">
        <v>732</v>
      </c>
      <c r="F1016" s="28"/>
      <c r="G1016" s="44">
        <f>G1017+G1022</f>
        <v>1259.989</v>
      </c>
      <c r="H1016" s="44">
        <f>H1017+H1022</f>
        <v>1259.989</v>
      </c>
      <c r="I1016" s="44">
        <f>I1017+I1022</f>
        <v>1259.989</v>
      </c>
    </row>
    <row r="1017" spans="1:9" ht="31.5">
      <c r="A1017" s="33" t="s">
        <v>739</v>
      </c>
      <c r="B1017" s="43">
        <v>910</v>
      </c>
      <c r="C1017" s="31" t="s">
        <v>66</v>
      </c>
      <c r="D1017" s="31" t="s">
        <v>70</v>
      </c>
      <c r="E1017" s="31" t="s">
        <v>740</v>
      </c>
      <c r="F1017" s="31"/>
      <c r="G1017" s="46">
        <f>G1018+G1020</f>
        <v>1159.989</v>
      </c>
      <c r="H1017" s="46">
        <f>H1018+H1020</f>
        <v>1159.989</v>
      </c>
      <c r="I1017" s="46">
        <f>I1018+I1020</f>
        <v>1159.989</v>
      </c>
    </row>
    <row r="1018" spans="1:9" ht="78.75">
      <c r="A1018" s="33" t="s">
        <v>111</v>
      </c>
      <c r="B1018" s="43">
        <v>910</v>
      </c>
      <c r="C1018" s="31" t="s">
        <v>66</v>
      </c>
      <c r="D1018" s="31" t="s">
        <v>70</v>
      </c>
      <c r="E1018" s="31" t="s">
        <v>740</v>
      </c>
      <c r="F1018" s="31" t="s">
        <v>112</v>
      </c>
      <c r="G1018" s="46">
        <f>G1019</f>
        <v>1066.989</v>
      </c>
      <c r="H1018" s="46">
        <f>H1019</f>
        <v>1066.989</v>
      </c>
      <c r="I1018" s="46">
        <f>I1019</f>
        <v>1066.989</v>
      </c>
    </row>
    <row r="1019" spans="1:9" ht="31.5">
      <c r="A1019" s="33" t="s">
        <v>113</v>
      </c>
      <c r="B1019" s="43">
        <v>910</v>
      </c>
      <c r="C1019" s="31" t="s">
        <v>66</v>
      </c>
      <c r="D1019" s="31" t="s">
        <v>70</v>
      </c>
      <c r="E1019" s="31" t="s">
        <v>740</v>
      </c>
      <c r="F1019" s="31" t="s">
        <v>114</v>
      </c>
      <c r="G1019" s="46">
        <f>1023*1.043</f>
        <v>1066.989</v>
      </c>
      <c r="H1019" s="46">
        <f>1023*1.043</f>
        <v>1066.989</v>
      </c>
      <c r="I1019" s="46">
        <f>1023*1.043</f>
        <v>1066.989</v>
      </c>
    </row>
    <row r="1020" spans="1:9" ht="31.5">
      <c r="A1020" s="33" t="s">
        <v>136</v>
      </c>
      <c r="B1020" s="43">
        <v>910</v>
      </c>
      <c r="C1020" s="31" t="s">
        <v>66</v>
      </c>
      <c r="D1020" s="31" t="s">
        <v>70</v>
      </c>
      <c r="E1020" s="31" t="s">
        <v>740</v>
      </c>
      <c r="F1020" s="31" t="s">
        <v>116</v>
      </c>
      <c r="G1020" s="46">
        <f>G1021</f>
        <v>93</v>
      </c>
      <c r="H1020" s="46">
        <f>H1021</f>
        <v>93</v>
      </c>
      <c r="I1020" s="46">
        <f>I1021</f>
        <v>93</v>
      </c>
    </row>
    <row r="1021" spans="1:9" ht="47.25">
      <c r="A1021" s="33" t="s">
        <v>117</v>
      </c>
      <c r="B1021" s="43">
        <v>910</v>
      </c>
      <c r="C1021" s="31" t="s">
        <v>66</v>
      </c>
      <c r="D1021" s="31" t="s">
        <v>70</v>
      </c>
      <c r="E1021" s="31" t="s">
        <v>740</v>
      </c>
      <c r="F1021" s="31" t="s">
        <v>118</v>
      </c>
      <c r="G1021" s="46">
        <v>93</v>
      </c>
      <c r="H1021" s="46">
        <v>93</v>
      </c>
      <c r="I1021" s="46">
        <v>93</v>
      </c>
    </row>
    <row r="1022" spans="1:9" ht="47.25">
      <c r="A1022" s="33" t="s">
        <v>338</v>
      </c>
      <c r="B1022" s="43">
        <v>910</v>
      </c>
      <c r="C1022" s="31" t="s">
        <v>66</v>
      </c>
      <c r="D1022" s="31" t="s">
        <v>70</v>
      </c>
      <c r="E1022" s="31" t="s">
        <v>734</v>
      </c>
      <c r="F1022" s="31"/>
      <c r="G1022" s="46">
        <f aca="true" t="shared" si="183" ref="G1022:I1023">G1023</f>
        <v>100</v>
      </c>
      <c r="H1022" s="46">
        <f t="shared" si="183"/>
        <v>100</v>
      </c>
      <c r="I1022" s="46">
        <f t="shared" si="183"/>
        <v>100</v>
      </c>
    </row>
    <row r="1023" spans="1:9" ht="78.75">
      <c r="A1023" s="33" t="s">
        <v>111</v>
      </c>
      <c r="B1023" s="43">
        <v>910</v>
      </c>
      <c r="C1023" s="31" t="s">
        <v>66</v>
      </c>
      <c r="D1023" s="31" t="s">
        <v>70</v>
      </c>
      <c r="E1023" s="31" t="s">
        <v>734</v>
      </c>
      <c r="F1023" s="31" t="s">
        <v>112</v>
      </c>
      <c r="G1023" s="46">
        <f t="shared" si="183"/>
        <v>100</v>
      </c>
      <c r="H1023" s="46">
        <f t="shared" si="183"/>
        <v>100</v>
      </c>
      <c r="I1023" s="46">
        <f t="shared" si="183"/>
        <v>100</v>
      </c>
    </row>
    <row r="1024" spans="1:9" ht="31.5">
      <c r="A1024" s="33" t="s">
        <v>113</v>
      </c>
      <c r="B1024" s="43">
        <v>910</v>
      </c>
      <c r="C1024" s="31" t="s">
        <v>66</v>
      </c>
      <c r="D1024" s="31" t="s">
        <v>70</v>
      </c>
      <c r="E1024" s="31" t="s">
        <v>734</v>
      </c>
      <c r="F1024" s="31" t="s">
        <v>114</v>
      </c>
      <c r="G1024" s="46">
        <v>100</v>
      </c>
      <c r="H1024" s="46">
        <v>100</v>
      </c>
      <c r="I1024" s="46">
        <v>100</v>
      </c>
    </row>
    <row r="1025" spans="1:9" ht="47.25">
      <c r="A1025" s="45" t="s">
        <v>73</v>
      </c>
      <c r="B1025" s="35">
        <v>910</v>
      </c>
      <c r="C1025" s="28" t="s">
        <v>66</v>
      </c>
      <c r="D1025" s="28" t="s">
        <v>74</v>
      </c>
      <c r="E1025" s="28"/>
      <c r="F1025" s="28"/>
      <c r="G1025" s="44">
        <f aca="true" t="shared" si="184" ref="G1025:I1026">G1026</f>
        <v>2135.162</v>
      </c>
      <c r="H1025" s="44">
        <f t="shared" si="184"/>
        <v>2135.162</v>
      </c>
      <c r="I1025" s="44">
        <f t="shared" si="184"/>
        <v>2135.162</v>
      </c>
    </row>
    <row r="1026" spans="1:9" ht="31.5">
      <c r="A1026" s="45" t="s">
        <v>332</v>
      </c>
      <c r="B1026" s="35">
        <v>910</v>
      </c>
      <c r="C1026" s="28" t="s">
        <v>66</v>
      </c>
      <c r="D1026" s="28" t="s">
        <v>74</v>
      </c>
      <c r="E1026" s="28" t="s">
        <v>333</v>
      </c>
      <c r="F1026" s="28"/>
      <c r="G1026" s="44">
        <f t="shared" si="184"/>
        <v>2135.162</v>
      </c>
      <c r="H1026" s="44">
        <f t="shared" si="184"/>
        <v>2135.162</v>
      </c>
      <c r="I1026" s="44">
        <f t="shared" si="184"/>
        <v>2135.162</v>
      </c>
    </row>
    <row r="1027" spans="1:9" ht="31.5">
      <c r="A1027" s="45" t="s">
        <v>731</v>
      </c>
      <c r="B1027" s="35">
        <v>910</v>
      </c>
      <c r="C1027" s="28" t="s">
        <v>66</v>
      </c>
      <c r="D1027" s="28" t="s">
        <v>74</v>
      </c>
      <c r="E1027" s="28" t="s">
        <v>732</v>
      </c>
      <c r="F1027" s="28"/>
      <c r="G1027" s="44">
        <f>G1028+G1033</f>
        <v>2135.162</v>
      </c>
      <c r="H1027" s="44">
        <f>H1028+H1033</f>
        <v>2135.162</v>
      </c>
      <c r="I1027" s="44">
        <f>I1028+I1033</f>
        <v>2135.162</v>
      </c>
    </row>
    <row r="1028" spans="1:9" ht="31.5">
      <c r="A1028" s="33" t="s">
        <v>336</v>
      </c>
      <c r="B1028" s="43">
        <v>910</v>
      </c>
      <c r="C1028" s="31" t="s">
        <v>66</v>
      </c>
      <c r="D1028" s="31" t="s">
        <v>74</v>
      </c>
      <c r="E1028" s="31" t="s">
        <v>740</v>
      </c>
      <c r="F1028" s="31"/>
      <c r="G1028" s="46">
        <f>G1029+G1031</f>
        <v>2035.1619999999998</v>
      </c>
      <c r="H1028" s="46">
        <f>H1029+H1031</f>
        <v>2035.1619999999998</v>
      </c>
      <c r="I1028" s="46">
        <f>I1029+I1031</f>
        <v>2035.1619999999998</v>
      </c>
    </row>
    <row r="1029" spans="1:9" ht="78.75">
      <c r="A1029" s="33" t="s">
        <v>111</v>
      </c>
      <c r="B1029" s="43">
        <v>910</v>
      </c>
      <c r="C1029" s="31" t="s">
        <v>66</v>
      </c>
      <c r="D1029" s="31" t="s">
        <v>74</v>
      </c>
      <c r="E1029" s="31" t="s">
        <v>740</v>
      </c>
      <c r="F1029" s="31" t="s">
        <v>112</v>
      </c>
      <c r="G1029" s="46">
        <f>G1030</f>
        <v>2017.1619999999998</v>
      </c>
      <c r="H1029" s="46">
        <f>H1030</f>
        <v>2017.1619999999998</v>
      </c>
      <c r="I1029" s="46">
        <f>I1030</f>
        <v>2017.1619999999998</v>
      </c>
    </row>
    <row r="1030" spans="1:9" ht="31.5">
      <c r="A1030" s="33" t="s">
        <v>113</v>
      </c>
      <c r="B1030" s="43">
        <v>910</v>
      </c>
      <c r="C1030" s="31" t="s">
        <v>66</v>
      </c>
      <c r="D1030" s="31" t="s">
        <v>74</v>
      </c>
      <c r="E1030" s="31" t="s">
        <v>740</v>
      </c>
      <c r="F1030" s="31" t="s">
        <v>114</v>
      </c>
      <c r="G1030" s="46">
        <f>1934*1.043</f>
        <v>2017.1619999999998</v>
      </c>
      <c r="H1030" s="46">
        <f>1934*1.043</f>
        <v>2017.1619999999998</v>
      </c>
      <c r="I1030" s="46">
        <f>1934*1.043</f>
        <v>2017.1619999999998</v>
      </c>
    </row>
    <row r="1031" spans="1:9" ht="31.5">
      <c r="A1031" s="33" t="s">
        <v>136</v>
      </c>
      <c r="B1031" s="43">
        <v>910</v>
      </c>
      <c r="C1031" s="31" t="s">
        <v>66</v>
      </c>
      <c r="D1031" s="31" t="s">
        <v>74</v>
      </c>
      <c r="E1031" s="31" t="s">
        <v>740</v>
      </c>
      <c r="F1031" s="31" t="s">
        <v>116</v>
      </c>
      <c r="G1031" s="46">
        <f>G1032</f>
        <v>18</v>
      </c>
      <c r="H1031" s="46">
        <f>H1032</f>
        <v>18</v>
      </c>
      <c r="I1031" s="46">
        <f>I1032</f>
        <v>18</v>
      </c>
    </row>
    <row r="1032" spans="1:9" ht="47.25">
      <c r="A1032" s="33" t="s">
        <v>117</v>
      </c>
      <c r="B1032" s="43">
        <v>910</v>
      </c>
      <c r="C1032" s="31" t="s">
        <v>66</v>
      </c>
      <c r="D1032" s="31" t="s">
        <v>74</v>
      </c>
      <c r="E1032" s="31" t="s">
        <v>740</v>
      </c>
      <c r="F1032" s="31" t="s">
        <v>118</v>
      </c>
      <c r="G1032" s="46">
        <v>18</v>
      </c>
      <c r="H1032" s="46">
        <v>18</v>
      </c>
      <c r="I1032" s="46">
        <v>18</v>
      </c>
    </row>
    <row r="1033" spans="1:9" ht="47.25">
      <c r="A1033" s="33" t="s">
        <v>338</v>
      </c>
      <c r="B1033" s="43">
        <v>910</v>
      </c>
      <c r="C1033" s="31" t="s">
        <v>66</v>
      </c>
      <c r="D1033" s="31" t="s">
        <v>74</v>
      </c>
      <c r="E1033" s="31" t="s">
        <v>734</v>
      </c>
      <c r="F1033" s="31"/>
      <c r="G1033" s="46">
        <f aca="true" t="shared" si="185" ref="G1033:I1034">G1034</f>
        <v>100</v>
      </c>
      <c r="H1033" s="46">
        <f t="shared" si="185"/>
        <v>100</v>
      </c>
      <c r="I1033" s="46">
        <f t="shared" si="185"/>
        <v>100</v>
      </c>
    </row>
    <row r="1034" spans="1:9" ht="78.75">
      <c r="A1034" s="33" t="s">
        <v>111</v>
      </c>
      <c r="B1034" s="43">
        <v>910</v>
      </c>
      <c r="C1034" s="31" t="s">
        <v>66</v>
      </c>
      <c r="D1034" s="31" t="s">
        <v>74</v>
      </c>
      <c r="E1034" s="31" t="s">
        <v>734</v>
      </c>
      <c r="F1034" s="31" t="s">
        <v>112</v>
      </c>
      <c r="G1034" s="46">
        <f t="shared" si="185"/>
        <v>100</v>
      </c>
      <c r="H1034" s="46">
        <f t="shared" si="185"/>
        <v>100</v>
      </c>
      <c r="I1034" s="46">
        <f t="shared" si="185"/>
        <v>100</v>
      </c>
    </row>
    <row r="1035" spans="1:9" ht="31.5">
      <c r="A1035" s="33" t="s">
        <v>113</v>
      </c>
      <c r="B1035" s="43">
        <v>910</v>
      </c>
      <c r="C1035" s="31" t="s">
        <v>66</v>
      </c>
      <c r="D1035" s="31" t="s">
        <v>74</v>
      </c>
      <c r="E1035" s="31" t="s">
        <v>734</v>
      </c>
      <c r="F1035" s="31" t="s">
        <v>114</v>
      </c>
      <c r="G1035" s="46">
        <v>100</v>
      </c>
      <c r="H1035" s="46">
        <v>100</v>
      </c>
      <c r="I1035" s="46">
        <v>100</v>
      </c>
    </row>
    <row r="1036" spans="1:9" ht="31.5">
      <c r="A1036" s="45" t="s">
        <v>243</v>
      </c>
      <c r="B1036" s="35">
        <v>913</v>
      </c>
      <c r="C1036" s="28"/>
      <c r="D1036" s="28"/>
      <c r="E1036" s="28"/>
      <c r="F1036" s="28"/>
      <c r="G1036" s="44">
        <f aca="true" t="shared" si="186" ref="G1036:I1037">G1037</f>
        <v>7451</v>
      </c>
      <c r="H1036" s="44">
        <f t="shared" si="186"/>
        <v>7451</v>
      </c>
      <c r="I1036" s="44">
        <f t="shared" si="186"/>
        <v>7451</v>
      </c>
    </row>
    <row r="1037" spans="1:9" ht="15.75">
      <c r="A1037" s="45" t="s">
        <v>32</v>
      </c>
      <c r="B1037" s="35">
        <v>913</v>
      </c>
      <c r="C1037" s="28" t="s">
        <v>87</v>
      </c>
      <c r="D1037" s="31"/>
      <c r="E1037" s="31"/>
      <c r="F1037" s="31"/>
      <c r="G1037" s="44">
        <f t="shared" si="186"/>
        <v>7451</v>
      </c>
      <c r="H1037" s="44">
        <f t="shared" si="186"/>
        <v>7451</v>
      </c>
      <c r="I1037" s="44">
        <f t="shared" si="186"/>
        <v>7451</v>
      </c>
    </row>
    <row r="1038" spans="1:9" ht="15.75">
      <c r="A1038" s="45" t="s">
        <v>105</v>
      </c>
      <c r="B1038" s="35">
        <v>913</v>
      </c>
      <c r="C1038" s="28" t="s">
        <v>87</v>
      </c>
      <c r="D1038" s="28" t="s">
        <v>68</v>
      </c>
      <c r="E1038" s="28"/>
      <c r="F1038" s="28"/>
      <c r="G1038" s="44">
        <f>G1039+G1051</f>
        <v>7451</v>
      </c>
      <c r="H1038" s="44">
        <f>H1039+H1051</f>
        <v>7451</v>
      </c>
      <c r="I1038" s="44">
        <f>I1039+I1051</f>
        <v>7451</v>
      </c>
    </row>
    <row r="1039" spans="1:9" ht="15.75">
      <c r="A1039" s="45" t="s">
        <v>122</v>
      </c>
      <c r="B1039" s="35">
        <v>913</v>
      </c>
      <c r="C1039" s="28" t="s">
        <v>87</v>
      </c>
      <c r="D1039" s="28" t="s">
        <v>68</v>
      </c>
      <c r="E1039" s="28" t="s">
        <v>360</v>
      </c>
      <c r="F1039" s="28"/>
      <c r="G1039" s="44">
        <f>G1040</f>
        <v>7246</v>
      </c>
      <c r="H1039" s="44">
        <f>H1040</f>
        <v>7246</v>
      </c>
      <c r="I1039" s="44">
        <f>I1040</f>
        <v>7246</v>
      </c>
    </row>
    <row r="1040" spans="1:9" ht="15.75">
      <c r="A1040" s="45" t="s">
        <v>654</v>
      </c>
      <c r="B1040" s="35">
        <v>913</v>
      </c>
      <c r="C1040" s="28" t="s">
        <v>87</v>
      </c>
      <c r="D1040" s="28" t="s">
        <v>68</v>
      </c>
      <c r="E1040" s="28" t="s">
        <v>655</v>
      </c>
      <c r="F1040" s="28"/>
      <c r="G1040" s="44">
        <f>G1041+G1048</f>
        <v>7246</v>
      </c>
      <c r="H1040" s="44">
        <f>H1041+H1048</f>
        <v>7246</v>
      </c>
      <c r="I1040" s="44">
        <f>I1041+I1048</f>
        <v>7246</v>
      </c>
    </row>
    <row r="1041" spans="1:9" ht="15.75">
      <c r="A1041" s="33" t="s">
        <v>322</v>
      </c>
      <c r="B1041" s="43">
        <v>913</v>
      </c>
      <c r="C1041" s="31" t="s">
        <v>87</v>
      </c>
      <c r="D1041" s="31" t="s">
        <v>68</v>
      </c>
      <c r="E1041" s="31" t="s">
        <v>657</v>
      </c>
      <c r="F1041" s="31"/>
      <c r="G1041" s="46">
        <f>G1042+G1044+G1046</f>
        <v>7031</v>
      </c>
      <c r="H1041" s="46">
        <f>H1042+H1044+H1046</f>
        <v>7031</v>
      </c>
      <c r="I1041" s="46">
        <f>I1042+I1044+I1046</f>
        <v>7031</v>
      </c>
    </row>
    <row r="1042" spans="1:9" ht="78.75">
      <c r="A1042" s="33" t="s">
        <v>111</v>
      </c>
      <c r="B1042" s="43">
        <v>913</v>
      </c>
      <c r="C1042" s="31" t="s">
        <v>87</v>
      </c>
      <c r="D1042" s="31" t="s">
        <v>68</v>
      </c>
      <c r="E1042" s="31" t="s">
        <v>657</v>
      </c>
      <c r="F1042" s="31" t="s">
        <v>112</v>
      </c>
      <c r="G1042" s="46">
        <f>G1043</f>
        <v>5525</v>
      </c>
      <c r="H1042" s="46">
        <f>H1043</f>
        <v>5525</v>
      </c>
      <c r="I1042" s="46">
        <f>I1043</f>
        <v>5525</v>
      </c>
    </row>
    <row r="1043" spans="1:9" ht="34.5" customHeight="1">
      <c r="A1043" s="33" t="s">
        <v>169</v>
      </c>
      <c r="B1043" s="43">
        <v>913</v>
      </c>
      <c r="C1043" s="31" t="s">
        <v>87</v>
      </c>
      <c r="D1043" s="31" t="s">
        <v>68</v>
      </c>
      <c r="E1043" s="31" t="s">
        <v>657</v>
      </c>
      <c r="F1043" s="31" t="s">
        <v>170</v>
      </c>
      <c r="G1043" s="32">
        <f>5853-357.5-36+280.5-215</f>
        <v>5525</v>
      </c>
      <c r="H1043" s="32">
        <f>5853-357.5-36+280.5-215</f>
        <v>5525</v>
      </c>
      <c r="I1043" s="32">
        <f>5853-357.5-36+280.5-215</f>
        <v>5525</v>
      </c>
    </row>
    <row r="1044" spans="1:9" ht="31.5">
      <c r="A1044" s="33" t="s">
        <v>115</v>
      </c>
      <c r="B1044" s="43">
        <v>913</v>
      </c>
      <c r="C1044" s="31" t="s">
        <v>87</v>
      </c>
      <c r="D1044" s="31" t="s">
        <v>68</v>
      </c>
      <c r="E1044" s="31" t="s">
        <v>657</v>
      </c>
      <c r="F1044" s="31" t="s">
        <v>116</v>
      </c>
      <c r="G1044" s="46">
        <f>G1045</f>
        <v>1456</v>
      </c>
      <c r="H1044" s="46">
        <f>H1045</f>
        <v>1456</v>
      </c>
      <c r="I1044" s="46">
        <f>I1045</f>
        <v>1456</v>
      </c>
    </row>
    <row r="1045" spans="1:9" ht="47.25">
      <c r="A1045" s="33" t="s">
        <v>117</v>
      </c>
      <c r="B1045" s="43">
        <v>913</v>
      </c>
      <c r="C1045" s="31" t="s">
        <v>87</v>
      </c>
      <c r="D1045" s="31" t="s">
        <v>68</v>
      </c>
      <c r="E1045" s="31" t="s">
        <v>657</v>
      </c>
      <c r="F1045" s="31" t="s">
        <v>118</v>
      </c>
      <c r="G1045" s="32">
        <v>1456</v>
      </c>
      <c r="H1045" s="32">
        <v>1456</v>
      </c>
      <c r="I1045" s="32">
        <v>1456</v>
      </c>
    </row>
    <row r="1046" spans="1:9" ht="15.75">
      <c r="A1046" s="33" t="s">
        <v>119</v>
      </c>
      <c r="B1046" s="43">
        <v>913</v>
      </c>
      <c r="C1046" s="31" t="s">
        <v>87</v>
      </c>
      <c r="D1046" s="31" t="s">
        <v>68</v>
      </c>
      <c r="E1046" s="31" t="s">
        <v>657</v>
      </c>
      <c r="F1046" s="31" t="s">
        <v>124</v>
      </c>
      <c r="G1046" s="46">
        <f>G1047</f>
        <v>50</v>
      </c>
      <c r="H1046" s="46">
        <f>H1047</f>
        <v>50</v>
      </c>
      <c r="I1046" s="46">
        <f>I1047</f>
        <v>50</v>
      </c>
    </row>
    <row r="1047" spans="1:9" ht="15.75">
      <c r="A1047" s="33" t="s">
        <v>238</v>
      </c>
      <c r="B1047" s="43">
        <v>913</v>
      </c>
      <c r="C1047" s="31" t="s">
        <v>87</v>
      </c>
      <c r="D1047" s="31" t="s">
        <v>68</v>
      </c>
      <c r="E1047" s="31" t="s">
        <v>657</v>
      </c>
      <c r="F1047" s="31" t="s">
        <v>121</v>
      </c>
      <c r="G1047" s="46">
        <v>50</v>
      </c>
      <c r="H1047" s="46">
        <v>50</v>
      </c>
      <c r="I1047" s="46">
        <v>50</v>
      </c>
    </row>
    <row r="1048" spans="1:9" ht="47.25">
      <c r="A1048" s="33" t="s">
        <v>338</v>
      </c>
      <c r="B1048" s="43">
        <v>913</v>
      </c>
      <c r="C1048" s="31" t="s">
        <v>87</v>
      </c>
      <c r="D1048" s="31" t="s">
        <v>68</v>
      </c>
      <c r="E1048" s="31" t="s">
        <v>656</v>
      </c>
      <c r="F1048" s="31"/>
      <c r="G1048" s="46">
        <f aca="true" t="shared" si="187" ref="G1048:I1049">G1049</f>
        <v>215</v>
      </c>
      <c r="H1048" s="46">
        <f t="shared" si="187"/>
        <v>215</v>
      </c>
      <c r="I1048" s="46">
        <f t="shared" si="187"/>
        <v>215</v>
      </c>
    </row>
    <row r="1049" spans="1:9" ht="78.75">
      <c r="A1049" s="33" t="s">
        <v>111</v>
      </c>
      <c r="B1049" s="43">
        <v>913</v>
      </c>
      <c r="C1049" s="31" t="s">
        <v>87</v>
      </c>
      <c r="D1049" s="31" t="s">
        <v>68</v>
      </c>
      <c r="E1049" s="31" t="s">
        <v>656</v>
      </c>
      <c r="F1049" s="31" t="s">
        <v>112</v>
      </c>
      <c r="G1049" s="46">
        <f t="shared" si="187"/>
        <v>215</v>
      </c>
      <c r="H1049" s="46">
        <f t="shared" si="187"/>
        <v>215</v>
      </c>
      <c r="I1049" s="46">
        <f t="shared" si="187"/>
        <v>215</v>
      </c>
    </row>
    <row r="1050" spans="1:9" ht="31.5">
      <c r="A1050" s="33" t="s">
        <v>169</v>
      </c>
      <c r="B1050" s="43">
        <v>913</v>
      </c>
      <c r="C1050" s="31" t="s">
        <v>87</v>
      </c>
      <c r="D1050" s="31" t="s">
        <v>68</v>
      </c>
      <c r="E1050" s="31" t="s">
        <v>656</v>
      </c>
      <c r="F1050" s="31" t="s">
        <v>170</v>
      </c>
      <c r="G1050" s="46">
        <v>215</v>
      </c>
      <c r="H1050" s="46">
        <v>215</v>
      </c>
      <c r="I1050" s="46">
        <v>215</v>
      </c>
    </row>
    <row r="1051" spans="1:9" ht="63">
      <c r="A1051" s="49" t="s">
        <v>430</v>
      </c>
      <c r="B1051" s="35">
        <v>913</v>
      </c>
      <c r="C1051" s="28" t="s">
        <v>87</v>
      </c>
      <c r="D1051" s="28" t="s">
        <v>68</v>
      </c>
      <c r="E1051" s="28" t="s">
        <v>249</v>
      </c>
      <c r="F1051" s="102"/>
      <c r="G1051" s="44">
        <f>G1053</f>
        <v>205</v>
      </c>
      <c r="H1051" s="44">
        <f>H1053</f>
        <v>205</v>
      </c>
      <c r="I1051" s="44">
        <f>I1053</f>
        <v>205</v>
      </c>
    </row>
    <row r="1052" spans="1:9" ht="47.25">
      <c r="A1052" s="49" t="s">
        <v>469</v>
      </c>
      <c r="B1052" s="35">
        <v>913</v>
      </c>
      <c r="C1052" s="28" t="s">
        <v>87</v>
      </c>
      <c r="D1052" s="28" t="s">
        <v>68</v>
      </c>
      <c r="E1052" s="28" t="s">
        <v>470</v>
      </c>
      <c r="F1052" s="102"/>
      <c r="G1052" s="44">
        <f>G1053</f>
        <v>205</v>
      </c>
      <c r="H1052" s="44">
        <f aca="true" t="shared" si="188" ref="H1052:I1054">H1053</f>
        <v>205</v>
      </c>
      <c r="I1052" s="44">
        <f t="shared" si="188"/>
        <v>205</v>
      </c>
    </row>
    <row r="1053" spans="1:9" ht="47.25">
      <c r="A1053" s="68" t="s">
        <v>471</v>
      </c>
      <c r="B1053" s="43">
        <v>913</v>
      </c>
      <c r="C1053" s="31" t="s">
        <v>87</v>
      </c>
      <c r="D1053" s="31" t="s">
        <v>68</v>
      </c>
      <c r="E1053" s="31" t="s">
        <v>472</v>
      </c>
      <c r="F1053" s="103"/>
      <c r="G1053" s="46">
        <f>G1054</f>
        <v>205</v>
      </c>
      <c r="H1053" s="46">
        <f t="shared" si="188"/>
        <v>205</v>
      </c>
      <c r="I1053" s="46">
        <f t="shared" si="188"/>
        <v>205</v>
      </c>
    </row>
    <row r="1054" spans="1:9" ht="31.5">
      <c r="A1054" s="33" t="s">
        <v>115</v>
      </c>
      <c r="B1054" s="43">
        <v>913</v>
      </c>
      <c r="C1054" s="31" t="s">
        <v>87</v>
      </c>
      <c r="D1054" s="31" t="s">
        <v>68</v>
      </c>
      <c r="E1054" s="31" t="s">
        <v>472</v>
      </c>
      <c r="F1054" s="103" t="s">
        <v>116</v>
      </c>
      <c r="G1054" s="46">
        <f>G1055</f>
        <v>205</v>
      </c>
      <c r="H1054" s="46">
        <f t="shared" si="188"/>
        <v>205</v>
      </c>
      <c r="I1054" s="46">
        <f t="shared" si="188"/>
        <v>205</v>
      </c>
    </row>
    <row r="1055" spans="1:9" ht="47.25">
      <c r="A1055" s="33" t="s">
        <v>117</v>
      </c>
      <c r="B1055" s="43">
        <v>913</v>
      </c>
      <c r="C1055" s="31" t="s">
        <v>87</v>
      </c>
      <c r="D1055" s="31" t="s">
        <v>68</v>
      </c>
      <c r="E1055" s="31" t="s">
        <v>472</v>
      </c>
      <c r="F1055" s="103" t="s">
        <v>118</v>
      </c>
      <c r="G1055" s="46">
        <f>60+145</f>
        <v>205</v>
      </c>
      <c r="H1055" s="46">
        <f>G1055</f>
        <v>205</v>
      </c>
      <c r="I1055" s="46">
        <f>H1055</f>
        <v>205</v>
      </c>
    </row>
    <row r="1056" spans="1:9" ht="15.75">
      <c r="A1056" s="119" t="s">
        <v>244</v>
      </c>
      <c r="B1056" s="119"/>
      <c r="C1056" s="28"/>
      <c r="D1056" s="28"/>
      <c r="E1056" s="28"/>
      <c r="F1056" s="28"/>
      <c r="G1056" s="120">
        <f>G1036+G993+G786+G709+G490+G451+G202+G27+G12</f>
        <v>678671.1229999999</v>
      </c>
      <c r="H1056" s="120">
        <f>H1036+H993+H786+H709+H490+H451+H202+H27+H12</f>
        <v>679225.0229999999</v>
      </c>
      <c r="I1056" s="120">
        <f>I1036+I993+I786+I709+I490+I451+I202+I27+I12</f>
        <v>679225.0229999999</v>
      </c>
    </row>
    <row r="1058" ht="12.75" hidden="1">
      <c r="F1058">
        <v>1</v>
      </c>
    </row>
    <row r="1059" ht="12.75" hidden="1">
      <c r="F1059">
        <v>2</v>
      </c>
    </row>
    <row r="1060" ht="12.75" hidden="1">
      <c r="F1060">
        <v>3</v>
      </c>
    </row>
    <row r="1061" ht="12.75" hidden="1">
      <c r="F1061">
        <v>4</v>
      </c>
    </row>
    <row r="1062" ht="12.75" hidden="1">
      <c r="F1062">
        <v>5</v>
      </c>
    </row>
    <row r="1063" ht="12.75" hidden="1">
      <c r="F1063">
        <v>7</v>
      </c>
    </row>
    <row r="1064" ht="12.75" hidden="1">
      <c r="F1064">
        <v>8</v>
      </c>
    </row>
    <row r="1065" ht="12.75" hidden="1">
      <c r="F1065">
        <v>10</v>
      </c>
    </row>
    <row r="1066" ht="12.75" hidden="1">
      <c r="F1066">
        <v>11</v>
      </c>
    </row>
    <row r="1067" ht="12.75" hidden="1">
      <c r="F1067">
        <v>12</v>
      </c>
    </row>
    <row r="1068" spans="7:9" ht="12.75" hidden="1">
      <c r="G1068" s="50">
        <f>SUM(G1069:G1074)</f>
        <v>360981.6</v>
      </c>
      <c r="H1068" s="50">
        <f>SUM(H1069:H1074)</f>
        <v>352340.6</v>
      </c>
      <c r="I1068" s="50">
        <f>SUM(I1069:I1074)</f>
        <v>336336.6</v>
      </c>
    </row>
    <row r="1069" spans="6:9" ht="12.75" hidden="1">
      <c r="F1069" s="98" t="s">
        <v>316</v>
      </c>
      <c r="G1069" s="50">
        <f>G83+G158+G178+G211+G244+G251+G258+G373+G550+G610+G617+G1011+G679</f>
        <v>5972.6</v>
      </c>
      <c r="H1069" s="50">
        <f>H83+H158+H178+H211+H244+H251+H258+H373+H550+H610+H617+H1011+H679</f>
        <v>5972.6</v>
      </c>
      <c r="I1069" s="50">
        <f>I83+I158+I178+I211+I244+I251+I258+I373+I550+I610+I617+I1011+I679</f>
        <v>5972.6</v>
      </c>
    </row>
    <row r="1070" spans="6:9" ht="12.75" hidden="1">
      <c r="F1070" s="98" t="s">
        <v>317</v>
      </c>
      <c r="G1070" s="50">
        <f>G942+G939+G649+G586+G583+G580+G577+G519+G516+G513+G377+G295+G292+G197+G168+G63+G58+G53+G48+G652</f>
        <v>176061.09999999998</v>
      </c>
      <c r="H1070" s="50">
        <f>H942+H939+H649+H586+H583+H580+H577+H519+H516+H513+H377+H295+H292+H197+H168+H63+H58+H53+H48+H652</f>
        <v>176061.09999999998</v>
      </c>
      <c r="I1070" s="50">
        <f>I942+I939+I649+I586+I583+I580+I577+I519+I516+I513+I377+I295+I292+I197+I168+I63+I58+I53+I48+I652</f>
        <v>176061.09999999998</v>
      </c>
    </row>
    <row r="1071" spans="6:9" ht="12.75" hidden="1">
      <c r="F1071" s="98" t="s">
        <v>318</v>
      </c>
      <c r="G1071" s="50">
        <f>G749+G655+G589+G522+G380+G349+G298</f>
        <v>11326.199999999999</v>
      </c>
      <c r="H1071" s="50">
        <f>H749+H655+H589+H522+H380+H349+H298</f>
        <v>11326.199999999999</v>
      </c>
      <c r="I1071" s="50">
        <f>I749+I655+I589+I522+I380+I349+I298</f>
        <v>11326.199999999999</v>
      </c>
    </row>
    <row r="1072" spans="6:9" ht="12.75" hidden="1">
      <c r="F1072" s="98" t="s">
        <v>319</v>
      </c>
      <c r="G1072" s="50">
        <f>G855</f>
        <v>0</v>
      </c>
      <c r="H1072" s="50">
        <f>H855</f>
        <v>0</v>
      </c>
      <c r="I1072" s="50">
        <f>I855</f>
        <v>0</v>
      </c>
    </row>
    <row r="1073" spans="6:9" ht="12.75" hidden="1">
      <c r="F1073" s="98" t="s">
        <v>320</v>
      </c>
      <c r="G1073">
        <f>166920.7+701</f>
        <v>167621.7</v>
      </c>
      <c r="H1073">
        <f>158279.7+701</f>
        <v>158980.7</v>
      </c>
      <c r="I1073">
        <f>142275.7+701</f>
        <v>142976.7</v>
      </c>
    </row>
    <row r="1074" spans="6:9" ht="12.75" hidden="1">
      <c r="F1074" s="98" t="s">
        <v>321</v>
      </c>
      <c r="G1074">
        <v>0</v>
      </c>
      <c r="H1074">
        <v>0</v>
      </c>
      <c r="I1074">
        <v>0</v>
      </c>
    </row>
    <row r="1075" spans="6:9" ht="12.75" hidden="1">
      <c r="F1075" s="98" t="s">
        <v>749</v>
      </c>
      <c r="G1075">
        <v>364116.5</v>
      </c>
      <c r="H1075">
        <v>355475.5</v>
      </c>
      <c r="I1075">
        <v>339471.5</v>
      </c>
    </row>
    <row r="1076" spans="6:9" ht="12.75" hidden="1">
      <c r="F1076" s="98"/>
      <c r="G1076" s="50">
        <f>G1075-G1068</f>
        <v>3134.9000000000233</v>
      </c>
      <c r="H1076" s="50">
        <f>H1075-H1068</f>
        <v>3134.9000000000233</v>
      </c>
      <c r="I1076" s="50">
        <f>I1075-I1068</f>
        <v>3134.9000000000233</v>
      </c>
    </row>
    <row r="1077" spans="6:9" ht="12.75" hidden="1">
      <c r="F1077" s="98"/>
      <c r="G1077" s="50"/>
      <c r="H1077" s="50"/>
      <c r="I1077" s="50"/>
    </row>
    <row r="1079" spans="1:9" ht="12.75">
      <c r="A1079" s="135" t="s">
        <v>761</v>
      </c>
      <c r="B1079" s="142"/>
      <c r="C1079" s="142"/>
      <c r="D1079" s="142"/>
      <c r="E1079" s="142"/>
      <c r="F1079" s="142"/>
      <c r="G1079" s="142"/>
      <c r="H1079" s="142"/>
      <c r="I1079" s="50"/>
    </row>
    <row r="1081" ht="12.75">
      <c r="D1081" s="137"/>
    </row>
  </sheetData>
  <sheetProtection/>
  <mergeCells count="5">
    <mergeCell ref="A7:I7"/>
    <mergeCell ref="A8:I8"/>
    <mergeCell ref="A1079:H1079"/>
    <mergeCell ref="H2:I2"/>
    <mergeCell ref="H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3" manualBreakCount="3">
    <brk id="32" max="8" man="1"/>
    <brk id="59" max="8" man="1"/>
    <brk id="9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40">
      <selection activeCell="A55" sqref="A55:E55"/>
    </sheetView>
  </sheetViews>
  <sheetFormatPr defaultColWidth="9.140625" defaultRowHeight="12.75"/>
  <cols>
    <col min="1" max="1" width="56.140625" style="0" customWidth="1"/>
    <col min="2" max="2" width="5.57421875" style="0" customWidth="1"/>
    <col min="3" max="3" width="5.28125" style="0" customWidth="1"/>
    <col min="4" max="4" width="12.57421875" style="0" customWidth="1"/>
    <col min="5" max="5" width="11.7109375" style="0" customWidth="1"/>
    <col min="6" max="6" width="11.57421875" style="0" customWidth="1"/>
    <col min="7" max="7" width="12.28125" style="0" customWidth="1"/>
  </cols>
  <sheetData>
    <row r="1" spans="1:6" ht="18.75">
      <c r="A1" s="13"/>
      <c r="B1" s="65"/>
      <c r="C1" s="13"/>
      <c r="E1" s="141" t="s">
        <v>750</v>
      </c>
      <c r="F1" s="141"/>
    </row>
    <row r="2" spans="1:6" ht="13.5" customHeight="1">
      <c r="A2" s="13"/>
      <c r="B2" s="65"/>
      <c r="C2" s="13"/>
      <c r="E2" s="141" t="s">
        <v>756</v>
      </c>
      <c r="F2" s="141"/>
    </row>
    <row r="3" spans="1:6" ht="14.25" customHeight="1">
      <c r="A3" s="13"/>
      <c r="B3" s="65"/>
      <c r="C3" s="13"/>
      <c r="E3" s="141" t="s">
        <v>755</v>
      </c>
      <c r="F3" s="141"/>
    </row>
    <row r="4" spans="1:6" ht="13.5" customHeight="1">
      <c r="A4" s="13"/>
      <c r="B4" s="65"/>
      <c r="C4" s="13"/>
      <c r="E4" s="1" t="s">
        <v>759</v>
      </c>
      <c r="F4" s="97"/>
    </row>
    <row r="5" spans="1:6" ht="15.75" customHeight="1">
      <c r="A5" s="13"/>
      <c r="B5" s="65"/>
      <c r="C5" s="13"/>
      <c r="E5" s="141" t="s">
        <v>754</v>
      </c>
      <c r="F5" s="143"/>
    </row>
    <row r="6" spans="1:3" ht="12" customHeight="1">
      <c r="A6" s="13"/>
      <c r="B6" s="65"/>
      <c r="C6" s="13"/>
    </row>
    <row r="7" spans="1:7" ht="16.5">
      <c r="A7" s="132" t="s">
        <v>63</v>
      </c>
      <c r="B7" s="132"/>
      <c r="C7" s="132"/>
      <c r="D7" s="132"/>
      <c r="E7" s="132"/>
      <c r="F7" s="132"/>
      <c r="G7" s="132"/>
    </row>
    <row r="8" spans="1:7" ht="15.75" customHeight="1">
      <c r="A8" s="132" t="s">
        <v>297</v>
      </c>
      <c r="B8" s="132"/>
      <c r="C8" s="132"/>
      <c r="D8" s="132"/>
      <c r="E8" s="132"/>
      <c r="F8" s="132"/>
      <c r="G8" s="132"/>
    </row>
    <row r="9" spans="1:7" ht="19.5" customHeight="1">
      <c r="A9" s="132" t="s">
        <v>742</v>
      </c>
      <c r="B9" s="132"/>
      <c r="C9" s="132"/>
      <c r="D9" s="132"/>
      <c r="E9" s="132"/>
      <c r="F9" s="132"/>
      <c r="G9" s="132"/>
    </row>
    <row r="10" spans="1:3" ht="15.75">
      <c r="A10" s="130"/>
      <c r="B10" s="131"/>
      <c r="C10" s="131"/>
    </row>
    <row r="11" spans="2:6" ht="15.75">
      <c r="B11" s="59"/>
      <c r="C11" s="59"/>
      <c r="F11" s="66" t="s">
        <v>38</v>
      </c>
    </row>
    <row r="12" spans="1:6" ht="31.5">
      <c r="A12" s="26" t="s">
        <v>107</v>
      </c>
      <c r="B12" s="26" t="s">
        <v>64</v>
      </c>
      <c r="C12" s="26" t="s">
        <v>65</v>
      </c>
      <c r="D12" s="67" t="s">
        <v>743</v>
      </c>
      <c r="E12" s="67" t="s">
        <v>299</v>
      </c>
      <c r="F12" s="67" t="s">
        <v>744</v>
      </c>
    </row>
    <row r="13" spans="1:6" ht="23.25" customHeight="1">
      <c r="A13" s="27" t="s">
        <v>25</v>
      </c>
      <c r="B13" s="28" t="s">
        <v>66</v>
      </c>
      <c r="C13" s="29"/>
      <c r="D13" s="57">
        <f>D14+D15+D16+D17+D19</f>
        <v>151857.52500000002</v>
      </c>
      <c r="E13" s="57">
        <f>E14+E15+E16+E17+E19</f>
        <v>151884.52500000002</v>
      </c>
      <c r="F13" s="57">
        <f>F14+F15+F16+F17+F19</f>
        <v>151884.52500000002</v>
      </c>
    </row>
    <row r="14" spans="1:6" ht="48" customHeight="1">
      <c r="A14" s="30" t="s">
        <v>67</v>
      </c>
      <c r="B14" s="31" t="s">
        <v>66</v>
      </c>
      <c r="C14" s="31" t="s">
        <v>68</v>
      </c>
      <c r="D14" s="32">
        <f>ведомственная!G995</f>
        <v>4537.53</v>
      </c>
      <c r="E14" s="32">
        <f>ведомственная!H995</f>
        <v>4537.53</v>
      </c>
      <c r="F14" s="32">
        <f>ведомственная!I995</f>
        <v>4537.53</v>
      </c>
    </row>
    <row r="15" spans="1:6" ht="63">
      <c r="A15" s="30" t="s">
        <v>69</v>
      </c>
      <c r="B15" s="31" t="s">
        <v>66</v>
      </c>
      <c r="C15" s="31" t="s">
        <v>70</v>
      </c>
      <c r="D15" s="32">
        <f>ведомственная!G1014</f>
        <v>1259.989</v>
      </c>
      <c r="E15" s="32">
        <f>ведомственная!H1014</f>
        <v>1259.989</v>
      </c>
      <c r="F15" s="32">
        <f>ведомственная!I1014</f>
        <v>1259.989</v>
      </c>
    </row>
    <row r="16" spans="1:6" ht="63">
      <c r="A16" s="33" t="s">
        <v>71</v>
      </c>
      <c r="B16" s="31" t="s">
        <v>66</v>
      </c>
      <c r="C16" s="31" t="s">
        <v>72</v>
      </c>
      <c r="D16" s="32">
        <f>ведомственная!G453+ведомственная!G29</f>
        <v>70261.384</v>
      </c>
      <c r="E16" s="32">
        <f>ведомственная!H453+ведомственная!H29</f>
        <v>70261.384</v>
      </c>
      <c r="F16" s="32">
        <f>ведомственная!I453+ведомственная!I29</f>
        <v>70261.384</v>
      </c>
    </row>
    <row r="17" spans="1:6" ht="54.75" customHeight="1">
      <c r="A17" s="33" t="s">
        <v>73</v>
      </c>
      <c r="B17" s="31" t="s">
        <v>66</v>
      </c>
      <c r="C17" s="31" t="s">
        <v>74</v>
      </c>
      <c r="D17" s="32">
        <f>ведомственная!G14+ведомственная!G86+ведомственная!G1025</f>
        <v>17610.106</v>
      </c>
      <c r="E17" s="32">
        <f>ведомственная!H14+ведомственная!H86+ведомственная!H1025</f>
        <v>17610.106</v>
      </c>
      <c r="F17" s="32">
        <f>ведомственная!I14+ведомственная!I86+ведомственная!I1025</f>
        <v>17610.106</v>
      </c>
    </row>
    <row r="18" spans="1:6" ht="15.75">
      <c r="A18" s="33" t="s">
        <v>75</v>
      </c>
      <c r="B18" s="31" t="s">
        <v>66</v>
      </c>
      <c r="C18" s="31" t="s">
        <v>76</v>
      </c>
      <c r="D18" s="32">
        <v>0</v>
      </c>
      <c r="E18" s="32">
        <v>0</v>
      </c>
      <c r="F18" s="32">
        <v>0</v>
      </c>
    </row>
    <row r="19" spans="1:6" ht="15.75">
      <c r="A19" s="34" t="s">
        <v>77</v>
      </c>
      <c r="B19" s="31" t="s">
        <v>66</v>
      </c>
      <c r="C19" s="31" t="s">
        <v>78</v>
      </c>
      <c r="D19" s="32">
        <f>ведомственная!G788+ведомственная!G711+ведомственная!G492+ведомственная!G466+ведомственная!G204+ведомственная!G95</f>
        <v>58188.516</v>
      </c>
      <c r="E19" s="32">
        <f>ведомственная!H788+ведомственная!H711+ведомственная!H492+ведомственная!H466+ведомственная!H204+ведомственная!H95</f>
        <v>58215.516</v>
      </c>
      <c r="F19" s="32">
        <f>ведомственная!I788+ведомственная!I711+ведомственная!I492+ведомственная!I466+ведомственная!I204+ведомственная!I95</f>
        <v>58215.516</v>
      </c>
    </row>
    <row r="20" spans="1:6" ht="24.75" customHeight="1">
      <c r="A20" s="35" t="s">
        <v>26</v>
      </c>
      <c r="B20" s="28" t="s">
        <v>68</v>
      </c>
      <c r="C20" s="31"/>
      <c r="D20" s="58">
        <f>D21</f>
        <v>0</v>
      </c>
      <c r="E20" s="58">
        <f>E21</f>
        <v>0</v>
      </c>
      <c r="F20" s="58">
        <f>F21</f>
        <v>0</v>
      </c>
    </row>
    <row r="21" spans="1:6" ht="15.75" hidden="1">
      <c r="A21" s="33" t="s">
        <v>137</v>
      </c>
      <c r="B21" s="31" t="s">
        <v>68</v>
      </c>
      <c r="C21" s="31" t="s">
        <v>80</v>
      </c>
      <c r="D21" s="32">
        <v>0</v>
      </c>
      <c r="E21" s="32">
        <v>0</v>
      </c>
      <c r="F21" s="32">
        <v>0</v>
      </c>
    </row>
    <row r="22" spans="1:6" ht="31.5">
      <c r="A22" s="36" t="s">
        <v>27</v>
      </c>
      <c r="B22" s="28" t="s">
        <v>70</v>
      </c>
      <c r="C22" s="28"/>
      <c r="D22" s="58">
        <f>D23</f>
        <v>8610.844000000001</v>
      </c>
      <c r="E22" s="58">
        <f>E23</f>
        <v>8610.844000000001</v>
      </c>
      <c r="F22" s="58">
        <f>F23</f>
        <v>8610.844000000001</v>
      </c>
    </row>
    <row r="23" spans="1:6" ht="47.25">
      <c r="A23" s="30" t="s">
        <v>79</v>
      </c>
      <c r="B23" s="31" t="s">
        <v>70</v>
      </c>
      <c r="C23" s="31" t="s">
        <v>80</v>
      </c>
      <c r="D23" s="32">
        <f>ведомственная!G133+ведомственная!G801</f>
        <v>8610.844000000001</v>
      </c>
      <c r="E23" s="32">
        <f>ведомственная!H133+ведомственная!H801</f>
        <v>8610.844000000001</v>
      </c>
      <c r="F23" s="32">
        <f>ведомственная!I133+ведомственная!I801</f>
        <v>8610.844000000001</v>
      </c>
    </row>
    <row r="24" spans="1:6" ht="15.75" customHeight="1">
      <c r="A24" s="27" t="s">
        <v>28</v>
      </c>
      <c r="B24" s="28" t="s">
        <v>72</v>
      </c>
      <c r="C24" s="28"/>
      <c r="D24" s="58">
        <f>D25+D26+D27+D28</f>
        <v>8950.3</v>
      </c>
      <c r="E24" s="58">
        <f>E25+E26+E27+E28</f>
        <v>8934.199999999999</v>
      </c>
      <c r="F24" s="58">
        <f>F25+F26+F27+F28</f>
        <v>8934.199999999999</v>
      </c>
    </row>
    <row r="25" spans="1:6" ht="15.75">
      <c r="A25" s="37" t="s">
        <v>81</v>
      </c>
      <c r="B25" s="31" t="s">
        <v>72</v>
      </c>
      <c r="C25" s="31" t="s">
        <v>82</v>
      </c>
      <c r="D25" s="32">
        <f>ведомственная!G152</f>
        <v>355</v>
      </c>
      <c r="E25" s="32">
        <f>ведомственная!H152</f>
        <v>355</v>
      </c>
      <c r="F25" s="32">
        <f>ведомственная!I152</f>
        <v>355</v>
      </c>
    </row>
    <row r="26" spans="1:6" ht="15.75">
      <c r="A26" s="34" t="s">
        <v>83</v>
      </c>
      <c r="B26" s="31" t="s">
        <v>72</v>
      </c>
      <c r="C26" s="31" t="s">
        <v>84</v>
      </c>
      <c r="D26" s="32">
        <f>ведомственная!G809</f>
        <v>3258</v>
      </c>
      <c r="E26" s="32">
        <f>ведомственная!H809</f>
        <v>3258</v>
      </c>
      <c r="F26" s="32">
        <f>ведомственная!I809</f>
        <v>3258</v>
      </c>
    </row>
    <row r="27" spans="1:6" ht="15.75">
      <c r="A27" s="34" t="s">
        <v>85</v>
      </c>
      <c r="B27" s="31" t="s">
        <v>72</v>
      </c>
      <c r="C27" s="31" t="s">
        <v>80</v>
      </c>
      <c r="D27" s="32">
        <f>ведомственная!G815</f>
        <v>4562.3</v>
      </c>
      <c r="E27" s="32">
        <f>ведомственная!H815</f>
        <v>4546.2</v>
      </c>
      <c r="F27" s="32">
        <f>ведомственная!I815</f>
        <v>4546.2</v>
      </c>
    </row>
    <row r="28" spans="1:6" ht="15.75">
      <c r="A28" s="38" t="s">
        <v>86</v>
      </c>
      <c r="B28" s="31" t="s">
        <v>72</v>
      </c>
      <c r="C28" s="31" t="s">
        <v>87</v>
      </c>
      <c r="D28" s="32">
        <f>ведомственная!G237+ведомственная!G165</f>
        <v>774.9999999999999</v>
      </c>
      <c r="E28" s="32">
        <f>ведомственная!H237+ведомственная!H165</f>
        <v>774.9999999999999</v>
      </c>
      <c r="F28" s="32">
        <f>ведомственная!I237+ведомственная!I165</f>
        <v>774.9999999999999</v>
      </c>
    </row>
    <row r="29" spans="1:6" ht="15.75">
      <c r="A29" s="27" t="s">
        <v>29</v>
      </c>
      <c r="B29" s="28" t="s">
        <v>82</v>
      </c>
      <c r="C29" s="28"/>
      <c r="D29" s="58">
        <f>SUM(D30:D33)</f>
        <v>39794.296</v>
      </c>
      <c r="E29" s="58">
        <f>SUM(E30:E33)</f>
        <v>40437.296</v>
      </c>
      <c r="F29" s="58">
        <f>SUM(F30:F33)</f>
        <v>40437.296</v>
      </c>
    </row>
    <row r="30" spans="1:6" ht="15.75">
      <c r="A30" s="37" t="s">
        <v>88</v>
      </c>
      <c r="B30" s="31" t="s">
        <v>82</v>
      </c>
      <c r="C30" s="31" t="s">
        <v>66</v>
      </c>
      <c r="D30" s="32">
        <f>ведомственная!G481+ведомственная!G828</f>
        <v>6341</v>
      </c>
      <c r="E30" s="32">
        <f>ведомственная!H481+ведомственная!H828</f>
        <v>6341</v>
      </c>
      <c r="F30" s="32">
        <f>ведомственная!I481+ведомственная!I828</f>
        <v>6341</v>
      </c>
    </row>
    <row r="31" spans="1:6" ht="15.75">
      <c r="A31" s="37" t="s">
        <v>89</v>
      </c>
      <c r="B31" s="31" t="s">
        <v>82</v>
      </c>
      <c r="C31" s="31" t="s">
        <v>68</v>
      </c>
      <c r="D31" s="32">
        <f>ведомственная!G842</f>
        <v>5000</v>
      </c>
      <c r="E31" s="32">
        <f>ведомственная!H842</f>
        <v>5700</v>
      </c>
      <c r="F31" s="32">
        <f>ведомственная!I842</f>
        <v>5700</v>
      </c>
    </row>
    <row r="32" spans="1:6" ht="15.75">
      <c r="A32" s="34" t="s">
        <v>90</v>
      </c>
      <c r="B32" s="31" t="s">
        <v>82</v>
      </c>
      <c r="C32" s="31" t="s">
        <v>70</v>
      </c>
      <c r="D32" s="32">
        <f>ведомственная!G901</f>
        <v>4683.9</v>
      </c>
      <c r="E32" s="32">
        <f>ведомственная!H901</f>
        <v>4683.9</v>
      </c>
      <c r="F32" s="32">
        <f>ведомственная!I901</f>
        <v>4683.9</v>
      </c>
    </row>
    <row r="33" spans="1:6" ht="31.5">
      <c r="A33" s="33" t="s">
        <v>91</v>
      </c>
      <c r="B33" s="31" t="s">
        <v>82</v>
      </c>
      <c r="C33" s="31" t="s">
        <v>82</v>
      </c>
      <c r="D33" s="32">
        <f>ведомственная!G950</f>
        <v>23769.396</v>
      </c>
      <c r="E33" s="32">
        <f>ведомственная!H950</f>
        <v>23712.396</v>
      </c>
      <c r="F33" s="32">
        <f>ведомственная!I950</f>
        <v>23712.396</v>
      </c>
    </row>
    <row r="34" spans="1:6" ht="15.75">
      <c r="A34" s="27" t="s">
        <v>30</v>
      </c>
      <c r="B34" s="28" t="s">
        <v>92</v>
      </c>
      <c r="C34" s="28"/>
      <c r="D34" s="58">
        <f>SUM(D35:D39)</f>
        <v>317454.28099999996</v>
      </c>
      <c r="E34" s="58">
        <f>SUM(E35:E39)</f>
        <v>317454.28099999996</v>
      </c>
      <c r="F34" s="58">
        <f>SUM(F35:F39)</f>
        <v>317454.28099999996</v>
      </c>
    </row>
    <row r="35" spans="1:6" ht="15.75">
      <c r="A35" s="34" t="s">
        <v>93</v>
      </c>
      <c r="B35" s="31" t="s">
        <v>92</v>
      </c>
      <c r="C35" s="31" t="s">
        <v>66</v>
      </c>
      <c r="D35" s="32">
        <f>ведомственная!G502</f>
        <v>96706</v>
      </c>
      <c r="E35" s="32">
        <f>ведомственная!H502</f>
        <v>96706</v>
      </c>
      <c r="F35" s="32">
        <f>ведомственная!I502</f>
        <v>96706</v>
      </c>
    </row>
    <row r="36" spans="1:6" ht="15.75">
      <c r="A36" s="34" t="s">
        <v>94</v>
      </c>
      <c r="B36" s="31" t="s">
        <v>92</v>
      </c>
      <c r="C36" s="31" t="s">
        <v>68</v>
      </c>
      <c r="D36" s="32">
        <f>ведомственная!G563</f>
        <v>139817.9</v>
      </c>
      <c r="E36" s="32">
        <f>ведомственная!H563</f>
        <v>139817.9</v>
      </c>
      <c r="F36" s="32">
        <f>ведомственная!I563</f>
        <v>139817.9</v>
      </c>
    </row>
    <row r="37" spans="1:6" ht="15.75">
      <c r="A37" s="34" t="s">
        <v>258</v>
      </c>
      <c r="B37" s="31" t="s">
        <v>92</v>
      </c>
      <c r="C37" s="31" t="s">
        <v>70</v>
      </c>
      <c r="D37" s="32">
        <f>ведомственная!G641+ведомственная!G266</f>
        <v>52590.149999999994</v>
      </c>
      <c r="E37" s="32">
        <f>ведомственная!H641+ведомственная!H266</f>
        <v>52590.149999999994</v>
      </c>
      <c r="F37" s="32">
        <f>ведомственная!I641+ведомственная!I266</f>
        <v>52590.149999999994</v>
      </c>
    </row>
    <row r="38" spans="1:6" ht="15.75">
      <c r="A38" s="34" t="s">
        <v>95</v>
      </c>
      <c r="B38" s="31" t="s">
        <v>92</v>
      </c>
      <c r="C38" s="31" t="s">
        <v>92</v>
      </c>
      <c r="D38" s="32">
        <f>ведомственная!G306+ведомственная!G672</f>
        <v>7871.3</v>
      </c>
      <c r="E38" s="32">
        <f>ведомственная!H306+ведомственная!H672</f>
        <v>7871.3</v>
      </c>
      <c r="F38" s="32">
        <f>ведомственная!I306+ведомственная!I672</f>
        <v>7871.3</v>
      </c>
    </row>
    <row r="39" spans="1:6" ht="15.75">
      <c r="A39" s="34" t="s">
        <v>96</v>
      </c>
      <c r="B39" s="31" t="s">
        <v>92</v>
      </c>
      <c r="C39" s="31" t="s">
        <v>80</v>
      </c>
      <c r="D39" s="32">
        <f>ведомственная!G682</f>
        <v>20468.931</v>
      </c>
      <c r="E39" s="32">
        <f>ведомственная!H682</f>
        <v>20468.931</v>
      </c>
      <c r="F39" s="32">
        <f>ведомственная!I682</f>
        <v>20468.931</v>
      </c>
    </row>
    <row r="40" spans="1:6" ht="15.75">
      <c r="A40" s="39" t="s">
        <v>31</v>
      </c>
      <c r="B40" s="28" t="s">
        <v>84</v>
      </c>
      <c r="C40" s="31"/>
      <c r="D40" s="58">
        <f>D41+D42</f>
        <v>68580.954</v>
      </c>
      <c r="E40" s="58">
        <f>E41+E42</f>
        <v>68480.954</v>
      </c>
      <c r="F40" s="58">
        <f>F41+F42</f>
        <v>68480.954</v>
      </c>
    </row>
    <row r="41" spans="1:6" ht="15.75">
      <c r="A41" s="38" t="s">
        <v>97</v>
      </c>
      <c r="B41" s="31" t="s">
        <v>84</v>
      </c>
      <c r="C41" s="31" t="s">
        <v>66</v>
      </c>
      <c r="D41" s="32">
        <f>ведомственная!G327</f>
        <v>48790.81999999999</v>
      </c>
      <c r="E41" s="32">
        <f>ведомственная!H327</f>
        <v>48690.81999999999</v>
      </c>
      <c r="F41" s="32">
        <f>ведомственная!I327</f>
        <v>48690.81999999999</v>
      </c>
    </row>
    <row r="42" spans="1:6" ht="15.75">
      <c r="A42" s="38" t="s">
        <v>98</v>
      </c>
      <c r="B42" s="31" t="s">
        <v>84</v>
      </c>
      <c r="C42" s="31" t="s">
        <v>72</v>
      </c>
      <c r="D42" s="32">
        <f>ведомственная!G393</f>
        <v>19790.134</v>
      </c>
      <c r="E42" s="32">
        <f>ведомственная!H393</f>
        <v>19790.134</v>
      </c>
      <c r="F42" s="32">
        <f>ведомственная!I393</f>
        <v>19790.134</v>
      </c>
    </row>
    <row r="43" spans="1:6" ht="15.75">
      <c r="A43" s="27" t="s">
        <v>33</v>
      </c>
      <c r="B43" s="28" t="s">
        <v>99</v>
      </c>
      <c r="C43" s="28"/>
      <c r="D43" s="58">
        <f>D44+D45+D46</f>
        <v>15036.9</v>
      </c>
      <c r="E43" s="58">
        <f>E44+E45+E46</f>
        <v>15036.9</v>
      </c>
      <c r="F43" s="58">
        <f>F44+F45+F46</f>
        <v>15036.9</v>
      </c>
    </row>
    <row r="44" spans="1:6" ht="15.75">
      <c r="A44" s="34" t="s">
        <v>100</v>
      </c>
      <c r="B44" s="31" t="s">
        <v>99</v>
      </c>
      <c r="C44" s="31" t="s">
        <v>66</v>
      </c>
      <c r="D44" s="32">
        <f>ведомственная!G182</f>
        <v>9456</v>
      </c>
      <c r="E44" s="32">
        <f>ведомственная!H182</f>
        <v>9456</v>
      </c>
      <c r="F44" s="32">
        <f>ведомственная!I182</f>
        <v>9456</v>
      </c>
    </row>
    <row r="45" spans="1:6" ht="15.75">
      <c r="A45" s="33" t="s">
        <v>101</v>
      </c>
      <c r="B45" s="31" t="s">
        <v>99</v>
      </c>
      <c r="C45" s="31" t="s">
        <v>70</v>
      </c>
      <c r="D45" s="32">
        <f>ведомственная!G188+ведомственная!G423</f>
        <v>2230</v>
      </c>
      <c r="E45" s="32">
        <f>ведомственная!H188+ведомственная!H423</f>
        <v>2230</v>
      </c>
      <c r="F45" s="32">
        <f>ведомственная!I188+ведомственная!I423</f>
        <v>2230</v>
      </c>
    </row>
    <row r="46" spans="1:6" ht="15.75">
      <c r="A46" s="33" t="s">
        <v>102</v>
      </c>
      <c r="B46" s="31" t="s">
        <v>99</v>
      </c>
      <c r="C46" s="31" t="s">
        <v>74</v>
      </c>
      <c r="D46" s="32">
        <f>ведомственная!G194+ведомственная!G986</f>
        <v>3350.9</v>
      </c>
      <c r="E46" s="32">
        <f>ведомственная!H194+ведомственная!H986</f>
        <v>3350.9</v>
      </c>
      <c r="F46" s="32">
        <f>ведомственная!I194+ведомственная!I986</f>
        <v>3350.9</v>
      </c>
    </row>
    <row r="47" spans="1:6" ht="15.75">
      <c r="A47" s="39" t="s">
        <v>45</v>
      </c>
      <c r="B47" s="28" t="s">
        <v>76</v>
      </c>
      <c r="C47" s="31"/>
      <c r="D47" s="58">
        <f>D48+D49</f>
        <v>60935.022999999994</v>
      </c>
      <c r="E47" s="58">
        <f>E48+E49</f>
        <v>60935.022999999994</v>
      </c>
      <c r="F47" s="58">
        <f>F48+F49</f>
        <v>60935.022999999994</v>
      </c>
    </row>
    <row r="48" spans="1:6" ht="15.75">
      <c r="A48" s="38" t="s">
        <v>103</v>
      </c>
      <c r="B48" s="31" t="s">
        <v>76</v>
      </c>
      <c r="C48" s="31" t="s">
        <v>66</v>
      </c>
      <c r="D48" s="32">
        <f>ведомственная!G718</f>
        <v>48328.299999999996</v>
      </c>
      <c r="E48" s="32">
        <f>ведомственная!H718</f>
        <v>48328.299999999996</v>
      </c>
      <c r="F48" s="32">
        <f>ведомственная!I718</f>
        <v>48328.299999999996</v>
      </c>
    </row>
    <row r="49" spans="1:6" ht="31.5">
      <c r="A49" s="38" t="s">
        <v>104</v>
      </c>
      <c r="B49" s="31" t="s">
        <v>76</v>
      </c>
      <c r="C49" s="31" t="s">
        <v>82</v>
      </c>
      <c r="D49" s="32">
        <f>ведомственная!G757</f>
        <v>12606.723</v>
      </c>
      <c r="E49" s="32">
        <f>ведомственная!H757</f>
        <v>12606.723</v>
      </c>
      <c r="F49" s="32">
        <f>ведомственная!I757</f>
        <v>12606.723</v>
      </c>
    </row>
    <row r="50" spans="1:6" ht="15.75">
      <c r="A50" s="35" t="s">
        <v>32</v>
      </c>
      <c r="B50" s="28" t="s">
        <v>87</v>
      </c>
      <c r="C50" s="31"/>
      <c r="D50" s="58">
        <f>D51</f>
        <v>7451</v>
      </c>
      <c r="E50" s="58">
        <f>E51</f>
        <v>7451</v>
      </c>
      <c r="F50" s="58">
        <f>F51</f>
        <v>7451</v>
      </c>
    </row>
    <row r="51" spans="1:6" ht="15.75">
      <c r="A51" s="30" t="s">
        <v>105</v>
      </c>
      <c r="B51" s="31" t="s">
        <v>87</v>
      </c>
      <c r="C51" s="31" t="s">
        <v>68</v>
      </c>
      <c r="D51" s="32">
        <f>ведомственная!G1038</f>
        <v>7451</v>
      </c>
      <c r="E51" s="32">
        <f>ведомственная!H1038</f>
        <v>7451</v>
      </c>
      <c r="F51" s="32">
        <f>ведомственная!I1038</f>
        <v>7451</v>
      </c>
    </row>
    <row r="52" spans="1:6" ht="15.75">
      <c r="A52" s="29" t="s">
        <v>106</v>
      </c>
      <c r="B52" s="28"/>
      <c r="C52" s="28"/>
      <c r="D52" s="99">
        <f>D13+D22+D24+D29+D34+D40+D43+D47+D50+D20</f>
        <v>678671.1230000001</v>
      </c>
      <c r="E52" s="99">
        <f>E13+E22+E24+E29+E34+E40+E43+E47+E50+E20</f>
        <v>679225.023</v>
      </c>
      <c r="F52" s="99">
        <f>F13+F22+F24+F29+F34+F40+F43+F47+F50+F20</f>
        <v>679225.023</v>
      </c>
    </row>
    <row r="55" spans="1:5" ht="12.75">
      <c r="A55" s="135" t="s">
        <v>760</v>
      </c>
      <c r="B55" s="142"/>
      <c r="C55" s="142"/>
      <c r="D55" s="142"/>
      <c r="E55" s="142"/>
    </row>
  </sheetData>
  <sheetProtection/>
  <mergeCells count="9">
    <mergeCell ref="E2:F2"/>
    <mergeCell ref="E1:F1"/>
    <mergeCell ref="A55:E55"/>
    <mergeCell ref="A10:C10"/>
    <mergeCell ref="A7:G7"/>
    <mergeCell ref="A8:G8"/>
    <mergeCell ref="A9:G9"/>
    <mergeCell ref="E5:F5"/>
    <mergeCell ref="E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E5" sqref="E5:F5"/>
    </sheetView>
  </sheetViews>
  <sheetFormatPr defaultColWidth="9.140625" defaultRowHeight="12.75"/>
  <cols>
    <col min="1" max="1" width="5.00390625" style="0" customWidth="1"/>
    <col min="2" max="2" width="26.421875" style="0" customWidth="1"/>
    <col min="3" max="3" width="16.140625" style="0" customWidth="1"/>
    <col min="4" max="4" width="12.7109375" style="0" customWidth="1"/>
    <col min="5" max="5" width="12.8515625" style="0" customWidth="1"/>
  </cols>
  <sheetData>
    <row r="1" spans="1:6" ht="15.75">
      <c r="A1" s="13"/>
      <c r="B1" s="13"/>
      <c r="E1" s="141" t="s">
        <v>61</v>
      </c>
      <c r="F1" s="141"/>
    </row>
    <row r="2" spans="1:6" ht="15.75">
      <c r="A2" s="13"/>
      <c r="B2" s="13"/>
      <c r="E2" s="141" t="s">
        <v>756</v>
      </c>
      <c r="F2" s="141"/>
    </row>
    <row r="3" spans="1:6" ht="15.75">
      <c r="A3" s="13"/>
      <c r="B3" s="13"/>
      <c r="E3" s="1" t="s">
        <v>755</v>
      </c>
      <c r="F3" s="97"/>
    </row>
    <row r="4" spans="1:6" ht="15.75">
      <c r="A4" s="13"/>
      <c r="B4" s="13"/>
      <c r="C4" s="13"/>
      <c r="E4" s="1" t="s">
        <v>759</v>
      </c>
      <c r="F4" s="97"/>
    </row>
    <row r="5" spans="1:6" ht="15.75">
      <c r="A5" s="13"/>
      <c r="B5" s="13"/>
      <c r="C5" s="13"/>
      <c r="D5" s="13"/>
      <c r="E5" s="141" t="s">
        <v>754</v>
      </c>
      <c r="F5" s="141"/>
    </row>
    <row r="6" spans="1:6" ht="15">
      <c r="A6" s="13"/>
      <c r="B6" s="13"/>
      <c r="C6" s="13"/>
      <c r="D6" s="13"/>
      <c r="E6" s="13"/>
      <c r="F6" s="13"/>
    </row>
    <row r="7" spans="1:6" ht="15.75">
      <c r="A7" s="122" t="s">
        <v>18</v>
      </c>
      <c r="B7" s="122"/>
      <c r="C7" s="122"/>
      <c r="D7" s="122"/>
      <c r="E7" s="122"/>
      <c r="F7" s="122"/>
    </row>
    <row r="8" spans="1:6" ht="21.75" customHeight="1">
      <c r="A8" s="134" t="s">
        <v>745</v>
      </c>
      <c r="B8" s="134"/>
      <c r="C8" s="134"/>
      <c r="D8" s="134"/>
      <c r="E8" s="134"/>
      <c r="F8" s="134"/>
    </row>
    <row r="9" spans="1:6" ht="15">
      <c r="A9" s="13"/>
      <c r="B9" s="13"/>
      <c r="C9" s="13"/>
      <c r="D9" s="13"/>
      <c r="E9" s="13"/>
      <c r="F9" s="13"/>
    </row>
    <row r="10" spans="1:6" ht="15.75">
      <c r="A10" s="13"/>
      <c r="B10" s="13"/>
      <c r="C10" s="13"/>
      <c r="D10" s="13"/>
      <c r="E10" s="8" t="s">
        <v>38</v>
      </c>
      <c r="F10" s="13"/>
    </row>
    <row r="11" spans="1:6" ht="34.5" customHeight="1">
      <c r="A11" s="124" t="s">
        <v>50</v>
      </c>
      <c r="B11" s="124" t="s">
        <v>48</v>
      </c>
      <c r="C11" s="126" t="s">
        <v>49</v>
      </c>
      <c r="D11" s="133"/>
      <c r="E11" s="127"/>
      <c r="F11" s="13"/>
    </row>
    <row r="12" spans="1:6" ht="56.25" customHeight="1">
      <c r="A12" s="125"/>
      <c r="B12" s="125"/>
      <c r="C12" s="15" t="s">
        <v>746</v>
      </c>
      <c r="D12" s="15">
        <v>2021</v>
      </c>
      <c r="E12" s="15">
        <v>2022</v>
      </c>
      <c r="F12" s="13"/>
    </row>
    <row r="13" spans="1:6" ht="36" customHeight="1">
      <c r="A13" s="15">
        <v>1</v>
      </c>
      <c r="B13" s="10" t="s">
        <v>108</v>
      </c>
      <c r="C13" s="15">
        <v>0</v>
      </c>
      <c r="D13" s="15">
        <v>0</v>
      </c>
      <c r="E13" s="15">
        <v>0</v>
      </c>
      <c r="F13" s="13"/>
    </row>
    <row r="14" spans="1:6" ht="98.25" customHeight="1">
      <c r="A14" s="15">
        <v>2</v>
      </c>
      <c r="B14" s="10" t="s">
        <v>109</v>
      </c>
      <c r="C14" s="15">
        <v>0</v>
      </c>
      <c r="D14" s="15">
        <v>0</v>
      </c>
      <c r="E14" s="15">
        <v>0</v>
      </c>
      <c r="F14" s="13"/>
    </row>
    <row r="15" spans="1:6" ht="15">
      <c r="A15" s="13"/>
      <c r="B15" s="13"/>
      <c r="C15" s="13"/>
      <c r="D15" s="13"/>
      <c r="E15" s="13"/>
      <c r="F15" s="13"/>
    </row>
    <row r="16" spans="1:5" ht="12.75">
      <c r="A16" s="135" t="s">
        <v>60</v>
      </c>
      <c r="B16" s="136"/>
      <c r="C16" s="136"/>
      <c r="D16" s="136"/>
      <c r="E16" s="136"/>
    </row>
  </sheetData>
  <sheetProtection/>
  <mergeCells count="9">
    <mergeCell ref="E5:F5"/>
    <mergeCell ref="E1:F1"/>
    <mergeCell ref="E2:F2"/>
    <mergeCell ref="C11:E11"/>
    <mergeCell ref="A11:A12"/>
    <mergeCell ref="B11:B12"/>
    <mergeCell ref="A7:F7"/>
    <mergeCell ref="A8:F8"/>
    <mergeCell ref="A16:E16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2019-11-13T05:45:39Z</cp:lastPrinted>
  <dcterms:created xsi:type="dcterms:W3CDTF">1996-10-08T23:32:33Z</dcterms:created>
  <dcterms:modified xsi:type="dcterms:W3CDTF">2019-11-13T05:54:20Z</dcterms:modified>
  <cp:category/>
  <cp:version/>
  <cp:contentType/>
  <cp:contentStatus/>
</cp:coreProperties>
</file>