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firstSheet="1" activeTab="1"/>
  </bookViews>
  <sheets>
    <sheet name="неправильное приложение" sheetId="2" state="hidden" r:id="rId1"/>
    <sheet name="Прил-е №2 к МП (правильное)" sheetId="3" r:id="rId2"/>
  </sheets>
  <externalReferences>
    <externalReference r:id="rId3"/>
  </externalReferences>
  <definedNames>
    <definedName name="_xlnm.Print_Area" localSheetId="1">'Прил-е №2 к МП (правильное)'!$A$1:$K$108</definedName>
  </definedNames>
  <calcPr calcId="125725" iterate="1"/>
</workbook>
</file>

<file path=xl/calcChain.xml><?xml version="1.0" encoding="utf-8"?>
<calcChain xmlns="http://schemas.openxmlformats.org/spreadsheetml/2006/main">
  <c r="I74" i="3"/>
  <c r="I54"/>
  <c r="I75"/>
  <c r="H99" l="1"/>
  <c r="H94" l="1"/>
  <c r="H75"/>
  <c r="H74"/>
  <c r="H73" l="1"/>
  <c r="H72"/>
  <c r="H67"/>
  <c r="H71"/>
  <c r="H104" s="1"/>
  <c r="G71"/>
  <c r="H70" l="1"/>
  <c r="H76" s="1"/>
  <c r="H54"/>
  <c r="M58"/>
  <c r="E58"/>
  <c r="E57"/>
  <c r="H14"/>
  <c r="G70" l="1"/>
  <c r="G40"/>
  <c r="F75" l="1"/>
  <c r="F74"/>
  <c r="G75" l="1"/>
  <c r="G74"/>
  <c r="G72"/>
  <c r="G105" s="1"/>
  <c r="G104"/>
  <c r="G98"/>
  <c r="G99"/>
  <c r="G102" s="1"/>
  <c r="M56"/>
  <c r="M59"/>
  <c r="E18"/>
  <c r="E17"/>
  <c r="E37"/>
  <c r="E36"/>
  <c r="E50"/>
  <c r="E49"/>
  <c r="J48"/>
  <c r="I48"/>
  <c r="H48"/>
  <c r="G48"/>
  <c r="F48"/>
  <c r="G35"/>
  <c r="M34"/>
  <c r="G14"/>
  <c r="M32"/>
  <c r="F92"/>
  <c r="F95"/>
  <c r="F21"/>
  <c r="G101" l="1"/>
  <c r="G106"/>
  <c r="O61"/>
  <c r="E48"/>
  <c r="F41"/>
  <c r="F72"/>
  <c r="F61"/>
  <c r="F27"/>
  <c r="F14" l="1"/>
  <c r="J105" l="1"/>
  <c r="I105"/>
  <c r="H105"/>
  <c r="H106" s="1"/>
  <c r="J104"/>
  <c r="I104"/>
  <c r="J106"/>
  <c r="I106"/>
  <c r="F99"/>
  <c r="J98"/>
  <c r="I98"/>
  <c r="H98"/>
  <c r="E96"/>
  <c r="F98"/>
  <c r="E95"/>
  <c r="J94"/>
  <c r="I94"/>
  <c r="E94" s="1"/>
  <c r="G94"/>
  <c r="F94"/>
  <c r="E92"/>
  <c r="E91"/>
  <c r="J90"/>
  <c r="I90"/>
  <c r="H90"/>
  <c r="G90"/>
  <c r="F90"/>
  <c r="E88"/>
  <c r="E87"/>
  <c r="J86"/>
  <c r="I86"/>
  <c r="E86" s="1"/>
  <c r="H86"/>
  <c r="G86"/>
  <c r="F86"/>
  <c r="E84"/>
  <c r="G83"/>
  <c r="F83"/>
  <c r="E81"/>
  <c r="E80"/>
  <c r="J79"/>
  <c r="H79"/>
  <c r="G79"/>
  <c r="F79"/>
  <c r="E79" s="1"/>
  <c r="E90" l="1"/>
  <c r="H97"/>
  <c r="H101"/>
  <c r="N95"/>
  <c r="E98"/>
  <c r="G97"/>
  <c r="F97"/>
  <c r="H83" l="1"/>
  <c r="I83" l="1"/>
  <c r="I99"/>
  <c r="I97" s="1"/>
  <c r="J85"/>
  <c r="E85" s="1"/>
  <c r="E99" s="1"/>
  <c r="E97" s="1"/>
  <c r="J99" l="1"/>
  <c r="J97" s="1"/>
  <c r="J83"/>
  <c r="E83" s="1"/>
  <c r="J26" l="1"/>
  <c r="I26"/>
  <c r="H26"/>
  <c r="G26"/>
  <c r="F26"/>
  <c r="J22"/>
  <c r="I22"/>
  <c r="H22"/>
  <c r="G22"/>
  <c r="F22"/>
  <c r="E28"/>
  <c r="E27"/>
  <c r="J75"/>
  <c r="J102" s="1"/>
  <c r="I102"/>
  <c r="H102"/>
  <c r="H103" s="1"/>
  <c r="H100" s="1"/>
  <c r="J74"/>
  <c r="J101" s="1"/>
  <c r="I101"/>
  <c r="F101"/>
  <c r="J73"/>
  <c r="J70"/>
  <c r="J76" s="1"/>
  <c r="I70"/>
  <c r="E69"/>
  <c r="E68"/>
  <c r="F67"/>
  <c r="E67" s="1"/>
  <c r="F64"/>
  <c r="E64"/>
  <c r="E63"/>
  <c r="E62"/>
  <c r="J61"/>
  <c r="I61"/>
  <c r="H61"/>
  <c r="G61"/>
  <c r="E56"/>
  <c r="J54"/>
  <c r="G54"/>
  <c r="F54"/>
  <c r="E53"/>
  <c r="E52"/>
  <c r="J51"/>
  <c r="I51"/>
  <c r="H51"/>
  <c r="G51"/>
  <c r="F51"/>
  <c r="E47"/>
  <c r="E46"/>
  <c r="J45"/>
  <c r="I45"/>
  <c r="H45"/>
  <c r="G45"/>
  <c r="F45"/>
  <c r="E45"/>
  <c r="E44"/>
  <c r="E43"/>
  <c r="E42"/>
  <c r="F71"/>
  <c r="F104" s="1"/>
  <c r="J40"/>
  <c r="I40"/>
  <c r="H40"/>
  <c r="F40"/>
  <c r="E39"/>
  <c r="E38"/>
  <c r="J35"/>
  <c r="I35"/>
  <c r="H35"/>
  <c r="F35"/>
  <c r="E32"/>
  <c r="E31"/>
  <c r="J30"/>
  <c r="I30"/>
  <c r="H30"/>
  <c r="G30"/>
  <c r="F30"/>
  <c r="E29"/>
  <c r="E25"/>
  <c r="E24"/>
  <c r="E23"/>
  <c r="E21"/>
  <c r="E20"/>
  <c r="J19"/>
  <c r="I19"/>
  <c r="H19"/>
  <c r="G19"/>
  <c r="F19"/>
  <c r="E16"/>
  <c r="E15"/>
  <c r="J14"/>
  <c r="I14"/>
  <c r="I33" s="1"/>
  <c r="E35" l="1"/>
  <c r="I73"/>
  <c r="I76" s="1"/>
  <c r="H33"/>
  <c r="E61"/>
  <c r="E51"/>
  <c r="G33"/>
  <c r="I103"/>
  <c r="I100" s="1"/>
  <c r="J103"/>
  <c r="J100" s="1"/>
  <c r="F33"/>
  <c r="F73"/>
  <c r="E72"/>
  <c r="E105" s="1"/>
  <c r="F105"/>
  <c r="F106" s="1"/>
  <c r="G73"/>
  <c r="G76" s="1"/>
  <c r="G103"/>
  <c r="G100" s="1"/>
  <c r="E75"/>
  <c r="E102" s="1"/>
  <c r="F102"/>
  <c r="F103" s="1"/>
  <c r="F100" s="1"/>
  <c r="E22"/>
  <c r="E74"/>
  <c r="E26"/>
  <c r="J33"/>
  <c r="E30"/>
  <c r="E40"/>
  <c r="E41"/>
  <c r="E54"/>
  <c r="E71"/>
  <c r="F70"/>
  <c r="E19"/>
  <c r="E14"/>
  <c r="F76" l="1"/>
  <c r="E70"/>
  <c r="E104"/>
  <c r="E106" s="1"/>
  <c r="E73"/>
  <c r="E101"/>
  <c r="E103" s="1"/>
  <c r="E33"/>
  <c r="E100" l="1"/>
  <c r="E76"/>
  <c r="J82" i="2"/>
  <c r="I82"/>
  <c r="H82"/>
  <c r="G81"/>
  <c r="E81"/>
  <c r="F80"/>
  <c r="F86" s="1"/>
  <c r="E79"/>
  <c r="E78"/>
  <c r="E77"/>
  <c r="E76"/>
  <c r="E75"/>
  <c r="K74"/>
  <c r="J74"/>
  <c r="I74"/>
  <c r="H74"/>
  <c r="E74" s="1"/>
  <c r="G74"/>
  <c r="F74"/>
  <c r="E73"/>
  <c r="E72"/>
  <c r="K71"/>
  <c r="J71"/>
  <c r="I71"/>
  <c r="H71"/>
  <c r="G71"/>
  <c r="F71"/>
  <c r="E71" s="1"/>
  <c r="E70"/>
  <c r="E69"/>
  <c r="K68"/>
  <c r="J68"/>
  <c r="I68"/>
  <c r="H68"/>
  <c r="G68"/>
  <c r="E68" s="1"/>
  <c r="F68"/>
  <c r="E67"/>
  <c r="E66"/>
  <c r="K65"/>
  <c r="J65"/>
  <c r="I65"/>
  <c r="H65"/>
  <c r="E65" s="1"/>
  <c r="G65"/>
  <c r="F65"/>
  <c r="E64"/>
  <c r="E63"/>
  <c r="K62"/>
  <c r="J62"/>
  <c r="I62"/>
  <c r="H62"/>
  <c r="G62"/>
  <c r="F62"/>
  <c r="E62"/>
  <c r="E61"/>
  <c r="E60"/>
  <c r="K59"/>
  <c r="J59"/>
  <c r="I59"/>
  <c r="H59"/>
  <c r="G59"/>
  <c r="F59"/>
  <c r="E59"/>
  <c r="E58"/>
  <c r="K57"/>
  <c r="J57"/>
  <c r="J56" s="1"/>
  <c r="I57"/>
  <c r="H57"/>
  <c r="G57"/>
  <c r="G56" s="1"/>
  <c r="E57"/>
  <c r="K56"/>
  <c r="I56"/>
  <c r="H56"/>
  <c r="F56"/>
  <c r="H55"/>
  <c r="H85" s="1"/>
  <c r="G55"/>
  <c r="E55" s="1"/>
  <c r="K54"/>
  <c r="J54"/>
  <c r="J53" s="1"/>
  <c r="I54"/>
  <c r="H54"/>
  <c r="G54"/>
  <c r="G53" s="1"/>
  <c r="E54"/>
  <c r="K53"/>
  <c r="I53"/>
  <c r="F53"/>
  <c r="E51"/>
  <c r="E50"/>
  <c r="K49"/>
  <c r="J49"/>
  <c r="I49"/>
  <c r="H49"/>
  <c r="G49"/>
  <c r="F49"/>
  <c r="E49"/>
  <c r="K47"/>
  <c r="K82" s="1"/>
  <c r="J47"/>
  <c r="I47"/>
  <c r="H47"/>
  <c r="E47" s="1"/>
  <c r="G47"/>
  <c r="G82" s="1"/>
  <c r="E82" s="1"/>
  <c r="K46"/>
  <c r="K81" s="1"/>
  <c r="J46"/>
  <c r="J81" s="1"/>
  <c r="J80" s="1"/>
  <c r="J86" s="1"/>
  <c r="I46"/>
  <c r="E46" s="1"/>
  <c r="H46"/>
  <c r="G46"/>
  <c r="H45"/>
  <c r="G45"/>
  <c r="F45"/>
  <c r="E44"/>
  <c r="E43"/>
  <c r="K42"/>
  <c r="J42"/>
  <c r="I42"/>
  <c r="H42"/>
  <c r="E42" s="1"/>
  <c r="G42"/>
  <c r="F42"/>
  <c r="E41"/>
  <c r="E40"/>
  <c r="K39"/>
  <c r="J39"/>
  <c r="I39"/>
  <c r="H39"/>
  <c r="G39"/>
  <c r="F39"/>
  <c r="E39" s="1"/>
  <c r="E38"/>
  <c r="E37"/>
  <c r="K36"/>
  <c r="J36"/>
  <c r="I36"/>
  <c r="H36"/>
  <c r="G36"/>
  <c r="E36" s="1"/>
  <c r="F36"/>
  <c r="K35"/>
  <c r="K33" s="1"/>
  <c r="J35"/>
  <c r="J33" s="1"/>
  <c r="I35"/>
  <c r="E35" s="1"/>
  <c r="H35"/>
  <c r="G35"/>
  <c r="K34"/>
  <c r="J34"/>
  <c r="I34"/>
  <c r="I33" s="1"/>
  <c r="H34"/>
  <c r="H33" s="1"/>
  <c r="G34"/>
  <c r="E34" s="1"/>
  <c r="F33"/>
  <c r="E31"/>
  <c r="E30"/>
  <c r="K29"/>
  <c r="J29"/>
  <c r="I29"/>
  <c r="H29"/>
  <c r="G29"/>
  <c r="E29" s="1"/>
  <c r="F29"/>
  <c r="E27"/>
  <c r="E26"/>
  <c r="K25"/>
  <c r="J25"/>
  <c r="I25"/>
  <c r="H25"/>
  <c r="G25"/>
  <c r="E25" s="1"/>
  <c r="F25"/>
  <c r="K24"/>
  <c r="J24"/>
  <c r="I24"/>
  <c r="H24"/>
  <c r="H22" s="1"/>
  <c r="G24"/>
  <c r="G22" s="1"/>
  <c r="E22" s="1"/>
  <c r="E24"/>
  <c r="K23"/>
  <c r="J23"/>
  <c r="I23"/>
  <c r="I22" s="1"/>
  <c r="H23"/>
  <c r="G23"/>
  <c r="K22"/>
  <c r="J22"/>
  <c r="F22"/>
  <c r="E20"/>
  <c r="H19"/>
  <c r="H18" s="1"/>
  <c r="E18" s="1"/>
  <c r="E19"/>
  <c r="K18"/>
  <c r="J18"/>
  <c r="I18"/>
  <c r="G18"/>
  <c r="K17"/>
  <c r="K15" s="1"/>
  <c r="J17"/>
  <c r="J85" s="1"/>
  <c r="I17"/>
  <c r="H17"/>
  <c r="G17"/>
  <c r="E17" s="1"/>
  <c r="K16"/>
  <c r="K84" s="1"/>
  <c r="J16"/>
  <c r="J84" s="1"/>
  <c r="I16"/>
  <c r="I84" s="1"/>
  <c r="H16"/>
  <c r="E16" s="1"/>
  <c r="G16"/>
  <c r="G15"/>
  <c r="F15"/>
  <c r="E13"/>
  <c r="E12"/>
  <c r="K11"/>
  <c r="I11"/>
  <c r="H11"/>
  <c r="G11"/>
  <c r="E11" s="1"/>
  <c r="F11"/>
  <c r="I83" l="1"/>
  <c r="E53"/>
  <c r="G80"/>
  <c r="E15"/>
  <c r="E56"/>
  <c r="K80"/>
  <c r="G85"/>
  <c r="H15"/>
  <c r="E23"/>
  <c r="G33"/>
  <c r="E33" s="1"/>
  <c r="I45"/>
  <c r="E45" s="1"/>
  <c r="H81"/>
  <c r="H80" s="1"/>
  <c r="H86" s="1"/>
  <c r="G84"/>
  <c r="I85"/>
  <c r="I15"/>
  <c r="J45"/>
  <c r="I81"/>
  <c r="I80" s="1"/>
  <c r="I86" s="1"/>
  <c r="H84"/>
  <c r="H83" s="1"/>
  <c r="J15"/>
  <c r="K45"/>
  <c r="K85"/>
  <c r="K83" s="1"/>
  <c r="H53"/>
  <c r="G83" l="1"/>
  <c r="E83" s="1"/>
  <c r="E84"/>
  <c r="G86"/>
  <c r="E80"/>
  <c r="E86" s="1"/>
  <c r="E85"/>
  <c r="K86"/>
</calcChain>
</file>

<file path=xl/sharedStrings.xml><?xml version="1.0" encoding="utf-8"?>
<sst xmlns="http://schemas.openxmlformats.org/spreadsheetml/2006/main" count="389" uniqueCount="128">
  <si>
    <t>Приложение №1</t>
  </si>
  <si>
    <t xml:space="preserve">к муниципальной программе «Благоустройство </t>
  </si>
  <si>
    <t xml:space="preserve">территории Омсукчанского городского </t>
  </si>
  <si>
    <t>округа на 2015-2020 годы»</t>
  </si>
  <si>
    <t xml:space="preserve">Перечень мероприятий </t>
  </si>
  <si>
    <t>муниципальной программы «Благоустройство территории Омсукчанского городского округа на 2015-2020 годы»</t>
  </si>
  <si>
    <t>№ п/п</t>
  </si>
  <si>
    <t>Наименование мероприятия  Программы</t>
  </si>
  <si>
    <t>Источник финансирования</t>
  </si>
  <si>
    <t>Срок реализации</t>
  </si>
  <si>
    <t>Объем средств на реализацию Программы, тыс.руб.</t>
  </si>
  <si>
    <t>Ожидаемый эффект от реализации мероприятия</t>
  </si>
  <si>
    <t>ВСЕГО</t>
  </si>
  <si>
    <t>2016 год</t>
  </si>
  <si>
    <t>2017 год</t>
  </si>
  <si>
    <t>2018 год</t>
  </si>
  <si>
    <t>2019 год</t>
  </si>
  <si>
    <t>2020 год</t>
  </si>
  <si>
    <t>2.</t>
  </si>
  <si>
    <t>Наружное освещение, иллюминация</t>
  </si>
  <si>
    <t>Бюджет Омсукчанского городского округа</t>
  </si>
  <si>
    <t>увеличение травмобезопасности на улицах и безопасности дорожного движения</t>
  </si>
  <si>
    <t>п.Омсукчан</t>
  </si>
  <si>
    <t>п.Дукат</t>
  </si>
  <si>
    <t>2015-2020</t>
  </si>
  <si>
    <t>ИТОГО</t>
  </si>
  <si>
    <t>иные источники финансирования</t>
  </si>
  <si>
    <t>2.2.3</t>
  </si>
  <si>
    <t>5.</t>
  </si>
  <si>
    <t>5.1.</t>
  </si>
  <si>
    <t>Благоустройство в дворовых территориях включает в себя внутри дворовые проезды, тротуары, озеленение, детские игровые площадки, места отдыха, площадки для сбора бытового мусора. Проведение данных мероприятий позволит повысить чувство ответственности и созидания со стороны населения, обезопасить нахождение детей на игровых площадках.</t>
  </si>
  <si>
    <t>5.3.</t>
  </si>
  <si>
    <t>Приобретение и установка детских игровых комплексов в дворовых территориях (приложение №2 к перечню мероприятий)</t>
  </si>
  <si>
    <t>5.4.</t>
  </si>
  <si>
    <t>Укладка на сыпучее основание бесшовного травмобезопасного покрытия «Сэндвич Гумибо» на детскую площадку в районе дома №5 по пр. Победы</t>
  </si>
  <si>
    <t>Снос расселенного ветхого и аварийного жилья с последующей рекультивацией земельных участков</t>
  </si>
  <si>
    <t>9.1.</t>
  </si>
  <si>
    <t>совершенствование эстетического состояния территории</t>
  </si>
  <si>
    <t>6.</t>
  </si>
  <si>
    <t>Прочие мероприятия по благоустройству территории поселений</t>
  </si>
  <si>
    <t>6.1.</t>
  </si>
  <si>
    <t>2016-2020</t>
  </si>
  <si>
    <t>улучшение экологической обстановки и создание среды, комфортной для проживания жителей поселений Омсукчанского городского округа;</t>
  </si>
  <si>
    <t>10.9.</t>
  </si>
  <si>
    <t>Дооборудование, содержание и покраска (детских площадок, стадионов травмобезопасным покрытием)</t>
  </si>
  <si>
    <t>Бюджет Магаданской области</t>
  </si>
  <si>
    <t>ИТОГО за счет средств местного бюджета:</t>
  </si>
  <si>
    <t>2015 год</t>
  </si>
  <si>
    <t>1.</t>
  </si>
  <si>
    <t>Озеленение</t>
  </si>
  <si>
    <t>1.1.</t>
  </si>
  <si>
    <t>3.</t>
  </si>
  <si>
    <t>Мероприятия по благоустройству мест несанкционированного размещения твердых бытовых отходов в поселениях</t>
  </si>
  <si>
    <t>3.1.</t>
  </si>
  <si>
    <t>3.2.</t>
  </si>
  <si>
    <t>Приобретение и установка ограждений площадок под баки для сбора ТБО  (приложение №1 к перечню мероприятий)</t>
  </si>
  <si>
    <t>4.</t>
  </si>
  <si>
    <t>Санация территории от безнадзорных животных</t>
  </si>
  <si>
    <t>4.1.</t>
  </si>
  <si>
    <t>предотвращение скопления безнадзорных домашних животных;</t>
  </si>
  <si>
    <t>Благоустройство в дворовых территориях</t>
  </si>
  <si>
    <t>5.2.</t>
  </si>
  <si>
    <t>Содержание, благоустройство внутри дворовых территорий и дорог (зимнее и летнее)</t>
  </si>
  <si>
    <t>5.5.</t>
  </si>
  <si>
    <t>6.2.</t>
  </si>
  <si>
    <t>6.3.</t>
  </si>
  <si>
    <t>Дорожное цементобетонное покрытие объездной дороги по Октябрьской 4-6-6а</t>
  </si>
  <si>
    <t>6.4.</t>
  </si>
  <si>
    <t>Дорожное цементобетонное покрытие объездной дороги ул. Мира 20а до ул. Мира 32</t>
  </si>
  <si>
    <t>6.5.</t>
  </si>
  <si>
    <t>Дорожное цементобетонное покрытие объездной дороги ул. Мира 10 до ул. Мира 16а</t>
  </si>
  <si>
    <t>6.6.</t>
  </si>
  <si>
    <t>Дорожное цементобетонное покрытие объездной дороги ул. Ленина 19а до ул. Мира 10</t>
  </si>
  <si>
    <t>6.7.</t>
  </si>
  <si>
    <t>Дорожное цементобетонное покрытие объездной дороги ул. Ленина 15 до ул. Театральной 7 (поликлиника)</t>
  </si>
  <si>
    <t>6.8.</t>
  </si>
  <si>
    <t xml:space="preserve">Дорожное цементобетонное покрытие объездной дороги ул. Мира 32 до ул. Ленина 43 </t>
  </si>
  <si>
    <t>ИТОГО за счет иных источников финансирования:</t>
  </si>
  <si>
    <t>(тыс.руб.)</t>
  </si>
  <si>
    <t>2.1.</t>
  </si>
  <si>
    <t>Приобретение и монтаж светотехнического оборудования (гирлянды и т.д.)</t>
  </si>
  <si>
    <t>Уличное освещение</t>
  </si>
  <si>
    <t>увеличение освещенности улиц поселения</t>
  </si>
  <si>
    <t>Приобретение опор освещения</t>
  </si>
  <si>
    <t>Замена опор освещени</t>
  </si>
  <si>
    <t>Приобретение энергосберегающих (светодиодных)ламп</t>
  </si>
  <si>
    <t>снижение затрат на потребление электроснабжения</t>
  </si>
  <si>
    <t xml:space="preserve">Благоустройство в дворовых территориях </t>
  </si>
  <si>
    <t>Приобретение и установка урн, скамеек в дворовых территориях, приобретение хоз инвентара для содержания дворовых территорий</t>
  </si>
  <si>
    <t>Бетонирование площадки у дома по пр.Победы №1 (подъезд №1,2</t>
  </si>
  <si>
    <t>Дооборудование, содержание и покраска (детских площадок, стадионов т.п.)</t>
  </si>
  <si>
    <t>Ямочный ремонт центральной дороги п.Омсукчан</t>
  </si>
  <si>
    <t>1.2.</t>
  </si>
  <si>
    <t>1.3.</t>
  </si>
  <si>
    <t>1.4.</t>
  </si>
  <si>
    <t>1.5.</t>
  </si>
  <si>
    <t>2.2.</t>
  </si>
  <si>
    <t>2.3.</t>
  </si>
  <si>
    <t>2.4.</t>
  </si>
  <si>
    <t>2.5.</t>
  </si>
  <si>
    <t>3.3.</t>
  </si>
  <si>
    <t>подпрограмма "Обеспечение условий для комфортного проживания населения Омсукчанского городского округа на 2016-2020 годы"</t>
  </si>
  <si>
    <t>муниципальной программы «Благоустройство территории Омсукчанского городского округа на 2016-2020 годы»</t>
  </si>
  <si>
    <t xml:space="preserve">Озеленение (приобретение вазонов, высадка деревьев и газонов) </t>
  </si>
  <si>
    <t>Мероприятия по организации сбора, вывоза несанкционированных свалок</t>
  </si>
  <si>
    <t>подпрограмма "Сантарное содержание территорий поселений Омсукчанского городского округа на 2016-2020 годы"</t>
  </si>
  <si>
    <t>ИТОГО по подпрограмме:</t>
  </si>
  <si>
    <t>Итого:</t>
  </si>
  <si>
    <t>2020</t>
  </si>
  <si>
    <t>2016</t>
  </si>
  <si>
    <t>2017-2020</t>
  </si>
  <si>
    <t>2016-2018</t>
  </si>
  <si>
    <t>2016-2017</t>
  </si>
  <si>
    <t>Наименование мероприятия  программы</t>
  </si>
  <si>
    <t>Объем средств на реализацию программы, тыс.руб.</t>
  </si>
  <si>
    <t>создание среды, комфортной для проживания жителей поселений Омсукчанского городского округа;</t>
  </si>
  <si>
    <t>ИТОГО ПО МУНИЦИПАЛЬНОЙ ПРОГРАММЕ:</t>
  </si>
  <si>
    <t>Установка автобусного павильона в п.Дукат (Кощеевка)</t>
  </si>
  <si>
    <t>2017</t>
  </si>
  <si>
    <t>итого</t>
  </si>
  <si>
    <t>Ремонт и содержание центральной улицы</t>
  </si>
  <si>
    <t xml:space="preserve">Бетонирование </t>
  </si>
  <si>
    <t>Приложение № 1</t>
  </si>
  <si>
    <t>__________________________________________</t>
  </si>
  <si>
    <t>к постановлению</t>
  </si>
  <si>
    <t xml:space="preserve">администрации </t>
  </si>
  <si>
    <t>городского округа</t>
  </si>
  <si>
    <t>от 28.02.2019г. № 128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</si>
</sst>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justify" vertical="top" wrapText="1"/>
    </xf>
    <xf numFmtId="0" fontId="6" fillId="0" borderId="8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164" fontId="6" fillId="0" borderId="1" xfId="0" applyNumberFormat="1" applyFont="1" applyFill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0" fontId="4" fillId="0" borderId="0" xfId="0" applyFont="1"/>
    <xf numFmtId="164" fontId="6" fillId="0" borderId="1" xfId="0" applyNumberFormat="1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5" fillId="0" borderId="1" xfId="0" applyFont="1" applyBorder="1"/>
    <xf numFmtId="164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top" wrapText="1"/>
    </xf>
    <xf numFmtId="164" fontId="7" fillId="0" borderId="3" xfId="0" applyNumberFormat="1" applyFont="1" applyBorder="1" applyAlignment="1">
      <alignment horizontal="justify" vertical="top" wrapText="1"/>
    </xf>
    <xf numFmtId="164" fontId="7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right" vertical="top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top" wrapText="1"/>
    </xf>
    <xf numFmtId="164" fontId="0" fillId="0" borderId="0" xfId="0" applyNumberFormat="1"/>
    <xf numFmtId="164" fontId="9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top" wrapText="1"/>
    </xf>
    <xf numFmtId="0" fontId="0" fillId="2" borderId="0" xfId="0" applyFill="1"/>
    <xf numFmtId="0" fontId="5" fillId="2" borderId="1" xfId="0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10" fillId="2" borderId="0" xfId="0" applyNumberFormat="1" applyFont="1" applyFill="1" applyAlignment="1" applyProtection="1">
      <protection locked="0"/>
    </xf>
    <xf numFmtId="0" fontId="11" fillId="2" borderId="0" xfId="0" applyNumberFormat="1" applyFont="1" applyFill="1" applyAlignment="1" applyProtection="1">
      <protection locked="0"/>
    </xf>
    <xf numFmtId="0" fontId="12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at/Desktop/&#1053;&#1055;&#1040;%20&#1087;.&#1054;&#1084;&#1089;&#1091;&#1082;&#1095;&#1072;&#1085;/&#1055;&#1086;&#1089;&#1090;&#1072;&#1085;&#1086;&#1074;&#1083;&#1077;&#1085;&#1080;&#1103;/&#1055;&#1086;&#1089;&#1090;&#1072;&#1085;&#1086;&#1074;&#1083;&#1077;&#1085;&#1080;&#1103;%202015/&#1055;&#1088;&#1086;&#1075;&#1088;&#1072;&#1084;&#1084;&#1072;%20&#1087;&#1086;%20&#1073;&#1083;&#1072;&#1075;&#1086;&#1091;&#1089;&#1090;&#1088;&#1086;&#1081;&#1089;&#1090;&#1074;&#1091;/&#1052;&#1091;&#1089;&#1090;&#1072;&#1092;&#1080;&#1085;&#1086;&#1081;%20%20&#1086;&#1090;%20&#1051;&#1080;&#1095;&#1084;&#1072;&#1085;/&#1041;&#1083;&#1072;&#1075;&#1086;&#1091;&#1089;&#1090;&#1088;&#1086;&#1081;&#1089;&#1090;&#1074;&#1086;%202016-2020/&#1055;&#1088;&#1080;&#1083;&#1086;&#1078;&#1077;&#1085;&#1080;&#1077;%20&#8470;2%20&#1082;%20&#1052;&#1055;%20&#1041;&#1083;&#1072;&#1075;&#1086;&#1091;&#1089;&#1090;&#1088;&#1086;&#1081;&#1089;&#1090;&#1074;&#1086;%20(&#1086;&#1073;&#1083;&#1072;&#1089;&#1090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нт"/>
      <sheetName val="программа обл"/>
      <sheetName val="подпрограмма обл"/>
      <sheetName val="подпрограмма мб"/>
      <sheetName val="Лист1"/>
    </sheetNames>
    <sheetDataSet>
      <sheetData sheetId="0"/>
      <sheetData sheetId="1"/>
      <sheetData sheetId="2">
        <row r="18">
          <cell r="F18">
            <v>300</v>
          </cell>
          <cell r="G18">
            <v>1541.5</v>
          </cell>
          <cell r="H18">
            <v>1607.8</v>
          </cell>
          <cell r="I18">
            <v>1676.9</v>
          </cell>
          <cell r="J18">
            <v>1749</v>
          </cell>
        </row>
        <row r="19">
          <cell r="F19">
            <v>239.8</v>
          </cell>
          <cell r="G19">
            <v>250.1114</v>
          </cell>
          <cell r="H19">
            <v>260.86619020000001</v>
          </cell>
          <cell r="I19">
            <v>272.08343637859997</v>
          </cell>
          <cell r="J19">
            <v>283.78302414287975</v>
          </cell>
        </row>
        <row r="21">
          <cell r="G21">
            <v>923.3</v>
          </cell>
          <cell r="H21">
            <v>963</v>
          </cell>
          <cell r="I21">
            <v>1004.4</v>
          </cell>
          <cell r="J21">
            <v>1047.5999999999999</v>
          </cell>
        </row>
        <row r="29">
          <cell r="H29">
            <v>1099.74</v>
          </cell>
          <cell r="J29">
            <v>1212.47</v>
          </cell>
        </row>
        <row r="30">
          <cell r="G30">
            <v>253.4</v>
          </cell>
          <cell r="H30">
            <v>264.3</v>
          </cell>
          <cell r="I30">
            <v>275.60000000000002</v>
          </cell>
          <cell r="J30">
            <v>287.5</v>
          </cell>
        </row>
      </sheetData>
      <sheetData sheetId="3">
        <row r="14">
          <cell r="G14">
            <v>568.4</v>
          </cell>
          <cell r="H14">
            <v>0</v>
          </cell>
          <cell r="I14">
            <v>600</v>
          </cell>
        </row>
        <row r="15">
          <cell r="G15">
            <v>0</v>
          </cell>
          <cell r="H15">
            <v>350</v>
          </cell>
          <cell r="J15">
            <v>150</v>
          </cell>
        </row>
        <row r="17">
          <cell r="F17">
            <v>1100</v>
          </cell>
          <cell r="G17">
            <v>4680</v>
          </cell>
          <cell r="H17">
            <v>4881.2</v>
          </cell>
          <cell r="I17">
            <v>5091</v>
          </cell>
          <cell r="J17">
            <v>5310</v>
          </cell>
        </row>
        <row r="18">
          <cell r="F18">
            <v>148</v>
          </cell>
          <cell r="G18">
            <v>154.4</v>
          </cell>
          <cell r="H18">
            <v>161</v>
          </cell>
          <cell r="I18">
            <v>168</v>
          </cell>
          <cell r="J18">
            <v>175</v>
          </cell>
        </row>
        <row r="21">
          <cell r="F21">
            <v>2110</v>
          </cell>
          <cell r="G21">
            <v>0</v>
          </cell>
        </row>
        <row r="22">
          <cell r="G22">
            <v>600</v>
          </cell>
        </row>
        <row r="24">
          <cell r="G24">
            <v>2500</v>
          </cell>
        </row>
        <row r="25">
          <cell r="F25">
            <v>1378.4</v>
          </cell>
          <cell r="G25">
            <v>100</v>
          </cell>
        </row>
        <row r="26">
          <cell r="G26">
            <v>0</v>
          </cell>
          <cell r="H26">
            <v>600</v>
          </cell>
        </row>
        <row r="29">
          <cell r="F29">
            <v>1500</v>
          </cell>
          <cell r="G29">
            <v>374.7</v>
          </cell>
          <cell r="H29">
            <v>390.8</v>
          </cell>
          <cell r="I29">
            <v>407.6</v>
          </cell>
          <cell r="J29">
            <v>425</v>
          </cell>
        </row>
        <row r="33">
          <cell r="F33">
            <v>0</v>
          </cell>
          <cell r="G33">
            <v>326.39999999999998</v>
          </cell>
          <cell r="H33">
            <v>340.4</v>
          </cell>
          <cell r="I33">
            <v>355</v>
          </cell>
          <cell r="J33">
            <v>370.3</v>
          </cell>
        </row>
        <row r="34">
          <cell r="F34">
            <v>0</v>
          </cell>
          <cell r="G34">
            <v>0</v>
          </cell>
          <cell r="I34">
            <v>0</v>
          </cell>
        </row>
        <row r="36">
          <cell r="F36">
            <v>1535.9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1079.9000000000001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F38">
            <v>56</v>
          </cell>
          <cell r="G38">
            <v>2300</v>
          </cell>
          <cell r="H38">
            <v>2300</v>
          </cell>
          <cell r="I38">
            <v>2300</v>
          </cell>
          <cell r="J38">
            <v>2300</v>
          </cell>
        </row>
        <row r="39">
          <cell r="F39">
            <v>55</v>
          </cell>
          <cell r="G39">
            <v>1000</v>
          </cell>
          <cell r="H39">
            <v>1000</v>
          </cell>
          <cell r="I39">
            <v>1000</v>
          </cell>
          <cell r="J39">
            <v>1000</v>
          </cell>
        </row>
        <row r="41">
          <cell r="F41">
            <v>0</v>
          </cell>
          <cell r="G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1831.5</v>
          </cell>
        </row>
        <row r="45">
          <cell r="F45">
            <v>890</v>
          </cell>
          <cell r="G45">
            <v>0</v>
          </cell>
          <cell r="I45">
            <v>0</v>
          </cell>
        </row>
        <row r="47">
          <cell r="F47">
            <v>100</v>
          </cell>
          <cell r="G47">
            <v>648.5</v>
          </cell>
          <cell r="H47">
            <v>676.4</v>
          </cell>
          <cell r="I47">
            <v>705.4</v>
          </cell>
          <cell r="J47">
            <v>735.8</v>
          </cell>
        </row>
        <row r="55">
          <cell r="F55">
            <v>0</v>
          </cell>
          <cell r="G55">
            <v>341</v>
          </cell>
          <cell r="H55">
            <v>356</v>
          </cell>
          <cell r="I55">
            <v>371</v>
          </cell>
          <cell r="J55">
            <v>378</v>
          </cell>
        </row>
        <row r="56">
          <cell r="F56">
            <v>0</v>
          </cell>
          <cell r="G56">
            <v>0</v>
          </cell>
        </row>
        <row r="61">
          <cell r="F61">
            <v>439.4</v>
          </cell>
        </row>
        <row r="62">
          <cell r="F62">
            <v>325.8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4">
          <cell r="F64">
            <v>2130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workbookViewId="0">
      <selection activeCell="A6" sqref="A6:L7"/>
    </sheetView>
  </sheetViews>
  <sheetFormatPr defaultRowHeight="15"/>
  <cols>
    <col min="2" max="2" width="19" customWidth="1"/>
    <col min="3" max="3" width="17.7109375" customWidth="1"/>
    <col min="12" max="12" width="24.7109375" customWidth="1"/>
  </cols>
  <sheetData>
    <row r="1" spans="1:12" ht="18.75">
      <c r="E1" s="101" t="s">
        <v>0</v>
      </c>
      <c r="F1" s="101"/>
      <c r="G1" s="101"/>
      <c r="H1" s="101"/>
      <c r="I1" s="101"/>
      <c r="J1" s="101"/>
      <c r="K1" s="101"/>
      <c r="L1" s="101"/>
    </row>
    <row r="2" spans="1:12" ht="18.75">
      <c r="A2" s="1"/>
      <c r="D2" s="101" t="s">
        <v>1</v>
      </c>
      <c r="E2" s="101"/>
      <c r="F2" s="101"/>
      <c r="G2" s="101"/>
      <c r="H2" s="101"/>
      <c r="I2" s="101"/>
      <c r="J2" s="101"/>
      <c r="K2" s="101"/>
      <c r="L2" s="101"/>
    </row>
    <row r="3" spans="1:12" ht="18.75">
      <c r="A3" s="1"/>
      <c r="E3" s="101" t="s">
        <v>2</v>
      </c>
      <c r="F3" s="101"/>
      <c r="G3" s="101"/>
      <c r="H3" s="101"/>
      <c r="I3" s="101"/>
      <c r="J3" s="101"/>
      <c r="K3" s="101"/>
      <c r="L3" s="101"/>
    </row>
    <row r="4" spans="1:12" ht="18.75">
      <c r="A4" s="1"/>
      <c r="E4" s="101" t="s">
        <v>3</v>
      </c>
      <c r="F4" s="101"/>
      <c r="G4" s="101"/>
      <c r="H4" s="101"/>
      <c r="I4" s="101"/>
      <c r="J4" s="101"/>
      <c r="K4" s="101"/>
      <c r="L4" s="101"/>
    </row>
    <row r="5" spans="1:12" ht="18.75">
      <c r="A5" s="1"/>
    </row>
    <row r="6" spans="1:12" ht="18.75">
      <c r="A6" s="100" t="s">
        <v>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40.5" customHeight="1">
      <c r="A7" s="99" t="s">
        <v>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ht="15.75">
      <c r="A8" s="95" t="s">
        <v>6</v>
      </c>
      <c r="B8" s="95" t="s">
        <v>7</v>
      </c>
      <c r="C8" s="95" t="s">
        <v>8</v>
      </c>
      <c r="D8" s="96" t="s">
        <v>9</v>
      </c>
      <c r="E8" s="95" t="s">
        <v>10</v>
      </c>
      <c r="F8" s="95"/>
      <c r="G8" s="95"/>
      <c r="H8" s="95"/>
      <c r="I8" s="95"/>
      <c r="J8" s="95"/>
      <c r="K8" s="95"/>
      <c r="L8" s="95" t="s">
        <v>11</v>
      </c>
    </row>
    <row r="9" spans="1:12" ht="31.5">
      <c r="A9" s="95"/>
      <c r="B9" s="95"/>
      <c r="C9" s="95"/>
      <c r="D9" s="97"/>
      <c r="E9" s="2" t="s">
        <v>12</v>
      </c>
      <c r="F9" s="2" t="s">
        <v>47</v>
      </c>
      <c r="G9" s="2" t="s">
        <v>13</v>
      </c>
      <c r="H9" s="2" t="s">
        <v>14</v>
      </c>
      <c r="I9" s="2" t="s">
        <v>15</v>
      </c>
      <c r="J9" s="2" t="s">
        <v>16</v>
      </c>
      <c r="K9" s="2" t="s">
        <v>17</v>
      </c>
      <c r="L9" s="95"/>
    </row>
    <row r="10" spans="1:12">
      <c r="A10" s="3" t="s">
        <v>48</v>
      </c>
      <c r="B10" s="98" t="s">
        <v>49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>
      <c r="A11" s="3" t="s">
        <v>50</v>
      </c>
      <c r="B11" s="8" t="s">
        <v>25</v>
      </c>
      <c r="C11" s="76" t="s">
        <v>20</v>
      </c>
      <c r="D11" s="76" t="s">
        <v>41</v>
      </c>
      <c r="E11" s="5">
        <f>G11+H11+I11+J11+K11</f>
        <v>775.24</v>
      </c>
      <c r="F11" s="6">
        <f>F12+F13</f>
        <v>100</v>
      </c>
      <c r="G11" s="5">
        <f t="shared" ref="G11:K11" si="0">G12+G13</f>
        <v>300</v>
      </c>
      <c r="H11" s="5">
        <f t="shared" si="0"/>
        <v>110.26</v>
      </c>
      <c r="I11" s="5">
        <f t="shared" si="0"/>
        <v>115.76</v>
      </c>
      <c r="J11" s="5">
        <v>121.6</v>
      </c>
      <c r="K11" s="5">
        <f t="shared" si="0"/>
        <v>127.62</v>
      </c>
      <c r="L11" s="80" t="s">
        <v>37</v>
      </c>
    </row>
    <row r="12" spans="1:12">
      <c r="A12" s="3"/>
      <c r="B12" s="7" t="s">
        <v>22</v>
      </c>
      <c r="C12" s="77"/>
      <c r="D12" s="77"/>
      <c r="E12" s="5">
        <f t="shared" ref="E12:E13" si="1">G12+H12+I12+J12+K12</f>
        <v>537.58999999999992</v>
      </c>
      <c r="F12" s="31">
        <v>50</v>
      </c>
      <c r="G12" s="8">
        <v>300</v>
      </c>
      <c r="H12" s="8">
        <v>55.13</v>
      </c>
      <c r="I12" s="8">
        <v>57.88</v>
      </c>
      <c r="J12" s="8">
        <v>60.77</v>
      </c>
      <c r="K12" s="8">
        <v>63.81</v>
      </c>
      <c r="L12" s="81"/>
    </row>
    <row r="13" spans="1:12">
      <c r="A13" s="3"/>
      <c r="B13" s="7" t="s">
        <v>23</v>
      </c>
      <c r="C13" s="78"/>
      <c r="D13" s="78"/>
      <c r="E13" s="5">
        <f t="shared" si="1"/>
        <v>237.59</v>
      </c>
      <c r="F13" s="31">
        <v>50</v>
      </c>
      <c r="G13" s="8">
        <v>0</v>
      </c>
      <c r="H13" s="8">
        <v>55.13</v>
      </c>
      <c r="I13" s="8">
        <v>57.88</v>
      </c>
      <c r="J13" s="8">
        <v>60.77</v>
      </c>
      <c r="K13" s="8">
        <v>63.81</v>
      </c>
      <c r="L13" s="82"/>
    </row>
    <row r="14" spans="1:12">
      <c r="A14" s="3" t="s">
        <v>18</v>
      </c>
      <c r="B14" s="79" t="s">
        <v>19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2">
      <c r="A15" s="3"/>
      <c r="B15" s="8" t="s">
        <v>25</v>
      </c>
      <c r="C15" s="75" t="s">
        <v>20</v>
      </c>
      <c r="D15" s="76" t="s">
        <v>41</v>
      </c>
      <c r="E15" s="5">
        <f>G15+H15+I15+J15+K15</f>
        <v>31423.5</v>
      </c>
      <c r="F15" s="6">
        <f>SUM(F16:F17)</f>
        <v>704.4</v>
      </c>
      <c r="G15" s="6">
        <f>G16+G17</f>
        <v>6236.4</v>
      </c>
      <c r="H15" s="6">
        <f t="shared" ref="H15:K15" si="2">SUM(H16:H17)</f>
        <v>6477.4999999999991</v>
      </c>
      <c r="I15" s="6">
        <f t="shared" si="2"/>
        <v>6383</v>
      </c>
      <c r="J15" s="6">
        <f t="shared" si="2"/>
        <v>6266.6</v>
      </c>
      <c r="K15" s="6">
        <f t="shared" si="2"/>
        <v>6060</v>
      </c>
      <c r="L15" s="92" t="s">
        <v>21</v>
      </c>
    </row>
    <row r="16" spans="1:12">
      <c r="A16" s="3"/>
      <c r="B16" s="7" t="s">
        <v>22</v>
      </c>
      <c r="C16" s="75"/>
      <c r="D16" s="77"/>
      <c r="E16" s="5">
        <f t="shared" ref="E16:E20" si="3">G16+H16+I16+J16+K16</f>
        <v>28084.5</v>
      </c>
      <c r="F16" s="31">
        <v>352.2</v>
      </c>
      <c r="G16" s="8">
        <f>'[1]подпрограмма мб'!F17+'[1]подпрограмма мб'!F21+'[1]подпрограмма мб'!F25+'[1]подпрограмма мб'!F29</f>
        <v>6088.4</v>
      </c>
      <c r="H16" s="8">
        <f>'[1]подпрограмма мб'!G14+'[1]подпрограмма мб'!G17+'[1]подпрограмма мб'!G21+'[1]подпрограмма мб'!G25+'[1]подпрограмма мб'!G29</f>
        <v>5723.0999999999995</v>
      </c>
      <c r="I16" s="8">
        <f>'[1]подпрограмма мб'!H14+'[1]подпрограмма мб'!H17+'[1]подпрограмма мб'!H29</f>
        <v>5272</v>
      </c>
      <c r="J16" s="8">
        <f>'[1]подпрограмма мб'!I14+'[1]подпрограмма мб'!I17</f>
        <v>5691</v>
      </c>
      <c r="K16" s="8">
        <f>'[1]подпрограмма мб'!J17</f>
        <v>5310</v>
      </c>
      <c r="L16" s="93"/>
    </row>
    <row r="17" spans="1:12">
      <c r="A17" s="3"/>
      <c r="B17" s="7" t="s">
        <v>23</v>
      </c>
      <c r="C17" s="75"/>
      <c r="D17" s="78"/>
      <c r="E17" s="5">
        <f t="shared" si="3"/>
        <v>3339</v>
      </c>
      <c r="F17" s="31">
        <v>352.2</v>
      </c>
      <c r="G17" s="8">
        <f>'[1]подпрограмма мб'!F18</f>
        <v>148</v>
      </c>
      <c r="H17" s="8">
        <f>'[1]подпрограмма мб'!G15+'[1]подпрограмма мб'!G18+'[1]подпрограмма мб'!G22+'[1]подпрограмма мб'!G26</f>
        <v>754.4</v>
      </c>
      <c r="I17" s="8">
        <f>'[1]подпрограмма мб'!H15+'[1]подпрограмма мб'!H18+'[1]подпрограмма мб'!H26</f>
        <v>1111</v>
      </c>
      <c r="J17" s="8">
        <f>'[1]подпрограмма мб'!I18+'[1]подпрограмма мб'!I29</f>
        <v>575.6</v>
      </c>
      <c r="K17" s="8">
        <f>'[1]подпрограмма мб'!J15+'[1]подпрограмма мб'!J18+'[1]подпрограмма мб'!J29</f>
        <v>750</v>
      </c>
      <c r="L17" s="94"/>
    </row>
    <row r="18" spans="1:12">
      <c r="A18" s="9" t="s">
        <v>27</v>
      </c>
      <c r="B18" s="8" t="s">
        <v>25</v>
      </c>
      <c r="C18" s="76" t="s">
        <v>26</v>
      </c>
      <c r="D18" s="76" t="s">
        <v>41</v>
      </c>
      <c r="E18" s="5">
        <f t="shared" si="3"/>
        <v>2500</v>
      </c>
      <c r="F18" s="31">
        <v>0</v>
      </c>
      <c r="G18" s="5">
        <f>G19+G20</f>
        <v>0</v>
      </c>
      <c r="H18" s="5">
        <f>H19+H20</f>
        <v>2500</v>
      </c>
      <c r="I18" s="5">
        <f t="shared" ref="I18:K18" si="4">I19+I20</f>
        <v>0</v>
      </c>
      <c r="J18" s="5">
        <f t="shared" si="4"/>
        <v>0</v>
      </c>
      <c r="K18" s="5">
        <f t="shared" si="4"/>
        <v>0</v>
      </c>
      <c r="L18" s="11"/>
    </row>
    <row r="19" spans="1:12">
      <c r="A19" s="9"/>
      <c r="B19" s="7" t="s">
        <v>22</v>
      </c>
      <c r="C19" s="77"/>
      <c r="D19" s="77"/>
      <c r="E19" s="5">
        <f t="shared" si="3"/>
        <v>2500</v>
      </c>
      <c r="F19" s="31">
        <v>0</v>
      </c>
      <c r="G19" s="8">
        <v>0</v>
      </c>
      <c r="H19" s="8">
        <f>'[1]подпрограмма мб'!G24</f>
        <v>2500</v>
      </c>
      <c r="I19" s="8">
        <v>0</v>
      </c>
      <c r="J19" s="8">
        <v>0</v>
      </c>
      <c r="K19" s="8">
        <v>0</v>
      </c>
      <c r="L19" s="11"/>
    </row>
    <row r="20" spans="1:12">
      <c r="A20" s="9"/>
      <c r="B20" s="7" t="s">
        <v>23</v>
      </c>
      <c r="C20" s="78"/>
      <c r="D20" s="78"/>
      <c r="E20" s="5">
        <f t="shared" si="3"/>
        <v>0</v>
      </c>
      <c r="F20" s="31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11"/>
    </row>
    <row r="21" spans="1:12">
      <c r="A21" s="3" t="s">
        <v>51</v>
      </c>
      <c r="B21" s="79" t="s">
        <v>52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>
      <c r="A22" s="3" t="s">
        <v>53</v>
      </c>
      <c r="B22" s="8" t="s">
        <v>25</v>
      </c>
      <c r="C22" s="75" t="s">
        <v>20</v>
      </c>
      <c r="D22" s="76" t="s">
        <v>41</v>
      </c>
      <c r="E22" s="5">
        <f>G22+H22+I22+J22+K22</f>
        <v>12120.144050721479</v>
      </c>
      <c r="F22" s="6">
        <f>SUM(F23:F24)</f>
        <v>1489.9</v>
      </c>
      <c r="G22" s="5">
        <f t="shared" ref="G22:K22" si="5">SUM(G23:G24)</f>
        <v>539.79999999999995</v>
      </c>
      <c r="H22" s="5">
        <f t="shared" si="5"/>
        <v>2714.9114</v>
      </c>
      <c r="I22" s="5">
        <f t="shared" si="5"/>
        <v>2831.6661902000001</v>
      </c>
      <c r="J22" s="5">
        <f t="shared" si="5"/>
        <v>2953.3834363786</v>
      </c>
      <c r="K22" s="5">
        <f t="shared" si="5"/>
        <v>3080.3830241428795</v>
      </c>
      <c r="L22" s="80" t="s">
        <v>42</v>
      </c>
    </row>
    <row r="23" spans="1:12">
      <c r="A23" s="3"/>
      <c r="B23" s="7" t="s">
        <v>22</v>
      </c>
      <c r="C23" s="75"/>
      <c r="D23" s="77"/>
      <c r="E23" s="5">
        <f t="shared" ref="E23:E24" si="6">G23+H23+I23+J23+K23</f>
        <v>10813.5</v>
      </c>
      <c r="F23" s="31">
        <v>889.9</v>
      </c>
      <c r="G23" s="8">
        <f>'[1]подпрограмма обл'!F18</f>
        <v>300</v>
      </c>
      <c r="H23" s="8">
        <f>'[1]подпрограмма обл'!G18+'[1]подпрограмма обл'!G21</f>
        <v>2464.8000000000002</v>
      </c>
      <c r="I23" s="8">
        <f>'[1]подпрограмма обл'!H18+'[1]подпрограмма обл'!H21</f>
        <v>2570.8000000000002</v>
      </c>
      <c r="J23" s="8">
        <f>'[1]подпрограмма обл'!I18+'[1]подпрограмма обл'!I21</f>
        <v>2681.3</v>
      </c>
      <c r="K23" s="8">
        <f>'[1]подпрограмма обл'!J18+'[1]подпрограмма обл'!J21</f>
        <v>2796.6</v>
      </c>
      <c r="L23" s="81"/>
    </row>
    <row r="24" spans="1:12">
      <c r="A24" s="3"/>
      <c r="B24" s="7" t="s">
        <v>23</v>
      </c>
      <c r="C24" s="75"/>
      <c r="D24" s="78"/>
      <c r="E24" s="5">
        <f t="shared" si="6"/>
        <v>1306.6440507214797</v>
      </c>
      <c r="F24" s="31">
        <v>600</v>
      </c>
      <c r="G24" s="8">
        <f>'[1]подпрограмма обл'!F19</f>
        <v>239.8</v>
      </c>
      <c r="H24" s="8">
        <f>'[1]подпрограмма обл'!G19</f>
        <v>250.1114</v>
      </c>
      <c r="I24" s="8">
        <f>'[1]подпрограмма обл'!H19</f>
        <v>260.86619020000001</v>
      </c>
      <c r="J24" s="8">
        <f>'[1]подпрограмма обл'!I19</f>
        <v>272.08343637859997</v>
      </c>
      <c r="K24" s="8">
        <f>'[1]подпрограмма обл'!J19</f>
        <v>283.78302414287975</v>
      </c>
      <c r="L24" s="81"/>
    </row>
    <row r="25" spans="1:12" ht="102">
      <c r="A25" s="3" t="s">
        <v>54</v>
      </c>
      <c r="B25" s="14" t="s">
        <v>55</v>
      </c>
      <c r="C25" s="75" t="s">
        <v>20</v>
      </c>
      <c r="D25" s="76" t="s">
        <v>24</v>
      </c>
      <c r="E25" s="5">
        <f t="shared" ref="E25:E68" si="7">SUM(F25:K25)</f>
        <v>4688.3</v>
      </c>
      <c r="F25" s="6">
        <f>SUM(F26:F27)</f>
        <v>450</v>
      </c>
      <c r="G25" s="6">
        <f t="shared" ref="G25:K25" si="8">SUM(G26:G27)</f>
        <v>300</v>
      </c>
      <c r="H25" s="6">
        <f t="shared" si="8"/>
        <v>923.3</v>
      </c>
      <c r="I25" s="6">
        <f t="shared" si="8"/>
        <v>963</v>
      </c>
      <c r="J25" s="6">
        <f t="shared" si="8"/>
        <v>1004.4</v>
      </c>
      <c r="K25" s="6">
        <f t="shared" si="8"/>
        <v>1047.5999999999999</v>
      </c>
      <c r="L25" s="81"/>
    </row>
    <row r="26" spans="1:12">
      <c r="A26" s="3"/>
      <c r="B26" s="7" t="s">
        <v>22</v>
      </c>
      <c r="C26" s="75"/>
      <c r="D26" s="77"/>
      <c r="E26" s="5">
        <f t="shared" si="7"/>
        <v>4688.3</v>
      </c>
      <c r="F26" s="31">
        <v>450</v>
      </c>
      <c r="G26" s="8">
        <v>300</v>
      </c>
      <c r="H26" s="8">
        <v>923.3</v>
      </c>
      <c r="I26" s="8">
        <v>963</v>
      </c>
      <c r="J26" s="8">
        <v>1004.4</v>
      </c>
      <c r="K26" s="8">
        <v>1047.5999999999999</v>
      </c>
      <c r="L26" s="81"/>
    </row>
    <row r="27" spans="1:12">
      <c r="A27" s="3"/>
      <c r="B27" s="7" t="s">
        <v>23</v>
      </c>
      <c r="C27" s="75"/>
      <c r="D27" s="78"/>
      <c r="E27" s="5">
        <f t="shared" si="7"/>
        <v>0</v>
      </c>
      <c r="F27" s="31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2"/>
    </row>
    <row r="28" spans="1:12">
      <c r="A28" s="3" t="s">
        <v>56</v>
      </c>
      <c r="B28" s="83" t="s">
        <v>57</v>
      </c>
      <c r="C28" s="84"/>
      <c r="D28" s="84"/>
      <c r="E28" s="84"/>
      <c r="F28" s="84"/>
      <c r="G28" s="84"/>
      <c r="H28" s="84"/>
      <c r="I28" s="84"/>
      <c r="J28" s="84"/>
      <c r="K28" s="84"/>
      <c r="L28" s="85"/>
    </row>
    <row r="29" spans="1:12">
      <c r="A29" s="3" t="s">
        <v>58</v>
      </c>
      <c r="B29" s="8" t="s">
        <v>25</v>
      </c>
      <c r="C29" s="76" t="s">
        <v>20</v>
      </c>
      <c r="D29" s="76" t="s">
        <v>41</v>
      </c>
      <c r="E29" s="5">
        <f>G29+H29+I29+J29+K29</f>
        <v>2394.5</v>
      </c>
      <c r="F29" s="6">
        <f>SUM(F30:F31)</f>
        <v>400</v>
      </c>
      <c r="G29" s="6">
        <f t="shared" ref="G29:K29" si="9">SUM(G30:G31)</f>
        <v>500</v>
      </c>
      <c r="H29" s="6">
        <f t="shared" si="9"/>
        <v>444.2</v>
      </c>
      <c r="I29" s="6">
        <f t="shared" si="9"/>
        <v>463.2</v>
      </c>
      <c r="J29" s="6">
        <f t="shared" si="9"/>
        <v>483.2</v>
      </c>
      <c r="K29" s="6">
        <f t="shared" si="9"/>
        <v>503.9</v>
      </c>
      <c r="L29" s="80" t="s">
        <v>59</v>
      </c>
    </row>
    <row r="30" spans="1:12">
      <c r="A30" s="3"/>
      <c r="B30" s="7" t="s">
        <v>22</v>
      </c>
      <c r="C30" s="77"/>
      <c r="D30" s="77"/>
      <c r="E30" s="5">
        <f t="shared" ref="E30:E31" si="10">G30+H30+I30+J30+K30</f>
        <v>1562.3</v>
      </c>
      <c r="F30" s="31">
        <v>250</v>
      </c>
      <c r="G30" s="8">
        <v>350</v>
      </c>
      <c r="H30" s="8">
        <v>284.2</v>
      </c>
      <c r="I30" s="8">
        <v>296.39999999999998</v>
      </c>
      <c r="J30" s="8">
        <v>309.2</v>
      </c>
      <c r="K30" s="8">
        <v>322.5</v>
      </c>
      <c r="L30" s="81"/>
    </row>
    <row r="31" spans="1:12">
      <c r="A31" s="3"/>
      <c r="B31" s="7" t="s">
        <v>23</v>
      </c>
      <c r="C31" s="78"/>
      <c r="D31" s="78"/>
      <c r="E31" s="5">
        <f t="shared" si="10"/>
        <v>832.19999999999993</v>
      </c>
      <c r="F31" s="31">
        <v>150</v>
      </c>
      <c r="G31" s="8">
        <v>150</v>
      </c>
      <c r="H31" s="8">
        <v>160</v>
      </c>
      <c r="I31" s="8">
        <v>166.8</v>
      </c>
      <c r="J31" s="8">
        <v>174</v>
      </c>
      <c r="K31" s="8">
        <v>181.4</v>
      </c>
      <c r="L31" s="82"/>
    </row>
    <row r="32" spans="1:12">
      <c r="A32" s="3" t="s">
        <v>28</v>
      </c>
      <c r="B32" s="83" t="s">
        <v>60</v>
      </c>
      <c r="C32" s="84"/>
      <c r="D32" s="84"/>
      <c r="E32" s="84"/>
      <c r="F32" s="84"/>
      <c r="G32" s="84"/>
      <c r="H32" s="84"/>
      <c r="I32" s="84"/>
      <c r="J32" s="84"/>
      <c r="K32" s="84"/>
      <c r="L32" s="85"/>
    </row>
    <row r="33" spans="1:12">
      <c r="A33" s="3" t="s">
        <v>29</v>
      </c>
      <c r="B33" s="8" t="s">
        <v>25</v>
      </c>
      <c r="C33" s="75" t="s">
        <v>20</v>
      </c>
      <c r="D33" s="76" t="s">
        <v>41</v>
      </c>
      <c r="E33" s="5">
        <f>G33+H33+I33+J33+K33</f>
        <v>27045.510000000002</v>
      </c>
      <c r="F33" s="6">
        <f>SUM(F34:F35)</f>
        <v>300</v>
      </c>
      <c r="G33" s="6">
        <f t="shared" ref="G33:K33" si="11">SUM(G34:G35)</f>
        <v>2260.6999999999998</v>
      </c>
      <c r="H33" s="6">
        <f t="shared" si="11"/>
        <v>5575.7000000000007</v>
      </c>
      <c r="I33" s="6">
        <f t="shared" si="11"/>
        <v>5680.84</v>
      </c>
      <c r="J33" s="6">
        <f t="shared" si="11"/>
        <v>5790.7000000000007</v>
      </c>
      <c r="K33" s="6">
        <f t="shared" si="11"/>
        <v>7737.5700000000006</v>
      </c>
      <c r="L33" s="80" t="s">
        <v>30</v>
      </c>
    </row>
    <row r="34" spans="1:12">
      <c r="A34" s="3"/>
      <c r="B34" s="7" t="s">
        <v>22</v>
      </c>
      <c r="C34" s="75"/>
      <c r="D34" s="77"/>
      <c r="E34" s="5">
        <f t="shared" ref="E34:E35" si="12">G34+H34+I34+J34+K34</f>
        <v>19188.210000000003</v>
      </c>
      <c r="F34" s="31">
        <v>300</v>
      </c>
      <c r="G34" s="8">
        <f>'[1]подпрограмма мб'!F33+'[1]подпрограмма мб'!F38+'[1]подпрограмма мб'!F41+'[1]подпрограмма мб'!F47+1159.7</f>
        <v>1315.7</v>
      </c>
      <c r="H34" s="8">
        <f>'[1]подпрограмма мб'!G33+'[1]подпрограмма мб'!G38+'[1]подпрограмма мб'!G41+'[1]подпрограмма мб'!G47+1047.4</f>
        <v>4322.3</v>
      </c>
      <c r="I34" s="8">
        <f>'[1]подпрограмма обл'!H29+'[1]подпрограмма мб'!H33+'[1]подпрограмма мб'!H38+'[1]подпрограмма мб'!H47</f>
        <v>4416.54</v>
      </c>
      <c r="J34" s="8">
        <f>'[1]подпрограмма мб'!I33+'[1]подпрограмма мб'!I38+'[1]подпрограмма мб'!I41+'[1]подпрограмма мб'!I47+1154.7</f>
        <v>4515.1000000000004</v>
      </c>
      <c r="K34" s="8">
        <f>'[1]подпрограмма мб'!J33+'[1]подпрограмма мб'!J38+'[1]подпрограмма мб'!J47+'[1]подпрограмма обл'!J29</f>
        <v>4618.5700000000006</v>
      </c>
      <c r="L34" s="81"/>
    </row>
    <row r="35" spans="1:12">
      <c r="A35" s="3"/>
      <c r="B35" s="7" t="s">
        <v>23</v>
      </c>
      <c r="C35" s="75"/>
      <c r="D35" s="78"/>
      <c r="E35" s="5">
        <f t="shared" si="12"/>
        <v>7857.2999999999993</v>
      </c>
      <c r="F35" s="31">
        <v>0</v>
      </c>
      <c r="G35" s="8">
        <f>'[1]подпрограмма мб'!F34+'[1]подпрограмма мб'!F39+'[1]подпрограмма мб'!F42+'[1]подпрограмма мб'!F45</f>
        <v>945</v>
      </c>
      <c r="H35" s="8">
        <f>'[1]подпрограмма мб'!G34+'[1]подпрограмма мб'!G39+'[1]подпрограмма мб'!G42+'[1]подпрограмма мб'!G45+'[1]подпрограмма обл'!G30</f>
        <v>1253.4000000000001</v>
      </c>
      <c r="I35" s="8">
        <f>'[1]подпрограмма обл'!H30+'[1]подпрограмма мб'!H39</f>
        <v>1264.3</v>
      </c>
      <c r="J35" s="8">
        <f>'[1]подпрограмма мб'!I34+'[1]подпрограмма мб'!I39+'[1]подпрограмма мб'!I42+'[1]подпрограмма мб'!I45+'[1]подпрограмма обл'!I30</f>
        <v>1275.5999999999999</v>
      </c>
      <c r="K35" s="8">
        <f>'[1]подпрограмма мб'!J39+'[1]подпрограмма мб'!J42+'[1]подпрограмма обл'!J30</f>
        <v>3119</v>
      </c>
      <c r="L35" s="81"/>
    </row>
    <row r="36" spans="1:12" ht="63.75">
      <c r="A36" s="3" t="s">
        <v>61</v>
      </c>
      <c r="B36" s="4" t="s">
        <v>62</v>
      </c>
      <c r="C36" s="75" t="s">
        <v>20</v>
      </c>
      <c r="D36" s="76" t="s">
        <v>24</v>
      </c>
      <c r="E36" s="5">
        <f t="shared" si="7"/>
        <v>7763.12</v>
      </c>
      <c r="F36" s="6">
        <f>SUM(F37:F38)</f>
        <v>1048</v>
      </c>
      <c r="G36" s="6">
        <f t="shared" ref="G36:K36" si="13">SUM(G37:G38)</f>
        <v>1120</v>
      </c>
      <c r="H36" s="6">
        <f t="shared" si="13"/>
        <v>1300.7800000000002</v>
      </c>
      <c r="I36" s="6">
        <f t="shared" si="13"/>
        <v>1364.04</v>
      </c>
      <c r="J36" s="6">
        <f t="shared" si="13"/>
        <v>1430.33</v>
      </c>
      <c r="K36" s="6">
        <f t="shared" si="13"/>
        <v>1499.97</v>
      </c>
      <c r="L36" s="81"/>
    </row>
    <row r="37" spans="1:12">
      <c r="A37" s="3"/>
      <c r="B37" s="7" t="s">
        <v>22</v>
      </c>
      <c r="C37" s="75"/>
      <c r="D37" s="77"/>
      <c r="E37" s="5">
        <f t="shared" si="7"/>
        <v>6437.3200000000006</v>
      </c>
      <c r="F37" s="31">
        <v>1048</v>
      </c>
      <c r="G37" s="8">
        <v>875</v>
      </c>
      <c r="H37" s="8">
        <v>1047.3800000000001</v>
      </c>
      <c r="I37" s="8">
        <v>1099.74</v>
      </c>
      <c r="J37" s="8">
        <v>1154.73</v>
      </c>
      <c r="K37" s="8">
        <v>1212.47</v>
      </c>
      <c r="L37" s="81"/>
    </row>
    <row r="38" spans="1:12">
      <c r="A38" s="3"/>
      <c r="B38" s="7" t="s">
        <v>23</v>
      </c>
      <c r="C38" s="75"/>
      <c r="D38" s="78"/>
      <c r="E38" s="5">
        <f t="shared" si="7"/>
        <v>1325.8000000000002</v>
      </c>
      <c r="F38" s="31">
        <v>0</v>
      </c>
      <c r="G38" s="8">
        <v>245</v>
      </c>
      <c r="H38" s="8">
        <v>253.4</v>
      </c>
      <c r="I38" s="8">
        <v>264.3</v>
      </c>
      <c r="J38" s="8">
        <v>275.60000000000002</v>
      </c>
      <c r="K38" s="8">
        <v>287.5</v>
      </c>
      <c r="L38" s="81"/>
    </row>
    <row r="39" spans="1:12" ht="102">
      <c r="A39" s="3" t="s">
        <v>31</v>
      </c>
      <c r="B39" s="14" t="s">
        <v>32</v>
      </c>
      <c r="C39" s="75" t="s">
        <v>20</v>
      </c>
      <c r="D39" s="76" t="s">
        <v>24</v>
      </c>
      <c r="E39" s="5">
        <f t="shared" si="7"/>
        <v>14532</v>
      </c>
      <c r="F39" s="6">
        <f>SUM(F40:F41)</f>
        <v>1332</v>
      </c>
      <c r="G39" s="5">
        <f t="shared" ref="G39:K39" si="14">SUM(G40:G41)</f>
        <v>0</v>
      </c>
      <c r="H39" s="5">
        <f t="shared" si="14"/>
        <v>3300</v>
      </c>
      <c r="I39" s="5">
        <f t="shared" si="14"/>
        <v>3300</v>
      </c>
      <c r="J39" s="5">
        <f t="shared" si="14"/>
        <v>3300</v>
      </c>
      <c r="K39" s="5">
        <f t="shared" si="14"/>
        <v>3300</v>
      </c>
      <c r="L39" s="81"/>
    </row>
    <row r="40" spans="1:12">
      <c r="A40" s="3"/>
      <c r="B40" s="7" t="s">
        <v>22</v>
      </c>
      <c r="C40" s="75"/>
      <c r="D40" s="77"/>
      <c r="E40" s="5">
        <f t="shared" si="7"/>
        <v>10200</v>
      </c>
      <c r="F40" s="31">
        <v>1000</v>
      </c>
      <c r="G40" s="8">
        <v>0</v>
      </c>
      <c r="H40" s="8">
        <v>2300</v>
      </c>
      <c r="I40" s="8">
        <v>2300</v>
      </c>
      <c r="J40" s="8">
        <v>2300</v>
      </c>
      <c r="K40" s="8">
        <v>2300</v>
      </c>
      <c r="L40" s="81"/>
    </row>
    <row r="41" spans="1:12">
      <c r="A41" s="3"/>
      <c r="B41" s="7" t="s">
        <v>23</v>
      </c>
      <c r="C41" s="75"/>
      <c r="D41" s="78"/>
      <c r="E41" s="5">
        <f t="shared" si="7"/>
        <v>4332</v>
      </c>
      <c r="F41" s="31">
        <v>332</v>
      </c>
      <c r="G41" s="8">
        <v>0</v>
      </c>
      <c r="H41" s="8">
        <v>1000</v>
      </c>
      <c r="I41" s="8">
        <v>1000</v>
      </c>
      <c r="J41" s="8">
        <v>1000</v>
      </c>
      <c r="K41" s="8">
        <v>1000</v>
      </c>
      <c r="L41" s="81"/>
    </row>
    <row r="42" spans="1:12" ht="114.75">
      <c r="A42" s="3" t="s">
        <v>33</v>
      </c>
      <c r="B42" s="4" t="s">
        <v>34</v>
      </c>
      <c r="C42" s="75" t="s">
        <v>20</v>
      </c>
      <c r="D42" s="89">
        <v>2016</v>
      </c>
      <c r="E42" s="5">
        <f t="shared" si="7"/>
        <v>1831.5</v>
      </c>
      <c r="F42" s="6">
        <f>SUM(F43:F44)</f>
        <v>0</v>
      </c>
      <c r="G42" s="5">
        <f t="shared" ref="G42:K42" si="15">SUM(G43:G44)</f>
        <v>0</v>
      </c>
      <c r="H42" s="5">
        <f t="shared" si="15"/>
        <v>0</v>
      </c>
      <c r="I42" s="5">
        <f t="shared" si="15"/>
        <v>0</v>
      </c>
      <c r="J42" s="5">
        <f t="shared" si="15"/>
        <v>0</v>
      </c>
      <c r="K42" s="5">
        <f t="shared" si="15"/>
        <v>1831.5</v>
      </c>
      <c r="L42" s="81"/>
    </row>
    <row r="43" spans="1:12">
      <c r="A43" s="3"/>
      <c r="B43" s="7" t="s">
        <v>22</v>
      </c>
      <c r="C43" s="75"/>
      <c r="D43" s="90"/>
      <c r="E43" s="5">
        <f t="shared" si="7"/>
        <v>0</v>
      </c>
      <c r="F43" s="31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1"/>
    </row>
    <row r="44" spans="1:12">
      <c r="A44" s="3"/>
      <c r="B44" s="7" t="s">
        <v>23</v>
      </c>
      <c r="C44" s="75"/>
      <c r="D44" s="91"/>
      <c r="E44" s="5">
        <f t="shared" si="7"/>
        <v>1831.5</v>
      </c>
      <c r="F44" s="31">
        <v>0</v>
      </c>
      <c r="G44" s="8">
        <v>0</v>
      </c>
      <c r="H44" s="8">
        <v>0</v>
      </c>
      <c r="I44" s="8">
        <v>0</v>
      </c>
      <c r="J44" s="8">
        <v>0</v>
      </c>
      <c r="K44" s="8">
        <v>1831.5</v>
      </c>
      <c r="L44" s="81"/>
    </row>
    <row r="45" spans="1:12">
      <c r="A45" s="3" t="s">
        <v>63</v>
      </c>
      <c r="B45" s="8" t="s">
        <v>25</v>
      </c>
      <c r="C45" s="76" t="s">
        <v>26</v>
      </c>
      <c r="D45" s="76" t="s">
        <v>41</v>
      </c>
      <c r="E45" s="5">
        <f>G45+H45+I45+J45+K45</f>
        <v>2615.8000000000002</v>
      </c>
      <c r="F45" s="6">
        <f t="shared" ref="F45:K45" si="16">SUM(F46:F47)</f>
        <v>0</v>
      </c>
      <c r="G45" s="5">
        <f t="shared" si="16"/>
        <v>2615.8000000000002</v>
      </c>
      <c r="H45" s="5">
        <f t="shared" si="16"/>
        <v>0</v>
      </c>
      <c r="I45" s="5">
        <f t="shared" si="16"/>
        <v>0</v>
      </c>
      <c r="J45" s="5">
        <f t="shared" si="16"/>
        <v>0</v>
      </c>
      <c r="K45" s="5">
        <f t="shared" si="16"/>
        <v>0</v>
      </c>
      <c r="L45" s="81"/>
    </row>
    <row r="46" spans="1:12">
      <c r="A46" s="3"/>
      <c r="B46" s="7" t="s">
        <v>22</v>
      </c>
      <c r="C46" s="77"/>
      <c r="D46" s="77"/>
      <c r="E46" s="5">
        <f t="shared" ref="E46:E47" si="17">G46+H46+I46+J46+K46</f>
        <v>1535.9</v>
      </c>
      <c r="F46" s="31">
        <v>0</v>
      </c>
      <c r="G46" s="8">
        <f>'[1]подпрограмма мб'!F36</f>
        <v>1535.9</v>
      </c>
      <c r="H46" s="8">
        <f>'[1]подпрограмма мб'!G36</f>
        <v>0</v>
      </c>
      <c r="I46" s="8">
        <f>'[1]подпрограмма мб'!H36</f>
        <v>0</v>
      </c>
      <c r="J46" s="8">
        <f>'[1]подпрограмма мб'!I36</f>
        <v>0</v>
      </c>
      <c r="K46" s="8">
        <f>'[1]подпрограмма мб'!J36</f>
        <v>0</v>
      </c>
      <c r="L46" s="81"/>
    </row>
    <row r="47" spans="1:12">
      <c r="A47" s="3"/>
      <c r="B47" s="7" t="s">
        <v>23</v>
      </c>
      <c r="C47" s="78"/>
      <c r="D47" s="78"/>
      <c r="E47" s="5">
        <f t="shared" si="17"/>
        <v>1079.9000000000001</v>
      </c>
      <c r="F47" s="31"/>
      <c r="G47" s="8">
        <f>'[1]подпрограмма мб'!F37</f>
        <v>1079.9000000000001</v>
      </c>
      <c r="H47" s="8">
        <f>'[1]подпрограмма мб'!G37</f>
        <v>0</v>
      </c>
      <c r="I47" s="8">
        <f>'[1]подпрограмма мб'!H37</f>
        <v>0</v>
      </c>
      <c r="J47" s="8">
        <f>'[1]подпрограмма мб'!I37</f>
        <v>0</v>
      </c>
      <c r="K47" s="8">
        <f>'[1]подпрограмма мб'!J37</f>
        <v>0</v>
      </c>
      <c r="L47" s="81"/>
    </row>
    <row r="48" spans="1:12">
      <c r="A48" s="3"/>
      <c r="B48" s="79" t="s">
        <v>35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1:12" ht="76.5">
      <c r="A49" s="3" t="s">
        <v>36</v>
      </c>
      <c r="B49" s="4" t="s">
        <v>35</v>
      </c>
      <c r="C49" s="76" t="s">
        <v>20</v>
      </c>
      <c r="D49" s="15"/>
      <c r="E49" s="5">
        <f t="shared" si="7"/>
        <v>0</v>
      </c>
      <c r="F49" s="5">
        <f>SUM(F50:F51)</f>
        <v>0</v>
      </c>
      <c r="G49" s="5">
        <f t="shared" ref="G49:K49" si="18">SUM(G50:G51)</f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80" t="s">
        <v>37</v>
      </c>
    </row>
    <row r="50" spans="1:12">
      <c r="A50" s="3"/>
      <c r="B50" s="7" t="s">
        <v>22</v>
      </c>
      <c r="C50" s="77"/>
      <c r="D50" s="12"/>
      <c r="E50" s="5">
        <f t="shared" si="7"/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1"/>
    </row>
    <row r="51" spans="1:12">
      <c r="A51" s="3"/>
      <c r="B51" s="7" t="s">
        <v>23</v>
      </c>
      <c r="C51" s="78"/>
      <c r="D51" s="13"/>
      <c r="E51" s="5">
        <f t="shared" si="7"/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2"/>
    </row>
    <row r="52" spans="1:12">
      <c r="A52" s="3" t="s">
        <v>38</v>
      </c>
      <c r="B52" s="83" t="s">
        <v>39</v>
      </c>
      <c r="C52" s="84"/>
      <c r="D52" s="84"/>
      <c r="E52" s="84"/>
      <c r="F52" s="84"/>
      <c r="G52" s="84"/>
      <c r="H52" s="84"/>
      <c r="I52" s="84"/>
      <c r="J52" s="84"/>
      <c r="K52" s="84"/>
      <c r="L52" s="85"/>
    </row>
    <row r="53" spans="1:12">
      <c r="A53" s="3" t="s">
        <v>40</v>
      </c>
      <c r="B53" s="8" t="s">
        <v>25</v>
      </c>
      <c r="C53" s="75" t="s">
        <v>20</v>
      </c>
      <c r="D53" s="76" t="s">
        <v>41</v>
      </c>
      <c r="E53" s="5">
        <f>G53+H53+I53+J53+K53</f>
        <v>4015.4</v>
      </c>
      <c r="F53" s="5">
        <f>SUM(F54:F55)</f>
        <v>0</v>
      </c>
      <c r="G53" s="5">
        <f>G54+G55</f>
        <v>2569.4</v>
      </c>
      <c r="H53" s="5">
        <f t="shared" ref="H53:K53" si="19">H54+H55</f>
        <v>341</v>
      </c>
      <c r="I53" s="5">
        <f t="shared" si="19"/>
        <v>356</v>
      </c>
      <c r="J53" s="5">
        <f t="shared" si="19"/>
        <v>371</v>
      </c>
      <c r="K53" s="5">
        <f t="shared" si="19"/>
        <v>378</v>
      </c>
      <c r="L53" s="86" t="s">
        <v>42</v>
      </c>
    </row>
    <row r="54" spans="1:12">
      <c r="A54" s="3"/>
      <c r="B54" s="7" t="s">
        <v>22</v>
      </c>
      <c r="C54" s="75"/>
      <c r="D54" s="77"/>
      <c r="E54" s="5">
        <f t="shared" ref="E54:E58" si="20">G54+H54+I54+J54+K54</f>
        <v>4015.4</v>
      </c>
      <c r="F54" s="8">
        <v>0</v>
      </c>
      <c r="G54" s="8">
        <f>'[1]подпрограмма мб'!F55+'[1]подпрограмма мб'!F61+'[1]подпрограмма мб'!F64</f>
        <v>2569.4</v>
      </c>
      <c r="H54" s="8">
        <f>'[1]подпрограмма мб'!G55</f>
        <v>341</v>
      </c>
      <c r="I54" s="8">
        <f>'[1]подпрограмма мб'!H55</f>
        <v>356</v>
      </c>
      <c r="J54" s="8">
        <f>'[1]подпрограмма мб'!I55</f>
        <v>371</v>
      </c>
      <c r="K54" s="8">
        <f>'[1]подпрограмма мб'!J55</f>
        <v>378</v>
      </c>
      <c r="L54" s="87"/>
    </row>
    <row r="55" spans="1:12">
      <c r="A55" s="3"/>
      <c r="B55" s="7" t="s">
        <v>23</v>
      </c>
      <c r="C55" s="75"/>
      <c r="D55" s="78"/>
      <c r="E55" s="5">
        <f t="shared" si="20"/>
        <v>0</v>
      </c>
      <c r="F55" s="8">
        <v>0</v>
      </c>
      <c r="G55" s="8">
        <f>'[1]подпрограмма мб'!F56</f>
        <v>0</v>
      </c>
      <c r="H55" s="8">
        <f>'[1]подпрограмма мб'!G56</f>
        <v>0</v>
      </c>
      <c r="I55" s="8">
        <v>0</v>
      </c>
      <c r="J55" s="8">
        <v>0</v>
      </c>
      <c r="K55" s="8">
        <v>0</v>
      </c>
      <c r="L55" s="87"/>
    </row>
    <row r="56" spans="1:12">
      <c r="A56" s="3" t="s">
        <v>64</v>
      </c>
      <c r="B56" s="8" t="s">
        <v>25</v>
      </c>
      <c r="C56" s="75" t="s">
        <v>26</v>
      </c>
      <c r="D56" s="76" t="s">
        <v>41</v>
      </c>
      <c r="E56" s="5">
        <f>G56+H56+I56+J56+K56</f>
        <v>325.8</v>
      </c>
      <c r="F56" s="5">
        <f>SUM(F57:F58)</f>
        <v>0</v>
      </c>
      <c r="G56" s="5">
        <f>G57+G58</f>
        <v>325.8</v>
      </c>
      <c r="H56" s="5">
        <f t="shared" ref="H56:K56" si="21">SUM(H57:H58)</f>
        <v>0</v>
      </c>
      <c r="I56" s="5">
        <f t="shared" si="21"/>
        <v>0</v>
      </c>
      <c r="J56" s="5">
        <f t="shared" si="21"/>
        <v>0</v>
      </c>
      <c r="K56" s="5">
        <f t="shared" si="21"/>
        <v>0</v>
      </c>
      <c r="L56" s="87"/>
    </row>
    <row r="57" spans="1:12">
      <c r="A57" s="3"/>
      <c r="B57" s="7" t="s">
        <v>22</v>
      </c>
      <c r="C57" s="75"/>
      <c r="D57" s="77"/>
      <c r="E57" s="5">
        <f t="shared" si="20"/>
        <v>325.8</v>
      </c>
      <c r="F57" s="8">
        <v>0</v>
      </c>
      <c r="G57" s="8">
        <f>'[1]подпрограмма мб'!F62+'[1]подпрограмма мб'!F65</f>
        <v>325.8</v>
      </c>
      <c r="H57" s="8">
        <f>'[1]подпрограмма мб'!G62+'[1]подпрограмма мб'!G65</f>
        <v>0</v>
      </c>
      <c r="I57" s="8">
        <f>'[1]подпрограмма мб'!H62+'[1]подпрограмма мб'!H65</f>
        <v>0</v>
      </c>
      <c r="J57" s="8">
        <f>'[1]подпрограмма мб'!I62+'[1]подпрограмма мб'!I65</f>
        <v>0</v>
      </c>
      <c r="K57" s="8">
        <f>'[1]подпрограмма мб'!J62+'[1]подпрограмма мб'!J65</f>
        <v>0</v>
      </c>
      <c r="L57" s="87"/>
    </row>
    <row r="58" spans="1:12">
      <c r="A58" s="3"/>
      <c r="B58" s="7" t="s">
        <v>23</v>
      </c>
      <c r="C58" s="75"/>
      <c r="D58" s="78"/>
      <c r="E58" s="5">
        <f t="shared" si="20"/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7"/>
    </row>
    <row r="59" spans="1:12" ht="63.75">
      <c r="A59" s="3" t="s">
        <v>65</v>
      </c>
      <c r="B59" s="4" t="s">
        <v>66</v>
      </c>
      <c r="C59" s="15" t="s">
        <v>25</v>
      </c>
      <c r="D59" s="76">
        <v>2016</v>
      </c>
      <c r="E59" s="5">
        <f t="shared" si="7"/>
        <v>4217.1000000000004</v>
      </c>
      <c r="F59" s="5">
        <f>SUM(F60:F61)</f>
        <v>0</v>
      </c>
      <c r="G59" s="5">
        <f t="shared" ref="G59:K59" si="22">SUM(G60:G61)</f>
        <v>4217.1000000000004</v>
      </c>
      <c r="H59" s="5">
        <f t="shared" si="22"/>
        <v>0</v>
      </c>
      <c r="I59" s="5">
        <f t="shared" si="22"/>
        <v>0</v>
      </c>
      <c r="J59" s="5">
        <f t="shared" si="22"/>
        <v>0</v>
      </c>
      <c r="K59" s="5">
        <f t="shared" si="22"/>
        <v>0</v>
      </c>
      <c r="L59" s="87"/>
    </row>
    <row r="60" spans="1:12" ht="38.25">
      <c r="A60" s="3"/>
      <c r="B60" s="7" t="s">
        <v>22</v>
      </c>
      <c r="C60" s="10" t="s">
        <v>45</v>
      </c>
      <c r="D60" s="77"/>
      <c r="E60" s="5">
        <f t="shared" si="7"/>
        <v>4106.1000000000004</v>
      </c>
      <c r="F60" s="8">
        <v>0</v>
      </c>
      <c r="G60" s="8">
        <v>4106.1000000000004</v>
      </c>
      <c r="H60" s="8">
        <v>0</v>
      </c>
      <c r="I60" s="8">
        <v>0</v>
      </c>
      <c r="J60" s="8">
        <v>0</v>
      </c>
      <c r="K60" s="8">
        <v>0</v>
      </c>
      <c r="L60" s="87"/>
    </row>
    <row r="61" spans="1:12" ht="38.25">
      <c r="A61" s="3"/>
      <c r="B61" s="7" t="s">
        <v>22</v>
      </c>
      <c r="C61" s="10" t="s">
        <v>20</v>
      </c>
      <c r="D61" s="78"/>
      <c r="E61" s="5">
        <f t="shared" si="7"/>
        <v>111</v>
      </c>
      <c r="F61" s="8">
        <v>0</v>
      </c>
      <c r="G61" s="8">
        <v>111</v>
      </c>
      <c r="H61" s="8">
        <v>0</v>
      </c>
      <c r="I61" s="8">
        <v>0</v>
      </c>
      <c r="J61" s="8">
        <v>0</v>
      </c>
      <c r="K61" s="8">
        <v>0</v>
      </c>
      <c r="L61" s="87"/>
    </row>
    <row r="62" spans="1:12" ht="63.75">
      <c r="A62" s="3" t="s">
        <v>67</v>
      </c>
      <c r="B62" s="4" t="s">
        <v>68</v>
      </c>
      <c r="C62" s="75" t="s">
        <v>20</v>
      </c>
      <c r="D62" s="76">
        <v>2017</v>
      </c>
      <c r="E62" s="5">
        <f t="shared" si="7"/>
        <v>11609.8</v>
      </c>
      <c r="F62" s="5">
        <f>SUM(F63:F64)</f>
        <v>0</v>
      </c>
      <c r="G62" s="5">
        <f t="shared" ref="G62:K62" si="23">SUM(G63:G64)</f>
        <v>0</v>
      </c>
      <c r="H62" s="5">
        <f t="shared" si="23"/>
        <v>0</v>
      </c>
      <c r="I62" s="5">
        <f t="shared" si="23"/>
        <v>0</v>
      </c>
      <c r="J62" s="5">
        <f t="shared" si="23"/>
        <v>11609.8</v>
      </c>
      <c r="K62" s="5">
        <f t="shared" si="23"/>
        <v>0</v>
      </c>
      <c r="L62" s="87"/>
    </row>
    <row r="63" spans="1:12">
      <c r="A63" s="3"/>
      <c r="B63" s="7" t="s">
        <v>22</v>
      </c>
      <c r="C63" s="75"/>
      <c r="D63" s="77"/>
      <c r="E63" s="5">
        <f t="shared" si="7"/>
        <v>11609.8</v>
      </c>
      <c r="F63" s="8">
        <v>0</v>
      </c>
      <c r="G63" s="8">
        <v>0</v>
      </c>
      <c r="H63" s="8">
        <v>0</v>
      </c>
      <c r="I63" s="8">
        <v>0</v>
      </c>
      <c r="J63" s="8">
        <v>11609.8</v>
      </c>
      <c r="K63" s="8">
        <v>0</v>
      </c>
      <c r="L63" s="87"/>
    </row>
    <row r="64" spans="1:12">
      <c r="A64" s="3"/>
      <c r="B64" s="7" t="s">
        <v>23</v>
      </c>
      <c r="C64" s="75"/>
      <c r="D64" s="78"/>
      <c r="E64" s="5">
        <f t="shared" si="7"/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7"/>
    </row>
    <row r="65" spans="1:12" ht="63.75">
      <c r="A65" s="3" t="s">
        <v>69</v>
      </c>
      <c r="B65" s="4" t="s">
        <v>70</v>
      </c>
      <c r="C65" s="75" t="s">
        <v>20</v>
      </c>
      <c r="D65" s="76">
        <v>2018</v>
      </c>
      <c r="E65" s="5">
        <f t="shared" si="7"/>
        <v>6004.9</v>
      </c>
      <c r="F65" s="5">
        <f>SUM(F66:F67)</f>
        <v>0</v>
      </c>
      <c r="G65" s="5">
        <f t="shared" ref="G65:K65" si="24">SUM(G66:G67)</f>
        <v>0</v>
      </c>
      <c r="H65" s="5">
        <f t="shared" si="24"/>
        <v>0</v>
      </c>
      <c r="I65" s="5">
        <f t="shared" si="24"/>
        <v>0</v>
      </c>
      <c r="J65" s="5">
        <f t="shared" si="24"/>
        <v>0</v>
      </c>
      <c r="K65" s="5">
        <f t="shared" si="24"/>
        <v>6004.9</v>
      </c>
      <c r="L65" s="87"/>
    </row>
    <row r="66" spans="1:12">
      <c r="A66" s="3"/>
      <c r="B66" s="7" t="s">
        <v>22</v>
      </c>
      <c r="C66" s="75"/>
      <c r="D66" s="77"/>
      <c r="E66" s="5">
        <f t="shared" si="7"/>
        <v>6004.9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6004.9</v>
      </c>
      <c r="L66" s="87"/>
    </row>
    <row r="67" spans="1:12">
      <c r="A67" s="3"/>
      <c r="B67" s="7" t="s">
        <v>23</v>
      </c>
      <c r="C67" s="75"/>
      <c r="D67" s="78"/>
      <c r="E67" s="5">
        <f t="shared" si="7"/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7"/>
    </row>
    <row r="68" spans="1:12" ht="63.75">
      <c r="A68" s="3" t="s">
        <v>71</v>
      </c>
      <c r="B68" s="4" t="s">
        <v>72</v>
      </c>
      <c r="C68" s="75" t="s">
        <v>20</v>
      </c>
      <c r="D68" s="76">
        <v>2019</v>
      </c>
      <c r="E68" s="5">
        <f t="shared" si="7"/>
        <v>8006.7</v>
      </c>
      <c r="F68" s="5">
        <f>SUM(F69:F70)</f>
        <v>0</v>
      </c>
      <c r="G68" s="5">
        <f t="shared" ref="G68:K68" si="25">SUM(G69:G70)</f>
        <v>0</v>
      </c>
      <c r="H68" s="5">
        <f t="shared" si="25"/>
        <v>0</v>
      </c>
      <c r="I68" s="5">
        <f t="shared" si="25"/>
        <v>0</v>
      </c>
      <c r="J68" s="5">
        <f t="shared" si="25"/>
        <v>0</v>
      </c>
      <c r="K68" s="5">
        <f t="shared" si="25"/>
        <v>8006.7</v>
      </c>
      <c r="L68" s="87"/>
    </row>
    <row r="69" spans="1:12">
      <c r="A69" s="3"/>
      <c r="B69" s="7" t="s">
        <v>22</v>
      </c>
      <c r="C69" s="75"/>
      <c r="D69" s="77"/>
      <c r="E69" s="5">
        <f t="shared" ref="E69:E79" si="26">SUM(F69:K69)</f>
        <v>8006.7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8006.7</v>
      </c>
      <c r="L69" s="87"/>
    </row>
    <row r="70" spans="1:12">
      <c r="A70" s="3"/>
      <c r="B70" s="7" t="s">
        <v>23</v>
      </c>
      <c r="C70" s="75"/>
      <c r="D70" s="78"/>
      <c r="E70" s="5">
        <f t="shared" si="26"/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7"/>
    </row>
    <row r="71" spans="1:12" ht="76.5">
      <c r="A71" s="3" t="s">
        <v>73</v>
      </c>
      <c r="B71" s="4" t="s">
        <v>74</v>
      </c>
      <c r="C71" s="75" t="s">
        <v>20</v>
      </c>
      <c r="D71" s="76">
        <v>2019</v>
      </c>
      <c r="E71" s="5">
        <f t="shared" si="26"/>
        <v>7286.8</v>
      </c>
      <c r="F71" s="5">
        <f>SUM(F72:F73)</f>
        <v>0</v>
      </c>
      <c r="G71" s="5">
        <f t="shared" ref="G71:K71" si="27">SUM(G72:G73)</f>
        <v>0</v>
      </c>
      <c r="H71" s="5">
        <f t="shared" si="27"/>
        <v>0</v>
      </c>
      <c r="I71" s="5">
        <f t="shared" si="27"/>
        <v>0</v>
      </c>
      <c r="J71" s="5">
        <f t="shared" si="27"/>
        <v>7286.8</v>
      </c>
      <c r="K71" s="5">
        <f t="shared" si="27"/>
        <v>0</v>
      </c>
      <c r="L71" s="87"/>
    </row>
    <row r="72" spans="1:12">
      <c r="A72" s="3"/>
      <c r="B72" s="7" t="s">
        <v>22</v>
      </c>
      <c r="C72" s="75"/>
      <c r="D72" s="77"/>
      <c r="E72" s="5">
        <f t="shared" si="26"/>
        <v>7286.8</v>
      </c>
      <c r="F72" s="8">
        <v>0</v>
      </c>
      <c r="G72" s="8">
        <v>0</v>
      </c>
      <c r="H72" s="8">
        <v>0</v>
      </c>
      <c r="I72" s="8">
        <v>0</v>
      </c>
      <c r="J72" s="8">
        <v>7286.8</v>
      </c>
      <c r="K72" s="8">
        <v>0</v>
      </c>
      <c r="L72" s="87"/>
    </row>
    <row r="73" spans="1:12">
      <c r="A73" s="3"/>
      <c r="B73" s="7" t="s">
        <v>23</v>
      </c>
      <c r="C73" s="75"/>
      <c r="D73" s="78"/>
      <c r="E73" s="5">
        <f t="shared" si="26"/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7"/>
    </row>
    <row r="74" spans="1:12" ht="63.75">
      <c r="A74" s="3" t="s">
        <v>75</v>
      </c>
      <c r="B74" s="4" t="s">
        <v>76</v>
      </c>
      <c r="C74" s="75" t="s">
        <v>20</v>
      </c>
      <c r="D74" s="76">
        <v>2020</v>
      </c>
      <c r="E74" s="5">
        <f t="shared" si="26"/>
        <v>6805.7</v>
      </c>
      <c r="F74" s="5">
        <f>SUM(F75:F76)</f>
        <v>0</v>
      </c>
      <c r="G74" s="5">
        <f t="shared" ref="G74:K74" si="28">SUM(G75:G76)</f>
        <v>0</v>
      </c>
      <c r="H74" s="5">
        <f t="shared" si="28"/>
        <v>0</v>
      </c>
      <c r="I74" s="5">
        <f t="shared" si="28"/>
        <v>0</v>
      </c>
      <c r="J74" s="5">
        <f t="shared" si="28"/>
        <v>0</v>
      </c>
      <c r="K74" s="5">
        <f t="shared" si="28"/>
        <v>6805.7</v>
      </c>
      <c r="L74" s="87"/>
    </row>
    <row r="75" spans="1:12">
      <c r="A75" s="3"/>
      <c r="B75" s="7" t="s">
        <v>22</v>
      </c>
      <c r="C75" s="75"/>
      <c r="D75" s="77"/>
      <c r="E75" s="5">
        <f t="shared" si="26"/>
        <v>6805.7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6805.7</v>
      </c>
      <c r="L75" s="87"/>
    </row>
    <row r="76" spans="1:12">
      <c r="A76" s="3"/>
      <c r="B76" s="7" t="s">
        <v>23</v>
      </c>
      <c r="C76" s="75"/>
      <c r="D76" s="78"/>
      <c r="E76" s="5">
        <f t="shared" si="26"/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7"/>
    </row>
    <row r="77" spans="1:12" ht="76.5">
      <c r="A77" s="3" t="s">
        <v>43</v>
      </c>
      <c r="B77" s="4" t="s">
        <v>44</v>
      </c>
      <c r="C77" s="75" t="s">
        <v>45</v>
      </c>
      <c r="D77" s="10"/>
      <c r="E77" s="5">
        <f t="shared" si="26"/>
        <v>9000</v>
      </c>
      <c r="F77" s="5">
        <v>5000</v>
      </c>
      <c r="G77" s="5">
        <v>4000</v>
      </c>
      <c r="H77" s="5">
        <v>0</v>
      </c>
      <c r="I77" s="5">
        <v>0</v>
      </c>
      <c r="J77" s="5">
        <v>0</v>
      </c>
      <c r="K77" s="5">
        <v>0</v>
      </c>
      <c r="L77" s="87"/>
    </row>
    <row r="78" spans="1:12">
      <c r="A78" s="3"/>
      <c r="B78" s="7" t="s">
        <v>22</v>
      </c>
      <c r="C78" s="75"/>
      <c r="D78" s="10"/>
      <c r="E78" s="5">
        <f t="shared" si="26"/>
        <v>9000</v>
      </c>
      <c r="F78" s="8">
        <v>5000</v>
      </c>
      <c r="G78" s="8">
        <v>4000</v>
      </c>
      <c r="H78" s="8">
        <v>0</v>
      </c>
      <c r="I78" s="8">
        <v>0</v>
      </c>
      <c r="J78" s="8">
        <v>0</v>
      </c>
      <c r="K78" s="8">
        <v>0</v>
      </c>
      <c r="L78" s="87"/>
    </row>
    <row r="79" spans="1:12">
      <c r="A79" s="3"/>
      <c r="B79" s="7" t="s">
        <v>23</v>
      </c>
      <c r="C79" s="75"/>
      <c r="D79" s="10"/>
      <c r="E79" s="5">
        <f t="shared" si="26"/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8"/>
    </row>
    <row r="80" spans="1:12" ht="38.25">
      <c r="A80" s="3"/>
      <c r="B80" s="16" t="s">
        <v>77</v>
      </c>
      <c r="C80" s="75" t="s">
        <v>26</v>
      </c>
      <c r="D80" s="10"/>
      <c r="E80" s="5">
        <f>F80+G80+H80+I80+J80+K80</f>
        <v>5441.6</v>
      </c>
      <c r="F80" s="5">
        <f t="shared" ref="F80:K80" si="29">SUM(F81:F82)</f>
        <v>0</v>
      </c>
      <c r="G80" s="5">
        <f t="shared" si="29"/>
        <v>2941.6000000000004</v>
      </c>
      <c r="H80" s="5">
        <f t="shared" si="29"/>
        <v>2500</v>
      </c>
      <c r="I80" s="5">
        <f t="shared" si="29"/>
        <v>0</v>
      </c>
      <c r="J80" s="5">
        <f t="shared" si="29"/>
        <v>0</v>
      </c>
      <c r="K80" s="5">
        <f t="shared" si="29"/>
        <v>0</v>
      </c>
      <c r="L80" s="5"/>
    </row>
    <row r="81" spans="1:12">
      <c r="A81" s="3"/>
      <c r="B81" s="7" t="s">
        <v>22</v>
      </c>
      <c r="C81" s="75"/>
      <c r="D81" s="10"/>
      <c r="E81" s="8">
        <f>G81</f>
        <v>1861.7</v>
      </c>
      <c r="F81" s="8">
        <v>0</v>
      </c>
      <c r="G81" s="8">
        <f>G19+G46+G57</f>
        <v>1861.7</v>
      </c>
      <c r="H81" s="8">
        <f t="shared" ref="H81:K82" si="30">H19+H46+H57</f>
        <v>2500</v>
      </c>
      <c r="I81" s="8">
        <f t="shared" si="30"/>
        <v>0</v>
      </c>
      <c r="J81" s="8">
        <f t="shared" si="30"/>
        <v>0</v>
      </c>
      <c r="K81" s="8">
        <f t="shared" si="30"/>
        <v>0</v>
      </c>
      <c r="L81" s="8"/>
    </row>
    <row r="82" spans="1:12">
      <c r="A82" s="3"/>
      <c r="B82" s="7" t="s">
        <v>23</v>
      </c>
      <c r="C82" s="75"/>
      <c r="D82" s="10"/>
      <c r="E82" s="8">
        <f>G82</f>
        <v>1079.9000000000001</v>
      </c>
      <c r="F82" s="8">
        <v>0</v>
      </c>
      <c r="G82" s="8">
        <f>G20+G47+G58</f>
        <v>1079.9000000000001</v>
      </c>
      <c r="H82" s="8">
        <f t="shared" si="30"/>
        <v>0</v>
      </c>
      <c r="I82" s="8">
        <f t="shared" si="30"/>
        <v>0</v>
      </c>
      <c r="J82" s="8">
        <f t="shared" si="30"/>
        <v>0</v>
      </c>
      <c r="K82" s="8">
        <f t="shared" si="30"/>
        <v>0</v>
      </c>
      <c r="L82" s="8"/>
    </row>
    <row r="83" spans="1:12" ht="39" thickBot="1">
      <c r="A83" s="17"/>
      <c r="B83" s="16" t="s">
        <v>46</v>
      </c>
      <c r="C83" s="75" t="s">
        <v>20</v>
      </c>
      <c r="D83" s="18"/>
      <c r="E83" s="32">
        <f>G83+H83+I83+J83+K83</f>
        <v>77774.310614342874</v>
      </c>
      <c r="F83" s="19">
        <v>5000</v>
      </c>
      <c r="G83" s="32">
        <f>G84+G85</f>
        <v>12406.3</v>
      </c>
      <c r="H83" s="32">
        <f t="shared" ref="H83:K83" si="31">H84+H85</f>
        <v>15663.571399999999</v>
      </c>
      <c r="I83" s="32">
        <f t="shared" si="31"/>
        <v>15830.466190199999</v>
      </c>
      <c r="J83" s="32">
        <v>15986.5</v>
      </c>
      <c r="K83" s="32">
        <f t="shared" si="31"/>
        <v>17887.473024142877</v>
      </c>
      <c r="L83" s="19"/>
    </row>
    <row r="84" spans="1:12" ht="15.75" thickBot="1">
      <c r="A84" s="17"/>
      <c r="B84" s="20" t="s">
        <v>22</v>
      </c>
      <c r="C84" s="75"/>
      <c r="D84" s="18"/>
      <c r="E84" s="32">
        <f t="shared" ref="E84:E85" si="32">G84+H84+I84+J84+K84</f>
        <v>64201.5</v>
      </c>
      <c r="F84" s="21">
        <v>5000</v>
      </c>
      <c r="G84" s="33">
        <f>G12+G16+G23+G30+G34+G54</f>
        <v>10923.5</v>
      </c>
      <c r="H84" s="33">
        <f>H12+H16+H23+H30+H34+H54</f>
        <v>13190.529999999999</v>
      </c>
      <c r="I84" s="33">
        <f t="shared" ref="I84:K84" si="33">I12+I16+I23+I30+I34+I54</f>
        <v>12969.619999999999</v>
      </c>
      <c r="J84" s="33">
        <f t="shared" si="33"/>
        <v>13628.37</v>
      </c>
      <c r="K84" s="33">
        <f t="shared" si="33"/>
        <v>13489.48</v>
      </c>
      <c r="L84" s="21"/>
    </row>
    <row r="85" spans="1:12" ht="15.75" thickBot="1">
      <c r="A85" s="17"/>
      <c r="B85" s="20" t="s">
        <v>23</v>
      </c>
      <c r="C85" s="75"/>
      <c r="D85" s="18"/>
      <c r="E85" s="32">
        <f t="shared" si="32"/>
        <v>13572.734050721479</v>
      </c>
      <c r="F85" s="21">
        <v>0</v>
      </c>
      <c r="G85" s="33">
        <f>G13+G17+G24+G31+G35+G51+G55</f>
        <v>1482.8</v>
      </c>
      <c r="H85" s="33">
        <f t="shared" ref="H85:K85" si="34">H13+H17+H24+H31+H35+H51+H55</f>
        <v>2473.0414000000001</v>
      </c>
      <c r="I85" s="33">
        <f t="shared" si="34"/>
        <v>2860.8461901999999</v>
      </c>
      <c r="J85" s="33">
        <f t="shared" si="34"/>
        <v>2358.0534363786001</v>
      </c>
      <c r="K85" s="33">
        <f t="shared" si="34"/>
        <v>4397.9930241428792</v>
      </c>
      <c r="L85" s="21"/>
    </row>
    <row r="86" spans="1:12" ht="15.75">
      <c r="A86" s="22"/>
      <c r="B86" s="23" t="s">
        <v>25</v>
      </c>
      <c r="C86" s="22"/>
      <c r="D86" s="22"/>
      <c r="E86" s="24">
        <f>E80+E83</f>
        <v>83215.91061434288</v>
      </c>
      <c r="F86" s="24" t="e">
        <f>F80+#REF!</f>
        <v>#REF!</v>
      </c>
      <c r="G86" s="24">
        <f t="shared" ref="G86:K86" si="35">G80+G83</f>
        <v>15347.9</v>
      </c>
      <c r="H86" s="24">
        <f t="shared" si="35"/>
        <v>18163.571400000001</v>
      </c>
      <c r="I86" s="24">
        <f t="shared" si="35"/>
        <v>15830.466190199999</v>
      </c>
      <c r="J86" s="24">
        <f t="shared" si="35"/>
        <v>15986.5</v>
      </c>
      <c r="K86" s="24">
        <f t="shared" si="35"/>
        <v>17887.473024142877</v>
      </c>
      <c r="L86" s="22"/>
    </row>
  </sheetData>
  <mergeCells count="67">
    <mergeCell ref="A7:L7"/>
    <mergeCell ref="E1:L1"/>
    <mergeCell ref="D2:L2"/>
    <mergeCell ref="E3:L3"/>
    <mergeCell ref="E4:L4"/>
    <mergeCell ref="A6:L6"/>
    <mergeCell ref="C15:C17"/>
    <mergeCell ref="D15:D17"/>
    <mergeCell ref="L15:L17"/>
    <mergeCell ref="A8:A9"/>
    <mergeCell ref="B8:B9"/>
    <mergeCell ref="C8:C9"/>
    <mergeCell ref="D8:D9"/>
    <mergeCell ref="E8:K8"/>
    <mergeCell ref="L8:L9"/>
    <mergeCell ref="B10:L10"/>
    <mergeCell ref="C11:C13"/>
    <mergeCell ref="D11:D13"/>
    <mergeCell ref="L11:L13"/>
    <mergeCell ref="B14:L14"/>
    <mergeCell ref="C18:C20"/>
    <mergeCell ref="D18:D20"/>
    <mergeCell ref="B21:L21"/>
    <mergeCell ref="C22:C24"/>
    <mergeCell ref="D22:D24"/>
    <mergeCell ref="L22:L27"/>
    <mergeCell ref="C25:C27"/>
    <mergeCell ref="D25:D27"/>
    <mergeCell ref="C33:C35"/>
    <mergeCell ref="D33:D35"/>
    <mergeCell ref="L33:L47"/>
    <mergeCell ref="C36:C38"/>
    <mergeCell ref="D36:D38"/>
    <mergeCell ref="C39:C41"/>
    <mergeCell ref="D39:D41"/>
    <mergeCell ref="C42:C44"/>
    <mergeCell ref="D42:D44"/>
    <mergeCell ref="C45:C47"/>
    <mergeCell ref="D45:D47"/>
    <mergeCell ref="B28:L28"/>
    <mergeCell ref="C29:C31"/>
    <mergeCell ref="D29:D31"/>
    <mergeCell ref="L29:L31"/>
    <mergeCell ref="B32:L32"/>
    <mergeCell ref="B48:L48"/>
    <mergeCell ref="C49:C51"/>
    <mergeCell ref="L49:L51"/>
    <mergeCell ref="B52:L52"/>
    <mergeCell ref="C53:C55"/>
    <mergeCell ref="D53:D55"/>
    <mergeCell ref="L53:L79"/>
    <mergeCell ref="C56:C58"/>
    <mergeCell ref="D56:D58"/>
    <mergeCell ref="D59:D61"/>
    <mergeCell ref="C62:C64"/>
    <mergeCell ref="D62:D64"/>
    <mergeCell ref="C65:C67"/>
    <mergeCell ref="D65:D67"/>
    <mergeCell ref="C68:C70"/>
    <mergeCell ref="D68:D70"/>
    <mergeCell ref="C83:C85"/>
    <mergeCell ref="C71:C73"/>
    <mergeCell ref="D71:D73"/>
    <mergeCell ref="C74:C76"/>
    <mergeCell ref="D74:D76"/>
    <mergeCell ref="C77:C79"/>
    <mergeCell ref="C80:C8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tabSelected="1" view="pageBreakPreview" zoomScale="60" zoomScaleNormal="100" workbookViewId="0">
      <selection activeCell="H1" sqref="H1:H5"/>
    </sheetView>
  </sheetViews>
  <sheetFormatPr defaultRowHeight="15"/>
  <cols>
    <col min="2" max="2" width="32.7109375" customWidth="1"/>
    <col min="3" max="3" width="22.7109375" customWidth="1"/>
    <col min="4" max="4" width="11.28515625" customWidth="1"/>
    <col min="8" max="8" width="9.140625" style="65"/>
    <col min="11" max="11" width="29.140625" customWidth="1"/>
  </cols>
  <sheetData>
    <row r="1" spans="1:15" ht="23.25">
      <c r="H1" s="108" t="s">
        <v>122</v>
      </c>
    </row>
    <row r="2" spans="1:15" ht="23.25">
      <c r="H2" s="109" t="s">
        <v>124</v>
      </c>
    </row>
    <row r="3" spans="1:15" ht="23.25">
      <c r="A3" s="30"/>
      <c r="H3" s="109" t="s">
        <v>125</v>
      </c>
      <c r="I3" s="30"/>
      <c r="L3" s="30"/>
      <c r="M3" s="30"/>
      <c r="N3" s="30"/>
      <c r="O3" s="30"/>
    </row>
    <row r="4" spans="1:15" ht="23.25">
      <c r="A4" s="30"/>
      <c r="H4" s="110" t="s">
        <v>126</v>
      </c>
      <c r="I4" s="30"/>
      <c r="L4" s="30"/>
      <c r="M4" s="30"/>
      <c r="N4" s="30"/>
      <c r="O4" s="30"/>
    </row>
    <row r="5" spans="1:15" ht="23.25">
      <c r="A5" s="30"/>
      <c r="H5" s="109" t="s">
        <v>127</v>
      </c>
      <c r="I5" s="30"/>
      <c r="L5" s="30"/>
      <c r="M5" s="30"/>
      <c r="N5" s="30"/>
      <c r="O5" s="30"/>
    </row>
    <row r="6" spans="1:15" ht="18.75">
      <c r="A6" s="30"/>
    </row>
    <row r="7" spans="1:15" ht="18.75">
      <c r="A7" s="100" t="s">
        <v>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5" ht="18.75">
      <c r="A8" s="99" t="s">
        <v>102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5" ht="18.75">
      <c r="A9" s="30"/>
      <c r="J9" s="34" t="s">
        <v>78</v>
      </c>
    </row>
    <row r="10" spans="1:15" ht="15.75">
      <c r="A10" s="95" t="s">
        <v>6</v>
      </c>
      <c r="B10" s="95" t="s">
        <v>113</v>
      </c>
      <c r="C10" s="95" t="s">
        <v>8</v>
      </c>
      <c r="D10" s="96" t="s">
        <v>9</v>
      </c>
      <c r="E10" s="95" t="s">
        <v>114</v>
      </c>
      <c r="F10" s="95"/>
      <c r="G10" s="95"/>
      <c r="H10" s="95"/>
      <c r="I10" s="95"/>
      <c r="J10" s="95"/>
      <c r="K10" s="95" t="s">
        <v>11</v>
      </c>
    </row>
    <row r="11" spans="1:15" ht="31.5">
      <c r="A11" s="95"/>
      <c r="B11" s="95"/>
      <c r="C11" s="95"/>
      <c r="D11" s="97"/>
      <c r="E11" s="29" t="s">
        <v>12</v>
      </c>
      <c r="F11" s="29" t="s">
        <v>13</v>
      </c>
      <c r="G11" s="29" t="s">
        <v>14</v>
      </c>
      <c r="H11" s="66" t="s">
        <v>15</v>
      </c>
      <c r="I11" s="29" t="s">
        <v>16</v>
      </c>
      <c r="J11" s="29" t="s">
        <v>17</v>
      </c>
      <c r="K11" s="95"/>
    </row>
    <row r="12" spans="1:15" ht="15.75">
      <c r="A12" s="102" t="s">
        <v>101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4"/>
    </row>
    <row r="13" spans="1:15">
      <c r="A13" s="44" t="s">
        <v>48</v>
      </c>
      <c r="B13" s="79" t="s">
        <v>19</v>
      </c>
      <c r="C13" s="79"/>
      <c r="D13" s="79"/>
      <c r="E13" s="79"/>
      <c r="F13" s="79"/>
      <c r="G13" s="79"/>
      <c r="H13" s="79"/>
      <c r="I13" s="79"/>
      <c r="J13" s="79"/>
      <c r="K13" s="79"/>
    </row>
    <row r="14" spans="1:15" ht="39" customHeight="1">
      <c r="A14" s="3" t="s">
        <v>50</v>
      </c>
      <c r="B14" s="4" t="s">
        <v>80</v>
      </c>
      <c r="C14" s="63" t="s">
        <v>119</v>
      </c>
      <c r="D14" s="76" t="s">
        <v>110</v>
      </c>
      <c r="E14" s="27">
        <f t="shared" ref="E14:E21" si="0">SUM(F14:J14)</f>
        <v>1969</v>
      </c>
      <c r="F14" s="6">
        <f t="shared" ref="F14:J14" si="1">SUM(F15:F16)</f>
        <v>250</v>
      </c>
      <c r="G14" s="6">
        <f>G15+G16+G17+G18</f>
        <v>369</v>
      </c>
      <c r="H14" s="67">
        <f>SUM(H15:H18)</f>
        <v>0</v>
      </c>
      <c r="I14" s="6">
        <f t="shared" si="1"/>
        <v>1200</v>
      </c>
      <c r="J14" s="6">
        <f t="shared" si="1"/>
        <v>150</v>
      </c>
      <c r="K14" s="92" t="s">
        <v>21</v>
      </c>
    </row>
    <row r="15" spans="1:15" ht="17.25" customHeight="1">
      <c r="A15" s="3"/>
      <c r="B15" s="7" t="s">
        <v>22</v>
      </c>
      <c r="C15" s="77" t="s">
        <v>20</v>
      </c>
      <c r="D15" s="77"/>
      <c r="E15" s="27">
        <f t="shared" si="0"/>
        <v>1100</v>
      </c>
      <c r="F15" s="8">
        <v>250</v>
      </c>
      <c r="G15" s="8">
        <v>250</v>
      </c>
      <c r="H15" s="68">
        <v>0</v>
      </c>
      <c r="I15" s="8">
        <v>600</v>
      </c>
      <c r="J15" s="8">
        <v>0</v>
      </c>
      <c r="K15" s="93"/>
    </row>
    <row r="16" spans="1:15">
      <c r="A16" s="3"/>
      <c r="B16" s="7" t="s">
        <v>23</v>
      </c>
      <c r="C16" s="78"/>
      <c r="D16" s="78"/>
      <c r="E16" s="27">
        <f t="shared" si="0"/>
        <v>750</v>
      </c>
      <c r="F16" s="8">
        <v>0</v>
      </c>
      <c r="G16" s="8">
        <v>0</v>
      </c>
      <c r="H16" s="68">
        <v>0</v>
      </c>
      <c r="I16" s="8">
        <v>600</v>
      </c>
      <c r="J16" s="8">
        <v>150</v>
      </c>
      <c r="K16" s="94"/>
    </row>
    <row r="17" spans="1:13">
      <c r="A17" s="3"/>
      <c r="B17" s="7" t="s">
        <v>22</v>
      </c>
      <c r="C17" s="76" t="s">
        <v>26</v>
      </c>
      <c r="D17" s="76" t="s">
        <v>110</v>
      </c>
      <c r="E17" s="52">
        <f t="shared" si="0"/>
        <v>119</v>
      </c>
      <c r="F17" s="8">
        <v>0</v>
      </c>
      <c r="G17" s="8">
        <v>119</v>
      </c>
      <c r="H17" s="68">
        <v>0</v>
      </c>
      <c r="I17" s="8">
        <v>0</v>
      </c>
      <c r="J17" s="8">
        <v>0</v>
      </c>
      <c r="K17" s="53"/>
    </row>
    <row r="18" spans="1:13">
      <c r="A18" s="3"/>
      <c r="B18" s="7" t="s">
        <v>23</v>
      </c>
      <c r="C18" s="78"/>
      <c r="D18" s="78"/>
      <c r="E18" s="52">
        <f t="shared" si="0"/>
        <v>0</v>
      </c>
      <c r="F18" s="8">
        <v>0</v>
      </c>
      <c r="G18" s="8">
        <v>0</v>
      </c>
      <c r="H18" s="68">
        <v>0</v>
      </c>
      <c r="I18" s="8">
        <v>0</v>
      </c>
      <c r="J18" s="8">
        <v>0</v>
      </c>
      <c r="K18" s="53"/>
    </row>
    <row r="19" spans="1:13" ht="15" customHeight="1">
      <c r="A19" s="9" t="s">
        <v>92</v>
      </c>
      <c r="B19" s="4" t="s">
        <v>81</v>
      </c>
      <c r="C19" s="75" t="s">
        <v>20</v>
      </c>
      <c r="D19" s="76" t="s">
        <v>41</v>
      </c>
      <c r="E19" s="27">
        <f t="shared" si="0"/>
        <v>16581.7</v>
      </c>
      <c r="F19" s="6">
        <f t="shared" ref="F19:J19" si="2">SUM(F20:F21)</f>
        <v>2109.3000000000002</v>
      </c>
      <c r="G19" s="6">
        <f>G20+G21</f>
        <v>2298.6</v>
      </c>
      <c r="H19" s="67">
        <f t="shared" si="2"/>
        <v>2188.8000000000002</v>
      </c>
      <c r="I19" s="6">
        <f t="shared" si="2"/>
        <v>4500</v>
      </c>
      <c r="J19" s="6">
        <f t="shared" si="2"/>
        <v>5485</v>
      </c>
      <c r="K19" s="92" t="s">
        <v>82</v>
      </c>
    </row>
    <row r="20" spans="1:13" ht="17.25" customHeight="1">
      <c r="A20" s="3"/>
      <c r="B20" s="7" t="s">
        <v>22</v>
      </c>
      <c r="C20" s="75"/>
      <c r="D20" s="77"/>
      <c r="E20" s="27">
        <f t="shared" si="0"/>
        <v>15409.8</v>
      </c>
      <c r="F20" s="8">
        <v>1761.3</v>
      </c>
      <c r="G20" s="8">
        <v>1898.6</v>
      </c>
      <c r="H20" s="68">
        <v>2089.9</v>
      </c>
      <c r="I20" s="8">
        <v>4350</v>
      </c>
      <c r="J20" s="8">
        <v>5310</v>
      </c>
      <c r="K20" s="93"/>
    </row>
    <row r="21" spans="1:13">
      <c r="A21" s="3"/>
      <c r="B21" s="7" t="s">
        <v>23</v>
      </c>
      <c r="C21" s="75"/>
      <c r="D21" s="78"/>
      <c r="E21" s="27">
        <f t="shared" si="0"/>
        <v>1171.9000000000001</v>
      </c>
      <c r="F21" s="8">
        <f>148+200</f>
        <v>348</v>
      </c>
      <c r="G21" s="8">
        <v>400</v>
      </c>
      <c r="H21" s="68">
        <v>98.9</v>
      </c>
      <c r="I21" s="8">
        <v>150</v>
      </c>
      <c r="J21" s="8">
        <v>175</v>
      </c>
      <c r="K21" s="93"/>
    </row>
    <row r="22" spans="1:13" ht="15.75">
      <c r="A22" s="9" t="s">
        <v>93</v>
      </c>
      <c r="B22" s="35" t="s">
        <v>83</v>
      </c>
      <c r="C22" s="62" t="s">
        <v>119</v>
      </c>
      <c r="D22" s="76" t="s">
        <v>112</v>
      </c>
      <c r="E22" s="27">
        <f>E23+E24+E25</f>
        <v>0</v>
      </c>
      <c r="F22" s="27">
        <f t="shared" ref="F22:J22" si="3">F23+F24+F25</f>
        <v>0</v>
      </c>
      <c r="G22" s="27">
        <f t="shared" si="3"/>
        <v>3929</v>
      </c>
      <c r="H22" s="67">
        <f t="shared" si="3"/>
        <v>0</v>
      </c>
      <c r="I22" s="27">
        <f t="shared" si="3"/>
        <v>0</v>
      </c>
      <c r="J22" s="27">
        <f t="shared" si="3"/>
        <v>0</v>
      </c>
      <c r="K22" s="93"/>
    </row>
    <row r="23" spans="1:13" ht="33.75" customHeight="1">
      <c r="A23" s="3"/>
      <c r="B23" s="7" t="s">
        <v>22</v>
      </c>
      <c r="C23" s="25" t="s">
        <v>26</v>
      </c>
      <c r="D23" s="77"/>
      <c r="E23" s="27">
        <f>F23</f>
        <v>0</v>
      </c>
      <c r="F23" s="8">
        <v>0</v>
      </c>
      <c r="G23" s="8">
        <v>3929</v>
      </c>
      <c r="H23" s="68">
        <v>0</v>
      </c>
      <c r="I23" s="8">
        <v>0</v>
      </c>
      <c r="J23" s="8">
        <v>0</v>
      </c>
      <c r="K23" s="93"/>
    </row>
    <row r="24" spans="1:13" ht="16.5" customHeight="1">
      <c r="A24" s="3"/>
      <c r="B24" s="7" t="s">
        <v>22</v>
      </c>
      <c r="C24" s="76" t="s">
        <v>20</v>
      </c>
      <c r="D24" s="77"/>
      <c r="E24" s="27">
        <f>F24</f>
        <v>0</v>
      </c>
      <c r="F24" s="8">
        <v>0</v>
      </c>
      <c r="G24" s="8">
        <v>0</v>
      </c>
      <c r="H24" s="68">
        <v>0</v>
      </c>
      <c r="I24" s="8">
        <v>0</v>
      </c>
      <c r="J24" s="8">
        <v>0</v>
      </c>
      <c r="K24" s="93"/>
    </row>
    <row r="25" spans="1:13">
      <c r="A25" s="3"/>
      <c r="B25" s="7" t="s">
        <v>23</v>
      </c>
      <c r="C25" s="78"/>
      <c r="D25" s="78"/>
      <c r="E25" s="27">
        <f>SUM(F25:J25)</f>
        <v>0</v>
      </c>
      <c r="F25" s="8">
        <v>0</v>
      </c>
      <c r="G25" s="8">
        <v>0</v>
      </c>
      <c r="H25" s="68">
        <v>0</v>
      </c>
      <c r="I25" s="8">
        <v>0</v>
      </c>
      <c r="J25" s="8">
        <v>0</v>
      </c>
      <c r="K25" s="93"/>
    </row>
    <row r="26" spans="1:13" ht="15.75">
      <c r="A26" s="9" t="s">
        <v>94</v>
      </c>
      <c r="B26" s="35" t="s">
        <v>84</v>
      </c>
      <c r="C26" s="62" t="s">
        <v>119</v>
      </c>
      <c r="D26" s="76" t="s">
        <v>111</v>
      </c>
      <c r="E26" s="27">
        <f>E27+E28+E29</f>
        <v>4154.5999999999995</v>
      </c>
      <c r="F26" s="27">
        <f t="shared" ref="F26:J26" si="4">F27+F28+F29</f>
        <v>3300.4</v>
      </c>
      <c r="G26" s="27">
        <f t="shared" si="4"/>
        <v>0</v>
      </c>
      <c r="H26" s="67">
        <f t="shared" si="4"/>
        <v>854.2</v>
      </c>
      <c r="I26" s="27">
        <f t="shared" si="4"/>
        <v>0</v>
      </c>
      <c r="J26" s="27">
        <f t="shared" si="4"/>
        <v>0</v>
      </c>
      <c r="K26" s="93"/>
    </row>
    <row r="27" spans="1:13" ht="27.75" customHeight="1">
      <c r="A27" s="9"/>
      <c r="B27" s="7" t="s">
        <v>22</v>
      </c>
      <c r="C27" s="25" t="s">
        <v>26</v>
      </c>
      <c r="D27" s="77"/>
      <c r="E27" s="27">
        <f t="shared" ref="E27:E28" si="5">SUM(F27:J27)</f>
        <v>4142.3999999999996</v>
      </c>
      <c r="F27" s="8">
        <f>3210+79.4</f>
        <v>3289.4</v>
      </c>
      <c r="G27" s="8">
        <v>0</v>
      </c>
      <c r="H27" s="68">
        <v>853</v>
      </c>
      <c r="I27" s="8">
        <v>0</v>
      </c>
      <c r="J27" s="8">
        <v>0</v>
      </c>
      <c r="K27" s="93"/>
    </row>
    <row r="28" spans="1:13" ht="18" customHeight="1">
      <c r="A28" s="9"/>
      <c r="B28" s="7" t="s">
        <v>22</v>
      </c>
      <c r="C28" s="76" t="s">
        <v>20</v>
      </c>
      <c r="D28" s="77"/>
      <c r="E28" s="27">
        <f t="shared" si="5"/>
        <v>5</v>
      </c>
      <c r="F28" s="8">
        <v>3.8</v>
      </c>
      <c r="G28" s="8">
        <v>0</v>
      </c>
      <c r="H28" s="68">
        <v>1.2</v>
      </c>
      <c r="I28" s="8">
        <v>0</v>
      </c>
      <c r="J28" s="8">
        <v>0</v>
      </c>
      <c r="K28" s="93"/>
    </row>
    <row r="29" spans="1:13" ht="15" customHeight="1">
      <c r="A29" s="9"/>
      <c r="B29" s="7" t="s">
        <v>23</v>
      </c>
      <c r="C29" s="78"/>
      <c r="D29" s="78"/>
      <c r="E29" s="27">
        <f>SUM(F29:J29)</f>
        <v>7.2</v>
      </c>
      <c r="F29" s="8">
        <v>7.2</v>
      </c>
      <c r="G29" s="8">
        <v>0</v>
      </c>
      <c r="H29" s="68">
        <v>0</v>
      </c>
      <c r="I29" s="8">
        <v>0</v>
      </c>
      <c r="J29" s="8">
        <v>0</v>
      </c>
      <c r="K29" s="94"/>
    </row>
    <row r="30" spans="1:13" ht="30.75" customHeight="1">
      <c r="A30" s="9" t="s">
        <v>95</v>
      </c>
      <c r="B30" s="4" t="s">
        <v>85</v>
      </c>
      <c r="C30" s="62" t="s">
        <v>119</v>
      </c>
      <c r="D30" s="76" t="s">
        <v>41</v>
      </c>
      <c r="E30" s="27">
        <f>SUM(F30:J30)</f>
        <v>991.6</v>
      </c>
      <c r="F30" s="6">
        <f t="shared" ref="F30:J30" si="6">SUM(F31:F32)</f>
        <v>0</v>
      </c>
      <c r="G30" s="6">
        <f t="shared" si="6"/>
        <v>0</v>
      </c>
      <c r="H30" s="67">
        <f t="shared" si="6"/>
        <v>0</v>
      </c>
      <c r="I30" s="6">
        <f t="shared" si="6"/>
        <v>566.6</v>
      </c>
      <c r="J30" s="6">
        <f t="shared" si="6"/>
        <v>425</v>
      </c>
      <c r="K30" s="92" t="s">
        <v>86</v>
      </c>
    </row>
    <row r="31" spans="1:13" ht="28.5" customHeight="1">
      <c r="A31" s="3"/>
      <c r="B31" s="7" t="s">
        <v>22</v>
      </c>
      <c r="C31" s="25" t="s">
        <v>26</v>
      </c>
      <c r="D31" s="77"/>
      <c r="E31" s="27">
        <f>SUM(F31:J31)</f>
        <v>0</v>
      </c>
      <c r="F31" s="8">
        <v>0</v>
      </c>
      <c r="G31" s="8">
        <v>0</v>
      </c>
      <c r="H31" s="68">
        <v>0</v>
      </c>
      <c r="I31" s="8">
        <v>0</v>
      </c>
      <c r="J31" s="8">
        <v>0</v>
      </c>
      <c r="K31" s="93"/>
    </row>
    <row r="32" spans="1:13" ht="30" customHeight="1">
      <c r="A32" s="3"/>
      <c r="B32" s="7" t="s">
        <v>22</v>
      </c>
      <c r="C32" s="25" t="s">
        <v>20</v>
      </c>
      <c r="D32" s="78"/>
      <c r="E32" s="27">
        <f>SUM(F32:J32)</f>
        <v>991.6</v>
      </c>
      <c r="F32" s="8">
        <v>0</v>
      </c>
      <c r="G32" s="8">
        <v>0</v>
      </c>
      <c r="H32" s="68">
        <v>0</v>
      </c>
      <c r="I32" s="8">
        <v>566.6</v>
      </c>
      <c r="J32" s="8">
        <v>425</v>
      </c>
      <c r="K32" s="94"/>
      <c r="M32" s="59">
        <f>G15+G16+G20+G21+G24+G25+G28+G32</f>
        <v>2548.6</v>
      </c>
    </row>
    <row r="33" spans="1:13">
      <c r="A33" s="3"/>
      <c r="B33" s="7"/>
      <c r="C33" s="25"/>
      <c r="D33" s="26"/>
      <c r="E33" s="27">
        <f>E14+E19+E22+E26+E30</f>
        <v>23696.899999999998</v>
      </c>
      <c r="F33" s="27">
        <f t="shared" ref="F33" si="7">F14+F19+F22+F26+F30</f>
        <v>5659.7000000000007</v>
      </c>
      <c r="G33" s="27">
        <f>G14+G19+G22+G26+G30</f>
        <v>6596.6</v>
      </c>
      <c r="H33" s="67">
        <f>H14+H19+H22+H26+H30+H25+H29</f>
        <v>3043</v>
      </c>
      <c r="I33" s="27">
        <f>I14+I19+I22+I26+I30+I25</f>
        <v>6266.6</v>
      </c>
      <c r="J33" s="27">
        <f t="shared" ref="J33" si="8">J14+J19+J22+J26+J30+J25</f>
        <v>6060</v>
      </c>
      <c r="K33" s="28"/>
    </row>
    <row r="34" spans="1:13">
      <c r="A34" s="44" t="s">
        <v>18</v>
      </c>
      <c r="B34" s="83" t="s">
        <v>87</v>
      </c>
      <c r="C34" s="84"/>
      <c r="D34" s="84"/>
      <c r="E34" s="84"/>
      <c r="F34" s="84"/>
      <c r="G34" s="84"/>
      <c r="H34" s="84"/>
      <c r="I34" s="84"/>
      <c r="J34" s="84"/>
      <c r="K34" s="85"/>
      <c r="M34" s="59">
        <f>G27+G31+G17</f>
        <v>119</v>
      </c>
    </row>
    <row r="35" spans="1:13" ht="51">
      <c r="A35" s="3" t="s">
        <v>79</v>
      </c>
      <c r="B35" s="4" t="s">
        <v>88</v>
      </c>
      <c r="C35" s="62" t="s">
        <v>119</v>
      </c>
      <c r="D35" s="76" t="s">
        <v>110</v>
      </c>
      <c r="E35" s="27">
        <f>SUM(F35:J35)</f>
        <v>370.3</v>
      </c>
      <c r="F35" s="6">
        <f t="shared" ref="F35:J35" si="9">SUM(F38:F39)</f>
        <v>0</v>
      </c>
      <c r="G35" s="6">
        <f>G36+G37+G38+G39</f>
        <v>0</v>
      </c>
      <c r="H35" s="67">
        <f t="shared" si="9"/>
        <v>0</v>
      </c>
      <c r="I35" s="6">
        <f t="shared" si="9"/>
        <v>0</v>
      </c>
      <c r="J35" s="6">
        <f t="shared" si="9"/>
        <v>370.3</v>
      </c>
      <c r="K35" s="80" t="s">
        <v>30</v>
      </c>
    </row>
    <row r="36" spans="1:13">
      <c r="A36" s="3"/>
      <c r="B36" s="7" t="s">
        <v>22</v>
      </c>
      <c r="C36" s="75" t="s">
        <v>26</v>
      </c>
      <c r="D36" s="77"/>
      <c r="E36" s="52">
        <f t="shared" ref="E36:E37" si="10">SUM(F36:J36)</f>
        <v>0</v>
      </c>
      <c r="F36" s="6">
        <v>0</v>
      </c>
      <c r="G36" s="6">
        <v>0</v>
      </c>
      <c r="H36" s="67">
        <v>0</v>
      </c>
      <c r="I36" s="6">
        <v>0</v>
      </c>
      <c r="J36" s="6">
        <v>0</v>
      </c>
      <c r="K36" s="81"/>
    </row>
    <row r="37" spans="1:13">
      <c r="A37" s="3"/>
      <c r="B37" s="7" t="s">
        <v>23</v>
      </c>
      <c r="C37" s="75"/>
      <c r="D37" s="77"/>
      <c r="E37" s="52">
        <f t="shared" si="10"/>
        <v>0</v>
      </c>
      <c r="F37" s="6">
        <v>0</v>
      </c>
      <c r="G37" s="6">
        <v>0</v>
      </c>
      <c r="H37" s="67">
        <v>0</v>
      </c>
      <c r="I37" s="6">
        <v>0</v>
      </c>
      <c r="J37" s="6">
        <v>0</v>
      </c>
      <c r="K37" s="81"/>
    </row>
    <row r="38" spans="1:13">
      <c r="A38" s="3"/>
      <c r="B38" s="7" t="s">
        <v>22</v>
      </c>
      <c r="C38" s="77" t="s">
        <v>20</v>
      </c>
      <c r="D38" s="77"/>
      <c r="E38" s="27">
        <f>SUM(F38:J38)</f>
        <v>370.3</v>
      </c>
      <c r="F38" s="8">
        <v>0</v>
      </c>
      <c r="G38" s="8">
        <v>0</v>
      </c>
      <c r="H38" s="68">
        <v>0</v>
      </c>
      <c r="I38" s="8">
        <v>0</v>
      </c>
      <c r="J38" s="8">
        <v>370.3</v>
      </c>
      <c r="K38" s="81"/>
    </row>
    <row r="39" spans="1:13">
      <c r="A39" s="3"/>
      <c r="B39" s="7" t="s">
        <v>23</v>
      </c>
      <c r="C39" s="78"/>
      <c r="D39" s="78"/>
      <c r="E39" s="27">
        <f>SUM(F39:J39)</f>
        <v>0</v>
      </c>
      <c r="F39" s="8">
        <v>0</v>
      </c>
      <c r="G39" s="8">
        <v>0</v>
      </c>
      <c r="H39" s="68">
        <v>0</v>
      </c>
      <c r="I39" s="8">
        <v>0</v>
      </c>
      <c r="J39" s="8">
        <v>0</v>
      </c>
      <c r="K39" s="81"/>
    </row>
    <row r="40" spans="1:13" ht="51">
      <c r="A40" s="3" t="s">
        <v>96</v>
      </c>
      <c r="B40" s="14" t="s">
        <v>32</v>
      </c>
      <c r="C40" s="62" t="s">
        <v>119</v>
      </c>
      <c r="D40" s="76" t="s">
        <v>41</v>
      </c>
      <c r="E40" s="27">
        <f>SUM(F40:J40)</f>
        <v>11372.8</v>
      </c>
      <c r="F40" s="27">
        <f>F41+F42+F43+F44</f>
        <v>3121.8</v>
      </c>
      <c r="G40" s="27">
        <f>SUM(G41:G44)</f>
        <v>2288.6</v>
      </c>
      <c r="H40" s="67">
        <f>SUM(H43:H44)</f>
        <v>202.1</v>
      </c>
      <c r="I40" s="27">
        <f>SUM(I43:I44)</f>
        <v>2460.3000000000002</v>
      </c>
      <c r="J40" s="27">
        <f>SUM(J43:J44)</f>
        <v>3300</v>
      </c>
      <c r="K40" s="81"/>
    </row>
    <row r="41" spans="1:13" ht="14.25" customHeight="1">
      <c r="A41" s="3"/>
      <c r="B41" s="7" t="s">
        <v>22</v>
      </c>
      <c r="C41" s="75" t="s">
        <v>26</v>
      </c>
      <c r="D41" s="77"/>
      <c r="E41" s="27">
        <f t="shared" ref="E41:E56" si="11">SUM(F41:J41)</f>
        <v>3319.92</v>
      </c>
      <c r="F41" s="8">
        <f>1520.92+395</f>
        <v>1915.92</v>
      </c>
      <c r="G41" s="8">
        <v>1404</v>
      </c>
      <c r="H41" s="68">
        <v>0</v>
      </c>
      <c r="I41" s="8">
        <v>0</v>
      </c>
      <c r="J41" s="8">
        <v>0</v>
      </c>
      <c r="K41" s="81"/>
    </row>
    <row r="42" spans="1:13">
      <c r="A42" s="3"/>
      <c r="B42" s="7" t="s">
        <v>23</v>
      </c>
      <c r="C42" s="75"/>
      <c r="D42" s="77"/>
      <c r="E42" s="27">
        <f t="shared" si="11"/>
        <v>1944.88</v>
      </c>
      <c r="F42" s="8">
        <v>1094.8800000000001</v>
      </c>
      <c r="G42" s="8">
        <v>850</v>
      </c>
      <c r="H42" s="68">
        <v>0</v>
      </c>
      <c r="I42" s="8">
        <v>0</v>
      </c>
      <c r="J42" s="8">
        <v>0</v>
      </c>
      <c r="K42" s="81"/>
    </row>
    <row r="43" spans="1:13" ht="18.75" customHeight="1">
      <c r="A43" s="3"/>
      <c r="B43" s="7" t="s">
        <v>22</v>
      </c>
      <c r="C43" s="77" t="s">
        <v>20</v>
      </c>
      <c r="D43" s="77"/>
      <c r="E43" s="27">
        <f t="shared" si="11"/>
        <v>4052</v>
      </c>
      <c r="F43" s="8">
        <v>55</v>
      </c>
      <c r="G43" s="8">
        <v>34.6</v>
      </c>
      <c r="H43" s="68">
        <v>202.1</v>
      </c>
      <c r="I43" s="8">
        <v>1460.3</v>
      </c>
      <c r="J43" s="8">
        <v>2300</v>
      </c>
      <c r="K43" s="81"/>
    </row>
    <row r="44" spans="1:13">
      <c r="A44" s="3"/>
      <c r="B44" s="7" t="s">
        <v>23</v>
      </c>
      <c r="C44" s="78"/>
      <c r="D44" s="78"/>
      <c r="E44" s="27">
        <f t="shared" si="11"/>
        <v>2056</v>
      </c>
      <c r="F44" s="8">
        <v>56</v>
      </c>
      <c r="G44" s="8">
        <v>0</v>
      </c>
      <c r="H44" s="68">
        <v>0</v>
      </c>
      <c r="I44" s="8">
        <v>1000</v>
      </c>
      <c r="J44" s="8">
        <v>1000</v>
      </c>
      <c r="K44" s="81"/>
    </row>
    <row r="45" spans="1:13" ht="63.75">
      <c r="A45" s="3" t="s">
        <v>97</v>
      </c>
      <c r="B45" s="4" t="s">
        <v>34</v>
      </c>
      <c r="C45" s="63" t="s">
        <v>119</v>
      </c>
      <c r="D45" s="89" t="s">
        <v>108</v>
      </c>
      <c r="E45" s="27">
        <f t="shared" si="11"/>
        <v>1831.5</v>
      </c>
      <c r="F45" s="27">
        <f t="shared" ref="F45:J45" si="12">SUM(F46:F47)</f>
        <v>0</v>
      </c>
      <c r="G45" s="27">
        <f t="shared" si="12"/>
        <v>0</v>
      </c>
      <c r="H45" s="67">
        <f t="shared" si="12"/>
        <v>0</v>
      </c>
      <c r="I45" s="27">
        <f t="shared" si="12"/>
        <v>0</v>
      </c>
      <c r="J45" s="27">
        <f t="shared" si="12"/>
        <v>1831.5</v>
      </c>
      <c r="K45" s="81"/>
    </row>
    <row r="46" spans="1:13" ht="17.25" customHeight="1">
      <c r="A46" s="3"/>
      <c r="B46" s="7" t="s">
        <v>22</v>
      </c>
      <c r="C46" s="77" t="s">
        <v>20</v>
      </c>
      <c r="D46" s="90"/>
      <c r="E46" s="27">
        <f t="shared" si="11"/>
        <v>0</v>
      </c>
      <c r="F46" s="8">
        <v>0</v>
      </c>
      <c r="G46" s="8">
        <v>0</v>
      </c>
      <c r="H46" s="68">
        <v>0</v>
      </c>
      <c r="I46" s="8">
        <v>0</v>
      </c>
      <c r="J46" s="8">
        <v>0</v>
      </c>
      <c r="K46" s="81"/>
    </row>
    <row r="47" spans="1:13">
      <c r="A47" s="3"/>
      <c r="B47" s="7" t="s">
        <v>23</v>
      </c>
      <c r="C47" s="78"/>
      <c r="D47" s="91"/>
      <c r="E47" s="27">
        <f t="shared" si="11"/>
        <v>1831.5</v>
      </c>
      <c r="F47" s="8">
        <v>0</v>
      </c>
      <c r="G47" s="8">
        <v>0</v>
      </c>
      <c r="H47" s="68">
        <v>0</v>
      </c>
      <c r="I47" s="8">
        <v>0</v>
      </c>
      <c r="J47" s="8">
        <v>1831.5</v>
      </c>
      <c r="K47" s="81"/>
    </row>
    <row r="48" spans="1:13" ht="25.5">
      <c r="A48" s="3"/>
      <c r="B48" s="7" t="s">
        <v>117</v>
      </c>
      <c r="C48" s="63" t="s">
        <v>119</v>
      </c>
      <c r="D48" s="89" t="s">
        <v>118</v>
      </c>
      <c r="E48" s="52">
        <f t="shared" si="11"/>
        <v>0</v>
      </c>
      <c r="F48" s="52">
        <f t="shared" ref="F48:J48" si="13">SUM(F49:F50)</f>
        <v>0</v>
      </c>
      <c r="G48" s="52">
        <f t="shared" si="13"/>
        <v>0</v>
      </c>
      <c r="H48" s="67">
        <f t="shared" si="13"/>
        <v>0</v>
      </c>
      <c r="I48" s="52">
        <f t="shared" si="13"/>
        <v>0</v>
      </c>
      <c r="J48" s="52">
        <f t="shared" si="13"/>
        <v>0</v>
      </c>
      <c r="K48" s="81"/>
    </row>
    <row r="49" spans="1:15" ht="25.5">
      <c r="A49" s="3"/>
      <c r="B49" s="7" t="s">
        <v>23</v>
      </c>
      <c r="C49" s="51" t="s">
        <v>26</v>
      </c>
      <c r="D49" s="90"/>
      <c r="E49" s="52">
        <f t="shared" si="11"/>
        <v>0</v>
      </c>
      <c r="F49" s="8">
        <v>0</v>
      </c>
      <c r="G49" s="8">
        <v>0</v>
      </c>
      <c r="H49" s="68">
        <v>0</v>
      </c>
      <c r="I49" s="8">
        <v>0</v>
      </c>
      <c r="J49" s="8">
        <v>0</v>
      </c>
      <c r="K49" s="81"/>
    </row>
    <row r="50" spans="1:15" ht="25.5">
      <c r="A50" s="3"/>
      <c r="B50" s="7" t="s">
        <v>23</v>
      </c>
      <c r="C50" s="51" t="s">
        <v>20</v>
      </c>
      <c r="D50" s="91"/>
      <c r="E50" s="52">
        <f t="shared" si="11"/>
        <v>0</v>
      </c>
      <c r="F50" s="8">
        <v>0</v>
      </c>
      <c r="G50" s="8">
        <v>0</v>
      </c>
      <c r="H50" s="68">
        <v>0</v>
      </c>
      <c r="I50" s="8">
        <v>0</v>
      </c>
      <c r="J50" s="8">
        <v>0</v>
      </c>
      <c r="K50" s="81"/>
    </row>
    <row r="51" spans="1:15" ht="25.5">
      <c r="A51" s="3" t="s">
        <v>98</v>
      </c>
      <c r="B51" s="4" t="s">
        <v>89</v>
      </c>
      <c r="C51" s="63" t="s">
        <v>119</v>
      </c>
      <c r="D51" s="89" t="s">
        <v>109</v>
      </c>
      <c r="E51" s="27">
        <f t="shared" si="11"/>
        <v>1540</v>
      </c>
      <c r="F51" s="27">
        <f t="shared" ref="F51:J51" si="14">SUM(F52:F53)</f>
        <v>899</v>
      </c>
      <c r="G51" s="27">
        <f t="shared" si="14"/>
        <v>0</v>
      </c>
      <c r="H51" s="67">
        <f t="shared" si="14"/>
        <v>641</v>
      </c>
      <c r="I51" s="27">
        <f t="shared" si="14"/>
        <v>0</v>
      </c>
      <c r="J51" s="27">
        <f t="shared" si="14"/>
        <v>0</v>
      </c>
      <c r="K51" s="81"/>
    </row>
    <row r="52" spans="1:15" ht="33.75" customHeight="1">
      <c r="A52" s="3"/>
      <c r="B52" s="7" t="s">
        <v>23</v>
      </c>
      <c r="C52" s="25" t="s">
        <v>26</v>
      </c>
      <c r="D52" s="90"/>
      <c r="E52" s="27">
        <f t="shared" si="11"/>
        <v>895</v>
      </c>
      <c r="F52" s="27">
        <v>895</v>
      </c>
      <c r="G52" s="8">
        <v>0</v>
      </c>
      <c r="H52" s="68">
        <v>0</v>
      </c>
      <c r="I52" s="8">
        <v>0</v>
      </c>
      <c r="J52" s="8">
        <v>0</v>
      </c>
      <c r="K52" s="81"/>
    </row>
    <row r="53" spans="1:15" ht="31.5" customHeight="1">
      <c r="A53" s="3"/>
      <c r="B53" s="7" t="s">
        <v>23</v>
      </c>
      <c r="C53" s="25" t="s">
        <v>20</v>
      </c>
      <c r="D53" s="91"/>
      <c r="E53" s="27">
        <f t="shared" si="11"/>
        <v>645</v>
      </c>
      <c r="F53" s="27">
        <v>4</v>
      </c>
      <c r="G53" s="8">
        <v>0</v>
      </c>
      <c r="H53" s="68">
        <v>641</v>
      </c>
      <c r="I53" s="8">
        <v>0</v>
      </c>
      <c r="J53" s="8">
        <v>0</v>
      </c>
      <c r="K53" s="81"/>
    </row>
    <row r="54" spans="1:15" ht="25.5">
      <c r="A54" s="3" t="s">
        <v>99</v>
      </c>
      <c r="B54" s="14" t="s">
        <v>120</v>
      </c>
      <c r="C54" s="63" t="s">
        <v>119</v>
      </c>
      <c r="D54" s="76" t="s">
        <v>41</v>
      </c>
      <c r="E54" s="27">
        <f t="shared" si="11"/>
        <v>4233.2</v>
      </c>
      <c r="F54" s="6">
        <f t="shared" ref="F54:J54" si="15">SUM(F55:F56)</f>
        <v>100</v>
      </c>
      <c r="G54" s="6">
        <f t="shared" si="15"/>
        <v>0</v>
      </c>
      <c r="H54" s="67">
        <f>SUM(H55:H58)</f>
        <v>3026.4</v>
      </c>
      <c r="I54" s="6">
        <f>I55+I56+I57+I58</f>
        <v>371</v>
      </c>
      <c r="J54" s="6">
        <f t="shared" si="15"/>
        <v>735.8</v>
      </c>
      <c r="K54" s="81"/>
    </row>
    <row r="55" spans="1:15" ht="16.5" customHeight="1">
      <c r="A55" s="3"/>
      <c r="B55" s="7" t="s">
        <v>22</v>
      </c>
      <c r="C55" s="77" t="s">
        <v>26</v>
      </c>
      <c r="D55" s="77"/>
      <c r="E55" s="27">
        <v>1780.4</v>
      </c>
      <c r="F55" s="8">
        <v>100</v>
      </c>
      <c r="G55" s="8">
        <v>0</v>
      </c>
      <c r="H55" s="68">
        <v>1317.9</v>
      </c>
      <c r="I55" s="8">
        <v>0</v>
      </c>
      <c r="J55" s="8">
        <v>735.8</v>
      </c>
      <c r="K55" s="81"/>
    </row>
    <row r="56" spans="1:15">
      <c r="A56" s="3"/>
      <c r="B56" s="7" t="s">
        <v>23</v>
      </c>
      <c r="C56" s="78"/>
      <c r="D56" s="78"/>
      <c r="E56" s="27">
        <f t="shared" si="11"/>
        <v>0</v>
      </c>
      <c r="F56" s="8">
        <v>0</v>
      </c>
      <c r="G56" s="8">
        <v>0</v>
      </c>
      <c r="H56" s="68">
        <v>0</v>
      </c>
      <c r="I56" s="8">
        <v>0</v>
      </c>
      <c r="J56" s="8">
        <v>0</v>
      </c>
      <c r="K56" s="82"/>
      <c r="M56" s="59">
        <f>G38+G39+G43+G44+G50+G55</f>
        <v>34.6</v>
      </c>
    </row>
    <row r="57" spans="1:15" ht="16.5" customHeight="1">
      <c r="A57" s="3"/>
      <c r="B57" s="7" t="s">
        <v>22</v>
      </c>
      <c r="C57" s="77" t="s">
        <v>20</v>
      </c>
      <c r="D57" s="56"/>
      <c r="E57" s="64">
        <f t="shared" ref="E57:E58" si="16">SUM(F57:J57)</f>
        <v>2915.3</v>
      </c>
      <c r="F57" s="8">
        <v>100</v>
      </c>
      <c r="G57" s="8">
        <v>0</v>
      </c>
      <c r="H57" s="68">
        <v>1708.5</v>
      </c>
      <c r="I57" s="8">
        <v>371</v>
      </c>
      <c r="J57" s="8">
        <v>735.8</v>
      </c>
      <c r="K57" s="57"/>
    </row>
    <row r="58" spans="1:15">
      <c r="A58" s="3"/>
      <c r="B58" s="7" t="s">
        <v>23</v>
      </c>
      <c r="C58" s="78"/>
      <c r="D58" s="56"/>
      <c r="E58" s="64">
        <f t="shared" si="16"/>
        <v>0</v>
      </c>
      <c r="F58" s="8">
        <v>0</v>
      </c>
      <c r="G58" s="8">
        <v>0</v>
      </c>
      <c r="H58" s="68">
        <v>0</v>
      </c>
      <c r="I58" s="8">
        <v>0</v>
      </c>
      <c r="J58" s="8">
        <v>0</v>
      </c>
      <c r="K58" s="57"/>
      <c r="M58" s="59">
        <f>G40+G41+G45+G46+G52+G57</f>
        <v>3692.6</v>
      </c>
    </row>
    <row r="59" spans="1:15">
      <c r="A59" s="3"/>
      <c r="B59" s="54"/>
      <c r="C59" s="55"/>
      <c r="D59" s="56"/>
      <c r="E59" s="58"/>
      <c r="F59" s="58"/>
      <c r="G59" s="58"/>
      <c r="H59" s="69"/>
      <c r="I59" s="58"/>
      <c r="J59" s="58"/>
      <c r="K59" s="57"/>
      <c r="M59" s="59">
        <f>G36+G49</f>
        <v>0</v>
      </c>
    </row>
    <row r="60" spans="1:15">
      <c r="A60" s="44" t="s">
        <v>51</v>
      </c>
      <c r="B60" s="83" t="s">
        <v>39</v>
      </c>
      <c r="C60" s="84"/>
      <c r="D60" s="84"/>
      <c r="E60" s="84"/>
      <c r="F60" s="84"/>
      <c r="G60" s="84"/>
      <c r="H60" s="84"/>
      <c r="I60" s="84"/>
      <c r="J60" s="84"/>
      <c r="K60" s="85"/>
    </row>
    <row r="61" spans="1:15" ht="38.25" customHeight="1">
      <c r="A61" s="3" t="s">
        <v>53</v>
      </c>
      <c r="B61" s="4" t="s">
        <v>90</v>
      </c>
      <c r="C61" s="63" t="s">
        <v>119</v>
      </c>
      <c r="D61" s="76" t="s">
        <v>110</v>
      </c>
      <c r="E61" s="27">
        <f t="shared" ref="E61:E63" si="17">SUM(F61:J61)</f>
        <v>504.4</v>
      </c>
      <c r="F61" s="27">
        <f>F62+F63</f>
        <v>126.4</v>
      </c>
      <c r="G61" s="27">
        <f t="shared" ref="G61:J61" si="18">SUM(G62:G63)</f>
        <v>0</v>
      </c>
      <c r="H61" s="67">
        <f t="shared" si="18"/>
        <v>0</v>
      </c>
      <c r="I61" s="27">
        <f t="shared" si="18"/>
        <v>0</v>
      </c>
      <c r="J61" s="27">
        <f t="shared" si="18"/>
        <v>378</v>
      </c>
      <c r="K61" s="86" t="s">
        <v>42</v>
      </c>
      <c r="O61" s="59">
        <f>M59+M34</f>
        <v>119</v>
      </c>
    </row>
    <row r="62" spans="1:15" ht="24" customHeight="1">
      <c r="A62" s="3"/>
      <c r="B62" s="7" t="s">
        <v>23</v>
      </c>
      <c r="C62" s="36" t="s">
        <v>20</v>
      </c>
      <c r="D62" s="77"/>
      <c r="E62" s="27">
        <f t="shared" si="17"/>
        <v>379.4</v>
      </c>
      <c r="F62" s="8">
        <v>1.4</v>
      </c>
      <c r="G62" s="8">
        <v>0</v>
      </c>
      <c r="H62" s="68">
        <v>0</v>
      </c>
      <c r="I62" s="8">
        <v>0</v>
      </c>
      <c r="J62" s="8">
        <v>378</v>
      </c>
      <c r="K62" s="87"/>
    </row>
    <row r="63" spans="1:15" ht="30.75" customHeight="1">
      <c r="A63" s="3"/>
      <c r="B63" s="7" t="s">
        <v>23</v>
      </c>
      <c r="C63" s="51" t="s">
        <v>26</v>
      </c>
      <c r="D63" s="78"/>
      <c r="E63" s="27">
        <f t="shared" si="17"/>
        <v>125</v>
      </c>
      <c r="F63" s="8">
        <v>125</v>
      </c>
      <c r="G63" s="8">
        <v>0</v>
      </c>
      <c r="H63" s="68">
        <v>0</v>
      </c>
      <c r="I63" s="8">
        <v>0</v>
      </c>
      <c r="J63" s="8">
        <v>0</v>
      </c>
      <c r="K63" s="87"/>
    </row>
    <row r="64" spans="1:15" ht="31.5" customHeight="1">
      <c r="A64" s="3" t="s">
        <v>54</v>
      </c>
      <c r="B64" s="35" t="s">
        <v>91</v>
      </c>
      <c r="C64" s="63" t="s">
        <v>119</v>
      </c>
      <c r="D64" s="105">
        <v>2016</v>
      </c>
      <c r="E64" s="27">
        <f>E65+E66</f>
        <v>765.2</v>
      </c>
      <c r="F64" s="27">
        <f>F65+F66</f>
        <v>765.2</v>
      </c>
      <c r="G64" s="8">
        <v>0</v>
      </c>
      <c r="H64" s="68">
        <v>0</v>
      </c>
      <c r="I64" s="8">
        <v>0</v>
      </c>
      <c r="J64" s="8">
        <v>0</v>
      </c>
      <c r="K64" s="87"/>
    </row>
    <row r="65" spans="1:11" ht="24.75" customHeight="1">
      <c r="A65" s="3"/>
      <c r="B65" s="7" t="s">
        <v>22</v>
      </c>
      <c r="C65" s="25" t="s">
        <v>20</v>
      </c>
      <c r="D65" s="106"/>
      <c r="E65" s="27">
        <v>439.4</v>
      </c>
      <c r="F65" s="8">
        <v>439.4</v>
      </c>
      <c r="G65" s="8">
        <v>0</v>
      </c>
      <c r="H65" s="68">
        <v>0</v>
      </c>
      <c r="I65" s="8">
        <v>0</v>
      </c>
      <c r="J65" s="8">
        <v>0</v>
      </c>
      <c r="K65" s="87"/>
    </row>
    <row r="66" spans="1:11" ht="24" customHeight="1">
      <c r="A66" s="3"/>
      <c r="B66" s="7" t="s">
        <v>22</v>
      </c>
      <c r="C66" s="25" t="s">
        <v>26</v>
      </c>
      <c r="D66" s="107"/>
      <c r="E66" s="27">
        <v>325.8</v>
      </c>
      <c r="F66" s="8">
        <v>325.8</v>
      </c>
      <c r="G66" s="8">
        <v>0</v>
      </c>
      <c r="H66" s="68">
        <v>0</v>
      </c>
      <c r="I66" s="8">
        <v>0</v>
      </c>
      <c r="J66" s="8">
        <v>0</v>
      </c>
      <c r="K66" s="87"/>
    </row>
    <row r="67" spans="1:11" ht="15.75">
      <c r="A67" s="3" t="s">
        <v>100</v>
      </c>
      <c r="B67" s="7" t="s">
        <v>121</v>
      </c>
      <c r="C67" s="63" t="s">
        <v>119</v>
      </c>
      <c r="D67" s="25"/>
      <c r="E67" s="27">
        <f>F67</f>
        <v>2176.3000000000002</v>
      </c>
      <c r="F67" s="27">
        <f>F68+F69</f>
        <v>2176.3000000000002</v>
      </c>
      <c r="G67" s="8">
        <v>0</v>
      </c>
      <c r="H67" s="67">
        <f>H69</f>
        <v>0</v>
      </c>
      <c r="I67" s="8">
        <v>0</v>
      </c>
      <c r="J67" s="8">
        <v>0</v>
      </c>
      <c r="K67" s="87"/>
    </row>
    <row r="68" spans="1:11" ht="27" customHeight="1">
      <c r="A68" s="3"/>
      <c r="B68" s="7" t="s">
        <v>22</v>
      </c>
      <c r="C68" s="25" t="s">
        <v>20</v>
      </c>
      <c r="D68" s="105">
        <v>2016</v>
      </c>
      <c r="E68" s="27">
        <f>F68</f>
        <v>3.3</v>
      </c>
      <c r="F68" s="8">
        <v>3.3</v>
      </c>
      <c r="G68" s="8">
        <v>0</v>
      </c>
      <c r="H68" s="68">
        <v>0</v>
      </c>
      <c r="I68" s="8">
        <v>0</v>
      </c>
      <c r="J68" s="8">
        <v>0</v>
      </c>
      <c r="K68" s="87"/>
    </row>
    <row r="69" spans="1:11" ht="27" customHeight="1">
      <c r="A69" s="3"/>
      <c r="B69" s="7" t="s">
        <v>22</v>
      </c>
      <c r="C69" s="25" t="s">
        <v>26</v>
      </c>
      <c r="D69" s="107"/>
      <c r="E69" s="27">
        <f>F69</f>
        <v>2173</v>
      </c>
      <c r="F69" s="8">
        <v>2173</v>
      </c>
      <c r="G69" s="8">
        <v>0</v>
      </c>
      <c r="H69" s="68">
        <v>0</v>
      </c>
      <c r="I69" s="8">
        <v>0</v>
      </c>
      <c r="J69" s="8">
        <v>0</v>
      </c>
      <c r="K69" s="88"/>
    </row>
    <row r="70" spans="1:11" ht="26.25" customHeight="1">
      <c r="A70" s="3"/>
      <c r="B70" s="16" t="s">
        <v>77</v>
      </c>
      <c r="C70" s="63" t="s">
        <v>119</v>
      </c>
      <c r="D70" s="25"/>
      <c r="E70" s="27">
        <f>E71+E72</f>
        <v>18291.900000000001</v>
      </c>
      <c r="F70" s="27">
        <f>F71+F72</f>
        <v>9819</v>
      </c>
      <c r="G70" s="27">
        <f>G71+G72</f>
        <v>6302</v>
      </c>
      <c r="H70" s="67">
        <f>SUM(H71:H72)</f>
        <v>2170.9</v>
      </c>
      <c r="I70" s="27">
        <f t="shared" ref="I70:J70" si="19">SUM(I71:I72)</f>
        <v>0</v>
      </c>
      <c r="J70" s="27">
        <f t="shared" si="19"/>
        <v>0</v>
      </c>
      <c r="K70" s="27"/>
    </row>
    <row r="71" spans="1:11" ht="16.5" customHeight="1">
      <c r="A71" s="3"/>
      <c r="B71" s="7" t="s">
        <v>22</v>
      </c>
      <c r="C71" s="77" t="s">
        <v>45</v>
      </c>
      <c r="D71" s="25"/>
      <c r="E71" s="8">
        <f>F71+G71+H71+I71+J71</f>
        <v>16177.02</v>
      </c>
      <c r="F71" s="8">
        <f>F23+F31+F41+F66+F69+F27</f>
        <v>7704.1200000000008</v>
      </c>
      <c r="G71" s="8">
        <f>G17+G23+G27+G31+G36+G41+G42</f>
        <v>6302</v>
      </c>
      <c r="H71" s="68">
        <f>H17+H69+H27+H41+H55</f>
        <v>2170.9</v>
      </c>
      <c r="I71" s="8">
        <v>0</v>
      </c>
      <c r="J71" s="8">
        <v>0</v>
      </c>
      <c r="K71" s="8"/>
    </row>
    <row r="72" spans="1:11">
      <c r="A72" s="3"/>
      <c r="B72" s="7" t="s">
        <v>23</v>
      </c>
      <c r="C72" s="78"/>
      <c r="D72" s="25"/>
      <c r="E72" s="8">
        <f>F72+G72+H72+I72+J72</f>
        <v>2114.88</v>
      </c>
      <c r="F72" s="8">
        <f>F42+F52+125</f>
        <v>2114.88</v>
      </c>
      <c r="G72" s="8">
        <f>G18+G49+G52</f>
        <v>0</v>
      </c>
      <c r="H72" s="68">
        <f>H42+H52</f>
        <v>0</v>
      </c>
      <c r="I72" s="8">
        <v>0</v>
      </c>
      <c r="J72" s="8">
        <v>0</v>
      </c>
      <c r="K72" s="8"/>
    </row>
    <row r="73" spans="1:11" ht="25.5" customHeight="1">
      <c r="A73" s="41"/>
      <c r="B73" s="42" t="s">
        <v>46</v>
      </c>
      <c r="C73" s="63" t="s">
        <v>119</v>
      </c>
      <c r="D73" s="26"/>
      <c r="E73" s="43">
        <f>E74+E75</f>
        <v>32127.7</v>
      </c>
      <c r="F73" s="43">
        <f>F74+F75</f>
        <v>3029.4</v>
      </c>
      <c r="G73" s="43">
        <f>G74+G75</f>
        <v>2583.1999999999998</v>
      </c>
      <c r="H73" s="70">
        <f>H74+H75</f>
        <v>4741.5999999999995</v>
      </c>
      <c r="I73" s="43">
        <f t="shared" ref="I73:J73" si="20">I74+I75</f>
        <v>9097.9000000000015</v>
      </c>
      <c r="J73" s="43">
        <f t="shared" si="20"/>
        <v>12675.599999999999</v>
      </c>
      <c r="K73" s="43"/>
    </row>
    <row r="74" spans="1:11" ht="14.25" customHeight="1">
      <c r="A74" s="3"/>
      <c r="B74" s="7" t="s">
        <v>22</v>
      </c>
      <c r="C74" s="77" t="s">
        <v>20</v>
      </c>
      <c r="D74" s="25"/>
      <c r="E74" s="8">
        <f>F74+G74+H74+I74+J74</f>
        <v>25664.7</v>
      </c>
      <c r="F74" s="8">
        <f>F20+F24+F28+F32+F38+F43+F46+F55+F65+F68+F14</f>
        <v>2612.8000000000002</v>
      </c>
      <c r="G74" s="8">
        <f>G15+G20+G24+G28+G32+G38+G43+G46+G55+G65+G68</f>
        <v>2183.1999999999998</v>
      </c>
      <c r="H74" s="68">
        <f>H20+H24+H28+H32+H38+H43+H46+H65+H57+H15</f>
        <v>4001.7</v>
      </c>
      <c r="I74" s="8">
        <f>I20+I24+I28+I32+I38+I43+I46+I55+I65+I68+I62+I15+I57</f>
        <v>7347.9000000000005</v>
      </c>
      <c r="J74" s="8">
        <f>J20+J24+J28+J32+J38+J43+J46+J55+J65+J68+J62</f>
        <v>9519.0999999999985</v>
      </c>
      <c r="K74" s="8"/>
    </row>
    <row r="75" spans="1:11">
      <c r="A75" s="3"/>
      <c r="B75" s="7" t="s">
        <v>23</v>
      </c>
      <c r="C75" s="78"/>
      <c r="D75" s="25"/>
      <c r="E75" s="8">
        <f>F75+G75+H75+I75+J75</f>
        <v>6463</v>
      </c>
      <c r="F75" s="8">
        <f>F16+F21+F25+F29+F39+F44+F53+1.4</f>
        <v>416.59999999999997</v>
      </c>
      <c r="G75" s="8">
        <f>G16+G21+G25+G29+G39+G44+G47+G50+G53+G56+G62</f>
        <v>400</v>
      </c>
      <c r="H75" s="68">
        <f>H16+H21+H25+H29+H39+H44+H53+H62</f>
        <v>739.9</v>
      </c>
      <c r="I75" s="8">
        <f>I16+I21+I25+I29+I39+I44+I53+I63</f>
        <v>1750</v>
      </c>
      <c r="J75" s="8">
        <f>J16+J21+J25+J29+J39+J44+J53+J63+J47</f>
        <v>3156.5</v>
      </c>
      <c r="K75" s="8"/>
    </row>
    <row r="76" spans="1:11" ht="15.75">
      <c r="A76" s="22"/>
      <c r="B76" s="37" t="s">
        <v>106</v>
      </c>
      <c r="C76" s="38"/>
      <c r="D76" s="38"/>
      <c r="E76" s="39">
        <f t="shared" ref="E76:J76" si="21">E70+E73</f>
        <v>50419.600000000006</v>
      </c>
      <c r="F76" s="40">
        <f t="shared" si="21"/>
        <v>12848.4</v>
      </c>
      <c r="G76" s="39">
        <f t="shared" si="21"/>
        <v>8885.2000000000007</v>
      </c>
      <c r="H76" s="71">
        <f>H70+H73</f>
        <v>6912.5</v>
      </c>
      <c r="I76" s="39">
        <f t="shared" si="21"/>
        <v>9097.9000000000015</v>
      </c>
      <c r="J76" s="39">
        <f t="shared" si="21"/>
        <v>12675.599999999999</v>
      </c>
      <c r="K76" s="22"/>
    </row>
    <row r="77" spans="1:11" ht="15.75">
      <c r="A77" s="102" t="s">
        <v>105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4"/>
    </row>
    <row r="78" spans="1:11">
      <c r="A78" s="44" t="s">
        <v>48</v>
      </c>
      <c r="B78" s="98" t="s">
        <v>49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25.5">
      <c r="A79" s="3" t="s">
        <v>50</v>
      </c>
      <c r="B79" s="4" t="s">
        <v>103</v>
      </c>
      <c r="C79" s="63" t="s">
        <v>119</v>
      </c>
      <c r="D79" s="76" t="s">
        <v>41</v>
      </c>
      <c r="E79" s="27">
        <f>SUM(F79:J79)</f>
        <v>657.32</v>
      </c>
      <c r="F79" s="27">
        <f t="shared" ref="F79:J79" si="22">F80+F81</f>
        <v>300</v>
      </c>
      <c r="G79" s="27">
        <f t="shared" si="22"/>
        <v>20.100000000000001</v>
      </c>
      <c r="H79" s="67">
        <f t="shared" si="22"/>
        <v>88</v>
      </c>
      <c r="I79" s="27">
        <v>121.6</v>
      </c>
      <c r="J79" s="27">
        <f t="shared" si="22"/>
        <v>127.62</v>
      </c>
      <c r="K79" s="80" t="s">
        <v>37</v>
      </c>
    </row>
    <row r="80" spans="1:11">
      <c r="A80" s="3"/>
      <c r="B80" s="7" t="s">
        <v>22</v>
      </c>
      <c r="C80" s="77" t="s">
        <v>20</v>
      </c>
      <c r="D80" s="77"/>
      <c r="E80" s="27">
        <f>SUM(F80:J80)</f>
        <v>532.71</v>
      </c>
      <c r="F80" s="8">
        <v>300</v>
      </c>
      <c r="G80" s="8">
        <v>20.100000000000001</v>
      </c>
      <c r="H80" s="68">
        <v>88</v>
      </c>
      <c r="I80" s="8">
        <v>60.8</v>
      </c>
      <c r="J80" s="8">
        <v>63.81</v>
      </c>
      <c r="K80" s="81"/>
    </row>
    <row r="81" spans="1:14">
      <c r="A81" s="3"/>
      <c r="B81" s="7" t="s">
        <v>23</v>
      </c>
      <c r="C81" s="78"/>
      <c r="D81" s="78"/>
      <c r="E81" s="27">
        <f>SUM(F81:J81)</f>
        <v>124.61</v>
      </c>
      <c r="F81" s="8">
        <v>0</v>
      </c>
      <c r="G81" s="8">
        <v>0</v>
      </c>
      <c r="H81" s="68">
        <v>0</v>
      </c>
      <c r="I81" s="8">
        <v>60.8</v>
      </c>
      <c r="J81" s="8">
        <v>63.81</v>
      </c>
      <c r="K81" s="82"/>
    </row>
    <row r="82" spans="1:14">
      <c r="A82" s="44" t="s">
        <v>18</v>
      </c>
      <c r="B82" s="79" t="s">
        <v>52</v>
      </c>
      <c r="C82" s="79"/>
      <c r="D82" s="79"/>
      <c r="E82" s="79"/>
      <c r="F82" s="79"/>
      <c r="G82" s="79"/>
      <c r="H82" s="79"/>
      <c r="I82" s="79"/>
      <c r="J82" s="79"/>
      <c r="K82" s="79"/>
    </row>
    <row r="83" spans="1:14" ht="25.5">
      <c r="A83" s="3" t="s">
        <v>79</v>
      </c>
      <c r="B83" s="14" t="s">
        <v>104</v>
      </c>
      <c r="C83" s="63" t="s">
        <v>119</v>
      </c>
      <c r="D83" s="76" t="s">
        <v>41</v>
      </c>
      <c r="E83" s="27">
        <f t="shared" ref="E83:E88" si="23">SUM(F83:J83)</f>
        <v>2754.6</v>
      </c>
      <c r="F83" s="27">
        <f t="shared" ref="F83:J83" si="24">SUM(F84:F85)</f>
        <v>539.79999999999995</v>
      </c>
      <c r="G83" s="27">
        <f t="shared" si="24"/>
        <v>0</v>
      </c>
      <c r="H83" s="67">
        <f t="shared" si="24"/>
        <v>365.8</v>
      </c>
      <c r="I83" s="27">
        <f t="shared" si="24"/>
        <v>100</v>
      </c>
      <c r="J83" s="27">
        <f t="shared" si="24"/>
        <v>1749</v>
      </c>
      <c r="K83" s="80" t="s">
        <v>42</v>
      </c>
    </row>
    <row r="84" spans="1:14">
      <c r="A84" s="3"/>
      <c r="B84" s="7" t="s">
        <v>22</v>
      </c>
      <c r="C84" s="77" t="s">
        <v>20</v>
      </c>
      <c r="D84" s="77"/>
      <c r="E84" s="27">
        <f t="shared" si="23"/>
        <v>2356.3000000000002</v>
      </c>
      <c r="F84" s="8">
        <v>300</v>
      </c>
      <c r="G84" s="8">
        <v>0</v>
      </c>
      <c r="H84" s="68">
        <v>207.3</v>
      </c>
      <c r="I84" s="8">
        <v>100</v>
      </c>
      <c r="J84" s="8">
        <v>1749</v>
      </c>
      <c r="K84" s="81"/>
    </row>
    <row r="85" spans="1:14">
      <c r="A85" s="3"/>
      <c r="B85" s="7" t="s">
        <v>23</v>
      </c>
      <c r="C85" s="78"/>
      <c r="D85" s="78"/>
      <c r="E85" s="27">
        <f t="shared" si="23"/>
        <v>398.3</v>
      </c>
      <c r="F85" s="8">
        <v>239.8</v>
      </c>
      <c r="G85" s="8">
        <v>0</v>
      </c>
      <c r="H85" s="68">
        <v>158.5</v>
      </c>
      <c r="I85" s="8">
        <v>0</v>
      </c>
      <c r="J85" s="8">
        <f>I85*1.043</f>
        <v>0</v>
      </c>
      <c r="K85" s="81"/>
    </row>
    <row r="86" spans="1:14" ht="51">
      <c r="A86" s="3" t="s">
        <v>96</v>
      </c>
      <c r="B86" s="14" t="s">
        <v>55</v>
      </c>
      <c r="C86" s="63" t="s">
        <v>119</v>
      </c>
      <c r="D86" s="76" t="s">
        <v>110</v>
      </c>
      <c r="E86" s="27">
        <f t="shared" si="23"/>
        <v>1386.5</v>
      </c>
      <c r="F86" s="6">
        <f t="shared" ref="F86:J86" si="25">SUM(F87:F88)</f>
        <v>0</v>
      </c>
      <c r="G86" s="6">
        <f t="shared" si="25"/>
        <v>0</v>
      </c>
      <c r="H86" s="67">
        <f t="shared" si="25"/>
        <v>0</v>
      </c>
      <c r="I86" s="6">
        <f t="shared" si="25"/>
        <v>338.9</v>
      </c>
      <c r="J86" s="6">
        <f t="shared" si="25"/>
        <v>1047.5999999999999</v>
      </c>
      <c r="K86" s="81"/>
    </row>
    <row r="87" spans="1:14">
      <c r="A87" s="3"/>
      <c r="B87" s="7" t="s">
        <v>22</v>
      </c>
      <c r="C87" s="77" t="s">
        <v>20</v>
      </c>
      <c r="D87" s="77"/>
      <c r="E87" s="27">
        <f t="shared" si="23"/>
        <v>1386.5</v>
      </c>
      <c r="F87" s="8">
        <v>0</v>
      </c>
      <c r="G87" s="8">
        <v>0</v>
      </c>
      <c r="H87" s="68">
        <v>0</v>
      </c>
      <c r="I87" s="8">
        <v>338.9</v>
      </c>
      <c r="J87" s="8">
        <v>1047.5999999999999</v>
      </c>
      <c r="K87" s="81"/>
    </row>
    <row r="88" spans="1:14">
      <c r="A88" s="44"/>
      <c r="B88" s="7" t="s">
        <v>23</v>
      </c>
      <c r="C88" s="78"/>
      <c r="D88" s="78"/>
      <c r="E88" s="27">
        <f t="shared" si="23"/>
        <v>0</v>
      </c>
      <c r="F88" s="8">
        <v>0</v>
      </c>
      <c r="G88" s="8">
        <v>0</v>
      </c>
      <c r="H88" s="68">
        <v>0</v>
      </c>
      <c r="I88" s="8">
        <v>0</v>
      </c>
      <c r="J88" s="8">
        <v>0</v>
      </c>
      <c r="K88" s="82"/>
    </row>
    <row r="89" spans="1:14">
      <c r="A89" s="44" t="s">
        <v>51</v>
      </c>
      <c r="B89" s="83" t="s">
        <v>57</v>
      </c>
      <c r="C89" s="84"/>
      <c r="D89" s="84"/>
      <c r="E89" s="84"/>
      <c r="F89" s="84"/>
      <c r="G89" s="84"/>
      <c r="H89" s="84"/>
      <c r="I89" s="84"/>
      <c r="J89" s="84"/>
      <c r="K89" s="85"/>
    </row>
    <row r="90" spans="1:14" ht="25.5">
      <c r="A90" s="3" t="s">
        <v>53</v>
      </c>
      <c r="B90" s="4" t="s">
        <v>57</v>
      </c>
      <c r="C90" s="63" t="s">
        <v>119</v>
      </c>
      <c r="D90" s="76" t="s">
        <v>41</v>
      </c>
      <c r="E90" s="27">
        <f>SUM(F90:J90)</f>
        <v>1448.53</v>
      </c>
      <c r="F90" s="6">
        <f t="shared" ref="F90:J90" si="26">SUM(F91:F92)</f>
        <v>516.73</v>
      </c>
      <c r="G90" s="6">
        <f t="shared" si="26"/>
        <v>427.9</v>
      </c>
      <c r="H90" s="67">
        <f t="shared" si="26"/>
        <v>0</v>
      </c>
      <c r="I90" s="6">
        <f t="shared" si="26"/>
        <v>0</v>
      </c>
      <c r="J90" s="6">
        <f t="shared" si="26"/>
        <v>503.9</v>
      </c>
      <c r="K90" s="80" t="s">
        <v>59</v>
      </c>
    </row>
    <row r="91" spans="1:14">
      <c r="A91" s="3"/>
      <c r="B91" s="7" t="s">
        <v>22</v>
      </c>
      <c r="C91" s="77" t="s">
        <v>20</v>
      </c>
      <c r="D91" s="77"/>
      <c r="E91" s="27">
        <f>SUM(F91:J91)</f>
        <v>1000.4</v>
      </c>
      <c r="F91" s="8">
        <v>350</v>
      </c>
      <c r="G91" s="8">
        <v>327.9</v>
      </c>
      <c r="H91" s="68">
        <v>0</v>
      </c>
      <c r="I91" s="8">
        <v>0</v>
      </c>
      <c r="J91" s="8">
        <v>322.5</v>
      </c>
      <c r="K91" s="81"/>
    </row>
    <row r="92" spans="1:14">
      <c r="A92" s="3"/>
      <c r="B92" s="7" t="s">
        <v>23</v>
      </c>
      <c r="C92" s="78"/>
      <c r="D92" s="78"/>
      <c r="E92" s="27">
        <f>SUM(F92:J92)</f>
        <v>448.13</v>
      </c>
      <c r="F92" s="8">
        <f>150+16.73</f>
        <v>166.73</v>
      </c>
      <c r="G92" s="8">
        <v>100</v>
      </c>
      <c r="H92" s="68">
        <v>0</v>
      </c>
      <c r="I92" s="8">
        <v>0</v>
      </c>
      <c r="J92" s="8">
        <v>181.4</v>
      </c>
      <c r="K92" s="82"/>
    </row>
    <row r="93" spans="1:14">
      <c r="A93" s="44" t="s">
        <v>56</v>
      </c>
      <c r="B93" s="83" t="s">
        <v>60</v>
      </c>
      <c r="C93" s="84"/>
      <c r="D93" s="84"/>
      <c r="E93" s="84"/>
      <c r="F93" s="84"/>
      <c r="G93" s="84"/>
      <c r="H93" s="84"/>
      <c r="I93" s="84"/>
      <c r="J93" s="84"/>
      <c r="K93" s="85"/>
    </row>
    <row r="94" spans="1:14" ht="38.25">
      <c r="A94" s="3" t="s">
        <v>58</v>
      </c>
      <c r="B94" s="4" t="s">
        <v>62</v>
      </c>
      <c r="C94" s="63" t="s">
        <v>119</v>
      </c>
      <c r="D94" s="76" t="s">
        <v>41</v>
      </c>
      <c r="E94" s="27">
        <f>SUM(F94:J94)</f>
        <v>3338.4700000000003</v>
      </c>
      <c r="F94" s="6">
        <f t="shared" ref="F94:J94" si="27">SUM(F95:F96)</f>
        <v>1116.3</v>
      </c>
      <c r="G94" s="6">
        <f t="shared" si="27"/>
        <v>652.20000000000005</v>
      </c>
      <c r="H94" s="67">
        <f>SUM(H95:H96)</f>
        <v>70</v>
      </c>
      <c r="I94" s="6">
        <f t="shared" si="27"/>
        <v>0</v>
      </c>
      <c r="J94" s="6">
        <f t="shared" si="27"/>
        <v>1499.97</v>
      </c>
      <c r="K94" s="81" t="s">
        <v>115</v>
      </c>
    </row>
    <row r="95" spans="1:14">
      <c r="A95" s="3"/>
      <c r="B95" s="7" t="s">
        <v>22</v>
      </c>
      <c r="C95" s="77" t="s">
        <v>20</v>
      </c>
      <c r="D95" s="77"/>
      <c r="E95" s="27">
        <f>SUM(F95:J95)</f>
        <v>3050.9700000000003</v>
      </c>
      <c r="F95" s="8">
        <f>998+161.7-43.4</f>
        <v>1116.3</v>
      </c>
      <c r="G95" s="8">
        <v>652.20000000000005</v>
      </c>
      <c r="H95" s="68">
        <v>70</v>
      </c>
      <c r="I95" s="8">
        <v>0</v>
      </c>
      <c r="J95" s="8">
        <v>1212.47</v>
      </c>
      <c r="K95" s="81"/>
      <c r="N95" s="59">
        <f>G79+G83+G90+G94</f>
        <v>1100.2</v>
      </c>
    </row>
    <row r="96" spans="1:14">
      <c r="A96" s="3"/>
      <c r="B96" s="7" t="s">
        <v>23</v>
      </c>
      <c r="C96" s="78"/>
      <c r="D96" s="78"/>
      <c r="E96" s="27">
        <f>SUM(F96:J96)</f>
        <v>287.5</v>
      </c>
      <c r="F96" s="8">
        <v>0</v>
      </c>
      <c r="G96" s="8">
        <v>0</v>
      </c>
      <c r="H96" s="68">
        <v>0</v>
      </c>
      <c r="I96" s="8">
        <v>0</v>
      </c>
      <c r="J96" s="8">
        <v>287.5</v>
      </c>
      <c r="K96" s="81"/>
    </row>
    <row r="97" spans="1:11" ht="15" customHeight="1">
      <c r="A97" s="3"/>
      <c r="B97" s="27" t="s">
        <v>106</v>
      </c>
      <c r="C97" s="63" t="s">
        <v>119</v>
      </c>
      <c r="D97" s="25"/>
      <c r="E97" s="27">
        <f>E99+E98</f>
        <v>9585.4200000000019</v>
      </c>
      <c r="F97" s="27">
        <f>F99+F98</f>
        <v>2472.83</v>
      </c>
      <c r="G97" s="27">
        <f t="shared" ref="G97:J97" si="28">G99+G98</f>
        <v>1100.2</v>
      </c>
      <c r="H97" s="67">
        <f>H99+H98</f>
        <v>523.79999999999995</v>
      </c>
      <c r="I97" s="27">
        <f t="shared" si="28"/>
        <v>560.5</v>
      </c>
      <c r="J97" s="27">
        <f t="shared" si="28"/>
        <v>4928.09</v>
      </c>
      <c r="K97" s="27"/>
    </row>
    <row r="98" spans="1:11">
      <c r="A98" s="3"/>
      <c r="B98" s="7" t="s">
        <v>22</v>
      </c>
      <c r="C98" s="77" t="s">
        <v>20</v>
      </c>
      <c r="D98" s="25"/>
      <c r="E98" s="27">
        <f>E80+E84+E87+E91+E95</f>
        <v>8326.880000000001</v>
      </c>
      <c r="F98" s="8">
        <f t="shared" ref="F98:J99" si="29">F80+F84+F87+F91+F95</f>
        <v>2066.3000000000002</v>
      </c>
      <c r="G98" s="8">
        <f>G80+G84+G91+G95+G87</f>
        <v>1000.2</v>
      </c>
      <c r="H98" s="68">
        <f t="shared" si="29"/>
        <v>365.3</v>
      </c>
      <c r="I98" s="8">
        <f t="shared" si="29"/>
        <v>499.7</v>
      </c>
      <c r="J98" s="8">
        <f t="shared" si="29"/>
        <v>4395.38</v>
      </c>
      <c r="K98" s="8"/>
    </row>
    <row r="99" spans="1:11">
      <c r="A99" s="3"/>
      <c r="B99" s="7" t="s">
        <v>23</v>
      </c>
      <c r="C99" s="78"/>
      <c r="D99" s="25"/>
      <c r="E99" s="27">
        <f>E81+E85+E88+E92+E96</f>
        <v>1258.54</v>
      </c>
      <c r="F99" s="8">
        <f t="shared" si="29"/>
        <v>406.53</v>
      </c>
      <c r="G99" s="8">
        <f>G81+G85+G88+G92+G96</f>
        <v>100</v>
      </c>
      <c r="H99" s="68">
        <f>H85</f>
        <v>158.5</v>
      </c>
      <c r="I99" s="8">
        <f t="shared" si="29"/>
        <v>60.8</v>
      </c>
      <c r="J99" s="8">
        <f t="shared" si="29"/>
        <v>532.71</v>
      </c>
      <c r="K99" s="8"/>
    </row>
    <row r="100" spans="1:11" ht="25.5">
      <c r="A100" s="22"/>
      <c r="B100" s="6" t="s">
        <v>116</v>
      </c>
      <c r="C100" s="22"/>
      <c r="D100" s="22"/>
      <c r="E100" s="50">
        <f>E103+E106</f>
        <v>60005.020000000004</v>
      </c>
      <c r="F100" s="50">
        <f t="shared" ref="F100:J100" si="30">F103+F106</f>
        <v>15321.23</v>
      </c>
      <c r="G100" s="60">
        <f>G103+G106</f>
        <v>9985.4</v>
      </c>
      <c r="H100" s="72">
        <f>H103+H106</f>
        <v>7436.2999999999993</v>
      </c>
      <c r="I100" s="50">
        <f t="shared" si="30"/>
        <v>9658.4</v>
      </c>
      <c r="J100" s="50">
        <f t="shared" si="30"/>
        <v>17603.689999999999</v>
      </c>
      <c r="K100" s="22"/>
    </row>
    <row r="101" spans="1:11" ht="15" customHeight="1">
      <c r="A101" s="22"/>
      <c r="B101" s="7" t="s">
        <v>22</v>
      </c>
      <c r="C101" s="76" t="s">
        <v>20</v>
      </c>
      <c r="D101" s="49"/>
      <c r="E101" s="49">
        <f t="shared" ref="E101:J102" si="31">E74+E98</f>
        <v>33991.58</v>
      </c>
      <c r="F101" s="48">
        <f t="shared" si="31"/>
        <v>4679.1000000000004</v>
      </c>
      <c r="G101" s="48">
        <f>G98+G74</f>
        <v>3183.3999999999996</v>
      </c>
      <c r="H101" s="73">
        <f>H74+H98</f>
        <v>4367</v>
      </c>
      <c r="I101" s="48">
        <f t="shared" si="31"/>
        <v>7847.6</v>
      </c>
      <c r="J101" s="48">
        <f t="shared" si="31"/>
        <v>13914.48</v>
      </c>
      <c r="K101" s="22"/>
    </row>
    <row r="102" spans="1:11" ht="15.75">
      <c r="A102" s="22"/>
      <c r="B102" s="7" t="s">
        <v>23</v>
      </c>
      <c r="C102" s="77"/>
      <c r="D102" s="49"/>
      <c r="E102" s="49">
        <f t="shared" si="31"/>
        <v>7721.54</v>
      </c>
      <c r="F102" s="48">
        <f t="shared" si="31"/>
        <v>823.12999999999988</v>
      </c>
      <c r="G102" s="48">
        <f>G99+G75</f>
        <v>500</v>
      </c>
      <c r="H102" s="73">
        <f t="shared" si="31"/>
        <v>898.4</v>
      </c>
      <c r="I102" s="48">
        <f t="shared" si="31"/>
        <v>1810.8</v>
      </c>
      <c r="J102" s="48">
        <f t="shared" si="31"/>
        <v>3689.21</v>
      </c>
      <c r="K102" s="22"/>
    </row>
    <row r="103" spans="1:11" ht="15.75">
      <c r="A103" s="22"/>
      <c r="B103" s="46"/>
      <c r="C103" s="61" t="s">
        <v>107</v>
      </c>
      <c r="D103" s="49"/>
      <c r="E103" s="45">
        <f t="shared" ref="E103:J103" si="32">SUM(E101:E102)</f>
        <v>41713.120000000003</v>
      </c>
      <c r="F103" s="45">
        <f t="shared" si="32"/>
        <v>5502.2300000000005</v>
      </c>
      <c r="G103" s="45">
        <f t="shared" si="32"/>
        <v>3683.3999999999996</v>
      </c>
      <c r="H103" s="74">
        <f>SUM(H101:H102)</f>
        <v>5265.4</v>
      </c>
      <c r="I103" s="45">
        <f t="shared" si="32"/>
        <v>9658.4</v>
      </c>
      <c r="J103" s="45">
        <f t="shared" si="32"/>
        <v>17603.689999999999</v>
      </c>
      <c r="K103" s="22"/>
    </row>
    <row r="104" spans="1:11" ht="15" customHeight="1">
      <c r="A104" s="22"/>
      <c r="B104" s="7" t="s">
        <v>22</v>
      </c>
      <c r="C104" s="76" t="s">
        <v>45</v>
      </c>
      <c r="D104" s="49"/>
      <c r="E104" s="49">
        <f>E71</f>
        <v>16177.02</v>
      </c>
      <c r="F104" s="48">
        <f t="shared" ref="F104:J104" si="33">F71</f>
        <v>7704.1200000000008</v>
      </c>
      <c r="G104" s="48">
        <f>G71</f>
        <v>6302</v>
      </c>
      <c r="H104" s="73">
        <f>H71</f>
        <v>2170.9</v>
      </c>
      <c r="I104" s="48">
        <f t="shared" si="33"/>
        <v>0</v>
      </c>
      <c r="J104" s="48">
        <f t="shared" si="33"/>
        <v>0</v>
      </c>
      <c r="K104" s="22"/>
    </row>
    <row r="105" spans="1:11" ht="15.75">
      <c r="A105" s="22"/>
      <c r="B105" s="7" t="s">
        <v>23</v>
      </c>
      <c r="C105" s="77"/>
      <c r="D105" s="49"/>
      <c r="E105" s="49">
        <f>E72</f>
        <v>2114.88</v>
      </c>
      <c r="F105" s="48">
        <f t="shared" ref="F105:J105" si="34">F72</f>
        <v>2114.88</v>
      </c>
      <c r="G105" s="48">
        <f>G72</f>
        <v>0</v>
      </c>
      <c r="H105" s="73">
        <f t="shared" si="34"/>
        <v>0</v>
      </c>
      <c r="I105" s="48">
        <f t="shared" si="34"/>
        <v>0</v>
      </c>
      <c r="J105" s="48">
        <f t="shared" si="34"/>
        <v>0</v>
      </c>
      <c r="K105" s="22"/>
    </row>
    <row r="106" spans="1:11" ht="15.75">
      <c r="A106" s="22"/>
      <c r="B106" s="47"/>
      <c r="C106" s="6" t="s">
        <v>107</v>
      </c>
      <c r="D106" s="49"/>
      <c r="E106" s="45">
        <f t="shared" ref="E106:J106" si="35">SUM(E104:E105)</f>
        <v>18291.900000000001</v>
      </c>
      <c r="F106" s="45">
        <f t="shared" si="35"/>
        <v>9819</v>
      </c>
      <c r="G106" s="49">
        <f>SUM(G104:G105)</f>
        <v>6302</v>
      </c>
      <c r="H106" s="74">
        <f>SUM(H104:H105)</f>
        <v>2170.9</v>
      </c>
      <c r="I106" s="45">
        <f t="shared" si="35"/>
        <v>0</v>
      </c>
      <c r="J106" s="45">
        <f t="shared" si="35"/>
        <v>0</v>
      </c>
      <c r="K106" s="22"/>
    </row>
    <row r="108" spans="1:11">
      <c r="C108" t="s">
        <v>123</v>
      </c>
    </row>
  </sheetData>
  <mergeCells count="68">
    <mergeCell ref="D90:D92"/>
    <mergeCell ref="K90:K92"/>
    <mergeCell ref="B93:K93"/>
    <mergeCell ref="D94:D96"/>
    <mergeCell ref="K94:K96"/>
    <mergeCell ref="C91:C92"/>
    <mergeCell ref="C95:C96"/>
    <mergeCell ref="B89:K89"/>
    <mergeCell ref="D17:D18"/>
    <mergeCell ref="C15:C16"/>
    <mergeCell ref="K19:K29"/>
    <mergeCell ref="D30:D32"/>
    <mergeCell ref="D35:D39"/>
    <mergeCell ref="C41:C42"/>
    <mergeCell ref="D40:D44"/>
    <mergeCell ref="B34:K34"/>
    <mergeCell ref="K35:K56"/>
    <mergeCell ref="K30:K32"/>
    <mergeCell ref="D79:D81"/>
    <mergeCell ref="D51:D53"/>
    <mergeCell ref="K61:K69"/>
    <mergeCell ref="D68:D69"/>
    <mergeCell ref="D61:D63"/>
    <mergeCell ref="K10:K11"/>
    <mergeCell ref="A7:L7"/>
    <mergeCell ref="A8:L8"/>
    <mergeCell ref="A10:A11"/>
    <mergeCell ref="B10:B11"/>
    <mergeCell ref="C10:C11"/>
    <mergeCell ref="D10:D11"/>
    <mergeCell ref="E10:J10"/>
    <mergeCell ref="A12:K12"/>
    <mergeCell ref="D22:D25"/>
    <mergeCell ref="D26:D29"/>
    <mergeCell ref="B13:K13"/>
    <mergeCell ref="D14:D16"/>
    <mergeCell ref="C24:C25"/>
    <mergeCell ref="C28:C29"/>
    <mergeCell ref="K14:K16"/>
    <mergeCell ref="C19:C21"/>
    <mergeCell ref="D19:D21"/>
    <mergeCell ref="C17:C18"/>
    <mergeCell ref="D64:D66"/>
    <mergeCell ref="D54:D56"/>
    <mergeCell ref="B60:K60"/>
    <mergeCell ref="C57:C58"/>
    <mergeCell ref="C38:C39"/>
    <mergeCell ref="C36:C37"/>
    <mergeCell ref="D48:D50"/>
    <mergeCell ref="C43:C44"/>
    <mergeCell ref="D45:D47"/>
    <mergeCell ref="C46:C47"/>
    <mergeCell ref="C98:C99"/>
    <mergeCell ref="C101:C102"/>
    <mergeCell ref="C104:C105"/>
    <mergeCell ref="C55:C56"/>
    <mergeCell ref="C71:C72"/>
    <mergeCell ref="C74:C75"/>
    <mergeCell ref="C80:C81"/>
    <mergeCell ref="C84:C85"/>
    <mergeCell ref="B82:K82"/>
    <mergeCell ref="D83:D85"/>
    <mergeCell ref="K83:K88"/>
    <mergeCell ref="D86:D88"/>
    <mergeCell ref="C87:C88"/>
    <mergeCell ref="A77:K77"/>
    <mergeCell ref="B78:K78"/>
    <mergeCell ref="K79:K81"/>
  </mergeCells>
  <pageMargins left="1.1811023622047245" right="0.39370078740157483" top="0.78740157480314965" bottom="0.39370078740157483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неправильное приложение</vt:lpstr>
      <vt:lpstr>Прил-е №2 к МП (правильное)</vt:lpstr>
      <vt:lpstr>'Прил-е №2 к МП (правильное)'!Область_печати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2019-03-01T02:44:51Z</dcterms:modified>
</cp:coreProperties>
</file>