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/>
  </bookViews>
  <sheets>
    <sheet name="Прил." sheetId="1" r:id="rId1"/>
    <sheet name="наборка объемов фин-я для Прогр" sheetId="2" state="hidden" r:id="rId2"/>
    <sheet name="Лист3" sheetId="3" state="hidden" r:id="rId3"/>
  </sheets>
  <definedNames>
    <definedName name="_xlnm.Print_Area" localSheetId="0">Прил.!$A$1:$Q$176</definedName>
  </definedNames>
  <calcPr calcId="145621"/>
</workbook>
</file>

<file path=xl/calcChain.xml><?xml version="1.0" encoding="utf-8"?>
<calcChain xmlns="http://schemas.openxmlformats.org/spreadsheetml/2006/main">
  <c r="Q132" i="1" l="1"/>
  <c r="P132" i="1"/>
  <c r="O132" i="1"/>
  <c r="N132" i="1"/>
  <c r="M132" i="1"/>
  <c r="L132" i="1"/>
  <c r="K132" i="1"/>
  <c r="J132" i="1"/>
  <c r="I132" i="1"/>
  <c r="H132" i="1"/>
  <c r="H131" i="1"/>
  <c r="H141" i="1"/>
  <c r="H137" i="1"/>
  <c r="H122" i="1"/>
  <c r="Q20" i="1"/>
  <c r="P20" i="1"/>
  <c r="O20" i="1"/>
  <c r="N20" i="1"/>
  <c r="M20" i="1"/>
  <c r="L20" i="1"/>
  <c r="K20" i="1"/>
  <c r="J20" i="1"/>
  <c r="I20" i="1"/>
  <c r="H20" i="1"/>
  <c r="H11" i="1"/>
  <c r="Q137" i="1" l="1"/>
  <c r="P137" i="1"/>
  <c r="O137" i="1"/>
  <c r="N137" i="1"/>
  <c r="M137" i="1"/>
  <c r="L137" i="1"/>
  <c r="K137" i="1"/>
  <c r="J137" i="1"/>
  <c r="I137" i="1"/>
  <c r="G140" i="1"/>
  <c r="H150" i="1"/>
  <c r="Q153" i="1"/>
  <c r="P153" i="1"/>
  <c r="O153" i="1"/>
  <c r="N153" i="1"/>
  <c r="M153" i="1"/>
  <c r="L153" i="1"/>
  <c r="K153" i="1"/>
  <c r="J153" i="1"/>
  <c r="I153" i="1"/>
  <c r="Q156" i="1"/>
  <c r="P156" i="1"/>
  <c r="O156" i="1"/>
  <c r="N156" i="1"/>
  <c r="M156" i="1"/>
  <c r="L156" i="1"/>
  <c r="K156" i="1"/>
  <c r="J156" i="1"/>
  <c r="I156" i="1"/>
  <c r="Q160" i="1"/>
  <c r="P160" i="1"/>
  <c r="O160" i="1"/>
  <c r="N160" i="1"/>
  <c r="M160" i="1"/>
  <c r="L160" i="1"/>
  <c r="K160" i="1"/>
  <c r="G165" i="1"/>
  <c r="Q164" i="1"/>
  <c r="P164" i="1"/>
  <c r="O164" i="1"/>
  <c r="N164" i="1"/>
  <c r="M164" i="1"/>
  <c r="L164" i="1"/>
  <c r="K164" i="1"/>
  <c r="Q150" i="1"/>
  <c r="P150" i="1"/>
  <c r="O150" i="1"/>
  <c r="N150" i="1"/>
  <c r="M150" i="1"/>
  <c r="L150" i="1"/>
  <c r="K150" i="1"/>
  <c r="J150" i="1"/>
  <c r="I150" i="1"/>
  <c r="G167" i="1"/>
  <c r="G166" i="1"/>
  <c r="G163" i="1"/>
  <c r="G162" i="1"/>
  <c r="G161" i="1"/>
  <c r="G158" i="1"/>
  <c r="G157" i="1"/>
  <c r="G155" i="1"/>
  <c r="G154" i="1"/>
  <c r="G152" i="1"/>
  <c r="G151" i="1"/>
  <c r="G149" i="1"/>
  <c r="G145" i="1"/>
  <c r="G144" i="1"/>
  <c r="Q53" i="1"/>
  <c r="P53" i="1"/>
  <c r="O53" i="1"/>
  <c r="N53" i="1"/>
  <c r="M53" i="1"/>
  <c r="L53" i="1"/>
  <c r="K53" i="1"/>
  <c r="Q49" i="1"/>
  <c r="P49" i="1"/>
  <c r="O49" i="1"/>
  <c r="N49" i="1"/>
  <c r="M49" i="1"/>
  <c r="L49" i="1"/>
  <c r="K49" i="1"/>
  <c r="Q35" i="1"/>
  <c r="P35" i="1"/>
  <c r="O35" i="1"/>
  <c r="N35" i="1"/>
  <c r="M35" i="1"/>
  <c r="L35" i="1"/>
  <c r="K35" i="1"/>
  <c r="Q38" i="1"/>
  <c r="P38" i="1"/>
  <c r="O38" i="1"/>
  <c r="N38" i="1"/>
  <c r="M38" i="1"/>
  <c r="L38" i="1"/>
  <c r="K38" i="1"/>
  <c r="Q21" i="1"/>
  <c r="P21" i="1"/>
  <c r="O21" i="1"/>
  <c r="N21" i="1"/>
  <c r="M21" i="1"/>
  <c r="L21" i="1"/>
  <c r="K21" i="1"/>
  <c r="Q28" i="1"/>
  <c r="P28" i="1"/>
  <c r="O28" i="1"/>
  <c r="N28" i="1"/>
  <c r="M28" i="1"/>
  <c r="L28" i="1"/>
  <c r="K28" i="1"/>
  <c r="Q42" i="1"/>
  <c r="P42" i="1"/>
  <c r="O42" i="1"/>
  <c r="N42" i="1"/>
  <c r="M42" i="1"/>
  <c r="L42" i="1"/>
  <c r="K42" i="1"/>
  <c r="Q88" i="1"/>
  <c r="Q118" i="1"/>
  <c r="P118" i="1"/>
  <c r="O118" i="1"/>
  <c r="N118" i="1"/>
  <c r="M118" i="1"/>
  <c r="L118" i="1"/>
  <c r="K118" i="1"/>
  <c r="Q127" i="1"/>
  <c r="P127" i="1"/>
  <c r="O127" i="1"/>
  <c r="N127" i="1"/>
  <c r="M127" i="1"/>
  <c r="L127" i="1"/>
  <c r="K127" i="1"/>
  <c r="Q142" i="1"/>
  <c r="P142" i="1"/>
  <c r="O142" i="1"/>
  <c r="N142" i="1"/>
  <c r="M142" i="1"/>
  <c r="L142" i="1"/>
  <c r="K142" i="1"/>
  <c r="Q146" i="1"/>
  <c r="P146" i="1"/>
  <c r="O146" i="1"/>
  <c r="N146" i="1"/>
  <c r="M146" i="1"/>
  <c r="L146" i="1"/>
  <c r="K146" i="1"/>
  <c r="K136" i="1"/>
  <c r="L136" i="1" s="1"/>
  <c r="M136" i="1" s="1"/>
  <c r="N136" i="1" s="1"/>
  <c r="O136" i="1" s="1"/>
  <c r="P136" i="1" s="1"/>
  <c r="Q136" i="1" s="1"/>
  <c r="I88" i="1"/>
  <c r="H38" i="1"/>
  <c r="J35" i="1"/>
  <c r="I35" i="1"/>
  <c r="H35" i="1"/>
  <c r="J38" i="1"/>
  <c r="I38" i="1"/>
  <c r="G56" i="1"/>
  <c r="G55" i="1"/>
  <c r="H42" i="1"/>
  <c r="G52" i="1"/>
  <c r="G51" i="1"/>
  <c r="G50" i="1"/>
  <c r="H53" i="1"/>
  <c r="H49" i="1"/>
  <c r="J164" i="1"/>
  <c r="I164" i="1"/>
  <c r="H164" i="1"/>
  <c r="J160" i="1"/>
  <c r="I160" i="1"/>
  <c r="H160" i="1"/>
  <c r="H146" i="1"/>
  <c r="J142" i="1"/>
  <c r="H142" i="1"/>
  <c r="H19" i="1"/>
  <c r="J147" i="1"/>
  <c r="J146" i="1" s="1"/>
  <c r="I148" i="1"/>
  <c r="I146" i="1" s="1"/>
  <c r="I143" i="1"/>
  <c r="I142" i="1" s="1"/>
  <c r="H153" i="1"/>
  <c r="H156" i="1"/>
  <c r="G136" i="1"/>
  <c r="J101" i="1"/>
  <c r="I101" i="1"/>
  <c r="J100" i="1"/>
  <c r="I100" i="1"/>
  <c r="J99" i="1"/>
  <c r="J97" i="1"/>
  <c r="I97" i="1"/>
  <c r="J49" i="1"/>
  <c r="I49" i="1"/>
  <c r="J53" i="1"/>
  <c r="I53" i="1"/>
  <c r="K159" i="1" l="1"/>
  <c r="O159" i="1"/>
  <c r="N159" i="1"/>
  <c r="H159" i="1"/>
  <c r="I159" i="1"/>
  <c r="J159" i="1"/>
  <c r="L159" i="1"/>
  <c r="P159" i="1"/>
  <c r="M159" i="1"/>
  <c r="Q159" i="1"/>
  <c r="G146" i="1"/>
  <c r="G160" i="1"/>
  <c r="G153" i="1"/>
  <c r="G156" i="1"/>
  <c r="G148" i="1"/>
  <c r="G164" i="1"/>
  <c r="G142" i="1"/>
  <c r="G143" i="1"/>
  <c r="G147" i="1"/>
  <c r="G150" i="1"/>
  <c r="G53" i="1"/>
  <c r="L141" i="1"/>
  <c r="K141" i="1"/>
  <c r="I141" i="1"/>
  <c r="J141" i="1"/>
  <c r="H101" i="1"/>
  <c r="H100" i="1"/>
  <c r="H97" i="1"/>
  <c r="P85" i="1"/>
  <c r="N85" i="1"/>
  <c r="L85" i="1"/>
  <c r="Q86" i="1"/>
  <c r="P86" i="1"/>
  <c r="O86" i="1"/>
  <c r="N86" i="1"/>
  <c r="M86" i="1"/>
  <c r="L86" i="1"/>
  <c r="K86" i="1"/>
  <c r="G159" i="1" l="1"/>
  <c r="G141" i="1"/>
  <c r="M141" i="1"/>
  <c r="H72" i="1"/>
  <c r="K19" i="1"/>
  <c r="L19" i="1" s="1"/>
  <c r="M19" i="1" s="1"/>
  <c r="N19" i="1" s="1"/>
  <c r="O19" i="1" s="1"/>
  <c r="P19" i="1" s="1"/>
  <c r="Q19" i="1" s="1"/>
  <c r="G139" i="1"/>
  <c r="G137" i="1" s="1"/>
  <c r="G138" i="1"/>
  <c r="N141" i="1" l="1"/>
  <c r="H15" i="1"/>
  <c r="I15" i="1"/>
  <c r="O141" i="1" l="1"/>
  <c r="I72" i="1"/>
  <c r="J15" i="1"/>
  <c r="Q141" i="1" l="1"/>
  <c r="P141" i="1"/>
  <c r="J72" i="1"/>
  <c r="K15" i="1"/>
  <c r="Q12" i="1"/>
  <c r="H12" i="1"/>
  <c r="P88" i="1"/>
  <c r="O88" i="1"/>
  <c r="N88" i="1"/>
  <c r="M88" i="1"/>
  <c r="L88" i="1"/>
  <c r="K88" i="1"/>
  <c r="J88" i="1"/>
  <c r="Q84" i="1"/>
  <c r="P84" i="1"/>
  <c r="O84" i="1"/>
  <c r="N84" i="1"/>
  <c r="M84" i="1"/>
  <c r="L84" i="1"/>
  <c r="K84" i="1"/>
  <c r="K83" i="1" s="1"/>
  <c r="J84" i="1"/>
  <c r="I84" i="1"/>
  <c r="Q131" i="1"/>
  <c r="O131" i="1"/>
  <c r="N131" i="1"/>
  <c r="M131" i="1"/>
  <c r="L131" i="1"/>
  <c r="K131" i="1"/>
  <c r="J131" i="1"/>
  <c r="I131" i="1"/>
  <c r="P131" i="1"/>
  <c r="J127" i="1"/>
  <c r="I127" i="1"/>
  <c r="Q123" i="1"/>
  <c r="P123" i="1"/>
  <c r="O123" i="1"/>
  <c r="N123" i="1"/>
  <c r="M123" i="1"/>
  <c r="L123" i="1"/>
  <c r="K123" i="1"/>
  <c r="J123" i="1"/>
  <c r="I123" i="1"/>
  <c r="J118" i="1"/>
  <c r="I118" i="1"/>
  <c r="Q114" i="1"/>
  <c r="P114" i="1"/>
  <c r="O114" i="1"/>
  <c r="N114" i="1"/>
  <c r="M114" i="1"/>
  <c r="L114" i="1"/>
  <c r="K114" i="1"/>
  <c r="J114" i="1"/>
  <c r="I114" i="1"/>
  <c r="Q103" i="1"/>
  <c r="P103" i="1"/>
  <c r="O103" i="1"/>
  <c r="N103" i="1"/>
  <c r="M103" i="1"/>
  <c r="L103" i="1"/>
  <c r="K103" i="1"/>
  <c r="J103" i="1"/>
  <c r="I103" i="1"/>
  <c r="Q96" i="1"/>
  <c r="P96" i="1"/>
  <c r="O96" i="1"/>
  <c r="N96" i="1"/>
  <c r="M96" i="1"/>
  <c r="L96" i="1"/>
  <c r="K96" i="1"/>
  <c r="J96" i="1"/>
  <c r="I96" i="1"/>
  <c r="Q93" i="1"/>
  <c r="P93" i="1"/>
  <c r="O93" i="1"/>
  <c r="N93" i="1"/>
  <c r="M93" i="1"/>
  <c r="L93" i="1"/>
  <c r="K93" i="1"/>
  <c r="J93" i="1"/>
  <c r="I93" i="1"/>
  <c r="Q110" i="1"/>
  <c r="P110" i="1"/>
  <c r="O110" i="1"/>
  <c r="N110" i="1"/>
  <c r="M110" i="1"/>
  <c r="L110" i="1"/>
  <c r="K110" i="1"/>
  <c r="J110" i="1"/>
  <c r="I110" i="1"/>
  <c r="Q79" i="1"/>
  <c r="P79" i="1"/>
  <c r="O79" i="1"/>
  <c r="N79" i="1"/>
  <c r="M79" i="1"/>
  <c r="L79" i="1"/>
  <c r="K79" i="1"/>
  <c r="J79" i="1"/>
  <c r="I79" i="1"/>
  <c r="Q75" i="1"/>
  <c r="P75" i="1"/>
  <c r="O75" i="1"/>
  <c r="N75" i="1"/>
  <c r="M75" i="1"/>
  <c r="L75" i="1"/>
  <c r="K75" i="1"/>
  <c r="J75" i="1"/>
  <c r="I75" i="1"/>
  <c r="Q65" i="1"/>
  <c r="P65" i="1"/>
  <c r="O65" i="1"/>
  <c r="N65" i="1"/>
  <c r="M65" i="1"/>
  <c r="L65" i="1"/>
  <c r="K65" i="1"/>
  <c r="J65" i="1"/>
  <c r="I65" i="1"/>
  <c r="Q58" i="1"/>
  <c r="P58" i="1"/>
  <c r="O58" i="1"/>
  <c r="N58" i="1"/>
  <c r="M58" i="1"/>
  <c r="L58" i="1"/>
  <c r="K58" i="1"/>
  <c r="J58" i="1"/>
  <c r="I58" i="1"/>
  <c r="G49" i="1"/>
  <c r="J42" i="1"/>
  <c r="I42" i="1"/>
  <c r="J28" i="1"/>
  <c r="I28" i="1"/>
  <c r="J21" i="1"/>
  <c r="I21" i="1"/>
  <c r="H88" i="1"/>
  <c r="H84" i="1"/>
  <c r="H127" i="1"/>
  <c r="H123" i="1"/>
  <c r="H118" i="1"/>
  <c r="H114" i="1"/>
  <c r="H103" i="1"/>
  <c r="H96" i="1"/>
  <c r="H79" i="1"/>
  <c r="H65" i="1"/>
  <c r="H57" i="1" s="1"/>
  <c r="H168" i="1" s="1"/>
  <c r="H58" i="1"/>
  <c r="H28" i="1"/>
  <c r="H21" i="1"/>
  <c r="G91" i="1"/>
  <c r="G90" i="1"/>
  <c r="G89" i="1"/>
  <c r="G87" i="1"/>
  <c r="G86" i="1"/>
  <c r="G85" i="1"/>
  <c r="G135" i="1"/>
  <c r="G134" i="1"/>
  <c r="G133" i="1"/>
  <c r="G130" i="1"/>
  <c r="G129" i="1"/>
  <c r="G128" i="1"/>
  <c r="G126" i="1"/>
  <c r="G125" i="1"/>
  <c r="G124" i="1"/>
  <c r="G121" i="1"/>
  <c r="G120" i="1"/>
  <c r="G119" i="1"/>
  <c r="G117" i="1"/>
  <c r="G116" i="1"/>
  <c r="G115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5" i="1"/>
  <c r="G94" i="1"/>
  <c r="G112" i="1"/>
  <c r="G111" i="1"/>
  <c r="G82" i="1"/>
  <c r="G81" i="1"/>
  <c r="G80" i="1"/>
  <c r="G78" i="1"/>
  <c r="G77" i="1"/>
  <c r="G76" i="1"/>
  <c r="G74" i="1"/>
  <c r="G71" i="1"/>
  <c r="G70" i="1"/>
  <c r="G69" i="1"/>
  <c r="G68" i="1"/>
  <c r="G67" i="1"/>
  <c r="G66" i="1"/>
  <c r="G64" i="1"/>
  <c r="G63" i="1"/>
  <c r="G62" i="1"/>
  <c r="G61" i="1"/>
  <c r="G60" i="1"/>
  <c r="G59" i="1"/>
  <c r="G54" i="1"/>
  <c r="G48" i="1"/>
  <c r="G47" i="1"/>
  <c r="G46" i="1"/>
  <c r="G45" i="1"/>
  <c r="G44" i="1"/>
  <c r="G43" i="1"/>
  <c r="G41" i="1"/>
  <c r="G40" i="1"/>
  <c r="G39" i="1"/>
  <c r="G37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19" i="1"/>
  <c r="G18" i="1"/>
  <c r="G17" i="1"/>
  <c r="G14" i="1"/>
  <c r="H93" i="1"/>
  <c r="H110" i="1"/>
  <c r="H75" i="1"/>
  <c r="O83" i="1" l="1"/>
  <c r="I170" i="1"/>
  <c r="G38" i="1"/>
  <c r="G42" i="1"/>
  <c r="J170" i="1"/>
  <c r="H170" i="1"/>
  <c r="G131" i="1"/>
  <c r="G123" i="1"/>
  <c r="G93" i="1"/>
  <c r="G35" i="1"/>
  <c r="K12" i="1"/>
  <c r="K11" i="1" s="1"/>
  <c r="J12" i="1"/>
  <c r="J11" i="1" s="1"/>
  <c r="N12" i="1"/>
  <c r="G13" i="1"/>
  <c r="O12" i="1"/>
  <c r="L12" i="1"/>
  <c r="P12" i="1"/>
  <c r="I12" i="1"/>
  <c r="I11" i="1" s="1"/>
  <c r="M12" i="1"/>
  <c r="G79" i="1"/>
  <c r="G118" i="1"/>
  <c r="G88" i="1"/>
  <c r="M122" i="1"/>
  <c r="Q122" i="1"/>
  <c r="I83" i="1"/>
  <c r="M83" i="1"/>
  <c r="Q83" i="1"/>
  <c r="G127" i="1"/>
  <c r="G110" i="1"/>
  <c r="L15" i="1"/>
  <c r="K72" i="1"/>
  <c r="K57" i="1" s="1"/>
  <c r="G75" i="1"/>
  <c r="J57" i="1"/>
  <c r="I57" i="1"/>
  <c r="H113" i="1"/>
  <c r="Q170" i="1"/>
  <c r="L113" i="1"/>
  <c r="G28" i="1"/>
  <c r="L170" i="1"/>
  <c r="P170" i="1"/>
  <c r="J83" i="1"/>
  <c r="N83" i="1"/>
  <c r="P113" i="1"/>
  <c r="L122" i="1"/>
  <c r="P122" i="1"/>
  <c r="J113" i="1"/>
  <c r="N113" i="1"/>
  <c r="J122" i="1"/>
  <c r="O170" i="1"/>
  <c r="N122" i="1"/>
  <c r="L83" i="1"/>
  <c r="O122" i="1"/>
  <c r="I122" i="1"/>
  <c r="P83" i="1"/>
  <c r="M170" i="1"/>
  <c r="I113" i="1"/>
  <c r="M113" i="1"/>
  <c r="Q113" i="1"/>
  <c r="K122" i="1"/>
  <c r="K170" i="1"/>
  <c r="K113" i="1"/>
  <c r="O113" i="1"/>
  <c r="N170" i="1"/>
  <c r="H83" i="1"/>
  <c r="G114" i="1"/>
  <c r="L92" i="1"/>
  <c r="G132" i="1"/>
  <c r="J92" i="1"/>
  <c r="N92" i="1"/>
  <c r="P92" i="1"/>
  <c r="Q92" i="1"/>
  <c r="O92" i="1"/>
  <c r="M92" i="1"/>
  <c r="K92" i="1"/>
  <c r="I92" i="1"/>
  <c r="H92" i="1"/>
  <c r="G96" i="1"/>
  <c r="G65" i="1"/>
  <c r="G21" i="1"/>
  <c r="H169" i="1" l="1"/>
  <c r="L11" i="1"/>
  <c r="K169" i="1"/>
  <c r="K168" i="1"/>
  <c r="I168" i="1"/>
  <c r="I169" i="1"/>
  <c r="J168" i="1"/>
  <c r="J169" i="1"/>
  <c r="G20" i="1"/>
  <c r="G170" i="1" s="1"/>
  <c r="G12" i="1"/>
  <c r="L72" i="1"/>
  <c r="L57" i="1" s="1"/>
  <c r="M15" i="1"/>
  <c r="M11" i="1" s="1"/>
  <c r="G122" i="1"/>
  <c r="G113" i="1"/>
  <c r="G83" i="1"/>
  <c r="G84" i="1"/>
  <c r="L168" i="1" l="1"/>
  <c r="L169" i="1"/>
  <c r="M72" i="1"/>
  <c r="N15" i="1"/>
  <c r="N11" i="1" s="1"/>
  <c r="H16" i="2"/>
  <c r="F16" i="2"/>
  <c r="G16" i="2"/>
  <c r="E16" i="2"/>
  <c r="D16" i="2"/>
  <c r="F17" i="2"/>
  <c r="F13" i="2"/>
  <c r="E13" i="2"/>
  <c r="D13" i="2"/>
  <c r="C13" i="2"/>
  <c r="M57" i="1" l="1"/>
  <c r="O15" i="1"/>
  <c r="O11" i="1" s="1"/>
  <c r="N72" i="1"/>
  <c r="N57" i="1" s="1"/>
  <c r="N169" i="1" s="1"/>
  <c r="E15" i="2"/>
  <c r="D15" i="2"/>
  <c r="C15" i="2"/>
  <c r="C16" i="2"/>
  <c r="D17" i="2"/>
  <c r="G15" i="2"/>
  <c r="H17" i="2"/>
  <c r="C17" i="2"/>
  <c r="E17" i="2"/>
  <c r="E14" i="2"/>
  <c r="N168" i="1" l="1"/>
  <c r="M169" i="1"/>
  <c r="M168" i="1"/>
  <c r="Q15" i="1"/>
  <c r="Q11" i="1" s="1"/>
  <c r="P15" i="1"/>
  <c r="P11" i="1" s="1"/>
  <c r="O72" i="1"/>
  <c r="O57" i="1" s="1"/>
  <c r="O168" i="1" s="1"/>
  <c r="F14" i="2"/>
  <c r="D14" i="2"/>
  <c r="C14" i="2"/>
  <c r="G17" i="2"/>
  <c r="F15" i="2"/>
  <c r="H15" i="2"/>
  <c r="H14" i="2"/>
  <c r="O169" i="1" l="1"/>
  <c r="G16" i="1"/>
  <c r="G15" i="1"/>
  <c r="Q72" i="1"/>
  <c r="P72" i="1"/>
  <c r="P57" i="1" s="1"/>
  <c r="P168" i="1" s="1"/>
  <c r="G11" i="1"/>
  <c r="G13" i="2"/>
  <c r="H13" i="2"/>
  <c r="P169" i="1" l="1"/>
  <c r="G73" i="1"/>
  <c r="Q57" i="1"/>
  <c r="G72" i="1"/>
  <c r="G14" i="2"/>
  <c r="B14" i="2" s="1"/>
  <c r="B17" i="2"/>
  <c r="Q169" i="1" l="1"/>
  <c r="Q168" i="1"/>
  <c r="H18" i="2"/>
  <c r="E18" i="2"/>
  <c r="F18" i="2"/>
  <c r="G18" i="2"/>
  <c r="C18" i="2"/>
  <c r="D18" i="2"/>
  <c r="B15" i="2"/>
  <c r="B16" i="2"/>
  <c r="B13" i="2"/>
  <c r="B18" i="2" l="1"/>
  <c r="G92" i="1" l="1"/>
  <c r="G103" i="1"/>
  <c r="G57" i="1" l="1"/>
  <c r="G58" i="1"/>
  <c r="G169" i="1" l="1"/>
  <c r="G168" i="1"/>
</calcChain>
</file>

<file path=xl/sharedStrings.xml><?xml version="1.0" encoding="utf-8"?>
<sst xmlns="http://schemas.openxmlformats.org/spreadsheetml/2006/main" count="384" uniqueCount="149">
  <si>
    <t>1.1.</t>
  </si>
  <si>
    <t>1.2.</t>
  </si>
  <si>
    <t>1.3.</t>
  </si>
  <si>
    <t>№ п/п</t>
  </si>
  <si>
    <t>1.</t>
  </si>
  <si>
    <t>к муниципальной программе</t>
  </si>
  <si>
    <t>"Развитие системы образования</t>
  </si>
  <si>
    <t>в Омсукчанском городском округе</t>
  </si>
  <si>
    <t>на 2015-2020 г.г."</t>
  </si>
  <si>
    <t>Объем финансирования муниципальной программы "Развитие системы образования</t>
  </si>
  <si>
    <t>в Омсукчанском городском округе на 2015-2020 г.г." в разрезе подпрограмм с разбивкой по годам</t>
  </si>
  <si>
    <t>Объем финансирования всего</t>
  </si>
  <si>
    <t>в том числе по годам</t>
  </si>
  <si>
    <t>Наименование подпрограммы</t>
  </si>
  <si>
    <t>"Управление развитием отрасли образование в Омсукчанском городском округе"</t>
  </si>
  <si>
    <t>"Развитие общего образования в Омсукчанском городском округе"</t>
  </si>
  <si>
    <t>"Развитие дополнительного образования в Омсукчанском городском округе"</t>
  </si>
  <si>
    <t>"Развитие дошкольного образования в Омсукчанском городском округе"</t>
  </si>
  <si>
    <t>"Оздоровление детей в Омсукчанском городском округе"</t>
  </si>
  <si>
    <t>(тыс.руб.)</t>
  </si>
  <si>
    <t>Приложение №1</t>
  </si>
  <si>
    <t>ВСЕГО по Программе</t>
  </si>
  <si>
    <t>Наименование мероприятия</t>
  </si>
  <si>
    <t>Ответственный исполнитель</t>
  </si>
  <si>
    <t>Срок реализации</t>
  </si>
  <si>
    <t>2015-2020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</si>
  <si>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</si>
  <si>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</si>
  <si>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</si>
  <si>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</si>
  <si>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</si>
  <si>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</si>
  <si>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</si>
  <si>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</si>
  <si>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</si>
  <si>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4.</t>
  </si>
  <si>
    <t>4.1.</t>
  </si>
  <si>
    <t>5.</t>
  </si>
  <si>
    <t>5.1.</t>
  </si>
  <si>
    <t>Источник финансирования</t>
  </si>
  <si>
    <t xml:space="preserve">Целевые субсидии муниципальным учреждениям  на выполнение мероприятий по совершенствованию питания учащихся
</t>
  </si>
  <si>
    <t>Исполнитель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</si>
  <si>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</si>
  <si>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 xml:space="preserve">Целевые субсидии муниципальным учреждениям  на ремонт недвижимого имущества </t>
  </si>
  <si>
    <t>Целевые субсидии муниципальным учреждениям  на выплату стипендии учащимся</t>
  </si>
  <si>
    <t>Целевые субсидии на выполнение мероприятий по физической культуре и спорту</t>
  </si>
  <si>
    <t xml:space="preserve">Целевые субсидии муниципальным учреждениям  на выполнение мероприятий по организации питания </t>
  </si>
  <si>
    <t>Целевые субсидии муниципальным учреждениям  на оснащение</t>
  </si>
  <si>
    <t>Итого:</t>
  </si>
  <si>
    <t xml:space="preserve">Приложение </t>
  </si>
  <si>
    <t>Основное мероприятие "Обеспечение деятельности подведомственных учреждений"</t>
  </si>
  <si>
    <t>Управление образования АОГО</t>
  </si>
  <si>
    <t>МБДОУ "Детский сад п.Омсукчан"</t>
  </si>
  <si>
    <t>МБДОУ "Детский сад п.Дукат"</t>
  </si>
  <si>
    <t>Основное мероприятие "Осуществление государственных полномочий"</t>
  </si>
  <si>
    <t>МБОУ "СОШ п.Омсукчан"</t>
  </si>
  <si>
    <t>МБОУ "СОШ п.Дукат"</t>
  </si>
  <si>
    <t>МБОУ "ООШ п.Омсукчан"</t>
  </si>
  <si>
    <t>МБУДО "ЦДО п.Омсукчан"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</si>
  <si>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</si>
  <si>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</si>
  <si>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</si>
  <si>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 на оплату контейнера</t>
  </si>
  <si>
    <t>Основное мероприятие "Обеспечение гарантий работникам муниципальных  учреждений"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</si>
  <si>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</si>
  <si>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2.5.</t>
  </si>
  <si>
    <t>Основное мероприятие "Совершенствование питания учащихся"</t>
  </si>
  <si>
    <t>Основное мероприятие "Питание детей из многодетных семей"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</si>
  <si>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</si>
  <si>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Основное мероприятие "Питание детей с ограниченными возможностями здоровья"</t>
  </si>
  <si>
    <t>6.</t>
  </si>
  <si>
    <t>7.</t>
  </si>
  <si>
    <t>6.1.</t>
  </si>
  <si>
    <t>7.1.</t>
  </si>
  <si>
    <t>Основное мероприятие "Оздоровление детей и подростков"</t>
  </si>
  <si>
    <t xml:space="preserve">"Развитие образования </t>
  </si>
  <si>
    <t>Управление образования АОМО</t>
  </si>
  <si>
    <t>ИТОГО по мероприятию:</t>
  </si>
  <si>
    <t>2021-2030</t>
  </si>
  <si>
    <t>Основное мероприятие "Развитие образовательных  учреждений"</t>
  </si>
  <si>
    <t>Проведение ремонта недвижимого имущества</t>
  </si>
  <si>
    <t>Материально-техническое оснащение муниципальных учреждений образования</t>
  </si>
  <si>
    <t>3.4.</t>
  </si>
  <si>
    <t>3.5.</t>
  </si>
  <si>
    <t>3.1.1.</t>
  </si>
  <si>
    <t>3.2.1.</t>
  </si>
  <si>
    <t>3.3.1.</t>
  </si>
  <si>
    <t>5.2.</t>
  </si>
  <si>
    <t>5.3.</t>
  </si>
  <si>
    <t>3.4.1.</t>
  </si>
  <si>
    <t>3.5.1.</t>
  </si>
  <si>
    <t>8.</t>
  </si>
  <si>
    <t>8.1.</t>
  </si>
  <si>
    <t>9.</t>
  </si>
  <si>
    <t>9.1.</t>
  </si>
  <si>
    <t>ВСЕГО ПО МУНИЦИПАЛЬНОЙ ПРОГРАММЕ:</t>
  </si>
  <si>
    <t>ВСЕГО:</t>
  </si>
  <si>
    <t>10.</t>
  </si>
  <si>
    <t>Организация питания в дошкольных организациях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</si>
  <si>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</si>
  <si>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Итого</t>
  </si>
  <si>
    <t>Основное мероприятие "Организация бесплатного горячего  питание обучающихся"</t>
  </si>
  <si>
    <t>Основное мероприятие "Приобретение школьного автобуса"</t>
  </si>
  <si>
    <t>Целевая субсидия на приобретение школьного автобуса</t>
  </si>
  <si>
    <t>Основное мероприятие "Создание условий  для занятий физической культурой и спортом"</t>
  </si>
  <si>
    <t>Основное мероприятие "Формирование у обучающихся современных технологических и гуманитарных навыков"</t>
  </si>
  <si>
    <t>Основное мероприятие "Внедрение целевой модели образовательной среды в обшеобразавательных организациях"</t>
  </si>
  <si>
    <t>бюджет ОГО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</si>
  <si>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</si>
  <si>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областной бюджет</t>
  </si>
  <si>
    <t xml:space="preserve"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 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</si>
  <si>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</si>
  <si>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 </t>
  </si>
  <si>
    <t xml:space="preserve">МБОУ "СОШ п.Омсукчан" </t>
  </si>
  <si>
    <t xml:space="preserve">МБОУ "СОШ п.Дукат" </t>
  </si>
  <si>
    <t xml:space="preserve">МБОУ "ООШ п.Омсукчан" </t>
  </si>
  <si>
    <t>федеральный бюджет</t>
  </si>
  <si>
    <t>2.6.</t>
  </si>
  <si>
    <t>11.</t>
  </si>
  <si>
    <t>11.1.</t>
  </si>
  <si>
    <t>Субсидии муниципальным учреждениям дошкольного образования на выполнение муниципального задания</t>
  </si>
  <si>
    <t>Субсидии муниципальным учреждениям общего образования на выполнение муниципального задания</t>
  </si>
  <si>
    <t>12.</t>
  </si>
  <si>
    <t>12.1.</t>
  </si>
  <si>
    <t>13.</t>
  </si>
  <si>
    <t>13.1.</t>
  </si>
  <si>
    <t>14.</t>
  </si>
  <si>
    <t>14.1.</t>
  </si>
  <si>
    <t>15.1.</t>
  </si>
  <si>
    <t>15.</t>
  </si>
  <si>
    <t xml:space="preserve">Перечень мероприятий муниципальной программы "Развитие образования в Омсукчанском городском округе" </t>
  </si>
  <si>
    <t>Объем финансирования муниципальной программы по годам</t>
  </si>
  <si>
    <t>2022-2023</t>
  </si>
  <si>
    <t>Поощрение лучших учеников общеобразовательных организаций</t>
  </si>
  <si>
    <t>Проведение спортивных мероприятий в общеобразовательных организациях</t>
  </si>
  <si>
    <t xml:space="preserve">Субсидии муниципальным учреждениям дополнительного образования на выполнение муниципального задания 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</si>
  <si>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</si>
  <si>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</si>
  <si>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2.7.</t>
  </si>
  <si>
    <t>Мероприятия по организации отдыха и оздоровления детей в лагерях дневного пребывания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</si>
  <si>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дошкольного образования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</si>
  <si>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</si>
  <si>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областной и федеральный бюджеты</t>
  </si>
  <si>
    <t>Организация  бесплатного горячего питания обучающихся , получающих начальное общее образование в муниципальных образовательных организациях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</si>
  <si>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</si>
  <si>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</si>
  <si>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</si>
  <si>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10.1.</t>
  </si>
  <si>
    <t xml:space="preserve">        в Омсукчанском городском округе"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</si>
</sst>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2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7" fillId="0" borderId="0" xfId="0" applyFont="1" applyFill="1" applyAlignment="1">
      <alignment horizontal="right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2" fontId="0" fillId="0" borderId="0" xfId="0" applyNumberFormat="1" applyFill="1"/>
    <xf numFmtId="164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left" vertical="center" wrapText="1"/>
    </xf>
    <xf numFmtId="0" fontId="11" fillId="2" borderId="6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2" fontId="0" fillId="0" borderId="12" xfId="0" applyNumberForma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tabSelected="1" view="pageBreakPreview" topLeftCell="A163" zoomScaleNormal="100" zoomScaleSheetLayoutView="100" workbookViewId="0">
      <selection activeCell="H173" sqref="H173:I173"/>
    </sheetView>
  </sheetViews>
  <sheetFormatPr defaultColWidth="9.140625" defaultRowHeight="15" x14ac:dyDescent="0.25"/>
  <cols>
    <col min="1" max="1" width="7" style="9" customWidth="1"/>
    <col min="2" max="2" width="41.7109375" style="9" customWidth="1"/>
    <col min="3" max="3" width="11.42578125" style="9" customWidth="1"/>
    <col min="4" max="4" width="12.5703125" style="9" customWidth="1"/>
    <col min="5" max="5" width="7.42578125" style="9" customWidth="1"/>
    <col min="6" max="6" width="13.5703125" style="9" customWidth="1"/>
    <col min="7" max="7" width="13.85546875" style="9" customWidth="1"/>
    <col min="8" max="8" width="12.42578125" style="9" customWidth="1"/>
    <col min="9" max="9" width="12.85546875" style="9" customWidth="1"/>
    <col min="10" max="10" width="13.140625" style="9" customWidth="1"/>
    <col min="11" max="11" width="12.85546875" style="9" customWidth="1"/>
    <col min="12" max="12" width="12.42578125" style="9" customWidth="1"/>
    <col min="13" max="13" width="12.85546875" style="9" customWidth="1"/>
    <col min="14" max="14" width="13.140625" style="9" customWidth="1"/>
    <col min="15" max="15" width="12.5703125" style="9" customWidth="1"/>
    <col min="16" max="16" width="14.28515625" style="9" customWidth="1"/>
    <col min="17" max="17" width="13.5703125" style="9" customWidth="1"/>
    <col min="18" max="16384" width="9.140625" style="9"/>
  </cols>
  <sheetData>
    <row r="1" spans="1:17" ht="20.25" x14ac:dyDescent="0.3">
      <c r="N1" s="160" t="s">
        <v>49</v>
      </c>
      <c r="O1" s="160"/>
      <c r="P1" s="160"/>
      <c r="Q1" s="160"/>
    </row>
    <row r="2" spans="1:17" ht="20.25" x14ac:dyDescent="0.3">
      <c r="N2" s="160" t="s">
        <v>5</v>
      </c>
      <c r="O2" s="160"/>
      <c r="P2" s="160"/>
      <c r="Q2" s="160"/>
    </row>
    <row r="3" spans="1:17" ht="20.25" x14ac:dyDescent="0.3">
      <c r="N3" s="160" t="s">
        <v>75</v>
      </c>
      <c r="O3" s="160"/>
      <c r="P3" s="160"/>
      <c r="Q3" s="160"/>
    </row>
    <row r="4" spans="1:17" ht="19.7" customHeight="1" x14ac:dyDescent="0.3">
      <c r="M4" s="159" t="s">
        <v>148</v>
      </c>
      <c r="N4" s="159"/>
      <c r="O4" s="159"/>
      <c r="P4" s="159"/>
      <c r="Q4" s="159"/>
    </row>
    <row r="5" spans="1:17" ht="20.25" x14ac:dyDescent="0.3">
      <c r="N5" s="10"/>
      <c r="O5" s="10"/>
      <c r="Q5" s="16"/>
    </row>
    <row r="6" spans="1:17" ht="15.6" x14ac:dyDescent="0.25">
      <c r="N6" s="11"/>
    </row>
    <row r="7" spans="1:17" ht="20.45" customHeight="1" x14ac:dyDescent="0.25">
      <c r="A7" s="113" t="s">
        <v>130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7" ht="15.75" x14ac:dyDescent="0.25">
      <c r="Q8" s="10" t="s">
        <v>19</v>
      </c>
    </row>
    <row r="9" spans="1:17" ht="23.25" customHeight="1" x14ac:dyDescent="0.25">
      <c r="A9" s="82" t="s">
        <v>3</v>
      </c>
      <c r="B9" s="82" t="s">
        <v>22</v>
      </c>
      <c r="C9" s="82" t="s">
        <v>23</v>
      </c>
      <c r="D9" s="82" t="s">
        <v>41</v>
      </c>
      <c r="E9" s="82" t="s">
        <v>24</v>
      </c>
      <c r="F9" s="137" t="s">
        <v>39</v>
      </c>
      <c r="G9" s="114" t="s">
        <v>131</v>
      </c>
      <c r="H9" s="115"/>
      <c r="I9" s="115"/>
      <c r="J9" s="115"/>
      <c r="K9" s="115"/>
      <c r="L9" s="115"/>
      <c r="M9" s="115"/>
      <c r="N9" s="115"/>
      <c r="O9" s="115"/>
      <c r="P9" s="115"/>
      <c r="Q9" s="116"/>
    </row>
    <row r="10" spans="1:17" s="12" customFormat="1" ht="21.75" customHeight="1" x14ac:dyDescent="0.25">
      <c r="A10" s="146"/>
      <c r="B10" s="146"/>
      <c r="C10" s="146"/>
      <c r="D10" s="146"/>
      <c r="E10" s="146"/>
      <c r="F10" s="137"/>
      <c r="G10" s="13" t="s">
        <v>96</v>
      </c>
      <c r="H10" s="14">
        <v>2021</v>
      </c>
      <c r="I10" s="14">
        <v>2022</v>
      </c>
      <c r="J10" s="14">
        <v>2023</v>
      </c>
      <c r="K10" s="14">
        <v>2024</v>
      </c>
      <c r="L10" s="14">
        <v>2025</v>
      </c>
      <c r="M10" s="14">
        <v>2026</v>
      </c>
      <c r="N10" s="14">
        <v>2027</v>
      </c>
      <c r="O10" s="14">
        <v>2028</v>
      </c>
      <c r="P10" s="14">
        <v>2029</v>
      </c>
      <c r="Q10" s="14">
        <v>2030</v>
      </c>
    </row>
    <row r="11" spans="1:17" ht="35.450000000000003" customHeight="1" x14ac:dyDescent="0.25">
      <c r="A11" s="71" t="s">
        <v>4</v>
      </c>
      <c r="B11" s="117" t="s">
        <v>50</v>
      </c>
      <c r="C11" s="118"/>
      <c r="D11" s="119"/>
      <c r="E11" s="17"/>
      <c r="F11" s="14" t="s">
        <v>77</v>
      </c>
      <c r="G11" s="53">
        <f t="shared" ref="G11:G41" si="0">SUM(H11:Q11)</f>
        <v>931802.69323361281</v>
      </c>
      <c r="H11" s="54">
        <f>H12+H15+H19</f>
        <v>82138.950000000012</v>
      </c>
      <c r="I11" s="54">
        <f t="shared" ref="I11:Q11" si="1">I12+I15+I19</f>
        <v>80542.700000000012</v>
      </c>
      <c r="J11" s="54">
        <f t="shared" si="1"/>
        <v>80542.700000000012</v>
      </c>
      <c r="K11" s="54">
        <f t="shared" si="1"/>
        <v>84571.115000000005</v>
      </c>
      <c r="L11" s="54">
        <f t="shared" si="1"/>
        <v>88798.570750000014</v>
      </c>
      <c r="M11" s="54">
        <f t="shared" si="1"/>
        <v>93239.299287500005</v>
      </c>
      <c r="N11" s="54">
        <f t="shared" si="1"/>
        <v>97902.164251875016</v>
      </c>
      <c r="O11" s="54">
        <f t="shared" si="1"/>
        <v>102796.27246446876</v>
      </c>
      <c r="P11" s="54">
        <f t="shared" si="1"/>
        <v>107936.9860876922</v>
      </c>
      <c r="Q11" s="54">
        <f t="shared" si="1"/>
        <v>113333.93539207682</v>
      </c>
    </row>
    <row r="12" spans="1:17" ht="21.2" customHeight="1" x14ac:dyDescent="0.25">
      <c r="A12" s="104" t="s">
        <v>0</v>
      </c>
      <c r="B12" s="128" t="s">
        <v>120</v>
      </c>
      <c r="C12" s="91" t="s">
        <v>76</v>
      </c>
      <c r="D12" s="19"/>
      <c r="E12" s="20"/>
      <c r="F12" s="14" t="s">
        <v>48</v>
      </c>
      <c r="G12" s="53">
        <f t="shared" si="0"/>
        <v>170881.8</v>
      </c>
      <c r="H12" s="55">
        <f>SUM(H13:H14)</f>
        <v>14795.6</v>
      </c>
      <c r="I12" s="55">
        <f t="shared" ref="I12:Q12" si="2">SUM(I13:I14)</f>
        <v>14795.6</v>
      </c>
      <c r="J12" s="55">
        <f t="shared" si="2"/>
        <v>14795.6</v>
      </c>
      <c r="K12" s="55">
        <f t="shared" si="2"/>
        <v>15536</v>
      </c>
      <c r="L12" s="55">
        <f t="shared" si="2"/>
        <v>16312</v>
      </c>
      <c r="M12" s="55">
        <f t="shared" si="2"/>
        <v>17128</v>
      </c>
      <c r="N12" s="55">
        <f t="shared" si="2"/>
        <v>17985</v>
      </c>
      <c r="O12" s="55">
        <f t="shared" si="2"/>
        <v>18884</v>
      </c>
      <c r="P12" s="55">
        <f t="shared" si="2"/>
        <v>19829</v>
      </c>
      <c r="Q12" s="55">
        <f t="shared" si="2"/>
        <v>20821</v>
      </c>
    </row>
    <row r="13" spans="1:17" ht="45" customHeight="1" x14ac:dyDescent="0.25">
      <c r="A13" s="105"/>
      <c r="B13" s="129"/>
      <c r="C13" s="96"/>
      <c r="D13" s="19" t="s">
        <v>52</v>
      </c>
      <c r="E13" s="126" t="s">
        <v>78</v>
      </c>
      <c r="F13" s="145" t="s">
        <v>107</v>
      </c>
      <c r="G13" s="53">
        <f t="shared" si="0"/>
        <v>116657.8</v>
      </c>
      <c r="H13" s="56">
        <v>10100.6</v>
      </c>
      <c r="I13" s="56">
        <v>10100.6</v>
      </c>
      <c r="J13" s="56">
        <v>10100.6</v>
      </c>
      <c r="K13" s="56">
        <v>10606</v>
      </c>
      <c r="L13" s="56">
        <v>11136</v>
      </c>
      <c r="M13" s="56">
        <v>11693</v>
      </c>
      <c r="N13" s="56">
        <v>12278</v>
      </c>
      <c r="O13" s="56">
        <v>12892</v>
      </c>
      <c r="P13" s="56">
        <v>13537</v>
      </c>
      <c r="Q13" s="56">
        <v>14214</v>
      </c>
    </row>
    <row r="14" spans="1:17" ht="46.5" customHeight="1" x14ac:dyDescent="0.25">
      <c r="A14" s="106"/>
      <c r="B14" s="130"/>
      <c r="C14" s="96"/>
      <c r="D14" s="19" t="s">
        <v>53</v>
      </c>
      <c r="E14" s="127"/>
      <c r="F14" s="146"/>
      <c r="G14" s="53">
        <f t="shared" si="0"/>
        <v>54224</v>
      </c>
      <c r="H14" s="56">
        <v>4695</v>
      </c>
      <c r="I14" s="56">
        <v>4695</v>
      </c>
      <c r="J14" s="56">
        <v>4695</v>
      </c>
      <c r="K14" s="56">
        <v>4930</v>
      </c>
      <c r="L14" s="56">
        <v>5176</v>
      </c>
      <c r="M14" s="56">
        <v>5435</v>
      </c>
      <c r="N14" s="56">
        <v>5707</v>
      </c>
      <c r="O14" s="56">
        <v>5992</v>
      </c>
      <c r="P14" s="56">
        <v>6292</v>
      </c>
      <c r="Q14" s="56">
        <v>6607</v>
      </c>
    </row>
    <row r="15" spans="1:17" ht="18.75" customHeight="1" x14ac:dyDescent="0.25">
      <c r="A15" s="104" t="s">
        <v>1</v>
      </c>
      <c r="B15" s="128" t="s">
        <v>121</v>
      </c>
      <c r="C15" s="96"/>
      <c r="D15" s="19"/>
      <c r="E15" s="20"/>
      <c r="F15" s="14" t="s">
        <v>48</v>
      </c>
      <c r="G15" s="53">
        <f t="shared" si="0"/>
        <v>331357.40000000002</v>
      </c>
      <c r="H15" s="55">
        <f>SUM(H16:H18)</f>
        <v>28690.800000000003</v>
      </c>
      <c r="I15" s="55">
        <f t="shared" ref="I15:Q15" si="3">SUM(I16:I18)</f>
        <v>28690.800000000003</v>
      </c>
      <c r="J15" s="55">
        <f t="shared" si="3"/>
        <v>28690.800000000003</v>
      </c>
      <c r="K15" s="55">
        <f t="shared" si="3"/>
        <v>30126</v>
      </c>
      <c r="L15" s="55">
        <f t="shared" si="3"/>
        <v>31632</v>
      </c>
      <c r="M15" s="55">
        <f t="shared" si="3"/>
        <v>33214</v>
      </c>
      <c r="N15" s="55">
        <f t="shared" si="3"/>
        <v>34875</v>
      </c>
      <c r="O15" s="55">
        <f t="shared" si="3"/>
        <v>36618</v>
      </c>
      <c r="P15" s="55">
        <f t="shared" si="3"/>
        <v>38449</v>
      </c>
      <c r="Q15" s="55">
        <f t="shared" si="3"/>
        <v>40371</v>
      </c>
    </row>
    <row r="16" spans="1:17" ht="34.5" customHeight="1" x14ac:dyDescent="0.25">
      <c r="A16" s="105"/>
      <c r="B16" s="129"/>
      <c r="C16" s="96"/>
      <c r="D16" s="19" t="s">
        <v>55</v>
      </c>
      <c r="E16" s="131" t="s">
        <v>78</v>
      </c>
      <c r="F16" s="145" t="s">
        <v>107</v>
      </c>
      <c r="G16" s="53">
        <f t="shared" si="0"/>
        <v>114672</v>
      </c>
      <c r="H16" s="56">
        <v>9929</v>
      </c>
      <c r="I16" s="56">
        <v>9929</v>
      </c>
      <c r="J16" s="56">
        <v>9929</v>
      </c>
      <c r="K16" s="56">
        <v>10426</v>
      </c>
      <c r="L16" s="56">
        <v>10947</v>
      </c>
      <c r="M16" s="56">
        <v>11494</v>
      </c>
      <c r="N16" s="56">
        <v>12069</v>
      </c>
      <c r="O16" s="56">
        <v>12672</v>
      </c>
      <c r="P16" s="56">
        <v>13306</v>
      </c>
      <c r="Q16" s="56">
        <v>13971</v>
      </c>
    </row>
    <row r="17" spans="1:17" ht="35.450000000000003" customHeight="1" x14ac:dyDescent="0.25">
      <c r="A17" s="105"/>
      <c r="B17" s="129"/>
      <c r="C17" s="96"/>
      <c r="D17" s="19" t="s">
        <v>56</v>
      </c>
      <c r="E17" s="132"/>
      <c r="F17" s="145"/>
      <c r="G17" s="53">
        <f t="shared" si="0"/>
        <v>148435.70000000001</v>
      </c>
      <c r="H17" s="56">
        <v>12851.9</v>
      </c>
      <c r="I17" s="56">
        <v>12851.9</v>
      </c>
      <c r="J17" s="56">
        <v>12851.9</v>
      </c>
      <c r="K17" s="56">
        <v>13495</v>
      </c>
      <c r="L17" s="56">
        <v>14170</v>
      </c>
      <c r="M17" s="56">
        <v>14879</v>
      </c>
      <c r="N17" s="56">
        <v>15623</v>
      </c>
      <c r="O17" s="56">
        <v>16404</v>
      </c>
      <c r="P17" s="56">
        <v>17224</v>
      </c>
      <c r="Q17" s="56">
        <v>18085</v>
      </c>
    </row>
    <row r="18" spans="1:17" ht="29.25" customHeight="1" x14ac:dyDescent="0.25">
      <c r="A18" s="106"/>
      <c r="B18" s="130"/>
      <c r="C18" s="96"/>
      <c r="D18" s="19" t="s">
        <v>57</v>
      </c>
      <c r="E18" s="133"/>
      <c r="F18" s="146"/>
      <c r="G18" s="53">
        <f t="shared" si="0"/>
        <v>68249.7</v>
      </c>
      <c r="H18" s="56">
        <v>5909.9</v>
      </c>
      <c r="I18" s="56">
        <v>5909.9</v>
      </c>
      <c r="J18" s="56">
        <v>5909.9</v>
      </c>
      <c r="K18" s="56">
        <v>6205</v>
      </c>
      <c r="L18" s="56">
        <v>6515</v>
      </c>
      <c r="M18" s="56">
        <v>6841</v>
      </c>
      <c r="N18" s="56">
        <v>7183</v>
      </c>
      <c r="O18" s="56">
        <v>7542</v>
      </c>
      <c r="P18" s="56">
        <v>7919</v>
      </c>
      <c r="Q18" s="56">
        <v>8315</v>
      </c>
    </row>
    <row r="19" spans="1:17" ht="51.6" customHeight="1" x14ac:dyDescent="0.25">
      <c r="A19" s="69" t="s">
        <v>2</v>
      </c>
      <c r="B19" s="70" t="s">
        <v>135</v>
      </c>
      <c r="C19" s="92"/>
      <c r="D19" s="19" t="s">
        <v>58</v>
      </c>
      <c r="E19" s="20" t="s">
        <v>78</v>
      </c>
      <c r="F19" s="13" t="s">
        <v>107</v>
      </c>
      <c r="G19" s="53">
        <f t="shared" si="0"/>
        <v>429563.49323361285</v>
      </c>
      <c r="H19" s="55">
        <f>14834.95+23817.6</f>
        <v>38652.550000000003</v>
      </c>
      <c r="I19" s="55">
        <v>37056.300000000003</v>
      </c>
      <c r="J19" s="55">
        <v>37056.300000000003</v>
      </c>
      <c r="K19" s="55">
        <f t="shared" ref="K19:Q19" si="4">J19*1.05</f>
        <v>38909.115000000005</v>
      </c>
      <c r="L19" s="55">
        <f t="shared" si="4"/>
        <v>40854.570750000006</v>
      </c>
      <c r="M19" s="55">
        <f t="shared" si="4"/>
        <v>42897.299287500005</v>
      </c>
      <c r="N19" s="55">
        <f t="shared" si="4"/>
        <v>45042.164251875009</v>
      </c>
      <c r="O19" s="55">
        <f t="shared" si="4"/>
        <v>47294.272464468762</v>
      </c>
      <c r="P19" s="55">
        <f t="shared" si="4"/>
        <v>49658.986087692203</v>
      </c>
      <c r="Q19" s="55">
        <f t="shared" si="4"/>
        <v>52141.935392076819</v>
      </c>
    </row>
    <row r="20" spans="1:17" ht="33.75" customHeight="1" x14ac:dyDescent="0.25">
      <c r="A20" s="71" t="s">
        <v>26</v>
      </c>
      <c r="B20" s="151" t="s">
        <v>54</v>
      </c>
      <c r="C20" s="151"/>
      <c r="D20" s="151"/>
      <c r="E20" s="21"/>
      <c r="F20" s="14" t="s">
        <v>77</v>
      </c>
      <c r="G20" s="53">
        <f>G21+G28+G35+G42+G49+G53</f>
        <v>995900.20000000007</v>
      </c>
      <c r="H20" s="55">
        <f>H21+H28+H35+H42+H49+H53+H38</f>
        <v>246448.7</v>
      </c>
      <c r="I20" s="55">
        <f t="shared" ref="I20:Q20" si="5">I21+I28+I35+I42+I49+I53+I38</f>
        <v>209060.9</v>
      </c>
      <c r="J20" s="55">
        <f t="shared" si="5"/>
        <v>232587.40000000002</v>
      </c>
      <c r="K20" s="55">
        <f t="shared" si="5"/>
        <v>232587.40000000002</v>
      </c>
      <c r="L20" s="55">
        <f t="shared" si="5"/>
        <v>232587.40000000002</v>
      </c>
      <c r="M20" s="55">
        <f t="shared" si="5"/>
        <v>232587.40000000002</v>
      </c>
      <c r="N20" s="55">
        <f t="shared" si="5"/>
        <v>232587.40000000002</v>
      </c>
      <c r="O20" s="55">
        <f t="shared" si="5"/>
        <v>232587.40000000002</v>
      </c>
      <c r="P20" s="55">
        <f t="shared" si="5"/>
        <v>232587.40000000002</v>
      </c>
      <c r="Q20" s="55">
        <f t="shared" si="5"/>
        <v>232587.40000000002</v>
      </c>
    </row>
    <row r="21" spans="1:17" ht="19.5" customHeight="1" x14ac:dyDescent="0.25">
      <c r="A21" s="120" t="s">
        <v>27</v>
      </c>
      <c r="B21" s="149" t="s">
        <v>108</v>
      </c>
      <c r="C21" s="91" t="s">
        <v>51</v>
      </c>
      <c r="D21" s="22"/>
      <c r="E21" s="21"/>
      <c r="F21" s="14" t="s">
        <v>48</v>
      </c>
      <c r="G21" s="53">
        <f t="shared" si="0"/>
        <v>20790</v>
      </c>
      <c r="H21" s="55">
        <f>SUM(H22:H27)</f>
        <v>2079</v>
      </c>
      <c r="I21" s="55">
        <f t="shared" ref="I21:J21" si="6">SUM(I22:I27)</f>
        <v>2079</v>
      </c>
      <c r="J21" s="55">
        <f t="shared" si="6"/>
        <v>2079</v>
      </c>
      <c r="K21" s="55">
        <f t="shared" ref="K21:Q21" si="7">SUM(K22:K27)</f>
        <v>2079</v>
      </c>
      <c r="L21" s="55">
        <f t="shared" si="7"/>
        <v>2079</v>
      </c>
      <c r="M21" s="55">
        <f t="shared" si="7"/>
        <v>2079</v>
      </c>
      <c r="N21" s="55">
        <f t="shared" si="7"/>
        <v>2079</v>
      </c>
      <c r="O21" s="55">
        <f t="shared" si="7"/>
        <v>2079</v>
      </c>
      <c r="P21" s="55">
        <f t="shared" si="7"/>
        <v>2079</v>
      </c>
      <c r="Q21" s="55">
        <f t="shared" si="7"/>
        <v>2079</v>
      </c>
    </row>
    <row r="22" spans="1:17" ht="45" customHeight="1" x14ac:dyDescent="0.25">
      <c r="A22" s="120"/>
      <c r="B22" s="149"/>
      <c r="C22" s="96"/>
      <c r="D22" s="22" t="s">
        <v>52</v>
      </c>
      <c r="E22" s="131" t="s">
        <v>78</v>
      </c>
      <c r="F22" s="82" t="s">
        <v>109</v>
      </c>
      <c r="G22" s="53">
        <f t="shared" si="0"/>
        <v>3250</v>
      </c>
      <c r="H22" s="56">
        <v>325</v>
      </c>
      <c r="I22" s="56">
        <v>325</v>
      </c>
      <c r="J22" s="56">
        <v>325</v>
      </c>
      <c r="K22" s="56">
        <v>325</v>
      </c>
      <c r="L22" s="56">
        <v>325</v>
      </c>
      <c r="M22" s="56">
        <v>325</v>
      </c>
      <c r="N22" s="56">
        <v>325</v>
      </c>
      <c r="O22" s="56">
        <v>325</v>
      </c>
      <c r="P22" s="56">
        <v>325</v>
      </c>
      <c r="Q22" s="56">
        <v>325</v>
      </c>
    </row>
    <row r="23" spans="1:17" ht="39.200000000000003" customHeight="1" x14ac:dyDescent="0.25">
      <c r="A23" s="120"/>
      <c r="B23" s="149"/>
      <c r="C23" s="96"/>
      <c r="D23" s="22" t="s">
        <v>53</v>
      </c>
      <c r="E23" s="132"/>
      <c r="F23" s="145"/>
      <c r="G23" s="53">
        <f t="shared" si="0"/>
        <v>2640</v>
      </c>
      <c r="H23" s="56">
        <v>264</v>
      </c>
      <c r="I23" s="56">
        <v>264</v>
      </c>
      <c r="J23" s="56">
        <v>264</v>
      </c>
      <c r="K23" s="56">
        <v>264</v>
      </c>
      <c r="L23" s="56">
        <v>264</v>
      </c>
      <c r="M23" s="56">
        <v>264</v>
      </c>
      <c r="N23" s="56">
        <v>264</v>
      </c>
      <c r="O23" s="56">
        <v>264</v>
      </c>
      <c r="P23" s="56">
        <v>264</v>
      </c>
      <c r="Q23" s="56">
        <v>264</v>
      </c>
    </row>
    <row r="24" spans="1:17" ht="27" customHeight="1" x14ac:dyDescent="0.25">
      <c r="A24" s="120"/>
      <c r="B24" s="149"/>
      <c r="C24" s="96"/>
      <c r="D24" s="22" t="s">
        <v>55</v>
      </c>
      <c r="E24" s="132"/>
      <c r="F24" s="145"/>
      <c r="G24" s="53">
        <f t="shared" si="0"/>
        <v>7510</v>
      </c>
      <c r="H24" s="56">
        <v>751</v>
      </c>
      <c r="I24" s="56">
        <v>751</v>
      </c>
      <c r="J24" s="56">
        <v>751</v>
      </c>
      <c r="K24" s="56">
        <v>751</v>
      </c>
      <c r="L24" s="56">
        <v>751</v>
      </c>
      <c r="M24" s="56">
        <v>751</v>
      </c>
      <c r="N24" s="56">
        <v>751</v>
      </c>
      <c r="O24" s="56">
        <v>751</v>
      </c>
      <c r="P24" s="56">
        <v>751</v>
      </c>
      <c r="Q24" s="56">
        <v>751</v>
      </c>
    </row>
    <row r="25" spans="1:17" ht="28.5" customHeight="1" x14ac:dyDescent="0.25">
      <c r="A25" s="120"/>
      <c r="B25" s="149"/>
      <c r="C25" s="96"/>
      <c r="D25" s="22" t="s">
        <v>56</v>
      </c>
      <c r="E25" s="132"/>
      <c r="F25" s="145"/>
      <c r="G25" s="53">
        <f t="shared" si="0"/>
        <v>2878.0000000000005</v>
      </c>
      <c r="H25" s="56">
        <v>287.8</v>
      </c>
      <c r="I25" s="56">
        <v>287.8</v>
      </c>
      <c r="J25" s="56">
        <v>287.8</v>
      </c>
      <c r="K25" s="56">
        <v>287.8</v>
      </c>
      <c r="L25" s="56">
        <v>287.8</v>
      </c>
      <c r="M25" s="56">
        <v>287.8</v>
      </c>
      <c r="N25" s="56">
        <v>287.8</v>
      </c>
      <c r="O25" s="56">
        <v>287.8</v>
      </c>
      <c r="P25" s="56">
        <v>287.8</v>
      </c>
      <c r="Q25" s="56">
        <v>287.8</v>
      </c>
    </row>
    <row r="26" spans="1:17" ht="31.7" customHeight="1" x14ac:dyDescent="0.25">
      <c r="A26" s="120"/>
      <c r="B26" s="149"/>
      <c r="C26" s="96"/>
      <c r="D26" s="22" t="s">
        <v>57</v>
      </c>
      <c r="E26" s="132"/>
      <c r="F26" s="145"/>
      <c r="G26" s="53">
        <f t="shared" si="0"/>
        <v>2721.9999999999995</v>
      </c>
      <c r="H26" s="56">
        <v>272.2</v>
      </c>
      <c r="I26" s="56">
        <v>272.2</v>
      </c>
      <c r="J26" s="56">
        <v>272.2</v>
      </c>
      <c r="K26" s="56">
        <v>272.2</v>
      </c>
      <c r="L26" s="56">
        <v>272.2</v>
      </c>
      <c r="M26" s="56">
        <v>272.2</v>
      </c>
      <c r="N26" s="56">
        <v>272.2</v>
      </c>
      <c r="O26" s="56">
        <v>272.2</v>
      </c>
      <c r="P26" s="56">
        <v>272.2</v>
      </c>
      <c r="Q26" s="56">
        <v>272.2</v>
      </c>
    </row>
    <row r="27" spans="1:17" ht="35.450000000000003" customHeight="1" x14ac:dyDescent="0.25">
      <c r="A27" s="120"/>
      <c r="B27" s="149"/>
      <c r="C27" s="96"/>
      <c r="D27" s="22" t="s">
        <v>58</v>
      </c>
      <c r="E27" s="133"/>
      <c r="F27" s="146"/>
      <c r="G27" s="53">
        <f t="shared" si="0"/>
        <v>1790</v>
      </c>
      <c r="H27" s="56">
        <v>179</v>
      </c>
      <c r="I27" s="56">
        <v>179</v>
      </c>
      <c r="J27" s="56">
        <v>179</v>
      </c>
      <c r="K27" s="56">
        <v>179</v>
      </c>
      <c r="L27" s="56">
        <v>179</v>
      </c>
      <c r="M27" s="56">
        <v>179</v>
      </c>
      <c r="N27" s="56">
        <v>179</v>
      </c>
      <c r="O27" s="56">
        <v>179</v>
      </c>
      <c r="P27" s="56">
        <v>179</v>
      </c>
      <c r="Q27" s="56">
        <v>179</v>
      </c>
    </row>
    <row r="28" spans="1:17" ht="16.5" customHeight="1" x14ac:dyDescent="0.25">
      <c r="A28" s="120" t="s">
        <v>28</v>
      </c>
      <c r="B28" s="149" t="s">
        <v>110</v>
      </c>
      <c r="C28" s="91" t="s">
        <v>51</v>
      </c>
      <c r="D28" s="22"/>
      <c r="E28" s="21"/>
      <c r="F28" s="14" t="s">
        <v>48</v>
      </c>
      <c r="G28" s="53">
        <f t="shared" si="0"/>
        <v>44488.6</v>
      </c>
      <c r="H28" s="55">
        <f>SUM(H29:H34)</f>
        <v>4479.1000000000004</v>
      </c>
      <c r="I28" s="55">
        <f t="shared" ref="I28:J28" si="8">SUM(I29:I34)</f>
        <v>4445.5</v>
      </c>
      <c r="J28" s="55">
        <f t="shared" si="8"/>
        <v>4445.5</v>
      </c>
      <c r="K28" s="55">
        <f t="shared" ref="K28:Q28" si="9">SUM(K29:K34)</f>
        <v>4445.5</v>
      </c>
      <c r="L28" s="55">
        <f t="shared" si="9"/>
        <v>4445.5</v>
      </c>
      <c r="M28" s="55">
        <f t="shared" si="9"/>
        <v>4445.5</v>
      </c>
      <c r="N28" s="55">
        <f t="shared" si="9"/>
        <v>4445.5</v>
      </c>
      <c r="O28" s="55">
        <f t="shared" si="9"/>
        <v>4445.5</v>
      </c>
      <c r="P28" s="55">
        <f t="shared" si="9"/>
        <v>4445.5</v>
      </c>
      <c r="Q28" s="55">
        <f t="shared" si="9"/>
        <v>4445.5</v>
      </c>
    </row>
    <row r="29" spans="1:17" ht="41.25" customHeight="1" x14ac:dyDescent="0.25">
      <c r="A29" s="120"/>
      <c r="B29" s="149"/>
      <c r="C29" s="96"/>
      <c r="D29" s="22" t="s">
        <v>52</v>
      </c>
      <c r="E29" s="125" t="s">
        <v>78</v>
      </c>
      <c r="F29" s="82" t="s">
        <v>109</v>
      </c>
      <c r="G29" s="53">
        <f t="shared" si="0"/>
        <v>11232.000000000002</v>
      </c>
      <c r="H29" s="56">
        <v>1123.2</v>
      </c>
      <c r="I29" s="56">
        <v>1123.2</v>
      </c>
      <c r="J29" s="56">
        <v>1123.2</v>
      </c>
      <c r="K29" s="56">
        <v>1123.2</v>
      </c>
      <c r="L29" s="56">
        <v>1123.2</v>
      </c>
      <c r="M29" s="56">
        <v>1123.2</v>
      </c>
      <c r="N29" s="56">
        <v>1123.2</v>
      </c>
      <c r="O29" s="56">
        <v>1123.2</v>
      </c>
      <c r="P29" s="56">
        <v>1123.2</v>
      </c>
      <c r="Q29" s="56">
        <v>1123.2</v>
      </c>
    </row>
    <row r="30" spans="1:17" ht="37.5" customHeight="1" x14ac:dyDescent="0.25">
      <c r="A30" s="120"/>
      <c r="B30" s="149"/>
      <c r="C30" s="96"/>
      <c r="D30" s="22" t="s">
        <v>53</v>
      </c>
      <c r="E30" s="126"/>
      <c r="F30" s="145"/>
      <c r="G30" s="53">
        <f t="shared" si="0"/>
        <v>5061</v>
      </c>
      <c r="H30" s="56">
        <v>506.1</v>
      </c>
      <c r="I30" s="56">
        <v>506.1</v>
      </c>
      <c r="J30" s="56">
        <v>506.1</v>
      </c>
      <c r="K30" s="56">
        <v>506.1</v>
      </c>
      <c r="L30" s="56">
        <v>506.1</v>
      </c>
      <c r="M30" s="56">
        <v>506.1</v>
      </c>
      <c r="N30" s="56">
        <v>506.1</v>
      </c>
      <c r="O30" s="56">
        <v>506.1</v>
      </c>
      <c r="P30" s="56">
        <v>506.1</v>
      </c>
      <c r="Q30" s="56">
        <v>506.1</v>
      </c>
    </row>
    <row r="31" spans="1:17" ht="29.25" customHeight="1" x14ac:dyDescent="0.25">
      <c r="A31" s="120"/>
      <c r="B31" s="149"/>
      <c r="C31" s="96"/>
      <c r="D31" s="22" t="s">
        <v>55</v>
      </c>
      <c r="E31" s="126"/>
      <c r="F31" s="145"/>
      <c r="G31" s="53">
        <f t="shared" si="0"/>
        <v>9901.6</v>
      </c>
      <c r="H31" s="56">
        <v>1020.4</v>
      </c>
      <c r="I31" s="56">
        <v>986.8</v>
      </c>
      <c r="J31" s="56">
        <v>986.8</v>
      </c>
      <c r="K31" s="56">
        <v>986.8</v>
      </c>
      <c r="L31" s="56">
        <v>986.8</v>
      </c>
      <c r="M31" s="56">
        <v>986.8</v>
      </c>
      <c r="N31" s="56">
        <v>986.8</v>
      </c>
      <c r="O31" s="56">
        <v>986.8</v>
      </c>
      <c r="P31" s="56">
        <v>986.8</v>
      </c>
      <c r="Q31" s="56">
        <v>986.8</v>
      </c>
    </row>
    <row r="32" spans="1:17" ht="31.7" customHeight="1" x14ac:dyDescent="0.25">
      <c r="A32" s="120"/>
      <c r="B32" s="149"/>
      <c r="C32" s="96"/>
      <c r="D32" s="22" t="s">
        <v>56</v>
      </c>
      <c r="E32" s="126"/>
      <c r="F32" s="145"/>
      <c r="G32" s="53">
        <f t="shared" si="0"/>
        <v>6381.9999999999991</v>
      </c>
      <c r="H32" s="56">
        <v>638.20000000000005</v>
      </c>
      <c r="I32" s="56">
        <v>638.20000000000005</v>
      </c>
      <c r="J32" s="56">
        <v>638.20000000000005</v>
      </c>
      <c r="K32" s="56">
        <v>638.20000000000005</v>
      </c>
      <c r="L32" s="56">
        <v>638.20000000000005</v>
      </c>
      <c r="M32" s="56">
        <v>638.20000000000005</v>
      </c>
      <c r="N32" s="56">
        <v>638.20000000000005</v>
      </c>
      <c r="O32" s="56">
        <v>638.20000000000005</v>
      </c>
      <c r="P32" s="56">
        <v>638.20000000000005</v>
      </c>
      <c r="Q32" s="56">
        <v>638.20000000000005</v>
      </c>
    </row>
    <row r="33" spans="1:17" ht="35.450000000000003" customHeight="1" x14ac:dyDescent="0.25">
      <c r="A33" s="120"/>
      <c r="B33" s="149"/>
      <c r="C33" s="96"/>
      <c r="D33" s="22" t="s">
        <v>57</v>
      </c>
      <c r="E33" s="126"/>
      <c r="F33" s="145"/>
      <c r="G33" s="53">
        <f t="shared" si="0"/>
        <v>6416.9999999999991</v>
      </c>
      <c r="H33" s="56">
        <v>641.70000000000005</v>
      </c>
      <c r="I33" s="56">
        <v>641.70000000000005</v>
      </c>
      <c r="J33" s="56">
        <v>641.70000000000005</v>
      </c>
      <c r="K33" s="56">
        <v>641.70000000000005</v>
      </c>
      <c r="L33" s="56">
        <v>641.70000000000005</v>
      </c>
      <c r="M33" s="56">
        <v>641.70000000000005</v>
      </c>
      <c r="N33" s="56">
        <v>641.70000000000005</v>
      </c>
      <c r="O33" s="56">
        <v>641.70000000000005</v>
      </c>
      <c r="P33" s="56">
        <v>641.70000000000005</v>
      </c>
      <c r="Q33" s="56">
        <v>641.70000000000005</v>
      </c>
    </row>
    <row r="34" spans="1:17" ht="32.25" customHeight="1" x14ac:dyDescent="0.25">
      <c r="A34" s="120"/>
      <c r="B34" s="149"/>
      <c r="C34" s="96"/>
      <c r="D34" s="22" t="s">
        <v>58</v>
      </c>
      <c r="E34" s="127"/>
      <c r="F34" s="146"/>
      <c r="G34" s="53">
        <f t="shared" si="0"/>
        <v>5495</v>
      </c>
      <c r="H34" s="56">
        <v>549.5</v>
      </c>
      <c r="I34" s="56">
        <v>549.5</v>
      </c>
      <c r="J34" s="56">
        <v>549.5</v>
      </c>
      <c r="K34" s="56">
        <v>549.5</v>
      </c>
      <c r="L34" s="56">
        <v>549.5</v>
      </c>
      <c r="M34" s="56">
        <v>549.5</v>
      </c>
      <c r="N34" s="56">
        <v>549.5</v>
      </c>
      <c r="O34" s="56">
        <v>549.5</v>
      </c>
      <c r="P34" s="56">
        <v>549.5</v>
      </c>
      <c r="Q34" s="56">
        <v>549.5</v>
      </c>
    </row>
    <row r="35" spans="1:17" ht="21.75" customHeight="1" x14ac:dyDescent="0.25">
      <c r="A35" s="104" t="s">
        <v>29</v>
      </c>
      <c r="B35" s="121" t="s">
        <v>111</v>
      </c>
      <c r="C35" s="80" t="s">
        <v>51</v>
      </c>
      <c r="D35" s="22"/>
      <c r="E35" s="21"/>
      <c r="F35" s="14" t="s">
        <v>48</v>
      </c>
      <c r="G35" s="53">
        <f t="shared" si="0"/>
        <v>756876.90000000014</v>
      </c>
      <c r="H35" s="55">
        <f>SUM(H36:H37)</f>
        <v>90957.299999999988</v>
      </c>
      <c r="I35" s="55">
        <f t="shared" ref="I35:J35" si="10">SUM(I36:I37)</f>
        <v>70113.2</v>
      </c>
      <c r="J35" s="55">
        <f t="shared" si="10"/>
        <v>74475.8</v>
      </c>
      <c r="K35" s="55">
        <f t="shared" ref="K35" si="11">SUM(K36:K37)</f>
        <v>74475.8</v>
      </c>
      <c r="L35" s="55">
        <f t="shared" ref="L35" si="12">SUM(L36:L37)</f>
        <v>74475.8</v>
      </c>
      <c r="M35" s="55">
        <f t="shared" ref="M35" si="13">SUM(M36:M37)</f>
        <v>74475.8</v>
      </c>
      <c r="N35" s="55">
        <f t="shared" ref="N35" si="14">SUM(N36:N37)</f>
        <v>74475.8</v>
      </c>
      <c r="O35" s="55">
        <f t="shared" ref="O35" si="15">SUM(O36:O37)</f>
        <v>74475.8</v>
      </c>
      <c r="P35" s="55">
        <f t="shared" ref="P35" si="16">SUM(P36:P37)</f>
        <v>74475.8</v>
      </c>
      <c r="Q35" s="55">
        <f t="shared" ref="Q35" si="17">SUM(Q36:Q37)</f>
        <v>74475.8</v>
      </c>
    </row>
    <row r="36" spans="1:17" ht="44.1" customHeight="1" x14ac:dyDescent="0.25">
      <c r="A36" s="105"/>
      <c r="B36" s="148"/>
      <c r="C36" s="80"/>
      <c r="D36" s="22" t="s">
        <v>52</v>
      </c>
      <c r="E36" s="125" t="s">
        <v>78</v>
      </c>
      <c r="F36" s="82" t="s">
        <v>109</v>
      </c>
      <c r="G36" s="53">
        <f t="shared" si="0"/>
        <v>526066.09999999986</v>
      </c>
      <c r="H36" s="56">
        <v>62462.7</v>
      </c>
      <c r="I36" s="56">
        <v>50622.6</v>
      </c>
      <c r="J36" s="56">
        <v>51622.6</v>
      </c>
      <c r="K36" s="56">
        <v>51622.6</v>
      </c>
      <c r="L36" s="56">
        <v>51622.6</v>
      </c>
      <c r="M36" s="56">
        <v>51622.6</v>
      </c>
      <c r="N36" s="56">
        <v>51622.6</v>
      </c>
      <c r="O36" s="56">
        <v>51622.6</v>
      </c>
      <c r="P36" s="56">
        <v>51622.6</v>
      </c>
      <c r="Q36" s="56">
        <v>51622.6</v>
      </c>
    </row>
    <row r="37" spans="1:17" ht="42.75" customHeight="1" x14ac:dyDescent="0.25">
      <c r="A37" s="105"/>
      <c r="B37" s="148"/>
      <c r="C37" s="80"/>
      <c r="D37" s="22" t="s">
        <v>53</v>
      </c>
      <c r="E37" s="126"/>
      <c r="F37" s="145"/>
      <c r="G37" s="53">
        <f t="shared" si="0"/>
        <v>230810.80000000005</v>
      </c>
      <c r="H37" s="56">
        <v>28494.6</v>
      </c>
      <c r="I37" s="56">
        <v>19490.599999999999</v>
      </c>
      <c r="J37" s="56">
        <v>22853.200000000001</v>
      </c>
      <c r="K37" s="56">
        <v>22853.200000000001</v>
      </c>
      <c r="L37" s="56">
        <v>22853.200000000001</v>
      </c>
      <c r="M37" s="56">
        <v>22853.200000000001</v>
      </c>
      <c r="N37" s="56">
        <v>22853.200000000001</v>
      </c>
      <c r="O37" s="56">
        <v>22853.200000000001</v>
      </c>
      <c r="P37" s="56">
        <v>22853.200000000001</v>
      </c>
      <c r="Q37" s="56">
        <v>22853.200000000001</v>
      </c>
    </row>
    <row r="38" spans="1:17" ht="19.7" customHeight="1" x14ac:dyDescent="0.25">
      <c r="A38" s="120" t="s">
        <v>30</v>
      </c>
      <c r="B38" s="100" t="s">
        <v>136</v>
      </c>
      <c r="C38" s="96" t="s">
        <v>51</v>
      </c>
      <c r="D38" s="42"/>
      <c r="E38" s="49"/>
      <c r="F38" s="14" t="s">
        <v>48</v>
      </c>
      <c r="G38" s="53">
        <f>SUM(G39:G41)</f>
        <v>1320308.5999999999</v>
      </c>
      <c r="H38" s="53">
        <f>SUM(H39:H41)</f>
        <v>131567.20000000001</v>
      </c>
      <c r="I38" s="53">
        <f t="shared" ref="I38:J38" si="18">SUM(I39:I41)</f>
        <v>115047.79999999999</v>
      </c>
      <c r="J38" s="53">
        <f t="shared" si="18"/>
        <v>134211.70000000001</v>
      </c>
      <c r="K38" s="53">
        <f t="shared" ref="K38" si="19">SUM(K39:K41)</f>
        <v>134211.70000000001</v>
      </c>
      <c r="L38" s="53">
        <f t="shared" ref="L38" si="20">SUM(L39:L41)</f>
        <v>134211.70000000001</v>
      </c>
      <c r="M38" s="53">
        <f t="shared" ref="M38" si="21">SUM(M39:M41)</f>
        <v>134211.70000000001</v>
      </c>
      <c r="N38" s="53">
        <f t="shared" ref="N38" si="22">SUM(N39:N41)</f>
        <v>134211.70000000001</v>
      </c>
      <c r="O38" s="53">
        <f t="shared" ref="O38" si="23">SUM(O39:O41)</f>
        <v>134211.70000000001</v>
      </c>
      <c r="P38" s="53">
        <f t="shared" ref="P38" si="24">SUM(P39:P41)</f>
        <v>134211.70000000001</v>
      </c>
      <c r="Q38" s="53">
        <f t="shared" ref="Q38" si="25">SUM(Q39:Q41)</f>
        <v>134211.70000000001</v>
      </c>
    </row>
    <row r="39" spans="1:17" ht="33.950000000000003" customHeight="1" x14ac:dyDescent="0.25">
      <c r="A39" s="120"/>
      <c r="B39" s="98"/>
      <c r="C39" s="96"/>
      <c r="D39" s="22" t="s">
        <v>55</v>
      </c>
      <c r="E39" s="126" t="s">
        <v>78</v>
      </c>
      <c r="F39" s="145" t="s">
        <v>109</v>
      </c>
      <c r="G39" s="53">
        <f t="shared" si="0"/>
        <v>533821.75099999993</v>
      </c>
      <c r="H39" s="56">
        <v>56205.364000000001</v>
      </c>
      <c r="I39" s="56">
        <v>49725.987000000001</v>
      </c>
      <c r="J39" s="56">
        <v>53486.3</v>
      </c>
      <c r="K39" s="56">
        <v>53486.3</v>
      </c>
      <c r="L39" s="56">
        <v>53486.3</v>
      </c>
      <c r="M39" s="56">
        <v>53486.3</v>
      </c>
      <c r="N39" s="56">
        <v>53486.3</v>
      </c>
      <c r="O39" s="56">
        <v>53486.3</v>
      </c>
      <c r="P39" s="56">
        <v>53486.3</v>
      </c>
      <c r="Q39" s="56">
        <v>53486.3</v>
      </c>
    </row>
    <row r="40" spans="1:17" ht="32.25" customHeight="1" x14ac:dyDescent="0.25">
      <c r="A40" s="120"/>
      <c r="B40" s="98"/>
      <c r="C40" s="96"/>
      <c r="D40" s="22" t="s">
        <v>56</v>
      </c>
      <c r="E40" s="126"/>
      <c r="F40" s="145"/>
      <c r="G40" s="53">
        <f t="shared" si="0"/>
        <v>351476.88</v>
      </c>
      <c r="H40" s="56">
        <v>34821.379999999997</v>
      </c>
      <c r="I40" s="56">
        <v>27661.74</v>
      </c>
      <c r="J40" s="56">
        <v>36124.22</v>
      </c>
      <c r="K40" s="56">
        <v>36124.22</v>
      </c>
      <c r="L40" s="56">
        <v>36124.22</v>
      </c>
      <c r="M40" s="56">
        <v>36124.22</v>
      </c>
      <c r="N40" s="56">
        <v>36124.22</v>
      </c>
      <c r="O40" s="56">
        <v>36124.22</v>
      </c>
      <c r="P40" s="56">
        <v>36124.22</v>
      </c>
      <c r="Q40" s="56">
        <v>36124.22</v>
      </c>
    </row>
    <row r="41" spans="1:17" ht="33.950000000000003" customHeight="1" x14ac:dyDescent="0.25">
      <c r="A41" s="120"/>
      <c r="B41" s="99"/>
      <c r="C41" s="96"/>
      <c r="D41" s="22" t="s">
        <v>57</v>
      </c>
      <c r="E41" s="127"/>
      <c r="F41" s="146"/>
      <c r="G41" s="53">
        <f t="shared" si="0"/>
        <v>435009.96899999998</v>
      </c>
      <c r="H41" s="56">
        <v>40540.455999999998</v>
      </c>
      <c r="I41" s="56">
        <v>37660.072999999997</v>
      </c>
      <c r="J41" s="56">
        <v>44601.18</v>
      </c>
      <c r="K41" s="56">
        <v>44601.18</v>
      </c>
      <c r="L41" s="56">
        <v>44601.18</v>
      </c>
      <c r="M41" s="56">
        <v>44601.18</v>
      </c>
      <c r="N41" s="56">
        <v>44601.18</v>
      </c>
      <c r="O41" s="56">
        <v>44601.18</v>
      </c>
      <c r="P41" s="56">
        <v>44601.18</v>
      </c>
      <c r="Q41" s="56">
        <v>44601.18</v>
      </c>
    </row>
    <row r="42" spans="1:17" ht="18.75" customHeight="1" x14ac:dyDescent="0.25">
      <c r="A42" s="120" t="s">
        <v>65</v>
      </c>
      <c r="B42" s="149" t="s">
        <v>112</v>
      </c>
      <c r="C42" s="80" t="s">
        <v>51</v>
      </c>
      <c r="D42" s="22"/>
      <c r="E42" s="21"/>
      <c r="F42" s="14" t="s">
        <v>48</v>
      </c>
      <c r="G42" s="53">
        <f>SUM(H42:Q42)</f>
        <v>92400</v>
      </c>
      <c r="H42" s="55">
        <f>SUM(H43:H48)</f>
        <v>9240</v>
      </c>
      <c r="I42" s="55">
        <f t="shared" ref="I42:J42" si="26">SUM(I43:I48)</f>
        <v>9240</v>
      </c>
      <c r="J42" s="55">
        <f t="shared" si="26"/>
        <v>9240</v>
      </c>
      <c r="K42" s="55">
        <f t="shared" ref="K42:Q42" si="27">SUM(K43:K48)</f>
        <v>9240</v>
      </c>
      <c r="L42" s="55">
        <f t="shared" si="27"/>
        <v>9240</v>
      </c>
      <c r="M42" s="55">
        <f t="shared" si="27"/>
        <v>9240</v>
      </c>
      <c r="N42" s="55">
        <f t="shared" si="27"/>
        <v>9240</v>
      </c>
      <c r="O42" s="55">
        <f t="shared" si="27"/>
        <v>9240</v>
      </c>
      <c r="P42" s="55">
        <f t="shared" si="27"/>
        <v>9240</v>
      </c>
      <c r="Q42" s="55">
        <f t="shared" si="27"/>
        <v>9240</v>
      </c>
    </row>
    <row r="43" spans="1:17" ht="40.700000000000003" customHeight="1" x14ac:dyDescent="0.25">
      <c r="A43" s="120"/>
      <c r="B43" s="149"/>
      <c r="C43" s="80"/>
      <c r="D43" s="22" t="s">
        <v>52</v>
      </c>
      <c r="E43" s="125" t="s">
        <v>78</v>
      </c>
      <c r="F43" s="82" t="s">
        <v>109</v>
      </c>
      <c r="G43" s="53">
        <f t="shared" ref="G43:G78" si="28">SUM(H43:Q43)</f>
        <v>25000</v>
      </c>
      <c r="H43" s="56">
        <v>2500</v>
      </c>
      <c r="I43" s="56">
        <v>2500</v>
      </c>
      <c r="J43" s="56">
        <v>2500</v>
      </c>
      <c r="K43" s="56">
        <v>2500</v>
      </c>
      <c r="L43" s="56">
        <v>2500</v>
      </c>
      <c r="M43" s="56">
        <v>2500</v>
      </c>
      <c r="N43" s="56">
        <v>2500</v>
      </c>
      <c r="O43" s="56">
        <v>2500</v>
      </c>
      <c r="P43" s="56">
        <v>2500</v>
      </c>
      <c r="Q43" s="56">
        <v>2500</v>
      </c>
    </row>
    <row r="44" spans="1:17" ht="39.75" customHeight="1" x14ac:dyDescent="0.25">
      <c r="A44" s="120"/>
      <c r="B44" s="149"/>
      <c r="C44" s="80"/>
      <c r="D44" s="22" t="s">
        <v>53</v>
      </c>
      <c r="E44" s="126"/>
      <c r="F44" s="145"/>
      <c r="G44" s="53">
        <f t="shared" si="28"/>
        <v>7300</v>
      </c>
      <c r="H44" s="56">
        <v>730</v>
      </c>
      <c r="I44" s="56">
        <v>730</v>
      </c>
      <c r="J44" s="56">
        <v>730</v>
      </c>
      <c r="K44" s="56">
        <v>730</v>
      </c>
      <c r="L44" s="56">
        <v>730</v>
      </c>
      <c r="M44" s="56">
        <v>730</v>
      </c>
      <c r="N44" s="56">
        <v>730</v>
      </c>
      <c r="O44" s="56">
        <v>730</v>
      </c>
      <c r="P44" s="56">
        <v>730</v>
      </c>
      <c r="Q44" s="56">
        <v>730</v>
      </c>
    </row>
    <row r="45" spans="1:17" ht="34.5" customHeight="1" x14ac:dyDescent="0.25">
      <c r="A45" s="120"/>
      <c r="B45" s="149"/>
      <c r="C45" s="80"/>
      <c r="D45" s="22" t="s">
        <v>55</v>
      </c>
      <c r="E45" s="126"/>
      <c r="F45" s="145"/>
      <c r="G45" s="53">
        <f t="shared" si="28"/>
        <v>20000</v>
      </c>
      <c r="H45" s="56">
        <v>2000</v>
      </c>
      <c r="I45" s="56">
        <v>2000</v>
      </c>
      <c r="J45" s="56">
        <v>2000</v>
      </c>
      <c r="K45" s="56">
        <v>2000</v>
      </c>
      <c r="L45" s="56">
        <v>2000</v>
      </c>
      <c r="M45" s="56">
        <v>2000</v>
      </c>
      <c r="N45" s="56">
        <v>2000</v>
      </c>
      <c r="O45" s="56">
        <v>2000</v>
      </c>
      <c r="P45" s="56">
        <v>2000</v>
      </c>
      <c r="Q45" s="56">
        <v>2000</v>
      </c>
    </row>
    <row r="46" spans="1:17" ht="30.6" customHeight="1" x14ac:dyDescent="0.25">
      <c r="A46" s="120"/>
      <c r="B46" s="149"/>
      <c r="C46" s="80"/>
      <c r="D46" s="22" t="s">
        <v>56</v>
      </c>
      <c r="E46" s="126"/>
      <c r="F46" s="145"/>
      <c r="G46" s="53">
        <f t="shared" si="28"/>
        <v>12100</v>
      </c>
      <c r="H46" s="56">
        <v>1210</v>
      </c>
      <c r="I46" s="56">
        <v>1210</v>
      </c>
      <c r="J46" s="56">
        <v>1210</v>
      </c>
      <c r="K46" s="56">
        <v>1210</v>
      </c>
      <c r="L46" s="56">
        <v>1210</v>
      </c>
      <c r="M46" s="56">
        <v>1210</v>
      </c>
      <c r="N46" s="56">
        <v>1210</v>
      </c>
      <c r="O46" s="56">
        <v>1210</v>
      </c>
      <c r="P46" s="56">
        <v>1210</v>
      </c>
      <c r="Q46" s="56">
        <v>1210</v>
      </c>
    </row>
    <row r="47" spans="1:17" ht="32.25" customHeight="1" x14ac:dyDescent="0.25">
      <c r="A47" s="120"/>
      <c r="B47" s="149"/>
      <c r="C47" s="80"/>
      <c r="D47" s="22" t="s">
        <v>57</v>
      </c>
      <c r="E47" s="126"/>
      <c r="F47" s="145"/>
      <c r="G47" s="53">
        <f t="shared" si="28"/>
        <v>14000</v>
      </c>
      <c r="H47" s="56">
        <v>1400</v>
      </c>
      <c r="I47" s="56">
        <v>1400</v>
      </c>
      <c r="J47" s="56">
        <v>1400</v>
      </c>
      <c r="K47" s="56">
        <v>1400</v>
      </c>
      <c r="L47" s="56">
        <v>1400</v>
      </c>
      <c r="M47" s="56">
        <v>1400</v>
      </c>
      <c r="N47" s="56">
        <v>1400</v>
      </c>
      <c r="O47" s="56">
        <v>1400</v>
      </c>
      <c r="P47" s="56">
        <v>1400</v>
      </c>
      <c r="Q47" s="56">
        <v>1400</v>
      </c>
    </row>
    <row r="48" spans="1:17" ht="30.2" customHeight="1" x14ac:dyDescent="0.25">
      <c r="A48" s="120"/>
      <c r="B48" s="149"/>
      <c r="C48" s="80"/>
      <c r="D48" s="22" t="s">
        <v>58</v>
      </c>
      <c r="E48" s="127"/>
      <c r="F48" s="146"/>
      <c r="G48" s="53">
        <f t="shared" si="28"/>
        <v>14000</v>
      </c>
      <c r="H48" s="56">
        <v>1400</v>
      </c>
      <c r="I48" s="56">
        <v>1400</v>
      </c>
      <c r="J48" s="56">
        <v>1400</v>
      </c>
      <c r="K48" s="56">
        <v>1400</v>
      </c>
      <c r="L48" s="56">
        <v>1400</v>
      </c>
      <c r="M48" s="56">
        <v>1400</v>
      </c>
      <c r="N48" s="56">
        <v>1400</v>
      </c>
      <c r="O48" s="56">
        <v>1400</v>
      </c>
      <c r="P48" s="56">
        <v>1400</v>
      </c>
      <c r="Q48" s="56">
        <v>1400</v>
      </c>
    </row>
    <row r="49" spans="1:17" ht="17.100000000000001" customHeight="1" x14ac:dyDescent="0.25">
      <c r="A49" s="120" t="s">
        <v>117</v>
      </c>
      <c r="B49" s="97" t="s">
        <v>64</v>
      </c>
      <c r="C49" s="96" t="s">
        <v>51</v>
      </c>
      <c r="D49" s="35"/>
      <c r="E49" s="125" t="s">
        <v>78</v>
      </c>
      <c r="F49" s="23" t="s">
        <v>48</v>
      </c>
      <c r="G49" s="53">
        <f>SUM(H49:Q49)</f>
        <v>9083.7000000000007</v>
      </c>
      <c r="H49" s="55">
        <f>H50+H51+H52</f>
        <v>900</v>
      </c>
      <c r="I49" s="55">
        <f t="shared" ref="I49:J49" si="29">I50+I51+I52</f>
        <v>909.30000000000007</v>
      </c>
      <c r="J49" s="55">
        <f t="shared" si="29"/>
        <v>909.30000000000007</v>
      </c>
      <c r="K49" s="55">
        <f t="shared" ref="K49:Q49" si="30">K50+K51+K52</f>
        <v>909.30000000000007</v>
      </c>
      <c r="L49" s="55">
        <f t="shared" si="30"/>
        <v>909.30000000000007</v>
      </c>
      <c r="M49" s="55">
        <f t="shared" si="30"/>
        <v>909.30000000000007</v>
      </c>
      <c r="N49" s="55">
        <f t="shared" si="30"/>
        <v>909.30000000000007</v>
      </c>
      <c r="O49" s="55">
        <f t="shared" si="30"/>
        <v>909.30000000000007</v>
      </c>
      <c r="P49" s="55">
        <f t="shared" si="30"/>
        <v>909.30000000000007</v>
      </c>
      <c r="Q49" s="55">
        <f t="shared" si="30"/>
        <v>909.30000000000007</v>
      </c>
    </row>
    <row r="50" spans="1:17" ht="29.85" customHeight="1" x14ac:dyDescent="0.25">
      <c r="A50" s="120"/>
      <c r="B50" s="97"/>
      <c r="C50" s="96"/>
      <c r="D50" s="37" t="s">
        <v>113</v>
      </c>
      <c r="E50" s="126"/>
      <c r="F50" s="82" t="s">
        <v>109</v>
      </c>
      <c r="G50" s="53">
        <f t="shared" ref="G50:G53" si="31">SUM(H50:Q50)</f>
        <v>5240.7000000000007</v>
      </c>
      <c r="H50" s="56">
        <v>519.29999999999995</v>
      </c>
      <c r="I50" s="56">
        <v>524.6</v>
      </c>
      <c r="J50" s="56">
        <v>524.6</v>
      </c>
      <c r="K50" s="56">
        <v>524.6</v>
      </c>
      <c r="L50" s="56">
        <v>524.6</v>
      </c>
      <c r="M50" s="56">
        <v>524.6</v>
      </c>
      <c r="N50" s="56">
        <v>524.6</v>
      </c>
      <c r="O50" s="56">
        <v>524.6</v>
      </c>
      <c r="P50" s="56">
        <v>524.6</v>
      </c>
      <c r="Q50" s="56">
        <v>524.6</v>
      </c>
    </row>
    <row r="51" spans="1:17" ht="30.2" customHeight="1" x14ac:dyDescent="0.25">
      <c r="A51" s="120"/>
      <c r="B51" s="97"/>
      <c r="C51" s="96"/>
      <c r="D51" s="37" t="s">
        <v>114</v>
      </c>
      <c r="E51" s="126"/>
      <c r="F51" s="145"/>
      <c r="G51" s="53">
        <f t="shared" si="31"/>
        <v>1794.0999999999997</v>
      </c>
      <c r="H51" s="56">
        <v>177.7</v>
      </c>
      <c r="I51" s="56">
        <v>179.6</v>
      </c>
      <c r="J51" s="56">
        <v>179.6</v>
      </c>
      <c r="K51" s="56">
        <v>179.6</v>
      </c>
      <c r="L51" s="56">
        <v>179.6</v>
      </c>
      <c r="M51" s="56">
        <v>179.6</v>
      </c>
      <c r="N51" s="56">
        <v>179.6</v>
      </c>
      <c r="O51" s="56">
        <v>179.6</v>
      </c>
      <c r="P51" s="56">
        <v>179.6</v>
      </c>
      <c r="Q51" s="56">
        <v>179.6</v>
      </c>
    </row>
    <row r="52" spans="1:17" ht="30.2" customHeight="1" x14ac:dyDescent="0.25">
      <c r="A52" s="120"/>
      <c r="B52" s="97"/>
      <c r="C52" s="96"/>
      <c r="D52" s="37" t="s">
        <v>115</v>
      </c>
      <c r="E52" s="126"/>
      <c r="F52" s="145"/>
      <c r="G52" s="53">
        <f t="shared" si="31"/>
        <v>2048.8999999999996</v>
      </c>
      <c r="H52" s="56">
        <v>203</v>
      </c>
      <c r="I52" s="56">
        <v>205.1</v>
      </c>
      <c r="J52" s="56">
        <v>205.1</v>
      </c>
      <c r="K52" s="56">
        <v>205.1</v>
      </c>
      <c r="L52" s="56">
        <v>205.1</v>
      </c>
      <c r="M52" s="56">
        <v>205.1</v>
      </c>
      <c r="N52" s="56">
        <v>205.1</v>
      </c>
      <c r="O52" s="56">
        <v>205.1</v>
      </c>
      <c r="P52" s="56">
        <v>205.1</v>
      </c>
      <c r="Q52" s="56">
        <v>205.1</v>
      </c>
    </row>
    <row r="53" spans="1:17" ht="15" customHeight="1" x14ac:dyDescent="0.25">
      <c r="A53" s="105" t="s">
        <v>138</v>
      </c>
      <c r="B53" s="98" t="s">
        <v>137</v>
      </c>
      <c r="C53" s="96"/>
      <c r="D53" s="37"/>
      <c r="E53" s="126"/>
      <c r="F53" s="14" t="s">
        <v>100</v>
      </c>
      <c r="G53" s="53">
        <f t="shared" si="31"/>
        <v>72261</v>
      </c>
      <c r="H53" s="55">
        <f>H54+H55+H56</f>
        <v>7226.1</v>
      </c>
      <c r="I53" s="55">
        <f t="shared" ref="I53:J53" si="32">I54+I55+I56</f>
        <v>7226.1</v>
      </c>
      <c r="J53" s="55">
        <f t="shared" si="32"/>
        <v>7226.1</v>
      </c>
      <c r="K53" s="55">
        <f t="shared" ref="K53:Q53" si="33">K54+K55+K56</f>
        <v>7226.1</v>
      </c>
      <c r="L53" s="55">
        <f t="shared" si="33"/>
        <v>7226.1</v>
      </c>
      <c r="M53" s="55">
        <f t="shared" si="33"/>
        <v>7226.1</v>
      </c>
      <c r="N53" s="55">
        <f t="shared" si="33"/>
        <v>7226.1</v>
      </c>
      <c r="O53" s="55">
        <f t="shared" si="33"/>
        <v>7226.1</v>
      </c>
      <c r="P53" s="55">
        <f t="shared" si="33"/>
        <v>7226.1</v>
      </c>
      <c r="Q53" s="55">
        <f t="shared" si="33"/>
        <v>7226.1</v>
      </c>
    </row>
    <row r="54" spans="1:17" ht="36" customHeight="1" x14ac:dyDescent="0.25">
      <c r="A54" s="105"/>
      <c r="B54" s="98"/>
      <c r="C54" s="96"/>
      <c r="D54" s="37" t="s">
        <v>113</v>
      </c>
      <c r="E54" s="126"/>
      <c r="F54" s="82" t="s">
        <v>116</v>
      </c>
      <c r="G54" s="53">
        <f t="shared" si="28"/>
        <v>31247.999999999996</v>
      </c>
      <c r="H54" s="56">
        <v>3124.8</v>
      </c>
      <c r="I54" s="56">
        <v>3124.8</v>
      </c>
      <c r="J54" s="56">
        <v>3124.8</v>
      </c>
      <c r="K54" s="56">
        <v>3124.8</v>
      </c>
      <c r="L54" s="56">
        <v>3124.8</v>
      </c>
      <c r="M54" s="56">
        <v>3124.8</v>
      </c>
      <c r="N54" s="56">
        <v>3124.8</v>
      </c>
      <c r="O54" s="56">
        <v>3124.8</v>
      </c>
      <c r="P54" s="56">
        <v>3124.8</v>
      </c>
      <c r="Q54" s="56">
        <v>3124.8</v>
      </c>
    </row>
    <row r="55" spans="1:17" ht="27.95" customHeight="1" x14ac:dyDescent="0.25">
      <c r="A55" s="105"/>
      <c r="B55" s="98"/>
      <c r="C55" s="96"/>
      <c r="D55" s="37" t="s">
        <v>56</v>
      </c>
      <c r="E55" s="126"/>
      <c r="F55" s="145"/>
      <c r="G55" s="53">
        <f t="shared" si="28"/>
        <v>21482.999999999996</v>
      </c>
      <c r="H55" s="56">
        <v>2148.3000000000002</v>
      </c>
      <c r="I55" s="56">
        <v>2148.3000000000002</v>
      </c>
      <c r="J55" s="56">
        <v>2148.3000000000002</v>
      </c>
      <c r="K55" s="56">
        <v>2148.3000000000002</v>
      </c>
      <c r="L55" s="56">
        <v>2148.3000000000002</v>
      </c>
      <c r="M55" s="56">
        <v>2148.3000000000002</v>
      </c>
      <c r="N55" s="56">
        <v>2148.3000000000002</v>
      </c>
      <c r="O55" s="56">
        <v>2148.3000000000002</v>
      </c>
      <c r="P55" s="56">
        <v>2148.3000000000002</v>
      </c>
      <c r="Q55" s="56">
        <v>2148.3000000000002</v>
      </c>
    </row>
    <row r="56" spans="1:17" ht="36.75" customHeight="1" x14ac:dyDescent="0.25">
      <c r="A56" s="106"/>
      <c r="B56" s="99"/>
      <c r="C56" s="92"/>
      <c r="D56" s="35" t="s">
        <v>115</v>
      </c>
      <c r="E56" s="126"/>
      <c r="F56" s="145"/>
      <c r="G56" s="53">
        <f t="shared" si="28"/>
        <v>19530</v>
      </c>
      <c r="H56" s="56">
        <v>1953</v>
      </c>
      <c r="I56" s="56">
        <v>1953</v>
      </c>
      <c r="J56" s="56">
        <v>1953</v>
      </c>
      <c r="K56" s="56">
        <v>1953</v>
      </c>
      <c r="L56" s="56">
        <v>1953</v>
      </c>
      <c r="M56" s="56">
        <v>1953</v>
      </c>
      <c r="N56" s="56">
        <v>1953</v>
      </c>
      <c r="O56" s="56">
        <v>1953</v>
      </c>
      <c r="P56" s="56">
        <v>1953</v>
      </c>
      <c r="Q56" s="56">
        <v>1953</v>
      </c>
    </row>
    <row r="57" spans="1:17" ht="33" customHeight="1" x14ac:dyDescent="0.25">
      <c r="A57" s="72" t="s">
        <v>31</v>
      </c>
      <c r="B57" s="142" t="s">
        <v>79</v>
      </c>
      <c r="C57" s="143"/>
      <c r="D57" s="144"/>
      <c r="E57" s="17"/>
      <c r="F57" s="17" t="s">
        <v>77</v>
      </c>
      <c r="G57" s="53">
        <f t="shared" si="28"/>
        <v>71115.600000000006</v>
      </c>
      <c r="H57" s="53">
        <f>H58+H65+H72+H75+H79</f>
        <v>4224</v>
      </c>
      <c r="I57" s="53">
        <f t="shared" ref="I57:Q57" si="34">I58+I65+I72+I75+I79</f>
        <v>4654</v>
      </c>
      <c r="J57" s="53">
        <f t="shared" si="34"/>
        <v>4654</v>
      </c>
      <c r="K57" s="53">
        <f t="shared" si="34"/>
        <v>6996.8</v>
      </c>
      <c r="L57" s="53">
        <f t="shared" si="34"/>
        <v>7154.8</v>
      </c>
      <c r="M57" s="53">
        <f t="shared" si="34"/>
        <v>6920.8</v>
      </c>
      <c r="N57" s="53">
        <f t="shared" si="34"/>
        <v>8280.7999999999993</v>
      </c>
      <c r="O57" s="53">
        <f t="shared" si="34"/>
        <v>9259.7999999999993</v>
      </c>
      <c r="P57" s="53">
        <f t="shared" si="34"/>
        <v>9642.7999999999993</v>
      </c>
      <c r="Q57" s="53">
        <f t="shared" si="34"/>
        <v>9327.7999999999993</v>
      </c>
    </row>
    <row r="58" spans="1:17" ht="34.5" customHeight="1" x14ac:dyDescent="0.25">
      <c r="A58" s="73" t="s">
        <v>32</v>
      </c>
      <c r="B58" s="50" t="s">
        <v>80</v>
      </c>
      <c r="C58" s="91" t="s">
        <v>51</v>
      </c>
      <c r="D58" s="22"/>
      <c r="E58" s="24"/>
      <c r="F58" s="14" t="s">
        <v>48</v>
      </c>
      <c r="G58" s="53">
        <f t="shared" si="28"/>
        <v>5500</v>
      </c>
      <c r="H58" s="57">
        <f>SUM(H59:H64)</f>
        <v>0</v>
      </c>
      <c r="I58" s="57">
        <f t="shared" ref="I58:Q58" si="35">SUM(I59:I64)</f>
        <v>0</v>
      </c>
      <c r="J58" s="57">
        <f t="shared" si="35"/>
        <v>0</v>
      </c>
      <c r="K58" s="57">
        <f t="shared" si="35"/>
        <v>1000</v>
      </c>
      <c r="L58" s="57">
        <f t="shared" si="35"/>
        <v>1000</v>
      </c>
      <c r="M58" s="57">
        <f t="shared" si="35"/>
        <v>500</v>
      </c>
      <c r="N58" s="57">
        <f t="shared" si="35"/>
        <v>500</v>
      </c>
      <c r="O58" s="57">
        <f t="shared" si="35"/>
        <v>1000</v>
      </c>
      <c r="P58" s="57">
        <f t="shared" si="35"/>
        <v>1000</v>
      </c>
      <c r="Q58" s="57">
        <f t="shared" si="35"/>
        <v>500</v>
      </c>
    </row>
    <row r="59" spans="1:17" ht="45.75" customHeight="1" x14ac:dyDescent="0.25">
      <c r="A59" s="104" t="s">
        <v>84</v>
      </c>
      <c r="B59" s="100" t="s">
        <v>43</v>
      </c>
      <c r="C59" s="96"/>
      <c r="D59" s="22" t="s">
        <v>52</v>
      </c>
      <c r="E59" s="91" t="s">
        <v>78</v>
      </c>
      <c r="F59" s="82" t="s">
        <v>107</v>
      </c>
      <c r="G59" s="53">
        <f t="shared" si="28"/>
        <v>1000</v>
      </c>
      <c r="H59" s="56">
        <v>0</v>
      </c>
      <c r="I59" s="56">
        <v>0</v>
      </c>
      <c r="J59" s="56">
        <v>0</v>
      </c>
      <c r="K59" s="56">
        <v>500</v>
      </c>
      <c r="L59" s="56">
        <v>0</v>
      </c>
      <c r="M59" s="56">
        <v>0</v>
      </c>
      <c r="N59" s="56">
        <v>0</v>
      </c>
      <c r="O59" s="56">
        <v>500</v>
      </c>
      <c r="P59" s="56">
        <v>0</v>
      </c>
      <c r="Q59" s="56">
        <v>0</v>
      </c>
    </row>
    <row r="60" spans="1:17" ht="41.25" customHeight="1" x14ac:dyDescent="0.25">
      <c r="A60" s="105"/>
      <c r="B60" s="98"/>
      <c r="C60" s="96"/>
      <c r="D60" s="22" t="s">
        <v>53</v>
      </c>
      <c r="E60" s="96"/>
      <c r="F60" s="145"/>
      <c r="G60" s="53">
        <f t="shared" si="28"/>
        <v>1000</v>
      </c>
      <c r="H60" s="56">
        <v>0</v>
      </c>
      <c r="I60" s="56">
        <v>0</v>
      </c>
      <c r="J60" s="56">
        <v>0</v>
      </c>
      <c r="K60" s="56">
        <v>0</v>
      </c>
      <c r="L60" s="56">
        <v>500</v>
      </c>
      <c r="M60" s="56">
        <v>0</v>
      </c>
      <c r="N60" s="56">
        <v>0</v>
      </c>
      <c r="O60" s="56">
        <v>0</v>
      </c>
      <c r="P60" s="56">
        <v>500</v>
      </c>
      <c r="Q60" s="56">
        <v>0</v>
      </c>
    </row>
    <row r="61" spans="1:17" ht="30.75" customHeight="1" x14ac:dyDescent="0.25">
      <c r="A61" s="105"/>
      <c r="B61" s="98"/>
      <c r="C61" s="96"/>
      <c r="D61" s="22" t="s">
        <v>55</v>
      </c>
      <c r="E61" s="96"/>
      <c r="F61" s="145"/>
      <c r="G61" s="53">
        <f t="shared" si="28"/>
        <v>1000</v>
      </c>
      <c r="H61" s="56">
        <v>0</v>
      </c>
      <c r="I61" s="56"/>
      <c r="J61" s="56">
        <v>0</v>
      </c>
      <c r="K61" s="56">
        <v>0</v>
      </c>
      <c r="L61" s="56">
        <v>0</v>
      </c>
      <c r="M61" s="56">
        <v>500</v>
      </c>
      <c r="N61" s="56">
        <v>0</v>
      </c>
      <c r="O61" s="56">
        <v>0</v>
      </c>
      <c r="P61" s="56">
        <v>0</v>
      </c>
      <c r="Q61" s="56">
        <v>500</v>
      </c>
    </row>
    <row r="62" spans="1:17" ht="33.75" customHeight="1" x14ac:dyDescent="0.25">
      <c r="A62" s="105"/>
      <c r="B62" s="98"/>
      <c r="C62" s="96"/>
      <c r="D62" s="22" t="s">
        <v>56</v>
      </c>
      <c r="E62" s="96"/>
      <c r="F62" s="145"/>
      <c r="G62" s="53">
        <f t="shared" si="28"/>
        <v>500</v>
      </c>
      <c r="H62" s="56">
        <v>0</v>
      </c>
      <c r="I62" s="56">
        <v>0</v>
      </c>
      <c r="J62" s="56"/>
      <c r="K62" s="56">
        <v>0</v>
      </c>
      <c r="L62" s="56">
        <v>0</v>
      </c>
      <c r="M62" s="56">
        <v>0</v>
      </c>
      <c r="N62" s="56">
        <v>500</v>
      </c>
      <c r="O62" s="56">
        <v>0</v>
      </c>
      <c r="P62" s="56">
        <v>0</v>
      </c>
      <c r="Q62" s="56">
        <v>0</v>
      </c>
    </row>
    <row r="63" spans="1:17" ht="35.450000000000003" customHeight="1" x14ac:dyDescent="0.25">
      <c r="A63" s="105"/>
      <c r="B63" s="98"/>
      <c r="C63" s="96"/>
      <c r="D63" s="22" t="s">
        <v>57</v>
      </c>
      <c r="E63" s="96"/>
      <c r="F63" s="145"/>
      <c r="G63" s="53">
        <f t="shared" si="28"/>
        <v>1000</v>
      </c>
      <c r="H63" s="56">
        <v>0</v>
      </c>
      <c r="I63" s="56">
        <v>0</v>
      </c>
      <c r="J63" s="56">
        <v>0</v>
      </c>
      <c r="K63" s="56">
        <v>500</v>
      </c>
      <c r="L63" s="56">
        <v>0</v>
      </c>
      <c r="M63" s="56">
        <v>0</v>
      </c>
      <c r="N63" s="56">
        <v>0</v>
      </c>
      <c r="O63" s="56">
        <v>500</v>
      </c>
      <c r="P63" s="56">
        <v>0</v>
      </c>
      <c r="Q63" s="56">
        <v>0</v>
      </c>
    </row>
    <row r="64" spans="1:17" ht="28.5" customHeight="1" x14ac:dyDescent="0.25">
      <c r="A64" s="106"/>
      <c r="B64" s="99"/>
      <c r="C64" s="96"/>
      <c r="D64" s="22" t="s">
        <v>58</v>
      </c>
      <c r="E64" s="92"/>
      <c r="F64" s="146"/>
      <c r="G64" s="53">
        <f t="shared" si="28"/>
        <v>1000</v>
      </c>
      <c r="H64" s="56">
        <v>0</v>
      </c>
      <c r="I64" s="56">
        <v>0</v>
      </c>
      <c r="J64" s="56">
        <v>0</v>
      </c>
      <c r="K64" s="56">
        <v>0</v>
      </c>
      <c r="L64" s="56">
        <v>500</v>
      </c>
      <c r="M64" s="56">
        <v>0</v>
      </c>
      <c r="N64" s="56">
        <v>0</v>
      </c>
      <c r="O64" s="56">
        <v>0</v>
      </c>
      <c r="P64" s="56">
        <v>500</v>
      </c>
      <c r="Q64" s="56">
        <v>0</v>
      </c>
    </row>
    <row r="65" spans="1:17" ht="31.35" customHeight="1" x14ac:dyDescent="0.25">
      <c r="A65" s="73" t="s">
        <v>33</v>
      </c>
      <c r="B65" s="51" t="s">
        <v>81</v>
      </c>
      <c r="C65" s="91" t="s">
        <v>51</v>
      </c>
      <c r="D65" s="22"/>
      <c r="E65" s="25"/>
      <c r="F65" s="14" t="s">
        <v>48</v>
      </c>
      <c r="G65" s="53">
        <f t="shared" si="28"/>
        <v>4100</v>
      </c>
      <c r="H65" s="55">
        <f>SUM(H66:H71)</f>
        <v>0</v>
      </c>
      <c r="I65" s="55">
        <f t="shared" ref="I65:Q65" si="36">SUM(I66:I71)</f>
        <v>0</v>
      </c>
      <c r="J65" s="55">
        <f t="shared" si="36"/>
        <v>0</v>
      </c>
      <c r="K65" s="55">
        <f t="shared" si="36"/>
        <v>900</v>
      </c>
      <c r="L65" s="55">
        <f t="shared" si="36"/>
        <v>500</v>
      </c>
      <c r="M65" s="55">
        <f t="shared" si="36"/>
        <v>300</v>
      </c>
      <c r="N65" s="55">
        <f t="shared" si="36"/>
        <v>1000</v>
      </c>
      <c r="O65" s="55">
        <f t="shared" si="36"/>
        <v>900</v>
      </c>
      <c r="P65" s="55">
        <f t="shared" si="36"/>
        <v>500</v>
      </c>
      <c r="Q65" s="55">
        <f t="shared" si="36"/>
        <v>0</v>
      </c>
    </row>
    <row r="66" spans="1:17" ht="43.5" customHeight="1" x14ac:dyDescent="0.25">
      <c r="A66" s="104" t="s">
        <v>85</v>
      </c>
      <c r="B66" s="100" t="s">
        <v>47</v>
      </c>
      <c r="C66" s="96"/>
      <c r="D66" s="22" t="s">
        <v>52</v>
      </c>
      <c r="E66" s="136" t="s">
        <v>78</v>
      </c>
      <c r="F66" s="82" t="s">
        <v>107</v>
      </c>
      <c r="G66" s="53">
        <f t="shared" si="28"/>
        <v>500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500</v>
      </c>
      <c r="O66" s="56">
        <v>0</v>
      </c>
      <c r="P66" s="56">
        <v>0</v>
      </c>
      <c r="Q66" s="56">
        <v>0</v>
      </c>
    </row>
    <row r="67" spans="1:17" ht="40.700000000000003" customHeight="1" x14ac:dyDescent="0.25">
      <c r="A67" s="105"/>
      <c r="B67" s="98"/>
      <c r="C67" s="96"/>
      <c r="D67" s="22" t="s">
        <v>53</v>
      </c>
      <c r="E67" s="136"/>
      <c r="F67" s="145"/>
      <c r="G67" s="53">
        <f t="shared" si="28"/>
        <v>1200</v>
      </c>
      <c r="H67" s="56">
        <v>0</v>
      </c>
      <c r="I67" s="56">
        <v>0</v>
      </c>
      <c r="J67" s="56">
        <v>0</v>
      </c>
      <c r="K67" s="56">
        <v>600</v>
      </c>
      <c r="L67" s="56">
        <v>0</v>
      </c>
      <c r="M67" s="56">
        <v>0</v>
      </c>
      <c r="N67" s="56">
        <v>0</v>
      </c>
      <c r="O67" s="56">
        <v>600</v>
      </c>
      <c r="P67" s="56">
        <v>0</v>
      </c>
      <c r="Q67" s="56">
        <v>0</v>
      </c>
    </row>
    <row r="68" spans="1:17" ht="30.75" customHeight="1" x14ac:dyDescent="0.25">
      <c r="A68" s="105"/>
      <c r="B68" s="98"/>
      <c r="C68" s="96"/>
      <c r="D68" s="22" t="s">
        <v>55</v>
      </c>
      <c r="E68" s="136"/>
      <c r="F68" s="145"/>
      <c r="G68" s="53">
        <f t="shared" si="28"/>
        <v>1000</v>
      </c>
      <c r="H68" s="56">
        <v>0</v>
      </c>
      <c r="I68" s="56">
        <v>0</v>
      </c>
      <c r="J68" s="56">
        <v>0</v>
      </c>
      <c r="K68" s="56">
        <v>0</v>
      </c>
      <c r="L68" s="56">
        <v>500</v>
      </c>
      <c r="M68" s="56">
        <v>0</v>
      </c>
      <c r="N68" s="56">
        <v>0</v>
      </c>
      <c r="O68" s="56">
        <v>0</v>
      </c>
      <c r="P68" s="56">
        <v>500</v>
      </c>
      <c r="Q68" s="56">
        <v>0</v>
      </c>
    </row>
    <row r="69" spans="1:17" ht="30.2" customHeight="1" x14ac:dyDescent="0.25">
      <c r="A69" s="105"/>
      <c r="B69" s="98"/>
      <c r="C69" s="96"/>
      <c r="D69" s="22" t="s">
        <v>56</v>
      </c>
      <c r="E69" s="136"/>
      <c r="F69" s="145"/>
      <c r="G69" s="53">
        <f t="shared" si="28"/>
        <v>300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300</v>
      </c>
      <c r="N69" s="56">
        <v>0</v>
      </c>
      <c r="O69" s="56">
        <v>0</v>
      </c>
      <c r="P69" s="56">
        <v>0</v>
      </c>
      <c r="Q69" s="56">
        <v>0</v>
      </c>
    </row>
    <row r="70" spans="1:17" ht="33.75" customHeight="1" x14ac:dyDescent="0.25">
      <c r="A70" s="105"/>
      <c r="B70" s="98"/>
      <c r="C70" s="96"/>
      <c r="D70" s="22" t="s">
        <v>57</v>
      </c>
      <c r="E70" s="136"/>
      <c r="F70" s="145"/>
      <c r="G70" s="53">
        <f t="shared" si="28"/>
        <v>500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500</v>
      </c>
      <c r="O70" s="56">
        <v>0</v>
      </c>
      <c r="P70" s="56">
        <v>0</v>
      </c>
      <c r="Q70" s="56">
        <v>0</v>
      </c>
    </row>
    <row r="71" spans="1:17" ht="25.5" customHeight="1" x14ac:dyDescent="0.25">
      <c r="A71" s="106"/>
      <c r="B71" s="99"/>
      <c r="C71" s="96"/>
      <c r="D71" s="26" t="s">
        <v>58</v>
      </c>
      <c r="E71" s="131"/>
      <c r="F71" s="145"/>
      <c r="G71" s="53">
        <f t="shared" si="28"/>
        <v>600</v>
      </c>
      <c r="H71" s="56">
        <v>0</v>
      </c>
      <c r="I71" s="56">
        <v>0</v>
      </c>
      <c r="J71" s="56">
        <v>0</v>
      </c>
      <c r="K71" s="56">
        <v>300</v>
      </c>
      <c r="L71" s="56">
        <v>0</v>
      </c>
      <c r="M71" s="56">
        <v>0</v>
      </c>
      <c r="N71" s="56">
        <v>0</v>
      </c>
      <c r="O71" s="56">
        <v>300</v>
      </c>
      <c r="P71" s="56">
        <v>0</v>
      </c>
      <c r="Q71" s="56">
        <v>0</v>
      </c>
    </row>
    <row r="72" spans="1:17" ht="33.75" customHeight="1" x14ac:dyDescent="0.25">
      <c r="A72" s="73" t="s">
        <v>34</v>
      </c>
      <c r="B72" s="74" t="s">
        <v>98</v>
      </c>
      <c r="C72" s="91" t="s">
        <v>76</v>
      </c>
      <c r="D72" s="22"/>
      <c r="E72" s="27"/>
      <c r="F72" s="14" t="s">
        <v>48</v>
      </c>
      <c r="G72" s="53">
        <f t="shared" si="28"/>
        <v>59097</v>
      </c>
      <c r="H72" s="55">
        <f>H73+H74</f>
        <v>4000</v>
      </c>
      <c r="I72" s="55">
        <f t="shared" ref="I72:Q72" si="37">I73+I74</f>
        <v>4430</v>
      </c>
      <c r="J72" s="55">
        <f t="shared" si="37"/>
        <v>4430</v>
      </c>
      <c r="K72" s="55">
        <f t="shared" si="37"/>
        <v>4873</v>
      </c>
      <c r="L72" s="55">
        <f t="shared" si="37"/>
        <v>5361</v>
      </c>
      <c r="M72" s="55">
        <f t="shared" si="37"/>
        <v>5897</v>
      </c>
      <c r="N72" s="55">
        <f t="shared" si="37"/>
        <v>6487</v>
      </c>
      <c r="O72" s="55">
        <f t="shared" si="37"/>
        <v>7136</v>
      </c>
      <c r="P72" s="55">
        <f t="shared" si="37"/>
        <v>7849</v>
      </c>
      <c r="Q72" s="55">
        <f t="shared" si="37"/>
        <v>8634</v>
      </c>
    </row>
    <row r="73" spans="1:17" ht="48.2" customHeight="1" x14ac:dyDescent="0.25">
      <c r="A73" s="104" t="s">
        <v>86</v>
      </c>
      <c r="B73" s="121" t="s">
        <v>46</v>
      </c>
      <c r="C73" s="96"/>
      <c r="D73" s="24" t="s">
        <v>52</v>
      </c>
      <c r="E73" s="96" t="s">
        <v>78</v>
      </c>
      <c r="F73" s="145" t="s">
        <v>107</v>
      </c>
      <c r="G73" s="53">
        <f t="shared" si="28"/>
        <v>46904</v>
      </c>
      <c r="H73" s="56">
        <v>3093</v>
      </c>
      <c r="I73" s="56">
        <v>3523</v>
      </c>
      <c r="J73" s="56">
        <v>3523</v>
      </c>
      <c r="K73" s="56">
        <v>3875</v>
      </c>
      <c r="L73" s="56">
        <v>4263</v>
      </c>
      <c r="M73" s="56">
        <v>4689</v>
      </c>
      <c r="N73" s="56">
        <v>5158</v>
      </c>
      <c r="O73" s="56">
        <v>5674</v>
      </c>
      <c r="P73" s="56">
        <v>6241</v>
      </c>
      <c r="Q73" s="56">
        <v>6865</v>
      </c>
    </row>
    <row r="74" spans="1:17" ht="38.25" x14ac:dyDescent="0.25">
      <c r="A74" s="106"/>
      <c r="B74" s="122"/>
      <c r="C74" s="92"/>
      <c r="D74" s="22" t="s">
        <v>53</v>
      </c>
      <c r="E74" s="96"/>
      <c r="F74" s="145"/>
      <c r="G74" s="53">
        <f t="shared" si="28"/>
        <v>12193</v>
      </c>
      <c r="H74" s="58">
        <v>907</v>
      </c>
      <c r="I74" s="58">
        <v>907</v>
      </c>
      <c r="J74" s="58">
        <v>907</v>
      </c>
      <c r="K74" s="58">
        <v>998</v>
      </c>
      <c r="L74" s="58">
        <v>1098</v>
      </c>
      <c r="M74" s="58">
        <v>1208</v>
      </c>
      <c r="N74" s="58">
        <v>1329</v>
      </c>
      <c r="O74" s="58">
        <v>1462</v>
      </c>
      <c r="P74" s="58">
        <v>1608</v>
      </c>
      <c r="Q74" s="58">
        <v>1769</v>
      </c>
    </row>
    <row r="75" spans="1:17" ht="31.7" customHeight="1" x14ac:dyDescent="0.25">
      <c r="A75" s="73" t="s">
        <v>82</v>
      </c>
      <c r="B75" s="75" t="s">
        <v>134</v>
      </c>
      <c r="C75" s="91" t="s">
        <v>76</v>
      </c>
      <c r="D75" s="22"/>
      <c r="E75" s="27"/>
      <c r="F75" s="14" t="s">
        <v>48</v>
      </c>
      <c r="G75" s="53">
        <f t="shared" si="28"/>
        <v>390</v>
      </c>
      <c r="H75" s="55">
        <f t="shared" ref="H75:Q75" si="38">SUM(H76:H78)</f>
        <v>0</v>
      </c>
      <c r="I75" s="55">
        <f t="shared" si="38"/>
        <v>0</v>
      </c>
      <c r="J75" s="55">
        <f t="shared" si="38"/>
        <v>0</v>
      </c>
      <c r="K75" s="55">
        <f t="shared" si="38"/>
        <v>30</v>
      </c>
      <c r="L75" s="55">
        <f t="shared" si="38"/>
        <v>100</v>
      </c>
      <c r="M75" s="55">
        <f t="shared" si="38"/>
        <v>30</v>
      </c>
      <c r="N75" s="55">
        <f t="shared" si="38"/>
        <v>100</v>
      </c>
      <c r="O75" s="55">
        <f t="shared" si="38"/>
        <v>30</v>
      </c>
      <c r="P75" s="55">
        <f t="shared" si="38"/>
        <v>100</v>
      </c>
      <c r="Q75" s="55">
        <f t="shared" si="38"/>
        <v>0</v>
      </c>
    </row>
    <row r="76" spans="1:17" ht="33" customHeight="1" x14ac:dyDescent="0.25">
      <c r="A76" s="105" t="s">
        <v>89</v>
      </c>
      <c r="B76" s="101" t="s">
        <v>45</v>
      </c>
      <c r="C76" s="96"/>
      <c r="D76" s="22" t="s">
        <v>55</v>
      </c>
      <c r="E76" s="136" t="s">
        <v>78</v>
      </c>
      <c r="F76" s="137" t="s">
        <v>107</v>
      </c>
      <c r="G76" s="53">
        <f t="shared" si="28"/>
        <v>150</v>
      </c>
      <c r="H76" s="56">
        <v>0</v>
      </c>
      <c r="I76" s="56">
        <v>0</v>
      </c>
      <c r="J76" s="56">
        <v>0</v>
      </c>
      <c r="K76" s="56">
        <v>0</v>
      </c>
      <c r="L76" s="56">
        <v>50</v>
      </c>
      <c r="M76" s="56">
        <v>0</v>
      </c>
      <c r="N76" s="56">
        <v>50</v>
      </c>
      <c r="O76" s="56">
        <v>0</v>
      </c>
      <c r="P76" s="56">
        <v>50</v>
      </c>
      <c r="Q76" s="56">
        <v>0</v>
      </c>
    </row>
    <row r="77" spans="1:17" ht="25.5" x14ac:dyDescent="0.25">
      <c r="A77" s="105"/>
      <c r="B77" s="102"/>
      <c r="C77" s="96"/>
      <c r="D77" s="22" t="s">
        <v>56</v>
      </c>
      <c r="E77" s="136"/>
      <c r="F77" s="137"/>
      <c r="G77" s="53">
        <f t="shared" si="28"/>
        <v>90</v>
      </c>
      <c r="H77" s="56">
        <v>0</v>
      </c>
      <c r="I77" s="56">
        <v>0</v>
      </c>
      <c r="J77" s="56">
        <v>0</v>
      </c>
      <c r="K77" s="56">
        <v>30</v>
      </c>
      <c r="L77" s="56">
        <v>0</v>
      </c>
      <c r="M77" s="56">
        <v>30</v>
      </c>
      <c r="N77" s="56">
        <v>0</v>
      </c>
      <c r="O77" s="56">
        <v>30</v>
      </c>
      <c r="P77" s="56">
        <v>0</v>
      </c>
      <c r="Q77" s="56">
        <v>0</v>
      </c>
    </row>
    <row r="78" spans="1:17" ht="25.5" x14ac:dyDescent="0.25">
      <c r="A78" s="106"/>
      <c r="B78" s="103"/>
      <c r="C78" s="92"/>
      <c r="D78" s="22" t="s">
        <v>57</v>
      </c>
      <c r="E78" s="136"/>
      <c r="F78" s="137"/>
      <c r="G78" s="53">
        <f t="shared" si="28"/>
        <v>150</v>
      </c>
      <c r="H78" s="56">
        <v>0</v>
      </c>
      <c r="I78" s="56">
        <v>0</v>
      </c>
      <c r="J78" s="56">
        <v>0</v>
      </c>
      <c r="K78" s="56">
        <v>0</v>
      </c>
      <c r="L78" s="56">
        <v>50</v>
      </c>
      <c r="M78" s="56">
        <v>0</v>
      </c>
      <c r="N78" s="56">
        <v>50</v>
      </c>
      <c r="O78" s="56">
        <v>0</v>
      </c>
      <c r="P78" s="56">
        <v>50</v>
      </c>
      <c r="Q78" s="56">
        <v>0</v>
      </c>
    </row>
    <row r="79" spans="1:17" ht="37.35" customHeight="1" x14ac:dyDescent="0.25">
      <c r="A79" s="73" t="s">
        <v>83</v>
      </c>
      <c r="B79" s="51" t="s">
        <v>133</v>
      </c>
      <c r="C79" s="80" t="s">
        <v>51</v>
      </c>
      <c r="D79" s="22"/>
      <c r="E79" s="22"/>
      <c r="F79" s="14" t="s">
        <v>48</v>
      </c>
      <c r="G79" s="53">
        <f t="shared" ref="G79:G110" si="39">SUM(H79:Q79)</f>
        <v>2028.5999999999997</v>
      </c>
      <c r="H79" s="55">
        <f>SUM(H80:H82)</f>
        <v>224</v>
      </c>
      <c r="I79" s="55">
        <f t="shared" ref="I79:Q79" si="40">SUM(I80:I82)</f>
        <v>224</v>
      </c>
      <c r="J79" s="55">
        <f t="shared" si="40"/>
        <v>224</v>
      </c>
      <c r="K79" s="55">
        <f t="shared" si="40"/>
        <v>193.8</v>
      </c>
      <c r="L79" s="55">
        <f t="shared" si="40"/>
        <v>193.8</v>
      </c>
      <c r="M79" s="55">
        <f t="shared" si="40"/>
        <v>193.8</v>
      </c>
      <c r="N79" s="55">
        <f t="shared" si="40"/>
        <v>193.8</v>
      </c>
      <c r="O79" s="55">
        <f t="shared" si="40"/>
        <v>193.8</v>
      </c>
      <c r="P79" s="55">
        <f t="shared" si="40"/>
        <v>193.8</v>
      </c>
      <c r="Q79" s="55">
        <f t="shared" si="40"/>
        <v>193.8</v>
      </c>
    </row>
    <row r="80" spans="1:17" ht="29.25" customHeight="1" x14ac:dyDescent="0.25">
      <c r="A80" s="120" t="s">
        <v>90</v>
      </c>
      <c r="B80" s="100" t="s">
        <v>44</v>
      </c>
      <c r="C80" s="80"/>
      <c r="D80" s="22" t="s">
        <v>55</v>
      </c>
      <c r="E80" s="80" t="s">
        <v>78</v>
      </c>
      <c r="F80" s="137" t="s">
        <v>107</v>
      </c>
      <c r="G80" s="53">
        <f t="shared" si="39"/>
        <v>1602.5999999999997</v>
      </c>
      <c r="H80" s="56">
        <v>180</v>
      </c>
      <c r="I80" s="56">
        <v>180</v>
      </c>
      <c r="J80" s="56">
        <v>180</v>
      </c>
      <c r="K80" s="56">
        <v>151.80000000000001</v>
      </c>
      <c r="L80" s="56">
        <v>151.80000000000001</v>
      </c>
      <c r="M80" s="56">
        <v>151.80000000000001</v>
      </c>
      <c r="N80" s="56">
        <v>151.80000000000001</v>
      </c>
      <c r="O80" s="56">
        <v>151.80000000000001</v>
      </c>
      <c r="P80" s="56">
        <v>151.80000000000001</v>
      </c>
      <c r="Q80" s="56">
        <v>151.80000000000001</v>
      </c>
    </row>
    <row r="81" spans="1:17" ht="25.5" x14ac:dyDescent="0.25">
      <c r="A81" s="120"/>
      <c r="B81" s="98"/>
      <c r="C81" s="80"/>
      <c r="D81" s="22" t="s">
        <v>56</v>
      </c>
      <c r="E81" s="80"/>
      <c r="F81" s="137"/>
      <c r="G81" s="53">
        <f t="shared" si="39"/>
        <v>260</v>
      </c>
      <c r="H81" s="56">
        <v>26</v>
      </c>
      <c r="I81" s="56">
        <v>26</v>
      </c>
      <c r="J81" s="56">
        <v>26</v>
      </c>
      <c r="K81" s="56">
        <v>26</v>
      </c>
      <c r="L81" s="56">
        <v>26</v>
      </c>
      <c r="M81" s="56">
        <v>26</v>
      </c>
      <c r="N81" s="56">
        <v>26</v>
      </c>
      <c r="O81" s="56">
        <v>26</v>
      </c>
      <c r="P81" s="56">
        <v>26</v>
      </c>
      <c r="Q81" s="56">
        <v>26</v>
      </c>
    </row>
    <row r="82" spans="1:17" ht="25.5" x14ac:dyDescent="0.25">
      <c r="A82" s="120"/>
      <c r="B82" s="99"/>
      <c r="C82" s="80"/>
      <c r="D82" s="22" t="s">
        <v>57</v>
      </c>
      <c r="E82" s="80"/>
      <c r="F82" s="137"/>
      <c r="G82" s="53">
        <f t="shared" si="39"/>
        <v>166</v>
      </c>
      <c r="H82" s="56">
        <v>18</v>
      </c>
      <c r="I82" s="56">
        <v>18</v>
      </c>
      <c r="J82" s="56">
        <v>18</v>
      </c>
      <c r="K82" s="56">
        <v>16</v>
      </c>
      <c r="L82" s="56">
        <v>16</v>
      </c>
      <c r="M82" s="56">
        <v>16</v>
      </c>
      <c r="N82" s="56">
        <v>16</v>
      </c>
      <c r="O82" s="56">
        <v>16</v>
      </c>
      <c r="P82" s="56">
        <v>16</v>
      </c>
      <c r="Q82" s="56">
        <v>16</v>
      </c>
    </row>
    <row r="83" spans="1:17" ht="29.85" customHeight="1" x14ac:dyDescent="0.25">
      <c r="A83" s="72" t="s">
        <v>35</v>
      </c>
      <c r="B83" s="142" t="s">
        <v>74</v>
      </c>
      <c r="C83" s="143"/>
      <c r="D83" s="144"/>
      <c r="E83" s="17"/>
      <c r="F83" s="14" t="s">
        <v>77</v>
      </c>
      <c r="G83" s="53">
        <f t="shared" si="39"/>
        <v>59253.600000000013</v>
      </c>
      <c r="H83" s="53">
        <f>H84+H88</f>
        <v>5561.1</v>
      </c>
      <c r="I83" s="53">
        <f t="shared" ref="I83:Q83" si="41">I84+I88</f>
        <v>5745.1</v>
      </c>
      <c r="J83" s="53">
        <f t="shared" si="41"/>
        <v>5745.1</v>
      </c>
      <c r="K83" s="53">
        <f t="shared" si="41"/>
        <v>6028.9</v>
      </c>
      <c r="L83" s="53">
        <f t="shared" si="41"/>
        <v>6028.9</v>
      </c>
      <c r="M83" s="53">
        <f t="shared" si="41"/>
        <v>6028.9</v>
      </c>
      <c r="N83" s="53">
        <f t="shared" si="41"/>
        <v>6028.9</v>
      </c>
      <c r="O83" s="53">
        <f t="shared" si="41"/>
        <v>6028.9</v>
      </c>
      <c r="P83" s="53">
        <f t="shared" si="41"/>
        <v>6028.9</v>
      </c>
      <c r="Q83" s="53">
        <f t="shared" si="41"/>
        <v>6028.9</v>
      </c>
    </row>
    <row r="84" spans="1:17" ht="14.25" customHeight="1" x14ac:dyDescent="0.25">
      <c r="A84" s="104" t="s">
        <v>36</v>
      </c>
      <c r="B84" s="100" t="s">
        <v>139</v>
      </c>
      <c r="C84" s="22"/>
      <c r="D84" s="22"/>
      <c r="E84" s="22"/>
      <c r="F84" s="14" t="s">
        <v>48</v>
      </c>
      <c r="G84" s="53">
        <f t="shared" si="39"/>
        <v>37642.6</v>
      </c>
      <c r="H84" s="55">
        <f>SUM(H85:H87)</f>
        <v>3400</v>
      </c>
      <c r="I84" s="55">
        <f t="shared" ref="I84:Q84" si="42">SUM(I85:I87)</f>
        <v>3584</v>
      </c>
      <c r="J84" s="55">
        <f t="shared" si="42"/>
        <v>3584</v>
      </c>
      <c r="K84" s="55">
        <f t="shared" si="42"/>
        <v>3867.8</v>
      </c>
      <c r="L84" s="55">
        <f t="shared" si="42"/>
        <v>3867.8</v>
      </c>
      <c r="M84" s="55">
        <f t="shared" si="42"/>
        <v>3867.8</v>
      </c>
      <c r="N84" s="55">
        <f t="shared" si="42"/>
        <v>3867.8</v>
      </c>
      <c r="O84" s="55">
        <f t="shared" si="42"/>
        <v>3867.8</v>
      </c>
      <c r="P84" s="55">
        <f t="shared" si="42"/>
        <v>3867.8</v>
      </c>
      <c r="Q84" s="55">
        <f t="shared" si="42"/>
        <v>3867.8</v>
      </c>
    </row>
    <row r="85" spans="1:17" ht="25.5" x14ac:dyDescent="0.25">
      <c r="A85" s="105"/>
      <c r="B85" s="98"/>
      <c r="C85" s="80" t="s">
        <v>51</v>
      </c>
      <c r="D85" s="22" t="s">
        <v>55</v>
      </c>
      <c r="E85" s="91" t="s">
        <v>78</v>
      </c>
      <c r="F85" s="82" t="s">
        <v>107</v>
      </c>
      <c r="G85" s="53">
        <f t="shared" si="39"/>
        <v>12116.800000000001</v>
      </c>
      <c r="H85" s="56">
        <v>2315</v>
      </c>
      <c r="I85" s="56">
        <v>0</v>
      </c>
      <c r="J85" s="56">
        <v>2312</v>
      </c>
      <c r="K85" s="56">
        <v>0</v>
      </c>
      <c r="L85" s="56">
        <f>2896.6-400</f>
        <v>2496.6</v>
      </c>
      <c r="M85" s="56">
        <v>0</v>
      </c>
      <c r="N85" s="56">
        <f>2896.6-400</f>
        <v>2496.6</v>
      </c>
      <c r="O85" s="56">
        <v>0</v>
      </c>
      <c r="P85" s="56">
        <f>2896.6-400</f>
        <v>2496.6</v>
      </c>
      <c r="Q85" s="56">
        <v>0</v>
      </c>
    </row>
    <row r="86" spans="1:17" ht="25.5" x14ac:dyDescent="0.25">
      <c r="A86" s="105"/>
      <c r="B86" s="98"/>
      <c r="C86" s="80"/>
      <c r="D86" s="22" t="s">
        <v>56</v>
      </c>
      <c r="E86" s="96"/>
      <c r="F86" s="145"/>
      <c r="G86" s="53">
        <f t="shared" si="39"/>
        <v>13227.400000000001</v>
      </c>
      <c r="H86" s="56">
        <v>1085</v>
      </c>
      <c r="I86" s="56">
        <v>1272</v>
      </c>
      <c r="J86" s="56">
        <v>1272</v>
      </c>
      <c r="K86" s="56">
        <f t="shared" ref="K86:Q86" si="43">1771.2-400</f>
        <v>1371.2</v>
      </c>
      <c r="L86" s="56">
        <f t="shared" si="43"/>
        <v>1371.2</v>
      </c>
      <c r="M86" s="56">
        <f t="shared" si="43"/>
        <v>1371.2</v>
      </c>
      <c r="N86" s="56">
        <f t="shared" si="43"/>
        <v>1371.2</v>
      </c>
      <c r="O86" s="56">
        <f t="shared" si="43"/>
        <v>1371.2</v>
      </c>
      <c r="P86" s="56">
        <f t="shared" si="43"/>
        <v>1371.2</v>
      </c>
      <c r="Q86" s="56">
        <f t="shared" si="43"/>
        <v>1371.2</v>
      </c>
    </row>
    <row r="87" spans="1:17" ht="25.5" x14ac:dyDescent="0.25">
      <c r="A87" s="105"/>
      <c r="B87" s="98"/>
      <c r="C87" s="80"/>
      <c r="D87" s="22" t="s">
        <v>57</v>
      </c>
      <c r="E87" s="92"/>
      <c r="F87" s="146"/>
      <c r="G87" s="53">
        <f t="shared" si="39"/>
        <v>12298.400000000001</v>
      </c>
      <c r="H87" s="56">
        <v>0</v>
      </c>
      <c r="I87" s="56">
        <v>2312</v>
      </c>
      <c r="J87" s="56">
        <v>0</v>
      </c>
      <c r="K87" s="56">
        <v>2496.6</v>
      </c>
      <c r="L87" s="56">
        <v>0</v>
      </c>
      <c r="M87" s="56">
        <v>2496.6</v>
      </c>
      <c r="N87" s="56">
        <v>0</v>
      </c>
      <c r="O87" s="56">
        <v>2496.6</v>
      </c>
      <c r="P87" s="56">
        <v>0</v>
      </c>
      <c r="Q87" s="56">
        <v>2496.6</v>
      </c>
    </row>
    <row r="88" spans="1:17" ht="14.25" customHeight="1" x14ac:dyDescent="0.25">
      <c r="A88" s="105"/>
      <c r="B88" s="98"/>
      <c r="C88" s="22"/>
      <c r="D88" s="22"/>
      <c r="E88" s="22"/>
      <c r="F88" s="14" t="s">
        <v>48</v>
      </c>
      <c r="G88" s="53">
        <f t="shared" si="39"/>
        <v>21610.999999999996</v>
      </c>
      <c r="H88" s="55">
        <f>SUM(H89:H91)</f>
        <v>2161.1</v>
      </c>
      <c r="I88" s="55">
        <f>SUM(I89:I91)</f>
        <v>2161.1</v>
      </c>
      <c r="J88" s="55">
        <f t="shared" ref="J88:P88" si="44">SUM(J89:J91)</f>
        <v>2161.1</v>
      </c>
      <c r="K88" s="55">
        <f t="shared" si="44"/>
        <v>2161.1</v>
      </c>
      <c r="L88" s="55">
        <f t="shared" si="44"/>
        <v>2161.1</v>
      </c>
      <c r="M88" s="55">
        <f t="shared" si="44"/>
        <v>2161.1</v>
      </c>
      <c r="N88" s="55">
        <f t="shared" si="44"/>
        <v>2161.1</v>
      </c>
      <c r="O88" s="55">
        <f t="shared" si="44"/>
        <v>2161.1</v>
      </c>
      <c r="P88" s="55">
        <f t="shared" si="44"/>
        <v>2161.1</v>
      </c>
      <c r="Q88" s="55">
        <f t="shared" ref="Q88" si="45">SUM(Q89:Q91)</f>
        <v>2161.1</v>
      </c>
    </row>
    <row r="89" spans="1:17" ht="25.5" x14ac:dyDescent="0.25">
      <c r="A89" s="105"/>
      <c r="B89" s="98"/>
      <c r="C89" s="80" t="s">
        <v>51</v>
      </c>
      <c r="D89" s="22" t="s">
        <v>55</v>
      </c>
      <c r="E89" s="131" t="s">
        <v>78</v>
      </c>
      <c r="F89" s="82" t="s">
        <v>109</v>
      </c>
      <c r="G89" s="53">
        <f t="shared" si="39"/>
        <v>9761.5</v>
      </c>
      <c r="H89" s="56">
        <v>1394.5</v>
      </c>
      <c r="I89" s="56">
        <v>0</v>
      </c>
      <c r="J89" s="56">
        <v>1394.5</v>
      </c>
      <c r="K89" s="56">
        <v>1394.5</v>
      </c>
      <c r="L89" s="56">
        <v>0</v>
      </c>
      <c r="M89" s="56">
        <v>1394.5</v>
      </c>
      <c r="N89" s="56">
        <v>1394.5</v>
      </c>
      <c r="O89" s="56">
        <v>0</v>
      </c>
      <c r="P89" s="56">
        <v>1394.5</v>
      </c>
      <c r="Q89" s="56">
        <v>1394.5</v>
      </c>
    </row>
    <row r="90" spans="1:17" ht="25.5" x14ac:dyDescent="0.25">
      <c r="A90" s="105"/>
      <c r="B90" s="98"/>
      <c r="C90" s="80"/>
      <c r="D90" s="22" t="s">
        <v>56</v>
      </c>
      <c r="E90" s="132"/>
      <c r="F90" s="145"/>
      <c r="G90" s="53">
        <f t="shared" si="39"/>
        <v>7666.0000000000018</v>
      </c>
      <c r="H90" s="56">
        <v>766.6</v>
      </c>
      <c r="I90" s="56">
        <v>766.6</v>
      </c>
      <c r="J90" s="56">
        <v>766.6</v>
      </c>
      <c r="K90" s="56">
        <v>766.6</v>
      </c>
      <c r="L90" s="56">
        <v>766.6</v>
      </c>
      <c r="M90" s="56">
        <v>766.6</v>
      </c>
      <c r="N90" s="56">
        <v>766.6</v>
      </c>
      <c r="O90" s="56">
        <v>766.6</v>
      </c>
      <c r="P90" s="56">
        <v>766.6</v>
      </c>
      <c r="Q90" s="56">
        <v>766.6</v>
      </c>
    </row>
    <row r="91" spans="1:17" ht="25.5" x14ac:dyDescent="0.25">
      <c r="A91" s="106"/>
      <c r="B91" s="99"/>
      <c r="C91" s="80"/>
      <c r="D91" s="22" t="s">
        <v>57</v>
      </c>
      <c r="E91" s="133"/>
      <c r="F91" s="146"/>
      <c r="G91" s="53">
        <f t="shared" si="39"/>
        <v>4183.5</v>
      </c>
      <c r="H91" s="56">
        <v>0</v>
      </c>
      <c r="I91" s="56">
        <v>1394.5</v>
      </c>
      <c r="J91" s="56">
        <v>0</v>
      </c>
      <c r="K91" s="56">
        <v>0</v>
      </c>
      <c r="L91" s="56">
        <v>1394.5</v>
      </c>
      <c r="M91" s="56">
        <v>0</v>
      </c>
      <c r="N91" s="56">
        <v>0</v>
      </c>
      <c r="O91" s="56">
        <v>1394.5</v>
      </c>
      <c r="P91" s="56">
        <v>0</v>
      </c>
      <c r="Q91" s="56">
        <v>0</v>
      </c>
    </row>
    <row r="92" spans="1:17" ht="30.2" customHeight="1" x14ac:dyDescent="0.25">
      <c r="A92" s="76" t="s">
        <v>37</v>
      </c>
      <c r="B92" s="79" t="s">
        <v>63</v>
      </c>
      <c r="C92" s="79"/>
      <c r="D92" s="79"/>
      <c r="E92" s="28"/>
      <c r="F92" s="18" t="s">
        <v>77</v>
      </c>
      <c r="G92" s="53">
        <f t="shared" si="39"/>
        <v>116991</v>
      </c>
      <c r="H92" s="59">
        <f>H93+H96+H103</f>
        <v>8448</v>
      </c>
      <c r="I92" s="59">
        <f t="shared" ref="I92:Q92" si="46">I93+I96+I103</f>
        <v>9300</v>
      </c>
      <c r="J92" s="59">
        <f t="shared" si="46"/>
        <v>9300</v>
      </c>
      <c r="K92" s="59">
        <f t="shared" si="46"/>
        <v>9902</v>
      </c>
      <c r="L92" s="59">
        <f t="shared" si="46"/>
        <v>10732</v>
      </c>
      <c r="M92" s="59">
        <f t="shared" si="46"/>
        <v>11644</v>
      </c>
      <c r="N92" s="59">
        <f t="shared" si="46"/>
        <v>12648</v>
      </c>
      <c r="O92" s="59">
        <f t="shared" si="46"/>
        <v>13751</v>
      </c>
      <c r="P92" s="59">
        <f t="shared" si="46"/>
        <v>14965</v>
      </c>
      <c r="Q92" s="59">
        <f t="shared" si="46"/>
        <v>16301</v>
      </c>
    </row>
    <row r="93" spans="1:17" ht="16.5" x14ac:dyDescent="0.25">
      <c r="A93" s="140" t="s">
        <v>38</v>
      </c>
      <c r="B93" s="138" t="s">
        <v>61</v>
      </c>
      <c r="C93" s="91" t="s">
        <v>51</v>
      </c>
      <c r="D93" s="22"/>
      <c r="E93" s="29"/>
      <c r="F93" s="30" t="s">
        <v>48</v>
      </c>
      <c r="G93" s="53">
        <f t="shared" si="39"/>
        <v>13936</v>
      </c>
      <c r="H93" s="55">
        <f t="shared" ref="H93:Q93" si="47">SUM(H94:H95)</f>
        <v>1260</v>
      </c>
      <c r="I93" s="55">
        <f t="shared" si="47"/>
        <v>1760</v>
      </c>
      <c r="J93" s="55">
        <f t="shared" si="47"/>
        <v>1760</v>
      </c>
      <c r="K93" s="55">
        <f t="shared" si="47"/>
        <v>1308</v>
      </c>
      <c r="L93" s="55">
        <f t="shared" si="47"/>
        <v>1308</v>
      </c>
      <c r="M93" s="55">
        <f t="shared" si="47"/>
        <v>1308</v>
      </c>
      <c r="N93" s="55">
        <f t="shared" si="47"/>
        <v>1308</v>
      </c>
      <c r="O93" s="55">
        <f t="shared" si="47"/>
        <v>1308</v>
      </c>
      <c r="P93" s="55">
        <f t="shared" si="47"/>
        <v>1308</v>
      </c>
      <c r="Q93" s="55">
        <f t="shared" si="47"/>
        <v>1308</v>
      </c>
    </row>
    <row r="94" spans="1:17" ht="38.25" x14ac:dyDescent="0.25">
      <c r="A94" s="141"/>
      <c r="B94" s="139"/>
      <c r="C94" s="96"/>
      <c r="D94" s="22" t="s">
        <v>52</v>
      </c>
      <c r="E94" s="136" t="s">
        <v>78</v>
      </c>
      <c r="F94" s="131" t="s">
        <v>107</v>
      </c>
      <c r="G94" s="53">
        <f t="shared" si="39"/>
        <v>7271</v>
      </c>
      <c r="H94" s="56">
        <v>530</v>
      </c>
      <c r="I94" s="56">
        <v>700</v>
      </c>
      <c r="J94" s="56">
        <v>700</v>
      </c>
      <c r="K94" s="56">
        <v>763</v>
      </c>
      <c r="L94" s="56">
        <v>763</v>
      </c>
      <c r="M94" s="56">
        <v>763</v>
      </c>
      <c r="N94" s="56">
        <v>763</v>
      </c>
      <c r="O94" s="56">
        <v>763</v>
      </c>
      <c r="P94" s="56">
        <v>763</v>
      </c>
      <c r="Q94" s="56">
        <v>763</v>
      </c>
    </row>
    <row r="95" spans="1:17" ht="38.25" x14ac:dyDescent="0.25">
      <c r="A95" s="141"/>
      <c r="B95" s="139"/>
      <c r="C95" s="92"/>
      <c r="D95" s="22" t="s">
        <v>53</v>
      </c>
      <c r="E95" s="136"/>
      <c r="F95" s="132"/>
      <c r="G95" s="53">
        <f t="shared" si="39"/>
        <v>6665</v>
      </c>
      <c r="H95" s="56">
        <v>730</v>
      </c>
      <c r="I95" s="56">
        <v>1060</v>
      </c>
      <c r="J95" s="56">
        <v>1060</v>
      </c>
      <c r="K95" s="56">
        <v>545</v>
      </c>
      <c r="L95" s="56">
        <v>545</v>
      </c>
      <c r="M95" s="56">
        <v>545</v>
      </c>
      <c r="N95" s="56">
        <v>545</v>
      </c>
      <c r="O95" s="56">
        <v>545</v>
      </c>
      <c r="P95" s="56">
        <v>545</v>
      </c>
      <c r="Q95" s="56">
        <v>545</v>
      </c>
    </row>
    <row r="96" spans="1:17" ht="16.5" x14ac:dyDescent="0.25">
      <c r="A96" s="140" t="s">
        <v>87</v>
      </c>
      <c r="B96" s="138" t="s">
        <v>60</v>
      </c>
      <c r="C96" s="91" t="s">
        <v>51</v>
      </c>
      <c r="D96" s="26"/>
      <c r="E96" s="31"/>
      <c r="F96" s="30" t="s">
        <v>48</v>
      </c>
      <c r="G96" s="53">
        <f t="shared" si="39"/>
        <v>100955</v>
      </c>
      <c r="H96" s="60">
        <f>SUM(H97:H102)</f>
        <v>7188</v>
      </c>
      <c r="I96" s="61">
        <f t="shared" ref="I96:Q96" si="48">SUM(I97:I102)</f>
        <v>7540</v>
      </c>
      <c r="J96" s="61">
        <f t="shared" si="48"/>
        <v>7540</v>
      </c>
      <c r="K96" s="61">
        <f t="shared" si="48"/>
        <v>8294</v>
      </c>
      <c r="L96" s="61">
        <f t="shared" si="48"/>
        <v>9124</v>
      </c>
      <c r="M96" s="61">
        <f t="shared" si="48"/>
        <v>10036</v>
      </c>
      <c r="N96" s="61">
        <f t="shared" si="48"/>
        <v>11040</v>
      </c>
      <c r="O96" s="61">
        <f t="shared" si="48"/>
        <v>12143</v>
      </c>
      <c r="P96" s="61">
        <f t="shared" si="48"/>
        <v>13357</v>
      </c>
      <c r="Q96" s="61">
        <f t="shared" si="48"/>
        <v>14693</v>
      </c>
    </row>
    <row r="97" spans="1:17" ht="38.25" x14ac:dyDescent="0.25">
      <c r="A97" s="141"/>
      <c r="B97" s="139"/>
      <c r="C97" s="96"/>
      <c r="D97" s="22" t="s">
        <v>52</v>
      </c>
      <c r="E97" s="131" t="s">
        <v>78</v>
      </c>
      <c r="F97" s="131" t="s">
        <v>107</v>
      </c>
      <c r="G97" s="53">
        <f t="shared" si="39"/>
        <v>32220</v>
      </c>
      <c r="H97" s="56">
        <f>2898-500</f>
        <v>2398</v>
      </c>
      <c r="I97" s="56">
        <f t="shared" ref="I97:J97" si="49">2898-500</f>
        <v>2398</v>
      </c>
      <c r="J97" s="56">
        <f t="shared" si="49"/>
        <v>2398</v>
      </c>
      <c r="K97" s="62">
        <v>2638</v>
      </c>
      <c r="L97" s="62">
        <v>2902</v>
      </c>
      <c r="M97" s="62">
        <v>3192</v>
      </c>
      <c r="N97" s="62">
        <v>3511</v>
      </c>
      <c r="O97" s="62">
        <v>3862</v>
      </c>
      <c r="P97" s="62">
        <v>4248</v>
      </c>
      <c r="Q97" s="62">
        <v>4673</v>
      </c>
    </row>
    <row r="98" spans="1:17" ht="38.25" x14ac:dyDescent="0.25">
      <c r="A98" s="141"/>
      <c r="B98" s="139"/>
      <c r="C98" s="96"/>
      <c r="D98" s="22" t="s">
        <v>53</v>
      </c>
      <c r="E98" s="132"/>
      <c r="F98" s="132"/>
      <c r="G98" s="53">
        <f t="shared" si="39"/>
        <v>9274</v>
      </c>
      <c r="H98" s="56">
        <v>690</v>
      </c>
      <c r="I98" s="56">
        <v>690</v>
      </c>
      <c r="J98" s="56">
        <v>690</v>
      </c>
      <c r="K98" s="62">
        <v>759</v>
      </c>
      <c r="L98" s="62">
        <v>835</v>
      </c>
      <c r="M98" s="62">
        <v>919</v>
      </c>
      <c r="N98" s="62">
        <v>1011</v>
      </c>
      <c r="O98" s="62">
        <v>1112</v>
      </c>
      <c r="P98" s="62">
        <v>1223</v>
      </c>
      <c r="Q98" s="62">
        <v>1345</v>
      </c>
    </row>
    <row r="99" spans="1:17" ht="25.5" x14ac:dyDescent="0.25">
      <c r="A99" s="141"/>
      <c r="B99" s="139"/>
      <c r="C99" s="96"/>
      <c r="D99" s="22" t="s">
        <v>55</v>
      </c>
      <c r="E99" s="132"/>
      <c r="F99" s="132"/>
      <c r="G99" s="53">
        <f t="shared" si="39"/>
        <v>14435</v>
      </c>
      <c r="H99" s="56">
        <v>900</v>
      </c>
      <c r="I99" s="56">
        <v>1088</v>
      </c>
      <c r="J99" s="56">
        <f t="shared" ref="J99" si="50">1288-200</f>
        <v>1088</v>
      </c>
      <c r="K99" s="62">
        <v>1197</v>
      </c>
      <c r="L99" s="62">
        <v>1317</v>
      </c>
      <c r="M99" s="62">
        <v>1449</v>
      </c>
      <c r="N99" s="62">
        <v>1594</v>
      </c>
      <c r="O99" s="62">
        <v>1753</v>
      </c>
      <c r="P99" s="62">
        <v>1928</v>
      </c>
      <c r="Q99" s="62">
        <v>2121</v>
      </c>
    </row>
    <row r="100" spans="1:17" ht="25.5" x14ac:dyDescent="0.25">
      <c r="A100" s="141"/>
      <c r="B100" s="139"/>
      <c r="C100" s="96"/>
      <c r="D100" s="22" t="s">
        <v>56</v>
      </c>
      <c r="E100" s="132"/>
      <c r="F100" s="132"/>
      <c r="G100" s="53">
        <f t="shared" si="39"/>
        <v>9672</v>
      </c>
      <c r="H100" s="56">
        <f>920-200</f>
        <v>720</v>
      </c>
      <c r="I100" s="56">
        <f t="shared" ref="I100:J100" si="51">920-200</f>
        <v>720</v>
      </c>
      <c r="J100" s="56">
        <f t="shared" si="51"/>
        <v>720</v>
      </c>
      <c r="K100" s="62">
        <v>792</v>
      </c>
      <c r="L100" s="62">
        <v>871</v>
      </c>
      <c r="M100" s="62">
        <v>958</v>
      </c>
      <c r="N100" s="62">
        <v>1054</v>
      </c>
      <c r="O100" s="62">
        <v>1159</v>
      </c>
      <c r="P100" s="62">
        <v>1275</v>
      </c>
      <c r="Q100" s="62">
        <v>1403</v>
      </c>
    </row>
    <row r="101" spans="1:17" ht="25.5" x14ac:dyDescent="0.25">
      <c r="A101" s="141"/>
      <c r="B101" s="139"/>
      <c r="C101" s="96"/>
      <c r="D101" s="22" t="s">
        <v>57</v>
      </c>
      <c r="E101" s="132"/>
      <c r="F101" s="132"/>
      <c r="G101" s="53">
        <f t="shared" si="39"/>
        <v>14509</v>
      </c>
      <c r="H101" s="56">
        <f>1380-300</f>
        <v>1080</v>
      </c>
      <c r="I101" s="56">
        <f t="shared" ref="I101:J101" si="52">1380-300</f>
        <v>1080</v>
      </c>
      <c r="J101" s="56">
        <f t="shared" si="52"/>
        <v>1080</v>
      </c>
      <c r="K101" s="62">
        <v>1188</v>
      </c>
      <c r="L101" s="62">
        <v>1307</v>
      </c>
      <c r="M101" s="62">
        <v>1437</v>
      </c>
      <c r="N101" s="62">
        <v>1581</v>
      </c>
      <c r="O101" s="62">
        <v>1739</v>
      </c>
      <c r="P101" s="62">
        <v>1913</v>
      </c>
      <c r="Q101" s="62">
        <v>2104</v>
      </c>
    </row>
    <row r="102" spans="1:17" ht="38.25" x14ac:dyDescent="0.25">
      <c r="A102" s="147"/>
      <c r="B102" s="152"/>
      <c r="C102" s="92"/>
      <c r="D102" s="22" t="s">
        <v>58</v>
      </c>
      <c r="E102" s="133"/>
      <c r="F102" s="133"/>
      <c r="G102" s="53">
        <f t="shared" si="39"/>
        <v>20845</v>
      </c>
      <c r="H102" s="56">
        <v>1400</v>
      </c>
      <c r="I102" s="62">
        <v>1564</v>
      </c>
      <c r="J102" s="62">
        <v>1564</v>
      </c>
      <c r="K102" s="62">
        <v>1720</v>
      </c>
      <c r="L102" s="62">
        <v>1892</v>
      </c>
      <c r="M102" s="62">
        <v>2081</v>
      </c>
      <c r="N102" s="62">
        <v>2289</v>
      </c>
      <c r="O102" s="62">
        <v>2518</v>
      </c>
      <c r="P102" s="62">
        <v>2770</v>
      </c>
      <c r="Q102" s="62">
        <v>3047</v>
      </c>
    </row>
    <row r="103" spans="1:17" ht="16.5" x14ac:dyDescent="0.25">
      <c r="A103" s="104" t="s">
        <v>88</v>
      </c>
      <c r="B103" s="121" t="s">
        <v>62</v>
      </c>
      <c r="C103" s="91" t="s">
        <v>51</v>
      </c>
      <c r="D103" s="22"/>
      <c r="E103" s="26"/>
      <c r="F103" s="14" t="s">
        <v>48</v>
      </c>
      <c r="G103" s="53">
        <f t="shared" si="39"/>
        <v>2100</v>
      </c>
      <c r="H103" s="55">
        <f>SUM(H104:H109)</f>
        <v>0</v>
      </c>
      <c r="I103" s="55">
        <f t="shared" ref="I103:Q103" si="53">SUM(I104:I109)</f>
        <v>0</v>
      </c>
      <c r="J103" s="55">
        <f t="shared" si="53"/>
        <v>0</v>
      </c>
      <c r="K103" s="55">
        <f t="shared" si="53"/>
        <v>300</v>
      </c>
      <c r="L103" s="55">
        <f t="shared" si="53"/>
        <v>300</v>
      </c>
      <c r="M103" s="55">
        <f t="shared" si="53"/>
        <v>300</v>
      </c>
      <c r="N103" s="55">
        <f t="shared" si="53"/>
        <v>300</v>
      </c>
      <c r="O103" s="55">
        <f t="shared" si="53"/>
        <v>300</v>
      </c>
      <c r="P103" s="55">
        <f t="shared" si="53"/>
        <v>300</v>
      </c>
      <c r="Q103" s="55">
        <f t="shared" si="53"/>
        <v>300</v>
      </c>
    </row>
    <row r="104" spans="1:17" ht="38.25" x14ac:dyDescent="0.25">
      <c r="A104" s="105"/>
      <c r="B104" s="148"/>
      <c r="C104" s="96"/>
      <c r="D104" s="22" t="s">
        <v>52</v>
      </c>
      <c r="E104" s="131" t="s">
        <v>78</v>
      </c>
      <c r="F104" s="131" t="s">
        <v>107</v>
      </c>
      <c r="G104" s="53">
        <f t="shared" si="39"/>
        <v>300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300</v>
      </c>
      <c r="O104" s="56">
        <v>0</v>
      </c>
      <c r="P104" s="56">
        <v>0</v>
      </c>
      <c r="Q104" s="56">
        <v>0</v>
      </c>
    </row>
    <row r="105" spans="1:17" ht="38.25" x14ac:dyDescent="0.25">
      <c r="A105" s="105"/>
      <c r="B105" s="148"/>
      <c r="C105" s="96"/>
      <c r="D105" s="22" t="s">
        <v>53</v>
      </c>
      <c r="E105" s="132"/>
      <c r="F105" s="132"/>
      <c r="G105" s="53">
        <f t="shared" si="39"/>
        <v>300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300</v>
      </c>
      <c r="P105" s="56">
        <v>0</v>
      </c>
      <c r="Q105" s="56">
        <v>0</v>
      </c>
    </row>
    <row r="106" spans="1:17" ht="25.5" x14ac:dyDescent="0.25">
      <c r="A106" s="105"/>
      <c r="B106" s="148"/>
      <c r="C106" s="96"/>
      <c r="D106" s="22" t="s">
        <v>55</v>
      </c>
      <c r="E106" s="132"/>
      <c r="F106" s="132"/>
      <c r="G106" s="53">
        <f t="shared" si="39"/>
        <v>300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300</v>
      </c>
      <c r="Q106" s="56">
        <v>0</v>
      </c>
    </row>
    <row r="107" spans="1:17" ht="25.5" x14ac:dyDescent="0.25">
      <c r="A107" s="105"/>
      <c r="B107" s="148"/>
      <c r="C107" s="96"/>
      <c r="D107" s="22" t="s">
        <v>56</v>
      </c>
      <c r="E107" s="132"/>
      <c r="F107" s="132"/>
      <c r="G107" s="53">
        <f t="shared" si="39"/>
        <v>600</v>
      </c>
      <c r="H107" s="56">
        <v>0</v>
      </c>
      <c r="I107" s="56">
        <v>0</v>
      </c>
      <c r="J107" s="56">
        <v>0</v>
      </c>
      <c r="K107" s="56">
        <v>300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300</v>
      </c>
    </row>
    <row r="108" spans="1:17" ht="25.5" x14ac:dyDescent="0.25">
      <c r="A108" s="105"/>
      <c r="B108" s="148"/>
      <c r="C108" s="96"/>
      <c r="D108" s="22" t="s">
        <v>57</v>
      </c>
      <c r="E108" s="132"/>
      <c r="F108" s="132"/>
      <c r="G108" s="53">
        <f t="shared" si="39"/>
        <v>300</v>
      </c>
      <c r="H108" s="56">
        <v>0</v>
      </c>
      <c r="I108" s="56">
        <v>0</v>
      </c>
      <c r="J108" s="56">
        <v>0</v>
      </c>
      <c r="K108" s="56">
        <v>0</v>
      </c>
      <c r="L108" s="56">
        <v>300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</row>
    <row r="109" spans="1:17" ht="38.25" x14ac:dyDescent="0.25">
      <c r="A109" s="106"/>
      <c r="B109" s="122"/>
      <c r="C109" s="92"/>
      <c r="D109" s="22" t="s">
        <v>58</v>
      </c>
      <c r="E109" s="133"/>
      <c r="F109" s="133"/>
      <c r="G109" s="53">
        <f t="shared" si="39"/>
        <v>300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300</v>
      </c>
      <c r="N109" s="56">
        <v>0</v>
      </c>
      <c r="O109" s="56">
        <v>0</v>
      </c>
      <c r="P109" s="56">
        <v>0</v>
      </c>
      <c r="Q109" s="56">
        <v>0</v>
      </c>
    </row>
    <row r="110" spans="1:17" ht="67.900000000000006" customHeight="1" x14ac:dyDescent="0.25">
      <c r="A110" s="76" t="s">
        <v>70</v>
      </c>
      <c r="B110" s="79" t="s">
        <v>59</v>
      </c>
      <c r="C110" s="79"/>
      <c r="D110" s="79"/>
      <c r="E110" s="32"/>
      <c r="F110" s="14" t="s">
        <v>77</v>
      </c>
      <c r="G110" s="53">
        <f t="shared" si="39"/>
        <v>2970.3999999999996</v>
      </c>
      <c r="H110" s="63">
        <f>H111+H112</f>
        <v>291.10000000000002</v>
      </c>
      <c r="I110" s="63">
        <f t="shared" ref="I110:Q110" si="54">I111+I112</f>
        <v>297.70000000000005</v>
      </c>
      <c r="J110" s="63">
        <f t="shared" si="54"/>
        <v>297.70000000000005</v>
      </c>
      <c r="K110" s="63">
        <f t="shared" si="54"/>
        <v>297.70000000000005</v>
      </c>
      <c r="L110" s="63">
        <f t="shared" si="54"/>
        <v>297.70000000000005</v>
      </c>
      <c r="M110" s="63">
        <f t="shared" si="54"/>
        <v>297.70000000000005</v>
      </c>
      <c r="N110" s="63">
        <f t="shared" si="54"/>
        <v>297.70000000000005</v>
      </c>
      <c r="O110" s="63">
        <f t="shared" si="54"/>
        <v>297.70000000000005</v>
      </c>
      <c r="P110" s="63">
        <f t="shared" si="54"/>
        <v>297.70000000000005</v>
      </c>
      <c r="Q110" s="63">
        <f t="shared" si="54"/>
        <v>297.70000000000005</v>
      </c>
    </row>
    <row r="111" spans="1:17" ht="73.349999999999994" customHeight="1" x14ac:dyDescent="0.25">
      <c r="A111" s="134" t="s">
        <v>72</v>
      </c>
      <c r="B111" s="100" t="s">
        <v>140</v>
      </c>
      <c r="C111" s="91" t="s">
        <v>51</v>
      </c>
      <c r="D111" s="91" t="s">
        <v>52</v>
      </c>
      <c r="E111" s="82" t="s">
        <v>78</v>
      </c>
      <c r="F111" s="33" t="s">
        <v>107</v>
      </c>
      <c r="G111" s="53">
        <f t="shared" ref="G111:G139" si="55">SUM(H111:Q111)</f>
        <v>1244</v>
      </c>
      <c r="H111" s="64">
        <v>124.4</v>
      </c>
      <c r="I111" s="64">
        <v>124.4</v>
      </c>
      <c r="J111" s="64">
        <v>124.4</v>
      </c>
      <c r="K111" s="64">
        <v>124.4</v>
      </c>
      <c r="L111" s="64">
        <v>124.4</v>
      </c>
      <c r="M111" s="64">
        <v>124.4</v>
      </c>
      <c r="N111" s="64">
        <v>124.4</v>
      </c>
      <c r="O111" s="64">
        <v>124.4</v>
      </c>
      <c r="P111" s="64">
        <v>124.4</v>
      </c>
      <c r="Q111" s="64">
        <v>124.4</v>
      </c>
    </row>
    <row r="112" spans="1:17" ht="67.349999999999994" customHeight="1" x14ac:dyDescent="0.25">
      <c r="A112" s="135"/>
      <c r="B112" s="99"/>
      <c r="C112" s="96"/>
      <c r="D112" s="92"/>
      <c r="E112" s="146"/>
      <c r="F112" s="13" t="s">
        <v>109</v>
      </c>
      <c r="G112" s="53">
        <f t="shared" si="55"/>
        <v>1726.3999999999996</v>
      </c>
      <c r="H112" s="64">
        <v>166.7</v>
      </c>
      <c r="I112" s="64">
        <v>173.3</v>
      </c>
      <c r="J112" s="64">
        <v>173.3</v>
      </c>
      <c r="K112" s="64">
        <v>173.3</v>
      </c>
      <c r="L112" s="64">
        <v>173.3</v>
      </c>
      <c r="M112" s="64">
        <v>173.3</v>
      </c>
      <c r="N112" s="64">
        <v>173.3</v>
      </c>
      <c r="O112" s="64">
        <v>173.3</v>
      </c>
      <c r="P112" s="64">
        <v>173.3</v>
      </c>
      <c r="Q112" s="64">
        <v>173.3</v>
      </c>
    </row>
    <row r="113" spans="1:17" ht="33.950000000000003" customHeight="1" x14ac:dyDescent="0.25">
      <c r="A113" s="72" t="s">
        <v>71</v>
      </c>
      <c r="B113" s="79" t="s">
        <v>66</v>
      </c>
      <c r="C113" s="79"/>
      <c r="D113" s="79"/>
      <c r="E113" s="22"/>
      <c r="F113" s="14" t="s">
        <v>77</v>
      </c>
      <c r="G113" s="53">
        <f t="shared" si="55"/>
        <v>46148.2</v>
      </c>
      <c r="H113" s="55">
        <f>H114+H118</f>
        <v>3731.8</v>
      </c>
      <c r="I113" s="55">
        <f t="shared" ref="I113:Q113" si="56">I114+I118</f>
        <v>3931.8</v>
      </c>
      <c r="J113" s="55">
        <f t="shared" si="56"/>
        <v>3865.2</v>
      </c>
      <c r="K113" s="55">
        <f t="shared" si="56"/>
        <v>4085.2</v>
      </c>
      <c r="L113" s="55">
        <f t="shared" si="56"/>
        <v>4328.2</v>
      </c>
      <c r="M113" s="55">
        <f t="shared" si="56"/>
        <v>4595.2</v>
      </c>
      <c r="N113" s="55">
        <f t="shared" si="56"/>
        <v>4887.2</v>
      </c>
      <c r="O113" s="55">
        <f t="shared" si="56"/>
        <v>5208.2</v>
      </c>
      <c r="P113" s="55">
        <f t="shared" si="56"/>
        <v>5562.2</v>
      </c>
      <c r="Q113" s="55">
        <f t="shared" si="56"/>
        <v>5953.2</v>
      </c>
    </row>
    <row r="114" spans="1:17" ht="14.25" customHeight="1" x14ac:dyDescent="0.25">
      <c r="A114" s="104" t="s">
        <v>73</v>
      </c>
      <c r="B114" s="100" t="s">
        <v>40</v>
      </c>
      <c r="C114" s="80" t="s">
        <v>51</v>
      </c>
      <c r="D114" s="22"/>
      <c r="E114" s="22"/>
      <c r="F114" s="14" t="s">
        <v>48</v>
      </c>
      <c r="G114" s="53">
        <f t="shared" si="55"/>
        <v>29363</v>
      </c>
      <c r="H114" s="53">
        <f>SUM(H115:H117)</f>
        <v>2000</v>
      </c>
      <c r="I114" s="53">
        <f t="shared" ref="I114:Q114" si="57">SUM(I115:I117)</f>
        <v>2200</v>
      </c>
      <c r="J114" s="53">
        <f t="shared" si="57"/>
        <v>2200</v>
      </c>
      <c r="K114" s="53">
        <f t="shared" si="57"/>
        <v>2420</v>
      </c>
      <c r="L114" s="53">
        <f t="shared" si="57"/>
        <v>2663</v>
      </c>
      <c r="M114" s="53">
        <f t="shared" si="57"/>
        <v>2930</v>
      </c>
      <c r="N114" s="53">
        <f t="shared" si="57"/>
        <v>3222</v>
      </c>
      <c r="O114" s="53">
        <f t="shared" si="57"/>
        <v>3543</v>
      </c>
      <c r="P114" s="53">
        <f t="shared" si="57"/>
        <v>3897</v>
      </c>
      <c r="Q114" s="53">
        <f t="shared" si="57"/>
        <v>4288</v>
      </c>
    </row>
    <row r="115" spans="1:17" ht="30.75" customHeight="1" x14ac:dyDescent="0.25">
      <c r="A115" s="105"/>
      <c r="B115" s="98"/>
      <c r="C115" s="80"/>
      <c r="D115" s="22" t="s">
        <v>55</v>
      </c>
      <c r="E115" s="80" t="s">
        <v>25</v>
      </c>
      <c r="F115" s="137" t="s">
        <v>107</v>
      </c>
      <c r="G115" s="53">
        <f t="shared" si="55"/>
        <v>16997</v>
      </c>
      <c r="H115" s="56">
        <v>1080</v>
      </c>
      <c r="I115" s="56">
        <v>1280</v>
      </c>
      <c r="J115" s="56">
        <v>1280</v>
      </c>
      <c r="K115" s="56">
        <v>1408</v>
      </c>
      <c r="L115" s="56">
        <v>1549</v>
      </c>
      <c r="M115" s="56">
        <v>1704</v>
      </c>
      <c r="N115" s="56">
        <v>1874</v>
      </c>
      <c r="O115" s="56">
        <v>2061</v>
      </c>
      <c r="P115" s="56">
        <v>2267</v>
      </c>
      <c r="Q115" s="56">
        <v>2494</v>
      </c>
    </row>
    <row r="116" spans="1:17" ht="33" customHeight="1" x14ac:dyDescent="0.25">
      <c r="A116" s="105"/>
      <c r="B116" s="98"/>
      <c r="C116" s="80"/>
      <c r="D116" s="22" t="s">
        <v>56</v>
      </c>
      <c r="E116" s="80"/>
      <c r="F116" s="137"/>
      <c r="G116" s="53">
        <f t="shared" si="55"/>
        <v>6183</v>
      </c>
      <c r="H116" s="56">
        <v>460</v>
      </c>
      <c r="I116" s="56">
        <v>460</v>
      </c>
      <c r="J116" s="56">
        <v>460</v>
      </c>
      <c r="K116" s="56">
        <v>506</v>
      </c>
      <c r="L116" s="56">
        <v>557</v>
      </c>
      <c r="M116" s="56">
        <v>613</v>
      </c>
      <c r="N116" s="56">
        <v>674</v>
      </c>
      <c r="O116" s="56">
        <v>741</v>
      </c>
      <c r="P116" s="56">
        <v>815</v>
      </c>
      <c r="Q116" s="56">
        <v>897</v>
      </c>
    </row>
    <row r="117" spans="1:17" ht="25.5" x14ac:dyDescent="0.25">
      <c r="A117" s="105"/>
      <c r="B117" s="98"/>
      <c r="C117" s="80"/>
      <c r="D117" s="22" t="s">
        <v>57</v>
      </c>
      <c r="E117" s="80"/>
      <c r="F117" s="137"/>
      <c r="G117" s="53">
        <f t="shared" si="55"/>
        <v>6183</v>
      </c>
      <c r="H117" s="56">
        <v>460</v>
      </c>
      <c r="I117" s="56">
        <v>460</v>
      </c>
      <c r="J117" s="56">
        <v>460</v>
      </c>
      <c r="K117" s="56">
        <v>506</v>
      </c>
      <c r="L117" s="56">
        <v>557</v>
      </c>
      <c r="M117" s="56">
        <v>613</v>
      </c>
      <c r="N117" s="56">
        <v>674</v>
      </c>
      <c r="O117" s="56">
        <v>741</v>
      </c>
      <c r="P117" s="56">
        <v>815</v>
      </c>
      <c r="Q117" s="56">
        <v>897</v>
      </c>
    </row>
    <row r="118" spans="1:17" ht="17.45" customHeight="1" x14ac:dyDescent="0.25">
      <c r="A118" s="105"/>
      <c r="B118" s="98"/>
      <c r="C118" s="80" t="s">
        <v>51</v>
      </c>
      <c r="D118" s="22"/>
      <c r="E118" s="22"/>
      <c r="F118" s="14" t="s">
        <v>48</v>
      </c>
      <c r="G118" s="53">
        <f t="shared" si="55"/>
        <v>16785.2</v>
      </c>
      <c r="H118" s="55">
        <f>SUM(H119:H121)</f>
        <v>1731.8</v>
      </c>
      <c r="I118" s="55">
        <f t="shared" ref="I118:J118" si="58">SUM(I119:I121)</f>
        <v>1731.8</v>
      </c>
      <c r="J118" s="55">
        <f t="shared" si="58"/>
        <v>1665.1999999999998</v>
      </c>
      <c r="K118" s="55">
        <f t="shared" ref="K118:Q118" si="59">SUM(K119:K121)</f>
        <v>1665.1999999999998</v>
      </c>
      <c r="L118" s="55">
        <f t="shared" si="59"/>
        <v>1665.1999999999998</v>
      </c>
      <c r="M118" s="55">
        <f t="shared" si="59"/>
        <v>1665.1999999999998</v>
      </c>
      <c r="N118" s="55">
        <f t="shared" si="59"/>
        <v>1665.1999999999998</v>
      </c>
      <c r="O118" s="55">
        <f t="shared" si="59"/>
        <v>1665.1999999999998</v>
      </c>
      <c r="P118" s="55">
        <f t="shared" si="59"/>
        <v>1665.1999999999998</v>
      </c>
      <c r="Q118" s="55">
        <f t="shared" si="59"/>
        <v>1665.1999999999998</v>
      </c>
    </row>
    <row r="119" spans="1:17" ht="25.5" x14ac:dyDescent="0.25">
      <c r="A119" s="105"/>
      <c r="B119" s="98"/>
      <c r="C119" s="80"/>
      <c r="D119" s="22" t="s">
        <v>55</v>
      </c>
      <c r="E119" s="80" t="s">
        <v>78</v>
      </c>
      <c r="F119" s="137" t="s">
        <v>109</v>
      </c>
      <c r="G119" s="53">
        <f t="shared" si="55"/>
        <v>9776.5999999999985</v>
      </c>
      <c r="H119" s="56">
        <v>1008.7</v>
      </c>
      <c r="I119" s="56">
        <v>1008.7</v>
      </c>
      <c r="J119" s="56">
        <v>969.9</v>
      </c>
      <c r="K119" s="56">
        <v>969.9</v>
      </c>
      <c r="L119" s="56">
        <v>969.9</v>
      </c>
      <c r="M119" s="56">
        <v>969.9</v>
      </c>
      <c r="N119" s="56">
        <v>969.9</v>
      </c>
      <c r="O119" s="56">
        <v>969.9</v>
      </c>
      <c r="P119" s="56">
        <v>969.9</v>
      </c>
      <c r="Q119" s="56">
        <v>969.9</v>
      </c>
    </row>
    <row r="120" spans="1:17" ht="25.5" x14ac:dyDescent="0.25">
      <c r="A120" s="105"/>
      <c r="B120" s="98"/>
      <c r="C120" s="80"/>
      <c r="D120" s="22" t="s">
        <v>56</v>
      </c>
      <c r="E120" s="80"/>
      <c r="F120" s="137"/>
      <c r="G120" s="53">
        <f t="shared" si="55"/>
        <v>3118.8000000000006</v>
      </c>
      <c r="H120" s="56">
        <v>321.8</v>
      </c>
      <c r="I120" s="56">
        <v>321.8</v>
      </c>
      <c r="J120" s="56">
        <v>309.39999999999998</v>
      </c>
      <c r="K120" s="56">
        <v>309.39999999999998</v>
      </c>
      <c r="L120" s="56">
        <v>309.39999999999998</v>
      </c>
      <c r="M120" s="56">
        <v>309.39999999999998</v>
      </c>
      <c r="N120" s="56">
        <v>309.39999999999998</v>
      </c>
      <c r="O120" s="56">
        <v>309.39999999999998</v>
      </c>
      <c r="P120" s="56">
        <v>309.39999999999998</v>
      </c>
      <c r="Q120" s="56">
        <v>309.39999999999998</v>
      </c>
    </row>
    <row r="121" spans="1:17" ht="25.5" x14ac:dyDescent="0.25">
      <c r="A121" s="106"/>
      <c r="B121" s="99"/>
      <c r="C121" s="80"/>
      <c r="D121" s="22" t="s">
        <v>57</v>
      </c>
      <c r="E121" s="80"/>
      <c r="F121" s="137"/>
      <c r="G121" s="53">
        <f t="shared" si="55"/>
        <v>3889.8000000000006</v>
      </c>
      <c r="H121" s="56">
        <v>401.3</v>
      </c>
      <c r="I121" s="56">
        <v>401.3</v>
      </c>
      <c r="J121" s="56">
        <v>385.9</v>
      </c>
      <c r="K121" s="56">
        <v>385.9</v>
      </c>
      <c r="L121" s="56">
        <v>385.9</v>
      </c>
      <c r="M121" s="56">
        <v>385.9</v>
      </c>
      <c r="N121" s="56">
        <v>385.9</v>
      </c>
      <c r="O121" s="56">
        <v>385.9</v>
      </c>
      <c r="P121" s="56">
        <v>385.9</v>
      </c>
      <c r="Q121" s="56">
        <v>385.9</v>
      </c>
    </row>
    <row r="122" spans="1:17" ht="33" customHeight="1" x14ac:dyDescent="0.25">
      <c r="A122" s="72" t="s">
        <v>91</v>
      </c>
      <c r="B122" s="79" t="s">
        <v>67</v>
      </c>
      <c r="C122" s="79"/>
      <c r="D122" s="79"/>
      <c r="E122" s="22"/>
      <c r="F122" s="14" t="s">
        <v>77</v>
      </c>
      <c r="G122" s="53">
        <f t="shared" si="55"/>
        <v>14049.000000000002</v>
      </c>
      <c r="H122" s="55">
        <f>H123+H127</f>
        <v>1384.6</v>
      </c>
      <c r="I122" s="55">
        <f t="shared" ref="I122:Q122" si="60">I123+I127</f>
        <v>1384.6</v>
      </c>
      <c r="J122" s="55">
        <f t="shared" si="60"/>
        <v>1384.6</v>
      </c>
      <c r="K122" s="55">
        <f t="shared" si="60"/>
        <v>1413.6</v>
      </c>
      <c r="L122" s="55">
        <f t="shared" si="60"/>
        <v>1413.6</v>
      </c>
      <c r="M122" s="55">
        <f t="shared" si="60"/>
        <v>1413.6</v>
      </c>
      <c r="N122" s="55">
        <f t="shared" si="60"/>
        <v>1413.6</v>
      </c>
      <c r="O122" s="55">
        <f t="shared" si="60"/>
        <v>1413.6</v>
      </c>
      <c r="P122" s="55">
        <f t="shared" si="60"/>
        <v>1413.6</v>
      </c>
      <c r="Q122" s="55">
        <f t="shared" si="60"/>
        <v>1413.6</v>
      </c>
    </row>
    <row r="123" spans="1:17" ht="14.25" customHeight="1" x14ac:dyDescent="0.25">
      <c r="A123" s="104" t="s">
        <v>92</v>
      </c>
      <c r="B123" s="100" t="s">
        <v>42</v>
      </c>
      <c r="C123" s="80" t="s">
        <v>51</v>
      </c>
      <c r="D123" s="22"/>
      <c r="E123" s="22"/>
      <c r="F123" s="14" t="s">
        <v>48</v>
      </c>
      <c r="G123" s="53">
        <f t="shared" si="55"/>
        <v>8883</v>
      </c>
      <c r="H123" s="65">
        <f>SUM(H124:H126)</f>
        <v>868</v>
      </c>
      <c r="I123" s="65">
        <f t="shared" ref="I123:Q123" si="61">SUM(I124:I126)</f>
        <v>868</v>
      </c>
      <c r="J123" s="65">
        <f t="shared" si="61"/>
        <v>868</v>
      </c>
      <c r="K123" s="65">
        <f t="shared" si="61"/>
        <v>897</v>
      </c>
      <c r="L123" s="65">
        <f t="shared" si="61"/>
        <v>897</v>
      </c>
      <c r="M123" s="65">
        <f t="shared" si="61"/>
        <v>897</v>
      </c>
      <c r="N123" s="65">
        <f t="shared" si="61"/>
        <v>897</v>
      </c>
      <c r="O123" s="65">
        <f t="shared" si="61"/>
        <v>897</v>
      </c>
      <c r="P123" s="65">
        <f t="shared" si="61"/>
        <v>897</v>
      </c>
      <c r="Q123" s="65">
        <f t="shared" si="61"/>
        <v>897</v>
      </c>
    </row>
    <row r="124" spans="1:17" ht="25.5" x14ac:dyDescent="0.25">
      <c r="A124" s="105"/>
      <c r="B124" s="98"/>
      <c r="C124" s="80"/>
      <c r="D124" s="22" t="s">
        <v>55</v>
      </c>
      <c r="E124" s="80" t="s">
        <v>78</v>
      </c>
      <c r="F124" s="137" t="s">
        <v>107</v>
      </c>
      <c r="G124" s="53">
        <f t="shared" si="55"/>
        <v>4480</v>
      </c>
      <c r="H124" s="66">
        <v>560</v>
      </c>
      <c r="I124" s="66">
        <v>560</v>
      </c>
      <c r="J124" s="66">
        <v>560</v>
      </c>
      <c r="K124" s="66">
        <v>400</v>
      </c>
      <c r="L124" s="66">
        <v>400</v>
      </c>
      <c r="M124" s="66">
        <v>400</v>
      </c>
      <c r="N124" s="66">
        <v>400</v>
      </c>
      <c r="O124" s="66">
        <v>400</v>
      </c>
      <c r="P124" s="66">
        <v>400</v>
      </c>
      <c r="Q124" s="66">
        <v>400</v>
      </c>
    </row>
    <row r="125" spans="1:17" ht="25.5" x14ac:dyDescent="0.25">
      <c r="A125" s="105"/>
      <c r="B125" s="98"/>
      <c r="C125" s="80"/>
      <c r="D125" s="22" t="s">
        <v>56</v>
      </c>
      <c r="E125" s="80"/>
      <c r="F125" s="137"/>
      <c r="G125" s="53">
        <f t="shared" si="55"/>
        <v>1709</v>
      </c>
      <c r="H125" s="66">
        <v>110</v>
      </c>
      <c r="I125" s="66">
        <v>110</v>
      </c>
      <c r="J125" s="66">
        <v>110</v>
      </c>
      <c r="K125" s="66">
        <v>197</v>
      </c>
      <c r="L125" s="66">
        <v>197</v>
      </c>
      <c r="M125" s="66">
        <v>197</v>
      </c>
      <c r="N125" s="66">
        <v>197</v>
      </c>
      <c r="O125" s="66">
        <v>197</v>
      </c>
      <c r="P125" s="66">
        <v>197</v>
      </c>
      <c r="Q125" s="66">
        <v>197</v>
      </c>
    </row>
    <row r="126" spans="1:17" ht="25.5" x14ac:dyDescent="0.25">
      <c r="A126" s="105"/>
      <c r="B126" s="98"/>
      <c r="C126" s="80"/>
      <c r="D126" s="22" t="s">
        <v>57</v>
      </c>
      <c r="E126" s="80"/>
      <c r="F126" s="137"/>
      <c r="G126" s="53">
        <f t="shared" si="55"/>
        <v>2694</v>
      </c>
      <c r="H126" s="66">
        <v>198</v>
      </c>
      <c r="I126" s="66">
        <v>198</v>
      </c>
      <c r="J126" s="66">
        <v>198</v>
      </c>
      <c r="K126" s="66">
        <v>300</v>
      </c>
      <c r="L126" s="66">
        <v>300</v>
      </c>
      <c r="M126" s="66">
        <v>300</v>
      </c>
      <c r="N126" s="66">
        <v>300</v>
      </c>
      <c r="O126" s="66">
        <v>300</v>
      </c>
      <c r="P126" s="66">
        <v>300</v>
      </c>
      <c r="Q126" s="66">
        <v>300</v>
      </c>
    </row>
    <row r="127" spans="1:17" ht="14.25" customHeight="1" x14ac:dyDescent="0.25">
      <c r="A127" s="105"/>
      <c r="B127" s="98"/>
      <c r="C127" s="80" t="s">
        <v>51</v>
      </c>
      <c r="D127" s="22"/>
      <c r="E127" s="22"/>
      <c r="F127" s="14" t="s">
        <v>48</v>
      </c>
      <c r="G127" s="53">
        <f t="shared" si="55"/>
        <v>5166.0000000000009</v>
      </c>
      <c r="H127" s="55">
        <f>SUM(H128:H130)</f>
        <v>516.6</v>
      </c>
      <c r="I127" s="55">
        <f t="shared" ref="I127:J127" si="62">SUM(I128:I130)</f>
        <v>516.6</v>
      </c>
      <c r="J127" s="55">
        <f t="shared" si="62"/>
        <v>516.6</v>
      </c>
      <c r="K127" s="55">
        <f t="shared" ref="K127:Q127" si="63">SUM(K128:K130)</f>
        <v>516.6</v>
      </c>
      <c r="L127" s="55">
        <f t="shared" si="63"/>
        <v>516.6</v>
      </c>
      <c r="M127" s="55">
        <f t="shared" si="63"/>
        <v>516.6</v>
      </c>
      <c r="N127" s="55">
        <f t="shared" si="63"/>
        <v>516.6</v>
      </c>
      <c r="O127" s="55">
        <f t="shared" si="63"/>
        <v>516.6</v>
      </c>
      <c r="P127" s="55">
        <f t="shared" si="63"/>
        <v>516.6</v>
      </c>
      <c r="Q127" s="55">
        <f t="shared" si="63"/>
        <v>516.6</v>
      </c>
    </row>
    <row r="128" spans="1:17" ht="25.5" x14ac:dyDescent="0.25">
      <c r="A128" s="105"/>
      <c r="B128" s="98"/>
      <c r="C128" s="80"/>
      <c r="D128" s="22" t="s">
        <v>55</v>
      </c>
      <c r="E128" s="136" t="s">
        <v>78</v>
      </c>
      <c r="F128" s="137" t="s">
        <v>109</v>
      </c>
      <c r="G128" s="53">
        <f t="shared" si="55"/>
        <v>2800</v>
      </c>
      <c r="H128" s="56">
        <v>280</v>
      </c>
      <c r="I128" s="56">
        <v>280</v>
      </c>
      <c r="J128" s="56">
        <v>280</v>
      </c>
      <c r="K128" s="56">
        <v>280</v>
      </c>
      <c r="L128" s="56">
        <v>280</v>
      </c>
      <c r="M128" s="56">
        <v>280</v>
      </c>
      <c r="N128" s="56">
        <v>280</v>
      </c>
      <c r="O128" s="56">
        <v>280</v>
      </c>
      <c r="P128" s="56">
        <v>280</v>
      </c>
      <c r="Q128" s="56">
        <v>280</v>
      </c>
    </row>
    <row r="129" spans="1:17" ht="25.5" x14ac:dyDescent="0.25">
      <c r="A129" s="105"/>
      <c r="B129" s="98"/>
      <c r="C129" s="80"/>
      <c r="D129" s="22" t="s">
        <v>56</v>
      </c>
      <c r="E129" s="136"/>
      <c r="F129" s="137"/>
      <c r="G129" s="53">
        <f t="shared" si="55"/>
        <v>800</v>
      </c>
      <c r="H129" s="56">
        <v>80</v>
      </c>
      <c r="I129" s="56">
        <v>80</v>
      </c>
      <c r="J129" s="56">
        <v>80</v>
      </c>
      <c r="K129" s="56">
        <v>80</v>
      </c>
      <c r="L129" s="56">
        <v>80</v>
      </c>
      <c r="M129" s="56">
        <v>80</v>
      </c>
      <c r="N129" s="56">
        <v>80</v>
      </c>
      <c r="O129" s="56">
        <v>80</v>
      </c>
      <c r="P129" s="56">
        <v>80</v>
      </c>
      <c r="Q129" s="56">
        <v>80</v>
      </c>
    </row>
    <row r="130" spans="1:17" ht="25.5" x14ac:dyDescent="0.25">
      <c r="A130" s="106"/>
      <c r="B130" s="99"/>
      <c r="C130" s="80"/>
      <c r="D130" s="22" t="s">
        <v>57</v>
      </c>
      <c r="E130" s="136"/>
      <c r="F130" s="137"/>
      <c r="G130" s="53">
        <f t="shared" si="55"/>
        <v>1565.9999999999998</v>
      </c>
      <c r="H130" s="56">
        <v>156.6</v>
      </c>
      <c r="I130" s="56">
        <v>156.6</v>
      </c>
      <c r="J130" s="56">
        <v>156.6</v>
      </c>
      <c r="K130" s="56">
        <v>156.6</v>
      </c>
      <c r="L130" s="56">
        <v>156.6</v>
      </c>
      <c r="M130" s="56">
        <v>156.6</v>
      </c>
      <c r="N130" s="56">
        <v>156.6</v>
      </c>
      <c r="O130" s="56">
        <v>156.6</v>
      </c>
      <c r="P130" s="56">
        <v>156.6</v>
      </c>
      <c r="Q130" s="56">
        <v>156.6</v>
      </c>
    </row>
    <row r="131" spans="1:17" ht="30.75" customHeight="1" x14ac:dyDescent="0.25">
      <c r="A131" s="72" t="s">
        <v>93</v>
      </c>
      <c r="B131" s="150" t="s">
        <v>69</v>
      </c>
      <c r="C131" s="150"/>
      <c r="D131" s="150"/>
      <c r="E131" s="27"/>
      <c r="F131" s="14" t="s">
        <v>77</v>
      </c>
      <c r="G131" s="53">
        <f>SUM(H131:Q131)</f>
        <v>7027.7</v>
      </c>
      <c r="H131" s="55">
        <f>H136+H132</f>
        <v>752.9</v>
      </c>
      <c r="I131" s="55">
        <f>I132+I136</f>
        <v>755.8</v>
      </c>
      <c r="J131" s="55">
        <f>J132+J136</f>
        <v>759</v>
      </c>
      <c r="K131" s="55">
        <f t="shared" ref="K131:Q131" si="64">K132</f>
        <v>680</v>
      </c>
      <c r="L131" s="55">
        <f t="shared" si="64"/>
        <v>680</v>
      </c>
      <c r="M131" s="55">
        <f t="shared" si="64"/>
        <v>680</v>
      </c>
      <c r="N131" s="55">
        <f t="shared" si="64"/>
        <v>680</v>
      </c>
      <c r="O131" s="55">
        <f t="shared" si="64"/>
        <v>680</v>
      </c>
      <c r="P131" s="55">
        <f t="shared" si="64"/>
        <v>680</v>
      </c>
      <c r="Q131" s="55">
        <f t="shared" si="64"/>
        <v>680</v>
      </c>
    </row>
    <row r="132" spans="1:17" ht="16.350000000000001" customHeight="1" x14ac:dyDescent="0.25">
      <c r="A132" s="104" t="s">
        <v>94</v>
      </c>
      <c r="B132" s="123" t="s">
        <v>68</v>
      </c>
      <c r="C132" s="80" t="s">
        <v>51</v>
      </c>
      <c r="D132" s="22"/>
      <c r="E132" s="22"/>
      <c r="F132" s="14" t="s">
        <v>48</v>
      </c>
      <c r="G132" s="53">
        <f t="shared" si="55"/>
        <v>6794</v>
      </c>
      <c r="H132" s="55">
        <f>SUM(H133:H135)</f>
        <v>678</v>
      </c>
      <c r="I132" s="55">
        <f t="shared" ref="I132:Q132" si="65">SUM(I133:I135)</f>
        <v>678</v>
      </c>
      <c r="J132" s="55">
        <f t="shared" si="65"/>
        <v>678</v>
      </c>
      <c r="K132" s="55">
        <f t="shared" si="65"/>
        <v>680</v>
      </c>
      <c r="L132" s="55">
        <f t="shared" si="65"/>
        <v>680</v>
      </c>
      <c r="M132" s="55">
        <f t="shared" si="65"/>
        <v>680</v>
      </c>
      <c r="N132" s="55">
        <f t="shared" si="65"/>
        <v>680</v>
      </c>
      <c r="O132" s="55">
        <f t="shared" si="65"/>
        <v>680</v>
      </c>
      <c r="P132" s="55">
        <f t="shared" si="65"/>
        <v>680</v>
      </c>
      <c r="Q132" s="55">
        <f t="shared" si="65"/>
        <v>680</v>
      </c>
    </row>
    <row r="133" spans="1:17" ht="30.75" customHeight="1" x14ac:dyDescent="0.25">
      <c r="A133" s="105"/>
      <c r="B133" s="123"/>
      <c r="C133" s="80"/>
      <c r="D133" s="22" t="s">
        <v>55</v>
      </c>
      <c r="E133" s="91" t="s">
        <v>78</v>
      </c>
      <c r="F133" s="137" t="s">
        <v>107</v>
      </c>
      <c r="G133" s="53">
        <f t="shared" si="55"/>
        <v>1470</v>
      </c>
      <c r="H133" s="66">
        <v>0</v>
      </c>
      <c r="I133" s="66">
        <v>0</v>
      </c>
      <c r="J133" s="66">
        <v>0</v>
      </c>
      <c r="K133" s="66">
        <v>210</v>
      </c>
      <c r="L133" s="66">
        <v>210</v>
      </c>
      <c r="M133" s="66">
        <v>210</v>
      </c>
      <c r="N133" s="66">
        <v>210</v>
      </c>
      <c r="O133" s="66">
        <v>210</v>
      </c>
      <c r="P133" s="66">
        <v>210</v>
      </c>
      <c r="Q133" s="66">
        <v>210</v>
      </c>
    </row>
    <row r="134" spans="1:17" ht="30.2" customHeight="1" x14ac:dyDescent="0.25">
      <c r="A134" s="105"/>
      <c r="B134" s="123"/>
      <c r="C134" s="80"/>
      <c r="D134" s="22" t="s">
        <v>56</v>
      </c>
      <c r="E134" s="96"/>
      <c r="F134" s="137"/>
      <c r="G134" s="53">
        <f t="shared" si="55"/>
        <v>1601.7</v>
      </c>
      <c r="H134" s="66">
        <v>183.9</v>
      </c>
      <c r="I134" s="66">
        <v>183.9</v>
      </c>
      <c r="J134" s="66">
        <v>183.9</v>
      </c>
      <c r="K134" s="66">
        <v>150</v>
      </c>
      <c r="L134" s="66">
        <v>150</v>
      </c>
      <c r="M134" s="66">
        <v>150</v>
      </c>
      <c r="N134" s="66">
        <v>150</v>
      </c>
      <c r="O134" s="66">
        <v>150</v>
      </c>
      <c r="P134" s="66">
        <v>150</v>
      </c>
      <c r="Q134" s="66">
        <v>150</v>
      </c>
    </row>
    <row r="135" spans="1:17" ht="34.5" customHeight="1" x14ac:dyDescent="0.25">
      <c r="A135" s="105"/>
      <c r="B135" s="123"/>
      <c r="C135" s="80"/>
      <c r="D135" s="22" t="s">
        <v>57</v>
      </c>
      <c r="E135" s="96"/>
      <c r="F135" s="137"/>
      <c r="G135" s="53">
        <f t="shared" si="55"/>
        <v>3722.3</v>
      </c>
      <c r="H135" s="66">
        <v>494.1</v>
      </c>
      <c r="I135" s="66">
        <v>494.1</v>
      </c>
      <c r="J135" s="66">
        <v>494.1</v>
      </c>
      <c r="K135" s="66">
        <v>320</v>
      </c>
      <c r="L135" s="66">
        <v>320</v>
      </c>
      <c r="M135" s="66">
        <v>320</v>
      </c>
      <c r="N135" s="66">
        <v>320</v>
      </c>
      <c r="O135" s="66">
        <v>320</v>
      </c>
      <c r="P135" s="66">
        <v>320</v>
      </c>
      <c r="Q135" s="66">
        <v>320</v>
      </c>
    </row>
    <row r="136" spans="1:17" ht="27.95" customHeight="1" x14ac:dyDescent="0.25">
      <c r="A136" s="106"/>
      <c r="B136" s="124"/>
      <c r="C136" s="81"/>
      <c r="D136" s="37" t="s">
        <v>57</v>
      </c>
      <c r="E136" s="84"/>
      <c r="F136" s="38" t="s">
        <v>109</v>
      </c>
      <c r="G136" s="53">
        <f>H136+I136+J136</f>
        <v>233.7</v>
      </c>
      <c r="H136" s="66">
        <v>74.900000000000006</v>
      </c>
      <c r="I136" s="66">
        <v>77.8</v>
      </c>
      <c r="J136" s="66">
        <v>81</v>
      </c>
      <c r="K136" s="66">
        <f t="shared" ref="K136:Q136" si="66">J136</f>
        <v>81</v>
      </c>
      <c r="L136" s="66">
        <f t="shared" si="66"/>
        <v>81</v>
      </c>
      <c r="M136" s="66">
        <f t="shared" si="66"/>
        <v>81</v>
      </c>
      <c r="N136" s="66">
        <f t="shared" si="66"/>
        <v>81</v>
      </c>
      <c r="O136" s="66">
        <f t="shared" si="66"/>
        <v>81</v>
      </c>
      <c r="P136" s="66">
        <f t="shared" si="66"/>
        <v>81</v>
      </c>
      <c r="Q136" s="66">
        <f t="shared" si="66"/>
        <v>81</v>
      </c>
    </row>
    <row r="137" spans="1:17" ht="89.85" customHeight="1" x14ac:dyDescent="0.25">
      <c r="A137" s="72" t="s">
        <v>97</v>
      </c>
      <c r="B137" s="117" t="s">
        <v>99</v>
      </c>
      <c r="C137" s="118"/>
      <c r="D137" s="119"/>
      <c r="E137" s="27"/>
      <c r="F137" s="14" t="s">
        <v>77</v>
      </c>
      <c r="G137" s="53">
        <f>G139+G140</f>
        <v>10653.2</v>
      </c>
      <c r="H137" s="53">
        <f>H139+H140</f>
        <v>1666.6</v>
      </c>
      <c r="I137" s="53">
        <f t="shared" ref="I137:Q137" si="67">I139+I140</f>
        <v>1666.6</v>
      </c>
      <c r="J137" s="53">
        <f t="shared" si="67"/>
        <v>915</v>
      </c>
      <c r="K137" s="53">
        <f t="shared" si="67"/>
        <v>915</v>
      </c>
      <c r="L137" s="53">
        <f t="shared" si="67"/>
        <v>915</v>
      </c>
      <c r="M137" s="53">
        <f t="shared" si="67"/>
        <v>915</v>
      </c>
      <c r="N137" s="53">
        <f t="shared" si="67"/>
        <v>915</v>
      </c>
      <c r="O137" s="53">
        <f t="shared" si="67"/>
        <v>915</v>
      </c>
      <c r="P137" s="53">
        <f t="shared" si="67"/>
        <v>915</v>
      </c>
      <c r="Q137" s="53">
        <f t="shared" si="67"/>
        <v>915</v>
      </c>
    </row>
    <row r="138" spans="1:17" ht="14.25" hidden="1" customHeight="1" x14ac:dyDescent="0.25">
      <c r="A138" s="120" t="s">
        <v>147</v>
      </c>
      <c r="B138" s="78"/>
      <c r="C138" s="44"/>
      <c r="D138" s="43" t="s">
        <v>52</v>
      </c>
      <c r="E138" s="43" t="s">
        <v>78</v>
      </c>
      <c r="F138" s="48" t="s">
        <v>109</v>
      </c>
      <c r="G138" s="53">
        <f t="shared" si="55"/>
        <v>0</v>
      </c>
      <c r="H138" s="56"/>
      <c r="I138" s="56"/>
      <c r="J138" s="56"/>
      <c r="K138" s="56"/>
      <c r="L138" s="56"/>
      <c r="M138" s="56"/>
      <c r="N138" s="56"/>
      <c r="O138" s="56"/>
      <c r="P138" s="56"/>
      <c r="Q138" s="56"/>
    </row>
    <row r="139" spans="1:17" ht="78.75" customHeight="1" x14ac:dyDescent="0.25">
      <c r="A139" s="120"/>
      <c r="B139" s="93" t="s">
        <v>141</v>
      </c>
      <c r="C139" s="91" t="s">
        <v>51</v>
      </c>
      <c r="D139" s="91" t="s">
        <v>52</v>
      </c>
      <c r="E139" s="96" t="s">
        <v>78</v>
      </c>
      <c r="F139" s="45" t="s">
        <v>109</v>
      </c>
      <c r="G139" s="53">
        <f t="shared" si="55"/>
        <v>10653.2</v>
      </c>
      <c r="H139" s="64">
        <v>1666.6</v>
      </c>
      <c r="I139" s="64">
        <v>1666.6</v>
      </c>
      <c r="J139" s="64">
        <v>915</v>
      </c>
      <c r="K139" s="64">
        <v>915</v>
      </c>
      <c r="L139" s="64">
        <v>915</v>
      </c>
      <c r="M139" s="64">
        <v>915</v>
      </c>
      <c r="N139" s="64">
        <v>915</v>
      </c>
      <c r="O139" s="64">
        <v>915</v>
      </c>
      <c r="P139" s="64">
        <v>915</v>
      </c>
      <c r="Q139" s="64">
        <v>915</v>
      </c>
    </row>
    <row r="140" spans="1:17" ht="47.65" customHeight="1" x14ac:dyDescent="0.25">
      <c r="A140" s="120"/>
      <c r="B140" s="94"/>
      <c r="C140" s="92"/>
      <c r="D140" s="92"/>
      <c r="E140" s="92"/>
      <c r="F140" s="45" t="s">
        <v>107</v>
      </c>
      <c r="G140" s="53">
        <f>SUM(H140:Q140)</f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</row>
    <row r="141" spans="1:17" ht="37.5" customHeight="1" x14ac:dyDescent="0.25">
      <c r="A141" s="77" t="s">
        <v>118</v>
      </c>
      <c r="B141" s="79" t="s">
        <v>101</v>
      </c>
      <c r="C141" s="79"/>
      <c r="D141" s="79"/>
      <c r="E141" s="41"/>
      <c r="F141" s="14" t="s">
        <v>77</v>
      </c>
      <c r="G141" s="53">
        <f>H141+I141+J141</f>
        <v>15854.7</v>
      </c>
      <c r="H141" s="63">
        <f>H142+H146</f>
        <v>5296.5999999999995</v>
      </c>
      <c r="I141" s="63">
        <f t="shared" ref="I141:J141" si="68">I142+I146</f>
        <v>5415.6500000000005</v>
      </c>
      <c r="J141" s="63">
        <f t="shared" si="68"/>
        <v>5142.4500000000007</v>
      </c>
      <c r="K141" s="63">
        <f t="shared" ref="K141:Q141" si="69">K142+K146</f>
        <v>210.85</v>
      </c>
      <c r="L141" s="63">
        <f t="shared" si="69"/>
        <v>210.85</v>
      </c>
      <c r="M141" s="63">
        <f t="shared" si="69"/>
        <v>210.85</v>
      </c>
      <c r="N141" s="63">
        <f t="shared" si="69"/>
        <v>210.85</v>
      </c>
      <c r="O141" s="63">
        <f t="shared" si="69"/>
        <v>210.85</v>
      </c>
      <c r="P141" s="63">
        <f t="shared" si="69"/>
        <v>210.85</v>
      </c>
      <c r="Q141" s="63">
        <f t="shared" si="69"/>
        <v>210.85</v>
      </c>
    </row>
    <row r="142" spans="1:17" ht="17.100000000000001" customHeight="1" x14ac:dyDescent="0.25">
      <c r="A142" s="104" t="s">
        <v>119</v>
      </c>
      <c r="B142" s="93" t="s">
        <v>143</v>
      </c>
      <c r="C142" s="91" t="s">
        <v>51</v>
      </c>
      <c r="D142" s="40"/>
      <c r="E142" s="41"/>
      <c r="F142" s="14" t="s">
        <v>48</v>
      </c>
      <c r="G142" s="53">
        <f>SUM(H142:Q142)</f>
        <v>2126.0499999999997</v>
      </c>
      <c r="H142" s="67">
        <f>H143+H144+H145</f>
        <v>217.2</v>
      </c>
      <c r="I142" s="63">
        <f t="shared" ref="I142:J142" si="70">I143+I144+I145</f>
        <v>222.05</v>
      </c>
      <c r="J142" s="63">
        <f t="shared" si="70"/>
        <v>210.85</v>
      </c>
      <c r="K142" s="63">
        <f t="shared" ref="K142:Q142" si="71">K143+K144+K145</f>
        <v>210.85</v>
      </c>
      <c r="L142" s="63">
        <f t="shared" si="71"/>
        <v>210.85</v>
      </c>
      <c r="M142" s="63">
        <f t="shared" si="71"/>
        <v>210.85</v>
      </c>
      <c r="N142" s="63">
        <f t="shared" si="71"/>
        <v>210.85</v>
      </c>
      <c r="O142" s="63">
        <f t="shared" si="71"/>
        <v>210.85</v>
      </c>
      <c r="P142" s="63">
        <f t="shared" si="71"/>
        <v>210.85</v>
      </c>
      <c r="Q142" s="63">
        <f t="shared" si="71"/>
        <v>210.85</v>
      </c>
    </row>
    <row r="143" spans="1:17" ht="31.35" customHeight="1" x14ac:dyDescent="0.25">
      <c r="A143" s="105"/>
      <c r="B143" s="156"/>
      <c r="C143" s="96"/>
      <c r="D143" s="37" t="s">
        <v>55</v>
      </c>
      <c r="E143" s="91" t="s">
        <v>78</v>
      </c>
      <c r="F143" s="82" t="s">
        <v>107</v>
      </c>
      <c r="G143" s="53">
        <f>SUM(H143:Q143)</f>
        <v>1164.6100000000001</v>
      </c>
      <c r="H143" s="68">
        <v>115</v>
      </c>
      <c r="I143" s="64">
        <f>117.53+10.08</f>
        <v>127.61</v>
      </c>
      <c r="J143" s="64">
        <v>115.25</v>
      </c>
      <c r="K143" s="64">
        <v>115.25</v>
      </c>
      <c r="L143" s="64">
        <v>115.25</v>
      </c>
      <c r="M143" s="64">
        <v>115.25</v>
      </c>
      <c r="N143" s="64">
        <v>115.25</v>
      </c>
      <c r="O143" s="64">
        <v>115.25</v>
      </c>
      <c r="P143" s="64">
        <v>115.25</v>
      </c>
      <c r="Q143" s="64">
        <v>115.25</v>
      </c>
    </row>
    <row r="144" spans="1:17" ht="31.35" customHeight="1" x14ac:dyDescent="0.25">
      <c r="A144" s="105"/>
      <c r="B144" s="156"/>
      <c r="C144" s="96"/>
      <c r="D144" s="37" t="s">
        <v>56</v>
      </c>
      <c r="E144" s="96"/>
      <c r="F144" s="83"/>
      <c r="G144" s="53">
        <f t="shared" ref="G144:G167" si="72">SUM(H144:Q144)</f>
        <v>282.38</v>
      </c>
      <c r="H144" s="68">
        <v>35.4</v>
      </c>
      <c r="I144" s="64">
        <v>26.18</v>
      </c>
      <c r="J144" s="64">
        <v>27.6</v>
      </c>
      <c r="K144" s="64">
        <v>27.6</v>
      </c>
      <c r="L144" s="64">
        <v>27.6</v>
      </c>
      <c r="M144" s="64">
        <v>27.6</v>
      </c>
      <c r="N144" s="64">
        <v>27.6</v>
      </c>
      <c r="O144" s="64">
        <v>27.6</v>
      </c>
      <c r="P144" s="64">
        <v>27.6</v>
      </c>
      <c r="Q144" s="64">
        <v>27.6</v>
      </c>
    </row>
    <row r="145" spans="1:17" ht="27.2" customHeight="1" x14ac:dyDescent="0.25">
      <c r="A145" s="105"/>
      <c r="B145" s="156"/>
      <c r="C145" s="96"/>
      <c r="D145" s="37" t="s">
        <v>57</v>
      </c>
      <c r="E145" s="96"/>
      <c r="F145" s="84"/>
      <c r="G145" s="53">
        <f t="shared" si="72"/>
        <v>679.06</v>
      </c>
      <c r="H145" s="68">
        <v>66.8</v>
      </c>
      <c r="I145" s="64">
        <v>68.260000000000005</v>
      </c>
      <c r="J145" s="64">
        <v>68</v>
      </c>
      <c r="K145" s="64">
        <v>68</v>
      </c>
      <c r="L145" s="64">
        <v>68</v>
      </c>
      <c r="M145" s="64">
        <v>68</v>
      </c>
      <c r="N145" s="64">
        <v>68</v>
      </c>
      <c r="O145" s="64">
        <v>68</v>
      </c>
      <c r="P145" s="64">
        <v>68</v>
      </c>
      <c r="Q145" s="64">
        <v>68</v>
      </c>
    </row>
    <row r="146" spans="1:17" ht="37.5" customHeight="1" x14ac:dyDescent="0.25">
      <c r="A146" s="105"/>
      <c r="B146" s="156"/>
      <c r="C146" s="96"/>
      <c r="D146" s="37"/>
      <c r="E146" s="96"/>
      <c r="F146" s="14" t="s">
        <v>48</v>
      </c>
      <c r="G146" s="53">
        <f t="shared" si="72"/>
        <v>15204.6</v>
      </c>
      <c r="H146" s="63">
        <f>H147+H148+H149</f>
        <v>5079.3999999999996</v>
      </c>
      <c r="I146" s="63">
        <f t="shared" ref="I146:J146" si="73">I147+I148+I149</f>
        <v>5193.6000000000004</v>
      </c>
      <c r="J146" s="63">
        <f t="shared" si="73"/>
        <v>4931.6000000000004</v>
      </c>
      <c r="K146" s="63">
        <f t="shared" ref="K146:Q146" si="74">K147+K148+K149</f>
        <v>0</v>
      </c>
      <c r="L146" s="63">
        <f t="shared" si="74"/>
        <v>0</v>
      </c>
      <c r="M146" s="63">
        <f t="shared" si="74"/>
        <v>0</v>
      </c>
      <c r="N146" s="63">
        <f t="shared" si="74"/>
        <v>0</v>
      </c>
      <c r="O146" s="63">
        <f t="shared" si="74"/>
        <v>0</v>
      </c>
      <c r="P146" s="63">
        <f t="shared" si="74"/>
        <v>0</v>
      </c>
      <c r="Q146" s="63">
        <f t="shared" si="74"/>
        <v>0</v>
      </c>
    </row>
    <row r="147" spans="1:17" ht="31.35" customHeight="1" x14ac:dyDescent="0.25">
      <c r="A147" s="105"/>
      <c r="B147" s="156"/>
      <c r="C147" s="96"/>
      <c r="D147" s="37" t="s">
        <v>55</v>
      </c>
      <c r="E147" s="83"/>
      <c r="F147" s="82" t="s">
        <v>142</v>
      </c>
      <c r="G147" s="53">
        <f t="shared" si="72"/>
        <v>8228.2099999999991</v>
      </c>
      <c r="H147" s="64">
        <v>2699.1</v>
      </c>
      <c r="I147" s="64">
        <v>2758.48</v>
      </c>
      <c r="J147" s="64">
        <f>2810-39.37</f>
        <v>2770.63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</row>
    <row r="148" spans="1:17" ht="32.65" customHeight="1" x14ac:dyDescent="0.25">
      <c r="A148" s="105"/>
      <c r="B148" s="156"/>
      <c r="C148" s="96"/>
      <c r="D148" s="37" t="s">
        <v>56</v>
      </c>
      <c r="E148" s="83"/>
      <c r="F148" s="85"/>
      <c r="G148" s="53">
        <f t="shared" si="72"/>
        <v>2426.6099999999997</v>
      </c>
      <c r="H148" s="64">
        <v>828.9</v>
      </c>
      <c r="I148" s="64">
        <f>847.13+2.53</f>
        <v>849.66</v>
      </c>
      <c r="J148" s="64">
        <v>748.05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</row>
    <row r="149" spans="1:17" ht="29.25" customHeight="1" x14ac:dyDescent="0.25">
      <c r="A149" s="106"/>
      <c r="B149" s="94"/>
      <c r="C149" s="92"/>
      <c r="D149" s="37" t="s">
        <v>57</v>
      </c>
      <c r="E149" s="84"/>
      <c r="F149" s="86"/>
      <c r="G149" s="53">
        <f t="shared" si="72"/>
        <v>4549.7800000000007</v>
      </c>
      <c r="H149" s="64">
        <v>1551.4</v>
      </c>
      <c r="I149" s="64">
        <v>1585.46</v>
      </c>
      <c r="J149" s="64">
        <v>1412.92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</row>
    <row r="150" spans="1:17" ht="30.6" customHeight="1" x14ac:dyDescent="0.25">
      <c r="A150" s="77" t="s">
        <v>122</v>
      </c>
      <c r="B150" s="117" t="s">
        <v>102</v>
      </c>
      <c r="C150" s="118"/>
      <c r="D150" s="119"/>
      <c r="E150" s="41"/>
      <c r="F150" s="14" t="s">
        <v>77</v>
      </c>
      <c r="G150" s="53">
        <f t="shared" si="72"/>
        <v>1714</v>
      </c>
      <c r="H150" s="63">
        <f>H151+H152</f>
        <v>1714</v>
      </c>
      <c r="I150" s="63">
        <f t="shared" ref="I150:Q150" si="75">I151+I152</f>
        <v>0</v>
      </c>
      <c r="J150" s="63">
        <f t="shared" si="75"/>
        <v>0</v>
      </c>
      <c r="K150" s="63">
        <f t="shared" si="75"/>
        <v>0</v>
      </c>
      <c r="L150" s="63">
        <f t="shared" si="75"/>
        <v>0</v>
      </c>
      <c r="M150" s="63">
        <f t="shared" si="75"/>
        <v>0</v>
      </c>
      <c r="N150" s="63">
        <f t="shared" si="75"/>
        <v>0</v>
      </c>
      <c r="O150" s="63">
        <f t="shared" si="75"/>
        <v>0</v>
      </c>
      <c r="P150" s="63">
        <f t="shared" si="75"/>
        <v>0</v>
      </c>
      <c r="Q150" s="63">
        <f t="shared" si="75"/>
        <v>0</v>
      </c>
    </row>
    <row r="151" spans="1:17" ht="17.100000000000001" customHeight="1" x14ac:dyDescent="0.25">
      <c r="A151" s="104" t="s">
        <v>123</v>
      </c>
      <c r="B151" s="93" t="s">
        <v>103</v>
      </c>
      <c r="C151" s="91" t="s">
        <v>51</v>
      </c>
      <c r="D151" s="91" t="s">
        <v>55</v>
      </c>
      <c r="E151" s="136">
        <v>2021</v>
      </c>
      <c r="F151" s="46" t="s">
        <v>107</v>
      </c>
      <c r="G151" s="53">
        <f t="shared" si="72"/>
        <v>84</v>
      </c>
      <c r="H151" s="64">
        <v>84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</row>
    <row r="152" spans="1:17" ht="26.45" customHeight="1" x14ac:dyDescent="0.25">
      <c r="A152" s="106"/>
      <c r="B152" s="94"/>
      <c r="C152" s="92"/>
      <c r="D152" s="92"/>
      <c r="E152" s="136"/>
      <c r="F152" s="45" t="s">
        <v>109</v>
      </c>
      <c r="G152" s="53">
        <f t="shared" si="72"/>
        <v>1630</v>
      </c>
      <c r="H152" s="64">
        <v>1630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</row>
    <row r="153" spans="1:17" ht="37.5" customHeight="1" x14ac:dyDescent="0.25">
      <c r="A153" s="77" t="s">
        <v>124</v>
      </c>
      <c r="B153" s="79" t="s">
        <v>104</v>
      </c>
      <c r="C153" s="79"/>
      <c r="D153" s="79"/>
      <c r="E153" s="36"/>
      <c r="F153" s="14" t="s">
        <v>77</v>
      </c>
      <c r="G153" s="53">
        <f t="shared" si="72"/>
        <v>2692.1</v>
      </c>
      <c r="H153" s="63">
        <f>H154+H155</f>
        <v>2692.1</v>
      </c>
      <c r="I153" s="63">
        <f t="shared" ref="I153:Q153" si="76">I154+I155</f>
        <v>0</v>
      </c>
      <c r="J153" s="63">
        <f t="shared" si="76"/>
        <v>0</v>
      </c>
      <c r="K153" s="63">
        <f t="shared" si="76"/>
        <v>0</v>
      </c>
      <c r="L153" s="63">
        <f t="shared" si="76"/>
        <v>0</v>
      </c>
      <c r="M153" s="63">
        <f t="shared" si="76"/>
        <v>0</v>
      </c>
      <c r="N153" s="63">
        <f t="shared" si="76"/>
        <v>0</v>
      </c>
      <c r="O153" s="63">
        <f t="shared" si="76"/>
        <v>0</v>
      </c>
      <c r="P153" s="63">
        <f t="shared" si="76"/>
        <v>0</v>
      </c>
      <c r="Q153" s="63">
        <f t="shared" si="76"/>
        <v>0</v>
      </c>
    </row>
    <row r="154" spans="1:17" ht="19.7" customHeight="1" x14ac:dyDescent="0.25">
      <c r="A154" s="104" t="s">
        <v>125</v>
      </c>
      <c r="B154" s="93" t="s">
        <v>144</v>
      </c>
      <c r="C154" s="89" t="s">
        <v>51</v>
      </c>
      <c r="D154" s="91" t="s">
        <v>56</v>
      </c>
      <c r="E154" s="131">
        <v>2021</v>
      </c>
      <c r="F154" s="46" t="s">
        <v>107</v>
      </c>
      <c r="G154" s="53">
        <f t="shared" si="72"/>
        <v>110.4</v>
      </c>
      <c r="H154" s="64">
        <v>110.4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</row>
    <row r="155" spans="1:17" ht="48.95" customHeight="1" x14ac:dyDescent="0.25">
      <c r="A155" s="106"/>
      <c r="B155" s="95"/>
      <c r="C155" s="90"/>
      <c r="D155" s="92"/>
      <c r="E155" s="133"/>
      <c r="F155" s="47" t="s">
        <v>142</v>
      </c>
      <c r="G155" s="53">
        <f t="shared" si="72"/>
        <v>2581.6999999999998</v>
      </c>
      <c r="H155" s="64">
        <v>2581.6999999999998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</row>
    <row r="156" spans="1:17" ht="36" customHeight="1" x14ac:dyDescent="0.25">
      <c r="A156" s="77" t="s">
        <v>126</v>
      </c>
      <c r="B156" s="79" t="s">
        <v>105</v>
      </c>
      <c r="C156" s="79"/>
      <c r="D156" s="79"/>
      <c r="E156" s="41"/>
      <c r="F156" s="14" t="s">
        <v>77</v>
      </c>
      <c r="G156" s="53">
        <f t="shared" si="72"/>
        <v>1570.7</v>
      </c>
      <c r="H156" s="63">
        <f>H157+H158</f>
        <v>1570.7</v>
      </c>
      <c r="I156" s="63">
        <f t="shared" ref="I156:Q156" si="77">I157+I158</f>
        <v>0</v>
      </c>
      <c r="J156" s="63">
        <f t="shared" si="77"/>
        <v>0</v>
      </c>
      <c r="K156" s="63">
        <f t="shared" si="77"/>
        <v>0</v>
      </c>
      <c r="L156" s="63">
        <f t="shared" si="77"/>
        <v>0</v>
      </c>
      <c r="M156" s="63">
        <f t="shared" si="77"/>
        <v>0</v>
      </c>
      <c r="N156" s="63">
        <f t="shared" si="77"/>
        <v>0</v>
      </c>
      <c r="O156" s="63">
        <f t="shared" si="77"/>
        <v>0</v>
      </c>
      <c r="P156" s="63">
        <f t="shared" si="77"/>
        <v>0</v>
      </c>
      <c r="Q156" s="63">
        <f t="shared" si="77"/>
        <v>0</v>
      </c>
    </row>
    <row r="157" spans="1:17" ht="38.85" customHeight="1" x14ac:dyDescent="0.25">
      <c r="A157" s="104" t="s">
        <v>127</v>
      </c>
      <c r="B157" s="87" t="s">
        <v>145</v>
      </c>
      <c r="C157" s="89" t="s">
        <v>51</v>
      </c>
      <c r="D157" s="91" t="s">
        <v>56</v>
      </c>
      <c r="E157" s="136">
        <v>2021</v>
      </c>
      <c r="F157" s="39" t="s">
        <v>107</v>
      </c>
      <c r="G157" s="53">
        <f t="shared" si="72"/>
        <v>64.400000000000006</v>
      </c>
      <c r="H157" s="64">
        <v>64.400000000000006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</row>
    <row r="158" spans="1:17" ht="46.9" customHeight="1" x14ac:dyDescent="0.25">
      <c r="A158" s="106"/>
      <c r="B158" s="88"/>
      <c r="C158" s="90"/>
      <c r="D158" s="92"/>
      <c r="E158" s="136"/>
      <c r="F158" s="47" t="s">
        <v>142</v>
      </c>
      <c r="G158" s="53">
        <f t="shared" si="72"/>
        <v>1506.3</v>
      </c>
      <c r="H158" s="64">
        <v>1506.3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</row>
    <row r="159" spans="1:17" ht="44.1" customHeight="1" x14ac:dyDescent="0.25">
      <c r="A159" s="77" t="s">
        <v>129</v>
      </c>
      <c r="B159" s="79" t="s">
        <v>106</v>
      </c>
      <c r="C159" s="79"/>
      <c r="D159" s="79"/>
      <c r="E159" s="42"/>
      <c r="F159" s="14" t="s">
        <v>77</v>
      </c>
      <c r="G159" s="53">
        <f t="shared" si="72"/>
        <v>4090.45</v>
      </c>
      <c r="H159" s="63">
        <f>H160+H164</f>
        <v>0</v>
      </c>
      <c r="I159" s="63">
        <f t="shared" ref="I159:Q159" si="78">I160+I164</f>
        <v>1749.45</v>
      </c>
      <c r="J159" s="63">
        <f t="shared" si="78"/>
        <v>2341</v>
      </c>
      <c r="K159" s="63">
        <f t="shared" si="78"/>
        <v>0</v>
      </c>
      <c r="L159" s="63">
        <f t="shared" si="78"/>
        <v>0</v>
      </c>
      <c r="M159" s="63">
        <f t="shared" si="78"/>
        <v>0</v>
      </c>
      <c r="N159" s="63">
        <f t="shared" si="78"/>
        <v>0</v>
      </c>
      <c r="O159" s="63">
        <f t="shared" si="78"/>
        <v>0</v>
      </c>
      <c r="P159" s="63">
        <f t="shared" si="78"/>
        <v>0</v>
      </c>
      <c r="Q159" s="63">
        <f t="shared" si="78"/>
        <v>0</v>
      </c>
    </row>
    <row r="160" spans="1:17" ht="17.649999999999999" customHeight="1" x14ac:dyDescent="0.25">
      <c r="A160" s="104" t="s">
        <v>128</v>
      </c>
      <c r="B160" s="128" t="s">
        <v>146</v>
      </c>
      <c r="C160" s="153" t="s">
        <v>51</v>
      </c>
      <c r="D160" s="40"/>
      <c r="E160" s="42"/>
      <c r="F160" s="18" t="s">
        <v>48</v>
      </c>
      <c r="G160" s="53">
        <f t="shared" si="72"/>
        <v>167.75</v>
      </c>
      <c r="H160" s="63">
        <f>H161+H162+H163</f>
        <v>0</v>
      </c>
      <c r="I160" s="63">
        <f t="shared" ref="I160:Q160" si="79">I161+I162+I163</f>
        <v>71.75</v>
      </c>
      <c r="J160" s="63">
        <f t="shared" si="79"/>
        <v>96</v>
      </c>
      <c r="K160" s="63">
        <f t="shared" si="79"/>
        <v>0</v>
      </c>
      <c r="L160" s="63">
        <f t="shared" si="79"/>
        <v>0</v>
      </c>
      <c r="M160" s="63">
        <f t="shared" si="79"/>
        <v>0</v>
      </c>
      <c r="N160" s="63">
        <f t="shared" si="79"/>
        <v>0</v>
      </c>
      <c r="O160" s="63">
        <f t="shared" si="79"/>
        <v>0</v>
      </c>
      <c r="P160" s="63">
        <f t="shared" si="79"/>
        <v>0</v>
      </c>
      <c r="Q160" s="63">
        <f t="shared" si="79"/>
        <v>0</v>
      </c>
    </row>
    <row r="161" spans="1:17" ht="32.65" customHeight="1" x14ac:dyDescent="0.25">
      <c r="A161" s="105"/>
      <c r="B161" s="129"/>
      <c r="C161" s="154"/>
      <c r="D161" s="37" t="s">
        <v>55</v>
      </c>
      <c r="E161" s="80" t="s">
        <v>132</v>
      </c>
      <c r="F161" s="82" t="s">
        <v>107</v>
      </c>
      <c r="G161" s="53">
        <f t="shared" si="72"/>
        <v>71.75</v>
      </c>
      <c r="H161" s="64">
        <v>0</v>
      </c>
      <c r="I161" s="64">
        <v>71.75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</row>
    <row r="162" spans="1:17" ht="28.5" customHeight="1" x14ac:dyDescent="0.25">
      <c r="A162" s="105"/>
      <c r="B162" s="129"/>
      <c r="C162" s="154"/>
      <c r="D162" s="37" t="s">
        <v>56</v>
      </c>
      <c r="E162" s="81"/>
      <c r="F162" s="83"/>
      <c r="G162" s="53">
        <f t="shared" si="72"/>
        <v>48</v>
      </c>
      <c r="H162" s="64">
        <v>0</v>
      </c>
      <c r="I162" s="64">
        <v>0</v>
      </c>
      <c r="J162" s="64">
        <v>48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</row>
    <row r="163" spans="1:17" ht="30.6" customHeight="1" x14ac:dyDescent="0.25">
      <c r="A163" s="105"/>
      <c r="B163" s="129"/>
      <c r="C163" s="154"/>
      <c r="D163" s="37" t="s">
        <v>57</v>
      </c>
      <c r="E163" s="81"/>
      <c r="F163" s="84"/>
      <c r="G163" s="53">
        <f t="shared" si="72"/>
        <v>48</v>
      </c>
      <c r="H163" s="64">
        <v>0</v>
      </c>
      <c r="I163" s="64">
        <v>0</v>
      </c>
      <c r="J163" s="64">
        <v>48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</row>
    <row r="164" spans="1:17" ht="16.350000000000001" customHeight="1" x14ac:dyDescent="0.25">
      <c r="A164" s="105"/>
      <c r="B164" s="129"/>
      <c r="C164" s="154"/>
      <c r="D164" s="37"/>
      <c r="E164" s="81"/>
      <c r="F164" s="18" t="s">
        <v>48</v>
      </c>
      <c r="G164" s="53">
        <f t="shared" si="72"/>
        <v>3922.7</v>
      </c>
      <c r="H164" s="63">
        <f t="shared" ref="H164:Q164" si="80">H165+H166+H167</f>
        <v>0</v>
      </c>
      <c r="I164" s="63">
        <f t="shared" si="80"/>
        <v>1677.7</v>
      </c>
      <c r="J164" s="63">
        <f t="shared" si="80"/>
        <v>2245</v>
      </c>
      <c r="K164" s="63">
        <f t="shared" si="80"/>
        <v>0</v>
      </c>
      <c r="L164" s="63">
        <f t="shared" si="80"/>
        <v>0</v>
      </c>
      <c r="M164" s="63">
        <f t="shared" si="80"/>
        <v>0</v>
      </c>
      <c r="N164" s="63">
        <f t="shared" si="80"/>
        <v>0</v>
      </c>
      <c r="O164" s="63">
        <f t="shared" si="80"/>
        <v>0</v>
      </c>
      <c r="P164" s="63">
        <f t="shared" si="80"/>
        <v>0</v>
      </c>
      <c r="Q164" s="63">
        <f t="shared" si="80"/>
        <v>0</v>
      </c>
    </row>
    <row r="165" spans="1:17" ht="30.6" customHeight="1" x14ac:dyDescent="0.25">
      <c r="A165" s="105"/>
      <c r="B165" s="129"/>
      <c r="C165" s="154"/>
      <c r="D165" s="37" t="s">
        <v>55</v>
      </c>
      <c r="E165" s="81"/>
      <c r="F165" s="82" t="s">
        <v>142</v>
      </c>
      <c r="G165" s="53">
        <f>SUM(H165:Q165)</f>
        <v>1677.7</v>
      </c>
      <c r="H165" s="64">
        <v>0</v>
      </c>
      <c r="I165" s="64">
        <v>1677.7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</row>
    <row r="166" spans="1:17" ht="29.25" customHeight="1" x14ac:dyDescent="0.25">
      <c r="A166" s="105"/>
      <c r="B166" s="129"/>
      <c r="C166" s="154"/>
      <c r="D166" s="37" t="s">
        <v>56</v>
      </c>
      <c r="E166" s="81"/>
      <c r="F166" s="85"/>
      <c r="G166" s="53">
        <f t="shared" si="72"/>
        <v>1122.5</v>
      </c>
      <c r="H166" s="64">
        <v>0</v>
      </c>
      <c r="I166" s="64">
        <v>0</v>
      </c>
      <c r="J166" s="64">
        <v>1122.5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</row>
    <row r="167" spans="1:17" ht="31.9" customHeight="1" x14ac:dyDescent="0.25">
      <c r="A167" s="106"/>
      <c r="B167" s="130"/>
      <c r="C167" s="155"/>
      <c r="D167" s="37" t="s">
        <v>57</v>
      </c>
      <c r="E167" s="81"/>
      <c r="F167" s="86"/>
      <c r="G167" s="53">
        <f t="shared" si="72"/>
        <v>1122.5</v>
      </c>
      <c r="H167" s="64">
        <v>0</v>
      </c>
      <c r="I167" s="64">
        <v>0</v>
      </c>
      <c r="J167" s="64">
        <v>1122.5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</row>
    <row r="168" spans="1:17" ht="21.75" customHeight="1" x14ac:dyDescent="0.25">
      <c r="A168" s="107" t="s">
        <v>95</v>
      </c>
      <c r="B168" s="108"/>
      <c r="C168" s="108"/>
      <c r="D168" s="108"/>
      <c r="E168" s="108"/>
      <c r="F168" s="14" t="s">
        <v>48</v>
      </c>
      <c r="G168" s="54">
        <f t="shared" ref="G168:Q168" si="81">G11+G20+G57+G110+G92+G113+G122+G131+G83+G137+G141+G150+G153+G156+G159</f>
        <v>2281833.5432336144</v>
      </c>
      <c r="H168" s="67">
        <f>H11+H20+H57+H110+H92+H113+H122+H131+H83+H137+H141+H150+H153+H156+H159</f>
        <v>365921.14999999991</v>
      </c>
      <c r="I168" s="67">
        <f t="shared" si="81"/>
        <v>324504.29999999993</v>
      </c>
      <c r="J168" s="67">
        <f t="shared" si="81"/>
        <v>347534.15</v>
      </c>
      <c r="K168" s="67">
        <f t="shared" si="81"/>
        <v>347688.565</v>
      </c>
      <c r="L168" s="67">
        <f t="shared" si="81"/>
        <v>353147.02075000003</v>
      </c>
      <c r="M168" s="67">
        <f t="shared" si="81"/>
        <v>358532.74928749999</v>
      </c>
      <c r="N168" s="67">
        <f t="shared" si="81"/>
        <v>365851.61425187503</v>
      </c>
      <c r="O168" s="67">
        <f t="shared" si="81"/>
        <v>373148.72246446874</v>
      </c>
      <c r="P168" s="67">
        <f t="shared" si="81"/>
        <v>380240.43608769221</v>
      </c>
      <c r="Q168" s="67">
        <f t="shared" si="81"/>
        <v>387049.38539207686</v>
      </c>
    </row>
    <row r="169" spans="1:17" ht="23.25" customHeight="1" x14ac:dyDescent="0.25">
      <c r="A169" s="109"/>
      <c r="B169" s="110"/>
      <c r="C169" s="110"/>
      <c r="D169" s="110"/>
      <c r="E169" s="110"/>
      <c r="F169" s="34" t="s">
        <v>107</v>
      </c>
      <c r="G169" s="54">
        <f t="shared" ref="G169:Q169" si="82">G11+G57+G111+G92+G114+G123+G132+G84+G142+G151+G154+G157+G160</f>
        <v>1206388.4932336127</v>
      </c>
      <c r="H169" s="67">
        <f t="shared" si="82"/>
        <v>102357.34999999999</v>
      </c>
      <c r="I169" s="67">
        <f t="shared" si="82"/>
        <v>102244.90000000001</v>
      </c>
      <c r="J169" s="67">
        <f t="shared" si="82"/>
        <v>102257.95000000001</v>
      </c>
      <c r="K169" s="67">
        <f t="shared" si="82"/>
        <v>109669.96500000001</v>
      </c>
      <c r="L169" s="67">
        <f t="shared" si="82"/>
        <v>115128.42075000002</v>
      </c>
      <c r="M169" s="67">
        <f t="shared" si="82"/>
        <v>120514.14928750001</v>
      </c>
      <c r="N169" s="67">
        <f t="shared" si="82"/>
        <v>127833.01425187502</v>
      </c>
      <c r="O169" s="67">
        <f t="shared" si="82"/>
        <v>135130.12246446876</v>
      </c>
      <c r="P169" s="67">
        <f t="shared" si="82"/>
        <v>142221.83608769221</v>
      </c>
      <c r="Q169" s="67">
        <f t="shared" si="82"/>
        <v>149030.7853920768</v>
      </c>
    </row>
    <row r="170" spans="1:17" ht="51" customHeight="1" x14ac:dyDescent="0.25">
      <c r="A170" s="111"/>
      <c r="B170" s="112"/>
      <c r="C170" s="112"/>
      <c r="D170" s="112"/>
      <c r="E170" s="112"/>
      <c r="F170" s="34" t="s">
        <v>142</v>
      </c>
      <c r="G170" s="54">
        <f t="shared" ref="G170:Q170" si="83">G88+G127+G118+G112+G20+G136+G137+G146+G152+G155+G158+G164</f>
        <v>1076921</v>
      </c>
      <c r="H170" s="67">
        <f t="shared" si="83"/>
        <v>263563.80000000005</v>
      </c>
      <c r="I170" s="67">
        <f t="shared" si="83"/>
        <v>222259.4</v>
      </c>
      <c r="J170" s="67">
        <f t="shared" si="83"/>
        <v>245276.20000000004</v>
      </c>
      <c r="K170" s="67">
        <f t="shared" si="83"/>
        <v>238099.60000000003</v>
      </c>
      <c r="L170" s="67">
        <f t="shared" si="83"/>
        <v>238099.60000000003</v>
      </c>
      <c r="M170" s="67">
        <f t="shared" si="83"/>
        <v>238099.60000000003</v>
      </c>
      <c r="N170" s="67">
        <f t="shared" si="83"/>
        <v>238099.60000000003</v>
      </c>
      <c r="O170" s="67">
        <f t="shared" si="83"/>
        <v>238099.60000000003</v>
      </c>
      <c r="P170" s="67">
        <f t="shared" si="83"/>
        <v>238099.60000000003</v>
      </c>
      <c r="Q170" s="67">
        <f t="shared" si="83"/>
        <v>238099.60000000003</v>
      </c>
    </row>
    <row r="171" spans="1:17" x14ac:dyDescent="0.25">
      <c r="H171" s="15"/>
      <c r="I171" s="15"/>
      <c r="J171" s="15"/>
      <c r="K171" s="15"/>
      <c r="L171" s="15"/>
      <c r="M171" s="15"/>
      <c r="N171" s="15"/>
    </row>
    <row r="173" spans="1:17" x14ac:dyDescent="0.25">
      <c r="H173" s="161"/>
      <c r="I173" s="161"/>
      <c r="J173" s="52"/>
    </row>
  </sheetData>
  <mergeCells count="176">
    <mergeCell ref="N3:Q3"/>
    <mergeCell ref="N2:Q2"/>
    <mergeCell ref="N1:Q1"/>
    <mergeCell ref="B160:B167"/>
    <mergeCell ref="A160:A167"/>
    <mergeCell ref="E157:E158"/>
    <mergeCell ref="C160:C167"/>
    <mergeCell ref="D157:D158"/>
    <mergeCell ref="E154:E155"/>
    <mergeCell ref="D154:D155"/>
    <mergeCell ref="B139:B140"/>
    <mergeCell ref="C139:C140"/>
    <mergeCell ref="D139:D140"/>
    <mergeCell ref="E139:E140"/>
    <mergeCell ref="B142:B149"/>
    <mergeCell ref="A142:A149"/>
    <mergeCell ref="C142:C149"/>
    <mergeCell ref="A151:A152"/>
    <mergeCell ref="D151:D152"/>
    <mergeCell ref="E151:E152"/>
    <mergeCell ref="A154:A155"/>
    <mergeCell ref="A157:A158"/>
    <mergeCell ref="B150:D150"/>
    <mergeCell ref="F9:F10"/>
    <mergeCell ref="C9:C10"/>
    <mergeCell ref="E9:E10"/>
    <mergeCell ref="B42:B48"/>
    <mergeCell ref="A42:A48"/>
    <mergeCell ref="B110:D110"/>
    <mergeCell ref="B9:B10"/>
    <mergeCell ref="A9:A10"/>
    <mergeCell ref="D9:D10"/>
    <mergeCell ref="B11:D11"/>
    <mergeCell ref="C12:C19"/>
    <mergeCell ref="F16:F18"/>
    <mergeCell ref="F13:F14"/>
    <mergeCell ref="B20:D20"/>
    <mergeCell ref="B28:B34"/>
    <mergeCell ref="F43:F48"/>
    <mergeCell ref="F73:F74"/>
    <mergeCell ref="E73:E74"/>
    <mergeCell ref="B103:B109"/>
    <mergeCell ref="B96:B102"/>
    <mergeCell ref="C103:C109"/>
    <mergeCell ref="C96:C102"/>
    <mergeCell ref="E97:E102"/>
    <mergeCell ref="C72:C74"/>
    <mergeCell ref="F59:F64"/>
    <mergeCell ref="A66:A71"/>
    <mergeCell ref="B66:B71"/>
    <mergeCell ref="E66:E71"/>
    <mergeCell ref="F66:F71"/>
    <mergeCell ref="B57:D57"/>
    <mergeCell ref="B131:D131"/>
    <mergeCell ref="F133:F135"/>
    <mergeCell ref="A123:A130"/>
    <mergeCell ref="F124:F126"/>
    <mergeCell ref="C114:C117"/>
    <mergeCell ref="C118:C121"/>
    <mergeCell ref="B122:D122"/>
    <mergeCell ref="F128:F130"/>
    <mergeCell ref="E124:E126"/>
    <mergeCell ref="E128:E130"/>
    <mergeCell ref="C123:C126"/>
    <mergeCell ref="C127:C130"/>
    <mergeCell ref="A132:A136"/>
    <mergeCell ref="E59:E64"/>
    <mergeCell ref="F97:F102"/>
    <mergeCell ref="C79:C82"/>
    <mergeCell ref="E80:E82"/>
    <mergeCell ref="F80:F82"/>
    <mergeCell ref="A35:A37"/>
    <mergeCell ref="A38:A41"/>
    <mergeCell ref="C21:C27"/>
    <mergeCell ref="C28:C34"/>
    <mergeCell ref="A28:A34"/>
    <mergeCell ref="B21:B27"/>
    <mergeCell ref="A21:A27"/>
    <mergeCell ref="F22:F27"/>
    <mergeCell ref="C35:C37"/>
    <mergeCell ref="C38:C41"/>
    <mergeCell ref="F29:F34"/>
    <mergeCell ref="E29:E34"/>
    <mergeCell ref="E22:E27"/>
    <mergeCell ref="F50:F52"/>
    <mergeCell ref="B35:B37"/>
    <mergeCell ref="E36:E37"/>
    <mergeCell ref="F36:F37"/>
    <mergeCell ref="F39:F41"/>
    <mergeCell ref="E39:E41"/>
    <mergeCell ref="B38:B41"/>
    <mergeCell ref="C42:C48"/>
    <mergeCell ref="C49:C56"/>
    <mergeCell ref="F54:F56"/>
    <mergeCell ref="E49:E56"/>
    <mergeCell ref="E13:E14"/>
    <mergeCell ref="E16:E18"/>
    <mergeCell ref="B59:B64"/>
    <mergeCell ref="A103:A109"/>
    <mergeCell ref="A114:A121"/>
    <mergeCell ref="B15:B18"/>
    <mergeCell ref="E115:E117"/>
    <mergeCell ref="F115:F117"/>
    <mergeCell ref="F119:F121"/>
    <mergeCell ref="E119:E121"/>
    <mergeCell ref="C85:C87"/>
    <mergeCell ref="E85:E87"/>
    <mergeCell ref="F85:F87"/>
    <mergeCell ref="C89:C91"/>
    <mergeCell ref="E89:E91"/>
    <mergeCell ref="F89:F91"/>
    <mergeCell ref="C93:C95"/>
    <mergeCell ref="B113:D113"/>
    <mergeCell ref="E111:E112"/>
    <mergeCell ref="C111:C112"/>
    <mergeCell ref="D111:D112"/>
    <mergeCell ref="A96:A102"/>
    <mergeCell ref="A59:A64"/>
    <mergeCell ref="A76:A78"/>
    <mergeCell ref="A80:A82"/>
    <mergeCell ref="B80:B82"/>
    <mergeCell ref="B93:B95"/>
    <mergeCell ref="A93:A95"/>
    <mergeCell ref="E94:E95"/>
    <mergeCell ref="F94:F95"/>
    <mergeCell ref="B92:D92"/>
    <mergeCell ref="A84:A91"/>
    <mergeCell ref="B83:D83"/>
    <mergeCell ref="A15:A18"/>
    <mergeCell ref="A168:E170"/>
    <mergeCell ref="A7:Q7"/>
    <mergeCell ref="C58:C64"/>
    <mergeCell ref="C65:C71"/>
    <mergeCell ref="G9:Q9"/>
    <mergeCell ref="B137:D137"/>
    <mergeCell ref="A138:A140"/>
    <mergeCell ref="B73:B74"/>
    <mergeCell ref="A73:A74"/>
    <mergeCell ref="B132:B136"/>
    <mergeCell ref="C132:C136"/>
    <mergeCell ref="E133:E136"/>
    <mergeCell ref="E43:E48"/>
    <mergeCell ref="A49:A52"/>
    <mergeCell ref="A53:A56"/>
    <mergeCell ref="B12:B14"/>
    <mergeCell ref="A12:A14"/>
    <mergeCell ref="E104:E109"/>
    <mergeCell ref="F104:F109"/>
    <mergeCell ref="A111:A112"/>
    <mergeCell ref="C75:C78"/>
    <mergeCell ref="E76:E78"/>
    <mergeCell ref="F76:F78"/>
    <mergeCell ref="M4:Q4"/>
    <mergeCell ref="B159:D159"/>
    <mergeCell ref="E161:E167"/>
    <mergeCell ref="F161:F163"/>
    <mergeCell ref="F165:F167"/>
    <mergeCell ref="B156:D156"/>
    <mergeCell ref="B157:B158"/>
    <mergeCell ref="C157:C158"/>
    <mergeCell ref="C151:C152"/>
    <mergeCell ref="B153:D153"/>
    <mergeCell ref="B151:B152"/>
    <mergeCell ref="B154:B155"/>
    <mergeCell ref="C154:C155"/>
    <mergeCell ref="E143:E149"/>
    <mergeCell ref="F147:F149"/>
    <mergeCell ref="B141:D141"/>
    <mergeCell ref="F143:F145"/>
    <mergeCell ref="B49:B52"/>
    <mergeCell ref="B53:B56"/>
    <mergeCell ref="B84:B91"/>
    <mergeCell ref="B111:B112"/>
    <mergeCell ref="B114:B121"/>
    <mergeCell ref="B123:B130"/>
    <mergeCell ref="B76:B78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12" workbookViewId="0">
      <selection activeCell="B14" sqref="B14"/>
    </sheetView>
  </sheetViews>
  <sheetFormatPr defaultRowHeight="15" x14ac:dyDescent="0.25"/>
  <cols>
    <col min="1" max="1" width="25.42578125" customWidth="1"/>
    <col min="2" max="2" width="15.42578125" customWidth="1"/>
    <col min="3" max="3" width="9.85546875" customWidth="1"/>
    <col min="4" max="4" width="10.42578125" customWidth="1"/>
    <col min="5" max="5" width="9.85546875" customWidth="1"/>
    <col min="6" max="6" width="10.5703125" customWidth="1"/>
    <col min="7" max="7" width="9.85546875" customWidth="1"/>
    <col min="8" max="8" width="12" customWidth="1"/>
  </cols>
  <sheetData>
    <row r="1" spans="1:8" ht="15.6" hidden="1" x14ac:dyDescent="0.25">
      <c r="A1" s="3"/>
      <c r="B1" s="3"/>
      <c r="C1" s="3"/>
      <c r="D1" s="3"/>
      <c r="E1" s="3"/>
      <c r="F1" s="3"/>
      <c r="G1" s="3"/>
      <c r="H1" s="4" t="s">
        <v>20</v>
      </c>
    </row>
    <row r="2" spans="1:8" ht="15.6" hidden="1" x14ac:dyDescent="0.25">
      <c r="A2" s="3"/>
      <c r="B2" s="3"/>
      <c r="C2" s="3"/>
      <c r="D2" s="3"/>
      <c r="E2" s="3"/>
      <c r="F2" s="3"/>
      <c r="G2" s="3"/>
      <c r="H2" s="4" t="s">
        <v>5</v>
      </c>
    </row>
    <row r="3" spans="1:8" ht="15.6" hidden="1" x14ac:dyDescent="0.25">
      <c r="A3" s="3"/>
      <c r="B3" s="3"/>
      <c r="C3" s="3"/>
      <c r="D3" s="3"/>
      <c r="E3" s="3"/>
      <c r="F3" s="3"/>
      <c r="G3" s="3"/>
      <c r="H3" s="4" t="s">
        <v>6</v>
      </c>
    </row>
    <row r="4" spans="1:8" ht="15.6" hidden="1" x14ac:dyDescent="0.25">
      <c r="A4" s="3"/>
      <c r="B4" s="3"/>
      <c r="C4" s="3"/>
      <c r="D4" s="3"/>
      <c r="E4" s="3"/>
      <c r="F4" s="3"/>
      <c r="G4" s="3"/>
      <c r="H4" s="4" t="s">
        <v>7</v>
      </c>
    </row>
    <row r="5" spans="1:8" ht="15.6" hidden="1" x14ac:dyDescent="0.25">
      <c r="A5" s="3"/>
      <c r="B5" s="3"/>
      <c r="C5" s="3"/>
      <c r="D5" s="3"/>
      <c r="E5" s="3"/>
      <c r="F5" s="3"/>
      <c r="G5" s="3"/>
      <c r="H5" s="4" t="s">
        <v>8</v>
      </c>
    </row>
    <row r="6" spans="1:8" ht="15.6" x14ac:dyDescent="0.25">
      <c r="A6" s="3"/>
      <c r="B6" s="3"/>
      <c r="C6" s="3"/>
      <c r="D6" s="3"/>
      <c r="E6" s="3"/>
      <c r="F6" s="3"/>
      <c r="G6" s="3"/>
      <c r="H6" s="3"/>
    </row>
    <row r="7" spans="1:8" ht="15.75" x14ac:dyDescent="0.25">
      <c r="A7" s="158" t="s">
        <v>9</v>
      </c>
      <c r="B7" s="158"/>
      <c r="C7" s="158"/>
      <c r="D7" s="158"/>
      <c r="E7" s="158"/>
      <c r="F7" s="158"/>
      <c r="G7" s="158"/>
      <c r="H7" s="158"/>
    </row>
    <row r="8" spans="1:8" ht="15.75" x14ac:dyDescent="0.25">
      <c r="A8" s="158" t="s">
        <v>10</v>
      </c>
      <c r="B8" s="158"/>
      <c r="C8" s="158"/>
      <c r="D8" s="158"/>
      <c r="E8" s="158"/>
      <c r="F8" s="158"/>
      <c r="G8" s="158"/>
      <c r="H8" s="158"/>
    </row>
    <row r="9" spans="1:8" ht="15.6" x14ac:dyDescent="0.25">
      <c r="A9" s="5"/>
      <c r="B9" s="5"/>
      <c r="C9" s="5"/>
      <c r="D9" s="5"/>
      <c r="E9" s="5"/>
      <c r="F9" s="5"/>
      <c r="G9" s="5"/>
      <c r="H9" s="5"/>
    </row>
    <row r="10" spans="1:8" ht="15.75" x14ac:dyDescent="0.25">
      <c r="A10" s="3"/>
      <c r="B10" s="3"/>
      <c r="C10" s="3"/>
      <c r="D10" s="3"/>
      <c r="E10" s="3"/>
      <c r="F10" s="3"/>
      <c r="G10" s="3"/>
      <c r="H10" s="3" t="s">
        <v>19</v>
      </c>
    </row>
    <row r="11" spans="1:8" ht="33.75" customHeight="1" x14ac:dyDescent="0.25">
      <c r="A11" s="153" t="s">
        <v>13</v>
      </c>
      <c r="B11" s="153" t="s">
        <v>11</v>
      </c>
      <c r="C11" s="157" t="s">
        <v>12</v>
      </c>
      <c r="D11" s="157"/>
      <c r="E11" s="157"/>
      <c r="F11" s="157"/>
      <c r="G11" s="157"/>
      <c r="H11" s="157"/>
    </row>
    <row r="12" spans="1:8" ht="26.45" customHeight="1" x14ac:dyDescent="0.25">
      <c r="A12" s="155"/>
      <c r="B12" s="155"/>
      <c r="C12" s="2">
        <v>2015</v>
      </c>
      <c r="D12" s="2">
        <v>2016</v>
      </c>
      <c r="E12" s="2">
        <v>2017</v>
      </c>
      <c r="F12" s="2">
        <v>2018</v>
      </c>
      <c r="G12" s="2">
        <v>2019</v>
      </c>
      <c r="H12" s="2">
        <v>2020</v>
      </c>
    </row>
    <row r="13" spans="1:8" ht="60" x14ac:dyDescent="0.25">
      <c r="A13" s="1" t="s">
        <v>14</v>
      </c>
      <c r="B13" s="7" t="e">
        <f>SUM(C13:H13)</f>
        <v>#REF!</v>
      </c>
      <c r="C13" s="7" t="e">
        <f>Прил.!#REF!</f>
        <v>#REF!</v>
      </c>
      <c r="D13" s="7" t="e">
        <f>Прил.!#REF!</f>
        <v>#REF!</v>
      </c>
      <c r="E13" s="7" t="e">
        <f>Прил.!#REF!</f>
        <v>#REF!</v>
      </c>
      <c r="F13" s="7" t="e">
        <f>Прил.!#REF!</f>
        <v>#REF!</v>
      </c>
      <c r="G13" s="7" t="e">
        <f>Прил.!#REF!</f>
        <v>#REF!</v>
      </c>
      <c r="H13" s="7" t="e">
        <f>Прил.!#REF!</f>
        <v>#REF!</v>
      </c>
    </row>
    <row r="14" spans="1:8" ht="60" customHeight="1" x14ac:dyDescent="0.25">
      <c r="A14" s="1" t="s">
        <v>17</v>
      </c>
      <c r="B14" s="7" t="e">
        <f t="shared" ref="B14:B17" si="0">SUM(C14:H14)</f>
        <v>#REF!</v>
      </c>
      <c r="C14" s="7" t="e">
        <f>Прил.!#REF!</f>
        <v>#REF!</v>
      </c>
      <c r="D14" s="7" t="e">
        <f>Прил.!#REF!</f>
        <v>#REF!</v>
      </c>
      <c r="E14" s="7" t="e">
        <f>Прил.!#REF!</f>
        <v>#REF!</v>
      </c>
      <c r="F14" s="7" t="e">
        <f>Прил.!#REF!</f>
        <v>#REF!</v>
      </c>
      <c r="G14" s="7" t="e">
        <f>Прил.!#REF!</f>
        <v>#REF!</v>
      </c>
      <c r="H14" s="7" t="e">
        <f>Прил.!#REF!</f>
        <v>#REF!</v>
      </c>
    </row>
    <row r="15" spans="1:8" ht="58.7" customHeight="1" x14ac:dyDescent="0.25">
      <c r="A15" s="1" t="s">
        <v>15</v>
      </c>
      <c r="B15" s="7" t="e">
        <f t="shared" si="0"/>
        <v>#REF!</v>
      </c>
      <c r="C15" s="7" t="e">
        <f>Прил.!#REF!</f>
        <v>#REF!</v>
      </c>
      <c r="D15" s="7" t="e">
        <f>Прил.!#REF!</f>
        <v>#REF!</v>
      </c>
      <c r="E15" s="7" t="e">
        <f>Прил.!#REF!</f>
        <v>#REF!</v>
      </c>
      <c r="F15" s="7" t="e">
        <f>Прил.!#REF!</f>
        <v>#REF!</v>
      </c>
      <c r="G15" s="7" t="e">
        <f>Прил.!#REF!</f>
        <v>#REF!</v>
      </c>
      <c r="H15" s="7" t="e">
        <f>Прил.!#REF!</f>
        <v>#REF!</v>
      </c>
    </row>
    <row r="16" spans="1:8" ht="61.5" customHeight="1" x14ac:dyDescent="0.25">
      <c r="A16" s="1" t="s">
        <v>16</v>
      </c>
      <c r="B16" s="7" t="e">
        <f t="shared" si="0"/>
        <v>#REF!</v>
      </c>
      <c r="C16" s="7" t="e">
        <f>Прил.!#REF!</f>
        <v>#REF!</v>
      </c>
      <c r="D16" s="7" t="e">
        <f>Прил.!#REF!</f>
        <v>#REF!</v>
      </c>
      <c r="E16" s="7" t="e">
        <f>Прил.!#REF!</f>
        <v>#REF!</v>
      </c>
      <c r="F16" s="7" t="e">
        <f>Прил.!#REF!</f>
        <v>#REF!</v>
      </c>
      <c r="G16" s="7" t="e">
        <f>Прил.!#REF!</f>
        <v>#REF!</v>
      </c>
      <c r="H16" s="7" t="e">
        <f>Прил.!#REF!</f>
        <v>#REF!</v>
      </c>
    </row>
    <row r="17" spans="1:8" ht="45" x14ac:dyDescent="0.25">
      <c r="A17" s="1" t="s">
        <v>18</v>
      </c>
      <c r="B17" s="7" t="e">
        <f t="shared" si="0"/>
        <v>#REF!</v>
      </c>
      <c r="C17" s="7" t="e">
        <f>Прил.!#REF!</f>
        <v>#REF!</v>
      </c>
      <c r="D17" s="7" t="e">
        <f>Прил.!#REF!</f>
        <v>#REF!</v>
      </c>
      <c r="E17" s="7" t="e">
        <f>Прил.!#REF!</f>
        <v>#REF!</v>
      </c>
      <c r="F17" s="7" t="e">
        <f>Прил.!#REF!</f>
        <v>#REF!</v>
      </c>
      <c r="G17" s="7" t="e">
        <f>Прил.!#REF!</f>
        <v>#REF!</v>
      </c>
      <c r="H17" s="7" t="e">
        <f>Прил.!#REF!</f>
        <v>#REF!</v>
      </c>
    </row>
    <row r="18" spans="1:8" ht="37.5" x14ac:dyDescent="0.25">
      <c r="A18" s="6" t="s">
        <v>21</v>
      </c>
      <c r="B18" s="8" t="e">
        <f>SUM(B13:B17)</f>
        <v>#REF!</v>
      </c>
      <c r="C18" s="8" t="e">
        <f t="shared" ref="C18:H18" si="1">SUM(C13:C17)</f>
        <v>#REF!</v>
      </c>
      <c r="D18" s="8" t="e">
        <f t="shared" si="1"/>
        <v>#REF!</v>
      </c>
      <c r="E18" s="8" t="e">
        <f t="shared" si="1"/>
        <v>#REF!</v>
      </c>
      <c r="F18" s="8" t="e">
        <f t="shared" si="1"/>
        <v>#REF!</v>
      </c>
      <c r="G18" s="8" t="e">
        <f t="shared" si="1"/>
        <v>#REF!</v>
      </c>
      <c r="H18" s="8" t="e">
        <f t="shared" si="1"/>
        <v>#REF!</v>
      </c>
    </row>
  </sheetData>
  <mergeCells count="5">
    <mergeCell ref="A11:A12"/>
    <mergeCell ref="C11:H11"/>
    <mergeCell ref="B11:B12"/>
    <mergeCell ref="A7:H7"/>
    <mergeCell ref="A8:H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</vt:lpstr>
      <vt:lpstr>наборка объемов фин-я для Прогр</vt:lpstr>
      <vt:lpstr>Лист3</vt:lpstr>
      <vt:lpstr>Прил.!Область_печати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2021-02-19T08:12:25Z</dcterms:modified>
</cp:coreProperties>
</file>