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793" activeTab="5"/>
  </bookViews>
  <sheets>
    <sheet name="НовРай 2021" sheetId="1" r:id="rId1"/>
    <sheet name="гор. вода 2021" sheetId="2" r:id="rId2"/>
    <sheet name="НовРай 2022" sheetId="3" r:id="rId3"/>
    <sheet name="гор. вода 2022" sheetId="4" r:id="rId4"/>
    <sheet name="НовРай 2023" sheetId="5" r:id="rId5"/>
    <sheet name="гор. вода 2023" sheetId="6" r:id="rId6"/>
  </sheets>
  <definedNames>
    <definedName name="_xlfn.CEILING.PRECISE" hidden="1">#NAME?</definedName>
    <definedName name="_xlfn.FLOOR.PRECISE" hidden="1">#NAME?</definedName>
    <definedName name="_xlnm.Print_Area" localSheetId="1">'гор. вода 2021'!$A$1:$S$154</definedName>
    <definedName name="_xlnm.Print_Area" localSheetId="3">'гор. вода 2022'!$A$1:$S$154</definedName>
    <definedName name="_xlnm.Print_Area" localSheetId="5">'гор. вода 2023'!$A$1:$S$154</definedName>
    <definedName name="_xlnm.Print_Area" localSheetId="0">'НовРай 2021'!$A$1:$R$198</definedName>
    <definedName name="_xlnm.Print_Area" localSheetId="2">'НовРай 2022'!$A$1:$R$198</definedName>
    <definedName name="_xlnm.Print_Area" localSheetId="4">'НовРай 2023'!$A$1:$R$198</definedName>
  </definedNames>
  <calcPr fullCalcOnLoad="1"/>
</workbook>
</file>

<file path=xl/sharedStrings.xml><?xml version="1.0" encoding="utf-8"?>
<sst xmlns="http://schemas.openxmlformats.org/spreadsheetml/2006/main" count="1998" uniqueCount="155">
  <si>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</si>
  <si>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</si>
  <si>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</si>
  <si>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</si>
  <si>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</si>
  <si>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</si>
  <si>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</si>
  <si>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</si>
  <si>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</si>
  <si>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</si>
  <si>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</si>
  <si>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</si>
  <si>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</si>
  <si>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</si>
  <si>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</si>
  <si>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</si>
  <si>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</si>
  <si>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</si>
  <si>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</si>
  <si>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</si>
  <si>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</si>
  <si>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</si>
  <si>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</si>
  <si>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</si>
  <si>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</si>
  <si>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</si>
  <si>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</si>
  <si>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</si>
  <si>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</si>
  <si>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</si>
  <si>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</si>
  <si>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</si>
  <si>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</si>
  <si>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</si>
  <si>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</si>
  <si>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</si>
  <si>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</si>
  <si>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</si>
  <si>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</si>
  <si>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</si>
  <si>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</si>
  <si>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</si>
  <si>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</si>
  <si>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</si>
  <si>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</si>
  <si>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</si>
  <si>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</si>
  <si>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</si>
  <si>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</si>
  <si>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</si>
  <si>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</si>
  <si>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</si>
  <si>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</si>
  <si>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</si>
  <si>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</si>
  <si>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</si>
  <si>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</si>
  <si>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</si>
  <si>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</si>
  <si>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</si>
  <si>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</si>
  <si>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</si>
  <si>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>администрации городского округа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</si>
  <si>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</si>
  <si>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</si>
  <si>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</si>
  <si>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</si>
  <si>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</si>
  <si>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</si>
  <si>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</si>
  <si>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</si>
  <si>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</si>
  <si>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Управление образования всего:</t>
  </si>
  <si>
    <t>гкал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</si>
  <si>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</si>
  <si>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</si>
  <si>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</si>
  <si>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</si>
  <si>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</si>
  <si>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</si>
  <si>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</si>
  <si>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</si>
  <si>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</si>
  <si>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</si>
  <si>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</si>
  <si>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</si>
  <si>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</si>
  <si>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</si>
  <si>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ДЭС, котельная Омсукчан</t>
  </si>
  <si>
    <t>Административное здание п. Омсукчан</t>
  </si>
  <si>
    <t>Административное здание п. Дукат</t>
  </si>
  <si>
    <t>Административное здание ул. Мира д. 10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</si>
  <si>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</si>
  <si>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</si>
  <si>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</si>
  <si>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</si>
  <si>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</si>
  <si>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</si>
  <si>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</si>
  <si>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 xml:space="preserve">куб. м. </t>
  </si>
  <si>
    <t>МКУК "ЦД и НТ  ОГО" п. Омсукчан</t>
  </si>
  <si>
    <t>МБУК "ЦБС ОГО" п. Омсукчан"</t>
  </si>
  <si>
    <t>МБУК "ЦБС ОГО" п. Дукат"</t>
  </si>
  <si>
    <t>МКУК "ЦД и НТ  ОГО" п. Дукат</t>
  </si>
  <si>
    <t>Административное зданиае ул. Мира д. 10,28</t>
  </si>
  <si>
    <t>МБУК "ЦБС  ОГО" п. Дукат</t>
  </si>
  <si>
    <t>МБУК "ЦБС  ОГО" п. Омсукчан</t>
  </si>
  <si>
    <t>потери</t>
  </si>
  <si>
    <t>МКУ "Редакция газеты "Омсукчанские вести"</t>
  </si>
  <si>
    <t>Приложение №1</t>
  </si>
  <si>
    <t>с 01.01.2021г. по 30.06.2021г. 1 Кв/ч п. Омсукчан, Дукат -6,24 руб., с 01.07.2021 г. по 31.12.2021 г. 1 Кв/ч Омсукчан, Дукат - 6,49  руб.</t>
  </si>
  <si>
    <t xml:space="preserve"> с 01.01.2021 г.  по 30.06.2021 г. п. Омсукчан -43,76 руб.,  п. Дукат -54,53 руб. ; с 01.07.2021 г. по 31.12.2021 г. п. Омсукчан -48,28 руб., п. Дукат -61,97 руб.</t>
  </si>
  <si>
    <t xml:space="preserve"> Водоотведение : с 01.01.2021 г.  по 30.06.2021 г. п. Омсукчан -44,99 руб. ,  п. Дукат -18,29 руб. ; с 01.07.2021 г. по 31.12.2021 г. п. Омсукчан -46,97 руб., п. Дукат -21,54 руб.</t>
  </si>
  <si>
    <t xml:space="preserve">С   01.01.2021 г. по 31.12.2021 г. "обращение с твёрдыми коммунальными отходами" 331руб. 56 коп.  за 1 куб. м.  в п. Омсукчан и в п. Дукат;                                                С 01.01.2021 г. по 31.12.2021 г. "обращение с твёрдыми коммунальными отходами" 361 руб. 71 коп.  за 1 куб. м.  в п. Омсукчан и в п. Дукат. </t>
  </si>
  <si>
    <t xml:space="preserve"> с 01.01.2021 г.  по 30.06.2021 г. 1 м.куб. п. Омсукчан-52,51 руб., 1 Гкал - 5727,86 руб.,  п. Дукат 1 м.куб. -65,44 руб., 1 Гкал - 5727,86 руб.; с 01.07.2021 г. по 31.12.2021 г. 1 м.куб. п. Омсукчан - 54,61 руб., Гкал - 5956,98 руб., п. Дукат 1 м.куб - 68,05руб., 1 Гкал -5956,98 руб.</t>
  </si>
  <si>
    <t>с 01.01.2022г. по 30.06.2022г. 1 Кв/ч п. Омсукчан, Дукат -6,49 руб., с 01.07.2022 г. по 31.12.2022 г. 1 Кв/ч Омсукчан, Дукат - 6,74  руб.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</si>
  <si>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2021 год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</si>
  <si>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2021 году</t>
  </si>
  <si>
    <t>Прогнозы потребления горячей воды бюджетными учреждениями и прочими потребителями, финансируемыми из бюджета Омсукчанского городского округа в 2021 году</t>
  </si>
  <si>
    <t>Прогноз потребления электроэнергии бюджетными учреждениями и прочими потребителями, финансируемыми из бюджета Омсукчанского городского округа в 2021 году</t>
  </si>
  <si>
    <t>Пргогноз потребления холодной воды бюджетными учреждениями и прочими потребителями, финансируемыми из бюджета Омсукчанского городского округа в 2021 году</t>
  </si>
  <si>
    <t xml:space="preserve">  Пргноз пропуска сточных вод бюджетными учреждениями и прочими потребителями, финансируемыми из бюджета Омсукчанского городского округа в 2021 году</t>
  </si>
  <si>
    <t>Прогноз потребления холодной воды бюджетными учреждениями и прочими потребителями, финансируемыми из бюджета Омсукчанского городского округа в 2022 году</t>
  </si>
  <si>
    <t>Прогноз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2022 году</t>
  </si>
  <si>
    <t>Пргноз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2023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</si>
  <si>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2023 году</t>
  </si>
  <si>
    <t>Пргноз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2022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</si>
  <si>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2022 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</si>
  <si>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2022 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</si>
  <si>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2023 году</t>
  </si>
  <si>
    <t xml:space="preserve"> с 01.01.2023 г.  по 30.06.2023 г. 1 м.куб. п. Омсукчан-52,51 руб., 1 Гкал - 5727,86 руб.,  п. Дукат 1 м.куб. -65,44 руб., 1 Гкал - 5727,86 руб.; с 01.07.2023 г. по 31.12.2023 г. 1 м.куб. п. Омсукчан - 54,61 руб., Гкал - 5956,98 руб., п. Дукат 1 м.куб - 68,05руб., 1 Гкал -5956,98 руб.</t>
  </si>
  <si>
    <t>Прогнозы потребления электроэнергии бюджетными учреждениями и прочими потребителями, финансируемыми из бюджета Омсукчанского городского округа в 2023 году</t>
  </si>
  <si>
    <t>Прогноз потребления холодной воды бюджетными учреждениями и прочими потребителями, финансируемыми из бюджета Омсукчанского городского округа в 2023 году</t>
  </si>
  <si>
    <t>с 01.01.2023г. по 30.06.2023г. 1 Кв/ч п. Омсукчан, Дукат -6,74 руб., с 01.07.2023 г. по 31.12.2023 г. 1 Кв/ч Омсукчан, Дукат - 7,00  руб.</t>
  </si>
  <si>
    <t xml:space="preserve"> с 01.01.2023 г.  по 30.06.2023 г. п. Омсукчан -52,78 руб.,  п. Дукат -67,84 руб. ; с 01.07.2023 г. по 31.12.2023 г. п. Омсукчан -54,84 руб., п. Дукат -70,49 руб.</t>
  </si>
  <si>
    <t xml:space="preserve"> с 01.01.2022 г.  по 30.06.2022 г. п. Омсукчан -48,28 руб.,  п. Дукат -61,97 руб. ; с 01.07.2022 г. по 31.12.2022 г. п. Омсукчан -61,97 руб., п. Дукат -67,84 руб.</t>
  </si>
  <si>
    <t xml:space="preserve"> Водоотведение : с 01.01.2022 г.  по 30.06.2022 г. п. Омсукчан -46,97 руб. ,  п. Дукат -21,54 руб. ; с 01.07.2022 г. по 31.12.2022 г. п. Омсукчан -48,97 руб., п. Дукат -24,99 руб.</t>
  </si>
  <si>
    <t xml:space="preserve">С   01.01.2022 г. по 31.12.2022 г. "обращение с твёрдыми коммунальными отходами" 361руб. 71 коп.  за 1 куб. м.  в п. Омсукчан и в п. Дукат;                                                С 01.01.2022 г. по 31.12.2022 г. "обращение с твёрдыми коммунальными отходами" 396 руб. 15 коп.  за 1 куб. м.  в п. Омсукчан и в п. Дукат. </t>
  </si>
  <si>
    <t xml:space="preserve"> Водоотведение : с 01.01.2023 г.  по 30.06.2023 г. п. Омсукчан -48,97 руб. ,  п. Дукат -24,99 руб. ; с 01.07.2023 г. по 31.12.2023 г. п. Омсукчан -50,88 руб., п. Дукат -25,96 руб.</t>
  </si>
  <si>
    <t xml:space="preserve">С   01.01.2023 г. по 31.12.2023 г. "обращение с твёрдыми коммунальными отходами"396руб. 15 коп.  за 1 куб. м.  в п. Омсукчан и в п. Дукат;                                                С 01.01.2023 г. по 31.12.2023 г. "обращение с твёрдыми коммунальными отходами" 411,59 руб. 71 коп.  за 1 куб. м.  в п. Омсукчан и в п. Дукат. </t>
  </si>
  <si>
    <t xml:space="preserve">  Прогноз пропуска сточных вод бюджетными учреждениями и прочими потребителями, финансируемыми из бюджета Омсукчанского городского округа в 2023 году</t>
  </si>
  <si>
    <t>Прогноз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2023 году</t>
  </si>
  <si>
    <t>Прогнозы потребления электроэнергии бюджетными учреждениями и прочими потребителями, финансируемыми из бюджета Омсукчанского городского округа в 2022 году</t>
  </si>
  <si>
    <t xml:space="preserve">  Прогноз пропуска сточных вод бюджетными учреждениями и прочими потребителями, финансируемыми из бюджета Омсукчанского городского округа в 2022 году</t>
  </si>
  <si>
    <t xml:space="preserve"> с 01.01.2022 г.  по 30.06.2022 г. 1 м.куб. п. Омсукчан-52,51 руб., 1 Гкал - 5727,86 руб.,  п. Дукат 1 м.куб. -65,44 руб., 1 Гкал - 5727,86 руб.; с 01.07.2022 г. по 31.12.2022 г. 1 м.куб. п. Омсукчан - 54,61 руб., Гкал - 5956,98 руб., п. Дукат 1 м.куб - 68,05руб., 1 Гкал -5956,98 руб.</t>
  </si>
  <si>
    <t>Прогноз объёмов обращения с твёрдыми коммунальными отходами бюджетными учреждениями и прочими потребителями, финансируемыми из бюджета Омсукчанского городского округа в 2021 году</t>
  </si>
  <si>
    <t xml:space="preserve"> с 01.01.2021г.  по 30.06.2021г. 1 Гкал -5727,86 рублей; с 01.07.2021г. по 31.12.2021 г. п.Омсукчан, Дукат 1 Гкал -5956,98 рублей.                                                                                          </t>
  </si>
  <si>
    <t xml:space="preserve"> с 01.01.2022г.  по 30.06.2022г. 1 Гкал -5956,98 рублей; с 01.07.2022г. по 31.12.2022 г. п.Омсукчан, Дукат 1 Гкал -6183,35 рублей.                                                                                          </t>
  </si>
  <si>
    <t xml:space="preserve"> с 01.01.2023г.  по 30.06.2023г. 1 Гкал -6183,35 рублей; с 01.07.2023г. по 31.12.2023 г. п.Омсукчан, Дукат 1 Гкал -6424,5 рублей.                                                                                          </t>
  </si>
  <si>
    <t>МКУК "ЦД и НТ п. Дукат</t>
  </si>
  <si>
    <t>МБУК "ЦБС п. Дукат</t>
  </si>
  <si>
    <t>МБУК "ЦБС п. Дукат"</t>
  </si>
  <si>
    <t>Приложение № 3</t>
  </si>
  <si>
    <t>Приложение № 2</t>
  </si>
  <si>
    <t>от 16.07.2020г. № 330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</si>
</sst>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_р_._-;_-@_-"/>
    <numFmt numFmtId="204" formatCode="_(* #,##0.00000_);_(* \(#,##0.00000\);_(* &quot;-&quot;??_);_(@_)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sz val="20"/>
      <color indexed="9"/>
      <name val="Cambria"/>
      <family val="1"/>
    </font>
    <font>
      <b/>
      <sz val="20"/>
      <color indexed="9"/>
      <name val="Cambria"/>
      <family val="1"/>
    </font>
    <font>
      <b/>
      <sz val="20"/>
      <color indexed="9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0"/>
      <name val="Arial"/>
      <family val="2"/>
    </font>
    <font>
      <sz val="20"/>
      <color indexed="10"/>
      <name val="Cambria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sz val="20"/>
      <color theme="0"/>
      <name val="Cambria"/>
      <family val="1"/>
    </font>
    <font>
      <b/>
      <sz val="20"/>
      <color theme="0"/>
      <name val="Cambria"/>
      <family val="1"/>
    </font>
    <font>
      <b/>
      <sz val="20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0"/>
      <color rgb="FFFF0000"/>
      <name val="Arial"/>
      <family val="2"/>
    </font>
    <font>
      <sz val="20"/>
      <color rgb="FFFF0000"/>
      <name val="Cambria"/>
      <family val="1"/>
    </font>
    <font>
      <b/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65" fillId="33" borderId="0" xfId="0" applyNumberFormat="1" applyFont="1" applyFill="1" applyAlignment="1">
      <alignment horizontal="right" vertical="center" wrapText="1"/>
    </xf>
    <xf numFmtId="0" fontId="65" fillId="33" borderId="0" xfId="0" applyNumberFormat="1" applyFont="1" applyFill="1" applyAlignment="1">
      <alignment wrapText="1"/>
    </xf>
    <xf numFmtId="0" fontId="65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66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67" fillId="33" borderId="0" xfId="0" applyNumberFormat="1" applyFont="1" applyFill="1" applyAlignment="1">
      <alignment horizontal="center" wrapText="1"/>
    </xf>
    <xf numFmtId="0" fontId="67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68" fillId="33" borderId="10" xfId="0" applyNumberFormat="1" applyFont="1" applyFill="1" applyBorder="1" applyAlignment="1">
      <alignment horizontal="center" vertical="center" wrapText="1"/>
    </xf>
    <xf numFmtId="179" fontId="68" fillId="33" borderId="10" xfId="60" applyFont="1" applyFill="1" applyBorder="1" applyAlignment="1">
      <alignment horizontal="center" vertical="center" wrapText="1"/>
    </xf>
    <xf numFmtId="179" fontId="69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33" borderId="10" xfId="60" applyNumberFormat="1" applyFont="1" applyFill="1" applyBorder="1" applyAlignment="1">
      <alignment horizontal="center" vertical="center" wrapText="1"/>
    </xf>
    <xf numFmtId="0" fontId="66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65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0" fillId="33" borderId="0" xfId="0" applyNumberFormat="1" applyFont="1" applyFill="1" applyBorder="1" applyAlignment="1">
      <alignment horizontal="center"/>
    </xf>
    <xf numFmtId="0" fontId="6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71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8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171" fontId="8" fillId="33" borderId="10" xfId="6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9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9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69" fillId="33" borderId="0" xfId="0" applyNumberFormat="1" applyFont="1" applyFill="1" applyAlignment="1">
      <alignment/>
    </xf>
    <xf numFmtId="0" fontId="68" fillId="33" borderId="0" xfId="0" applyNumberFormat="1" applyFont="1" applyFill="1" applyBorder="1" applyAlignment="1">
      <alignment horizontal="center" wrapText="1"/>
    </xf>
    <xf numFmtId="0" fontId="68" fillId="33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/>
    </xf>
    <xf numFmtId="0" fontId="69" fillId="33" borderId="0" xfId="0" applyNumberFormat="1" applyFont="1" applyFill="1" applyAlignment="1" applyProtection="1">
      <alignment/>
      <protection locked="0"/>
    </xf>
    <xf numFmtId="0" fontId="69" fillId="33" borderId="0" xfId="0" applyNumberFormat="1" applyFont="1" applyFill="1" applyAlignment="1" applyProtection="1">
      <alignment horizontal="left"/>
      <protection locked="0"/>
    </xf>
    <xf numFmtId="0" fontId="69" fillId="33" borderId="0" xfId="0" applyNumberFormat="1" applyFont="1" applyFill="1" applyAlignment="1">
      <alignment/>
    </xf>
    <xf numFmtId="0" fontId="69" fillId="33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72" fillId="33" borderId="0" xfId="0" applyNumberFormat="1" applyFont="1" applyFill="1" applyAlignment="1">
      <alignment/>
    </xf>
    <xf numFmtId="0" fontId="70" fillId="0" borderId="0" xfId="0" applyNumberFormat="1" applyFont="1" applyFill="1" applyBorder="1" applyAlignment="1">
      <alignment horizontal="center" wrapText="1"/>
    </xf>
    <xf numFmtId="0" fontId="68" fillId="0" borderId="0" xfId="0" applyNumberFormat="1" applyFont="1" applyFill="1" applyBorder="1" applyAlignment="1">
      <alignment horizontal="center" wrapText="1"/>
    </xf>
    <xf numFmtId="0" fontId="65" fillId="0" borderId="0" xfId="0" applyNumberFormat="1" applyFont="1" applyFill="1" applyAlignment="1">
      <alignment/>
    </xf>
    <xf numFmtId="0" fontId="69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0" fontId="6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/>
    </xf>
    <xf numFmtId="0" fontId="65" fillId="0" borderId="0" xfId="0" applyNumberFormat="1" applyFont="1" applyFill="1" applyBorder="1" applyAlignment="1">
      <alignment/>
    </xf>
    <xf numFmtId="0" fontId="65" fillId="0" borderId="0" xfId="0" applyNumberFormat="1" applyFont="1" applyFill="1" applyBorder="1" applyAlignment="1">
      <alignment horizontal="center"/>
    </xf>
    <xf numFmtId="0" fontId="75" fillId="0" borderId="0" xfId="0" applyNumberFormat="1" applyFont="1" applyFill="1" applyAlignment="1">
      <alignment/>
    </xf>
    <xf numFmtId="0" fontId="76" fillId="0" borderId="0" xfId="0" applyNumberFormat="1" applyFont="1" applyFill="1" applyBorder="1" applyAlignment="1">
      <alignment horizontal="center"/>
    </xf>
    <xf numFmtId="0" fontId="76" fillId="0" borderId="0" xfId="0" applyNumberFormat="1" applyFont="1" applyFill="1" applyBorder="1" applyAlignment="1">
      <alignment horizontal="center" wrapText="1"/>
    </xf>
    <xf numFmtId="0" fontId="76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left"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/>
    </xf>
    <xf numFmtId="0" fontId="76" fillId="0" borderId="10" xfId="0" applyNumberFormat="1" applyFont="1" applyFill="1" applyBorder="1" applyAlignment="1">
      <alignment horizontal="center"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179" fontId="76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179" fontId="65" fillId="0" borderId="10" xfId="6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171" fontId="65" fillId="0" borderId="10" xfId="6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/>
    </xf>
    <xf numFmtId="0" fontId="76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6" fillId="0" borderId="14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/>
    </xf>
    <xf numFmtId="0" fontId="76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179" fontId="12" fillId="33" borderId="10" xfId="60" applyFont="1" applyFill="1" applyBorder="1" applyAlignment="1">
      <alignment horizontal="center" vertical="center" wrapText="1"/>
    </xf>
    <xf numFmtId="179" fontId="12" fillId="33" borderId="10" xfId="60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 horizontal="center" wrapText="1"/>
    </xf>
    <xf numFmtId="0" fontId="77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 applyProtection="1">
      <alignment horizontal="center" wrapText="1"/>
      <protection locked="0"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wrapText="1"/>
      <protection/>
    </xf>
    <xf numFmtId="179" fontId="12" fillId="33" borderId="10" xfId="60" applyNumberFormat="1" applyFont="1" applyFill="1" applyBorder="1" applyAlignment="1">
      <alignment horizontal="right" vertical="center" wrapText="1"/>
    </xf>
    <xf numFmtId="179" fontId="8" fillId="33" borderId="10" xfId="60" applyNumberFormat="1" applyFont="1" applyFill="1" applyBorder="1" applyAlignment="1">
      <alignment horizontal="center" vertical="center" wrapText="1"/>
    </xf>
    <xf numFmtId="179" fontId="8" fillId="33" borderId="10" xfId="60" applyNumberFormat="1" applyFont="1" applyFill="1" applyBorder="1" applyAlignment="1">
      <alignment horizontal="right" vertical="center" wrapText="1"/>
    </xf>
    <xf numFmtId="0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0" fontId="14" fillId="34" borderId="0" xfId="0" applyNumberFormat="1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 applyProtection="1">
      <alignment vertical="center" wrapText="1"/>
      <protection locked="0"/>
    </xf>
    <xf numFmtId="179" fontId="78" fillId="33" borderId="0" xfId="60" applyFont="1" applyFill="1" applyBorder="1" applyAlignment="1">
      <alignment horizontal="center" vertical="center" wrapText="1"/>
    </xf>
    <xf numFmtId="179" fontId="14" fillId="33" borderId="0" xfId="60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78" fillId="33" borderId="0" xfId="60" applyNumberFormat="1" applyFont="1" applyFill="1" applyBorder="1" applyAlignment="1">
      <alignment horizontal="center" vertical="center" wrapText="1"/>
    </xf>
    <xf numFmtId="179" fontId="14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Border="1" applyAlignment="1">
      <alignment horizontal="center" vertical="center" wrapText="1"/>
    </xf>
    <xf numFmtId="179" fontId="13" fillId="33" borderId="0" xfId="60" applyFont="1" applyFill="1" applyBorder="1" applyAlignment="1" applyProtection="1">
      <alignment horizontal="center" vertical="center" wrapText="1"/>
      <protection locked="0"/>
    </xf>
    <xf numFmtId="179" fontId="77" fillId="33" borderId="0" xfId="60" applyFont="1" applyFill="1" applyBorder="1" applyAlignment="1">
      <alignment horizontal="center" vertical="center" wrapText="1"/>
    </xf>
    <xf numFmtId="179" fontId="13" fillId="33" borderId="0" xfId="60" applyFont="1" applyFill="1" applyBorder="1" applyAlignment="1">
      <alignment horizontal="center" vertical="center" wrapText="1"/>
    </xf>
    <xf numFmtId="179" fontId="77" fillId="33" borderId="0" xfId="6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71" fillId="33" borderId="0" xfId="0" applyNumberFormat="1" applyFont="1" applyFill="1" applyBorder="1" applyAlignment="1">
      <alignment/>
    </xf>
    <xf numFmtId="0" fontId="5" fillId="35" borderId="0" xfId="0" applyNumberFormat="1" applyFont="1" applyFill="1" applyAlignment="1">
      <alignment/>
    </xf>
    <xf numFmtId="0" fontId="9" fillId="35" borderId="0" xfId="0" applyNumberFormat="1" applyFont="1" applyFill="1" applyAlignment="1">
      <alignment/>
    </xf>
    <xf numFmtId="2" fontId="5" fillId="35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79" fillId="0" borderId="0" xfId="0" applyNumberFormat="1" applyFont="1" applyFill="1" applyAlignment="1">
      <alignment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67" fillId="33" borderId="0" xfId="0" applyNumberFormat="1" applyFont="1" applyFill="1" applyBorder="1" applyAlignment="1">
      <alignment wrapText="1"/>
    </xf>
    <xf numFmtId="0" fontId="67" fillId="33" borderId="0" xfId="0" applyNumberFormat="1" applyFont="1" applyFill="1" applyBorder="1" applyAlignment="1">
      <alignment horizontal="left" wrapText="1"/>
    </xf>
    <xf numFmtId="0" fontId="67" fillId="0" borderId="0" xfId="0" applyNumberFormat="1" applyFont="1" applyFill="1" applyBorder="1" applyAlignment="1">
      <alignment horizontal="left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12" fillId="0" borderId="10" xfId="6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93" fontId="12" fillId="33" borderId="10" xfId="60" applyNumberFormat="1" applyFont="1" applyFill="1" applyBorder="1" applyAlignment="1">
      <alignment horizontal="center" vertical="center" wrapText="1"/>
    </xf>
    <xf numFmtId="179" fontId="12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93" fontId="8" fillId="33" borderId="10" xfId="60" applyNumberFormat="1" applyFont="1" applyFill="1" applyBorder="1" applyAlignment="1">
      <alignment horizontal="center" vertical="center" wrapText="1"/>
    </xf>
    <xf numFmtId="193" fontId="12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12" fillId="33" borderId="10" xfId="6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6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0" borderId="10" xfId="60" applyFont="1" applyFill="1" applyBorder="1" applyAlignment="1" applyProtection="1">
      <alignment horizontal="center" vertical="center" wrapText="1"/>
      <protection locked="0"/>
    </xf>
    <xf numFmtId="179" fontId="12" fillId="0" borderId="10" xfId="6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93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60" applyNumberFormat="1" applyFont="1" applyFill="1" applyBorder="1" applyAlignment="1" applyProtection="1">
      <alignment horizontal="right" vertical="center" wrapText="1"/>
      <protection locked="0"/>
    </xf>
    <xf numFmtId="179" fontId="12" fillId="0" borderId="1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NumberFormat="1" applyFont="1" applyFill="1" applyAlignment="1">
      <alignment/>
    </xf>
    <xf numFmtId="195" fontId="12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68" fillId="0" borderId="10" xfId="0" applyNumberFormat="1" applyFont="1" applyFill="1" applyBorder="1" applyAlignment="1">
      <alignment horizontal="center" wrapText="1"/>
    </xf>
    <xf numFmtId="179" fontId="69" fillId="0" borderId="10" xfId="60" applyFont="1" applyFill="1" applyBorder="1" applyAlignment="1">
      <alignment horizontal="center" vertical="center" wrapText="1"/>
    </xf>
    <xf numFmtId="179" fontId="69" fillId="0" borderId="10" xfId="6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 applyProtection="1">
      <alignment horizontal="center" wrapText="1"/>
      <protection locked="0"/>
    </xf>
    <xf numFmtId="0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NumberFormat="1" applyFont="1" applyFill="1" applyBorder="1" applyAlignment="1">
      <alignment horizontal="center" vertical="center" wrapText="1"/>
    </xf>
    <xf numFmtId="179" fontId="69" fillId="0" borderId="10" xfId="60" applyFont="1" applyFill="1" applyBorder="1" applyAlignment="1" applyProtection="1">
      <alignment vertical="center" wrapText="1"/>
      <protection locked="0"/>
    </xf>
    <xf numFmtId="179" fontId="69" fillId="0" borderId="10" xfId="60" applyFont="1" applyFill="1" applyBorder="1" applyAlignment="1" applyProtection="1">
      <alignment horizontal="center" vertical="center" wrapText="1"/>
      <protection locked="0"/>
    </xf>
    <xf numFmtId="179" fontId="69" fillId="0" borderId="10" xfId="60" applyNumberFormat="1" applyFont="1" applyFill="1" applyBorder="1" applyAlignment="1">
      <alignment horizontal="right" vertical="center" wrapText="1"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>
      <alignment horizontal="center" vertical="center" wrapText="1"/>
    </xf>
    <xf numFmtId="179" fontId="69" fillId="0" borderId="10" xfId="60" applyNumberFormat="1" applyFont="1" applyFill="1" applyBorder="1" applyAlignment="1" applyProtection="1">
      <alignment vertical="center" wrapText="1"/>
      <protection locked="0"/>
    </xf>
    <xf numFmtId="179" fontId="69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69" fillId="0" borderId="10" xfId="60" applyNumberFormat="1" applyFont="1" applyFill="1" applyBorder="1" applyAlignment="1" applyProtection="1">
      <alignment vertical="center" wrapText="1"/>
      <protection locked="0"/>
    </xf>
    <xf numFmtId="4" fontId="69" fillId="0" borderId="10" xfId="60" applyNumberFormat="1" applyFont="1" applyFill="1" applyBorder="1" applyAlignment="1">
      <alignment horizontal="right" vertical="center" wrapText="1"/>
    </xf>
    <xf numFmtId="4" fontId="69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69" fillId="0" borderId="10" xfId="0" applyNumberFormat="1" applyFont="1" applyFill="1" applyBorder="1" applyAlignment="1" applyProtection="1">
      <alignment wrapText="1"/>
      <protection/>
    </xf>
    <xf numFmtId="179" fontId="12" fillId="0" borderId="10" xfId="60" applyNumberFormat="1" applyFont="1" applyFill="1" applyBorder="1" applyAlignment="1" applyProtection="1">
      <alignment horizontal="center" vertical="center" wrapText="1"/>
      <protection locked="0"/>
    </xf>
    <xf numFmtId="193" fontId="12" fillId="0" borderId="10" xfId="6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Fill="1" applyAlignment="1">
      <alignment/>
    </xf>
    <xf numFmtId="193" fontId="12" fillId="33" borderId="10" xfId="60" applyNumberFormat="1" applyFont="1" applyFill="1" applyBorder="1" applyAlignment="1" applyProtection="1">
      <alignment horizontal="center" vertical="center" wrapText="1"/>
      <protection/>
    </xf>
    <xf numFmtId="193" fontId="12" fillId="0" borderId="10" xfId="60" applyNumberFormat="1" applyFont="1" applyFill="1" applyBorder="1" applyAlignment="1" applyProtection="1">
      <alignment horizontal="center" vertical="center" wrapText="1"/>
      <protection/>
    </xf>
    <xf numFmtId="2" fontId="9" fillId="33" borderId="0" xfId="0" applyNumberFormat="1" applyFont="1" applyFill="1" applyAlignment="1">
      <alignment/>
    </xf>
    <xf numFmtId="179" fontId="12" fillId="33" borderId="10" xfId="60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NumberFormat="1" applyFont="1" applyFill="1" applyBorder="1" applyAlignment="1">
      <alignment horizontal="center" vertical="center" wrapText="1"/>
    </xf>
    <xf numFmtId="179" fontId="8" fillId="36" borderId="10" xfId="60" applyFont="1" applyFill="1" applyBorder="1" applyAlignment="1" applyProtection="1">
      <alignment horizontal="center" vertical="center" wrapText="1"/>
      <protection locked="0"/>
    </xf>
    <xf numFmtId="179" fontId="8" fillId="36" borderId="10" xfId="60" applyFont="1" applyFill="1" applyBorder="1" applyAlignment="1">
      <alignment horizontal="center" vertical="center" wrapText="1"/>
    </xf>
    <xf numFmtId="179" fontId="8" fillId="36" borderId="10" xfId="60" applyFont="1" applyFill="1" applyBorder="1" applyAlignment="1" applyProtection="1">
      <alignment horizontal="center" vertical="center" wrapText="1"/>
      <protection/>
    </xf>
    <xf numFmtId="0" fontId="9" fillId="36" borderId="0" xfId="0" applyNumberFormat="1" applyFont="1" applyFill="1" applyAlignment="1">
      <alignment/>
    </xf>
    <xf numFmtId="2" fontId="5" fillId="36" borderId="0" xfId="0" applyNumberFormat="1" applyFont="1" applyFill="1" applyAlignment="1">
      <alignment/>
    </xf>
    <xf numFmtId="0" fontId="5" fillId="36" borderId="0" xfId="0" applyNumberFormat="1" applyFont="1" applyFill="1" applyAlignment="1">
      <alignment/>
    </xf>
    <xf numFmtId="193" fontId="8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/>
      <protection locked="0"/>
    </xf>
    <xf numFmtId="0" fontId="6" fillId="36" borderId="10" xfId="0" applyNumberFormat="1" applyFont="1" applyFill="1" applyBorder="1" applyAlignment="1">
      <alignment horizontal="center" vertical="center" wrapText="1"/>
    </xf>
    <xf numFmtId="179" fontId="8" fillId="36" borderId="10" xfId="6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NumberFormat="1" applyFont="1" applyFill="1" applyBorder="1" applyAlignment="1">
      <alignment horizontal="center" vertical="center" wrapText="1"/>
    </xf>
    <xf numFmtId="2" fontId="66" fillId="36" borderId="0" xfId="0" applyNumberFormat="1" applyFont="1" applyFill="1" applyAlignment="1">
      <alignment/>
    </xf>
    <xf numFmtId="0" fontId="66" fillId="36" borderId="0" xfId="0" applyNumberFormat="1" applyFont="1" applyFill="1" applyAlignment="1">
      <alignment/>
    </xf>
    <xf numFmtId="0" fontId="14" fillId="36" borderId="10" xfId="0" applyNumberFormat="1" applyFont="1" applyFill="1" applyBorder="1" applyAlignment="1">
      <alignment horizontal="center" vertical="center" wrapText="1"/>
    </xf>
    <xf numFmtId="0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0" fillId="36" borderId="11" xfId="0" applyNumberFormat="1" applyFont="1" applyFill="1" applyBorder="1" applyAlignment="1">
      <alignment horizontal="center" vertical="center" wrapText="1"/>
    </xf>
    <xf numFmtId="2" fontId="5" fillId="36" borderId="0" xfId="0" applyNumberFormat="1" applyFont="1" applyFill="1" applyBorder="1" applyAlignment="1">
      <alignment/>
    </xf>
    <xf numFmtId="0" fontId="68" fillId="36" borderId="10" xfId="0" applyNumberFormat="1" applyFont="1" applyFill="1" applyBorder="1" applyAlignment="1">
      <alignment horizontal="center" vertical="center" wrapText="1"/>
    </xf>
    <xf numFmtId="179" fontId="81" fillId="36" borderId="10" xfId="60" applyFont="1" applyFill="1" applyBorder="1" applyAlignment="1" applyProtection="1">
      <alignment horizontal="center" vertical="center" wrapText="1"/>
      <protection locked="0"/>
    </xf>
    <xf numFmtId="179" fontId="81" fillId="36" borderId="10" xfId="6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0" xfId="0" applyNumberFormat="1" applyFont="1" applyFill="1" applyBorder="1" applyAlignment="1">
      <alignment/>
    </xf>
    <xf numFmtId="195" fontId="8" fillId="36" borderId="10" xfId="60" applyNumberFormat="1" applyFont="1" applyFill="1" applyBorder="1" applyAlignment="1" applyProtection="1">
      <alignment horizontal="right" vertical="center" wrapText="1"/>
      <protection locked="0"/>
    </xf>
    <xf numFmtId="4" fontId="8" fillId="36" borderId="10" xfId="60" applyNumberFormat="1" applyFont="1" applyFill="1" applyBorder="1" applyAlignment="1" applyProtection="1">
      <alignment horizontal="right" vertical="center" wrapText="1"/>
      <protection locked="0"/>
    </xf>
    <xf numFmtId="195" fontId="8" fillId="36" borderId="10" xfId="60" applyNumberFormat="1" applyFont="1" applyFill="1" applyBorder="1" applyAlignment="1" applyProtection="1">
      <alignment horizontal="right" vertical="center" wrapText="1"/>
      <protection/>
    </xf>
    <xf numFmtId="195" fontId="8" fillId="36" borderId="10" xfId="60" applyNumberFormat="1" applyFont="1" applyFill="1" applyBorder="1" applyAlignment="1">
      <alignment horizontal="right" vertical="center" wrapText="1"/>
    </xf>
    <xf numFmtId="0" fontId="3" fillId="36" borderId="10" xfId="0" applyNumberFormat="1" applyFont="1" applyFill="1" applyBorder="1" applyAlignment="1" applyProtection="1">
      <alignment horizontal="center"/>
      <protection locked="0"/>
    </xf>
    <xf numFmtId="0" fontId="68" fillId="36" borderId="10" xfId="0" applyNumberFormat="1" applyFont="1" applyFill="1" applyBorder="1" applyAlignment="1" applyProtection="1">
      <alignment horizontal="center" vertical="center" wrapText="1"/>
      <protection/>
    </xf>
    <xf numFmtId="179" fontId="68" fillId="36" borderId="10" xfId="60" applyFont="1" applyFill="1" applyBorder="1" applyAlignment="1" applyProtection="1">
      <alignment vertical="center" wrapText="1"/>
      <protection locked="0"/>
    </xf>
    <xf numFmtId="179" fontId="68" fillId="36" borderId="10" xfId="60" applyFont="1" applyFill="1" applyBorder="1" applyAlignment="1">
      <alignment horizontal="center" vertical="center" wrapText="1"/>
    </xf>
    <xf numFmtId="179" fontId="68" fillId="36" borderId="10" xfId="60" applyFont="1" applyFill="1" applyBorder="1" applyAlignment="1" applyProtection="1">
      <alignment horizontal="center" vertical="center" wrapText="1"/>
      <protection locked="0"/>
    </xf>
    <xf numFmtId="179" fontId="68" fillId="36" borderId="10" xfId="60" applyNumberFormat="1" applyFont="1" applyFill="1" applyBorder="1" applyAlignment="1">
      <alignment horizontal="center" vertical="center" wrapText="1"/>
    </xf>
    <xf numFmtId="0" fontId="71" fillId="36" borderId="0" xfId="0" applyNumberFormat="1" applyFont="1" applyFill="1" applyAlignment="1">
      <alignment/>
    </xf>
    <xf numFmtId="0" fontId="69" fillId="36" borderId="10" xfId="0" applyNumberFormat="1" applyFont="1" applyFill="1" applyBorder="1" applyAlignment="1">
      <alignment horizontal="center" vertical="center" wrapText="1"/>
    </xf>
    <xf numFmtId="4" fontId="68" fillId="36" borderId="10" xfId="60" applyNumberFormat="1" applyFont="1" applyFill="1" applyBorder="1" applyAlignment="1" applyProtection="1">
      <alignment vertical="center" wrapText="1"/>
      <protection locked="0"/>
    </xf>
    <xf numFmtId="4" fontId="68" fillId="36" borderId="10" xfId="60" applyNumberFormat="1" applyFont="1" applyFill="1" applyBorder="1" applyAlignment="1" applyProtection="1">
      <alignment horizontal="right" vertical="center" wrapText="1"/>
      <protection locked="0"/>
    </xf>
    <xf numFmtId="0" fontId="69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/>
    </xf>
    <xf numFmtId="171" fontId="8" fillId="36" borderId="10" xfId="60" applyNumberFormat="1" applyFont="1" applyFill="1" applyBorder="1" applyAlignment="1">
      <alignment horizontal="center" vertical="center" wrapText="1"/>
    </xf>
    <xf numFmtId="4" fontId="68" fillId="36" borderId="10" xfId="6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76" fillId="0" borderId="10" xfId="0" applyNumberFormat="1" applyFont="1" applyFill="1" applyBorder="1" applyAlignment="1">
      <alignment horizontal="center"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14" xfId="0" applyNumberFormat="1" applyFont="1" applyFill="1" applyBorder="1" applyAlignment="1">
      <alignment horizontal="center" vertical="center"/>
    </xf>
    <xf numFmtId="0" fontId="76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left"/>
    </xf>
    <xf numFmtId="0" fontId="6" fillId="36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left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left"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14" xfId="0" applyNumberFormat="1" applyFont="1" applyFill="1" applyBorder="1" applyAlignment="1">
      <alignment horizontal="center" vertical="center"/>
    </xf>
    <xf numFmtId="0" fontId="76" fillId="0" borderId="10" xfId="0" applyNumberFormat="1" applyFont="1" applyFill="1" applyBorder="1" applyAlignment="1">
      <alignment horizontal="center"/>
    </xf>
    <xf numFmtId="0" fontId="76" fillId="0" borderId="15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6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76" fillId="0" borderId="10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179" fontId="8" fillId="36" borderId="10" xfId="60" applyFont="1" applyFill="1" applyBorder="1" applyAlignment="1" applyProtection="1">
      <alignment vertical="center" wrapText="1"/>
      <protection locked="0"/>
    </xf>
    <xf numFmtId="179" fontId="81" fillId="36" borderId="10" xfId="60" applyNumberFormat="1" applyFont="1" applyFill="1" applyBorder="1" applyAlignment="1">
      <alignment horizontal="center" vertical="center" wrapText="1"/>
    </xf>
    <xf numFmtId="179" fontId="12" fillId="33" borderId="10" xfId="60" applyFont="1" applyFill="1" applyBorder="1" applyAlignment="1" applyProtection="1">
      <alignment vertical="center" wrapText="1"/>
      <protection locked="0"/>
    </xf>
    <xf numFmtId="179" fontId="12" fillId="33" borderId="10" xfId="60" applyNumberFormat="1" applyFont="1" applyFill="1" applyBorder="1" applyAlignment="1" applyProtection="1">
      <alignment vertical="center" wrapText="1"/>
      <protection locked="0"/>
    </xf>
    <xf numFmtId="179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2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8" fillId="36" borderId="10" xfId="60" applyNumberFormat="1" applyFont="1" applyFill="1" applyBorder="1" applyAlignment="1" applyProtection="1">
      <alignment vertical="center" wrapText="1"/>
      <protection locked="0"/>
    </xf>
    <xf numFmtId="4" fontId="8" fillId="36" borderId="10" xfId="60" applyNumberFormat="1" applyFont="1" applyFill="1" applyBorder="1" applyAlignment="1" applyProtection="1">
      <alignment horizontal="center" vertical="center" wrapText="1"/>
      <protection locked="0"/>
    </xf>
    <xf numFmtId="4" fontId="8" fillId="36" borderId="10" xfId="60" applyNumberFormat="1" applyFont="1" applyFill="1" applyBorder="1" applyAlignment="1">
      <alignment horizontal="right" vertical="center" wrapText="1"/>
    </xf>
    <xf numFmtId="4" fontId="12" fillId="33" borderId="10" xfId="60" applyNumberFormat="1" applyFont="1" applyFill="1" applyBorder="1" applyAlignment="1" applyProtection="1">
      <alignment vertical="center" wrapText="1"/>
      <protection locked="0"/>
    </xf>
    <xf numFmtId="4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4" fontId="12" fillId="33" borderId="10" xfId="60" applyNumberFormat="1" applyFont="1" applyFill="1" applyBorder="1" applyAlignment="1">
      <alignment horizontal="right" vertical="center" wrapText="1"/>
    </xf>
    <xf numFmtId="195" fontId="12" fillId="33" borderId="10" xfId="60" applyNumberFormat="1" applyFont="1" applyFill="1" applyBorder="1" applyAlignment="1" applyProtection="1">
      <alignment vertical="center" wrapText="1"/>
      <protection locked="0"/>
    </xf>
    <xf numFmtId="195" fontId="12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8" fillId="36" borderId="10" xfId="60" applyFont="1" applyFill="1" applyBorder="1" applyAlignment="1" applyProtection="1">
      <alignment horizontal="right" vertical="center" wrapText="1"/>
      <protection locked="0"/>
    </xf>
    <xf numFmtId="179" fontId="12" fillId="35" borderId="10" xfId="60" applyFont="1" applyFill="1" applyBorder="1" applyAlignment="1">
      <alignment horizontal="center" vertical="center" wrapText="1"/>
    </xf>
    <xf numFmtId="179" fontId="12" fillId="33" borderId="10" xfId="60" applyFont="1" applyFill="1" applyBorder="1" applyAlignment="1" applyProtection="1">
      <alignment horizontal="right" vertical="center" wrapText="1"/>
      <protection locked="0"/>
    </xf>
    <xf numFmtId="179" fontId="8" fillId="36" borderId="10" xfId="60" applyNumberFormat="1" applyFont="1" applyFill="1" applyBorder="1" applyAlignment="1" applyProtection="1">
      <alignment vertical="center" wrapText="1"/>
      <protection locked="0"/>
    </xf>
    <xf numFmtId="179" fontId="8" fillId="36" borderId="10" xfId="60" applyNumberFormat="1" applyFont="1" applyFill="1" applyBorder="1" applyAlignment="1" applyProtection="1">
      <alignment horizontal="center" vertical="center" wrapText="1"/>
      <protection locked="0"/>
    </xf>
    <xf numFmtId="179" fontId="12" fillId="33" borderId="10" xfId="60" applyFont="1" applyFill="1" applyBorder="1" applyAlignment="1">
      <alignment horizontal="right" vertical="center" wrapText="1"/>
    </xf>
    <xf numFmtId="0" fontId="76" fillId="33" borderId="0" xfId="0" applyNumberFormat="1" applyFont="1" applyFill="1" applyAlignment="1">
      <alignment horizontal="right" vertical="center" wrapText="1"/>
    </xf>
    <xf numFmtId="0" fontId="76" fillId="33" borderId="0" xfId="0" applyNumberFormat="1" applyFont="1" applyFill="1" applyAlignment="1">
      <alignment wrapText="1"/>
    </xf>
    <xf numFmtId="0" fontId="74" fillId="33" borderId="0" xfId="0" applyNumberFormat="1" applyFont="1" applyFill="1" applyAlignment="1">
      <alignment/>
    </xf>
    <xf numFmtId="2" fontId="65" fillId="33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2" fontId="76" fillId="33" borderId="0" xfId="0" applyNumberFormat="1" applyFont="1" applyFill="1" applyAlignment="1">
      <alignment wrapText="1"/>
    </xf>
    <xf numFmtId="180" fontId="65" fillId="0" borderId="0" xfId="0" applyNumberFormat="1" applyFont="1" applyFill="1" applyAlignment="1">
      <alignment/>
    </xf>
    <xf numFmtId="0" fontId="69" fillId="0" borderId="10" xfId="60" applyNumberFormat="1" applyFont="1" applyFill="1" applyBorder="1" applyAlignment="1">
      <alignment horizontal="right" vertical="center" wrapText="1"/>
    </xf>
    <xf numFmtId="2" fontId="69" fillId="0" borderId="10" xfId="60" applyNumberFormat="1" applyFont="1" applyFill="1" applyBorder="1" applyAlignment="1">
      <alignment horizontal="right" vertical="center" wrapText="1"/>
    </xf>
    <xf numFmtId="0" fontId="68" fillId="0" borderId="17" xfId="0" applyNumberFormat="1" applyFont="1" applyFill="1" applyBorder="1" applyAlignment="1">
      <alignment horizontal="left" wrapText="1"/>
    </xf>
    <xf numFmtId="0" fontId="68" fillId="0" borderId="16" xfId="0" applyNumberFormat="1" applyFont="1" applyFill="1" applyBorder="1" applyAlignment="1">
      <alignment horizontal="left" wrapText="1"/>
    </xf>
    <xf numFmtId="0" fontId="68" fillId="0" borderId="15" xfId="0" applyNumberFormat="1" applyFont="1" applyFill="1" applyBorder="1" applyAlignment="1">
      <alignment horizontal="left" wrapText="1"/>
    </xf>
    <xf numFmtId="179" fontId="69" fillId="0" borderId="18" xfId="60" applyFont="1" applyFill="1" applyBorder="1" applyAlignment="1" applyProtection="1">
      <alignment horizontal="center" vertical="center" wrapText="1"/>
      <protection locked="0"/>
    </xf>
    <xf numFmtId="0" fontId="71" fillId="0" borderId="19" xfId="0" applyFont="1" applyFill="1" applyBorder="1" applyAlignment="1">
      <alignment horizontal="center" vertical="center" wrapText="1"/>
    </xf>
    <xf numFmtId="179" fontId="69" fillId="0" borderId="18" xfId="60" applyNumberFormat="1" applyFont="1" applyFill="1" applyBorder="1" applyAlignment="1">
      <alignment horizontal="center" vertical="center" wrapText="1"/>
    </xf>
    <xf numFmtId="179" fontId="71" fillId="0" borderId="19" xfId="0" applyNumberFormat="1" applyFont="1" applyFill="1" applyBorder="1" applyAlignment="1">
      <alignment horizontal="center" vertical="center" wrapText="1"/>
    </xf>
    <xf numFmtId="179" fontId="69" fillId="0" borderId="18" xfId="60" applyFont="1" applyFill="1" applyBorder="1" applyAlignment="1">
      <alignment horizontal="center" vertical="center" wrapText="1"/>
    </xf>
    <xf numFmtId="0" fontId="68" fillId="36" borderId="17" xfId="0" applyNumberFormat="1" applyFont="1" applyFill="1" applyBorder="1" applyAlignment="1" applyProtection="1">
      <alignment horizontal="left" vertical="center" wrapText="1"/>
      <protection/>
    </xf>
    <xf numFmtId="0" fontId="68" fillId="36" borderId="16" xfId="0" applyNumberFormat="1" applyFont="1" applyFill="1" applyBorder="1" applyAlignment="1" applyProtection="1">
      <alignment horizontal="left" vertical="center" wrapText="1"/>
      <protection/>
    </xf>
    <xf numFmtId="0" fontId="68" fillId="36" borderId="15" xfId="0" applyNumberFormat="1" applyFont="1" applyFill="1" applyBorder="1" applyAlignment="1" applyProtection="1">
      <alignment horizontal="left" vertical="center" wrapText="1"/>
      <protection/>
    </xf>
    <xf numFmtId="179" fontId="69" fillId="0" borderId="18" xfId="60" applyFont="1" applyFill="1" applyBorder="1" applyAlignment="1" applyProtection="1">
      <alignment vertical="center" wrapText="1"/>
      <protection locked="0"/>
    </xf>
    <xf numFmtId="0" fontId="71" fillId="0" borderId="19" xfId="0" applyFont="1" applyFill="1" applyBorder="1" applyAlignment="1">
      <alignment vertical="center" wrapText="1"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3" fillId="36" borderId="17" xfId="0" applyNumberFormat="1" applyFont="1" applyFill="1" applyBorder="1" applyAlignment="1" applyProtection="1">
      <alignment horizontal="left" vertical="center" wrapText="1"/>
      <protection/>
    </xf>
    <xf numFmtId="0" fontId="13" fillId="36" borderId="16" xfId="0" applyNumberFormat="1" applyFont="1" applyFill="1" applyBorder="1" applyAlignment="1" applyProtection="1">
      <alignment horizontal="left" vertical="center" wrapText="1"/>
      <protection/>
    </xf>
    <xf numFmtId="0" fontId="13" fillId="36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left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7" xfId="0" applyNumberFormat="1" applyFont="1" applyFill="1" applyBorder="1" applyAlignment="1" applyProtection="1">
      <alignment horizontal="left" wrapText="1"/>
      <protection/>
    </xf>
    <xf numFmtId="0" fontId="14" fillId="33" borderId="16" xfId="0" applyNumberFormat="1" applyFont="1" applyFill="1" applyBorder="1" applyAlignment="1" applyProtection="1">
      <alignment horizontal="left" wrapText="1"/>
      <protection/>
    </xf>
    <xf numFmtId="0" fontId="14" fillId="33" borderId="15" xfId="0" applyNumberFormat="1" applyFont="1" applyFill="1" applyBorder="1" applyAlignment="1" applyProtection="1">
      <alignment horizontal="left" wrapText="1"/>
      <protection/>
    </xf>
    <xf numFmtId="0" fontId="13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7" xfId="0" applyNumberFormat="1" applyFont="1" applyFill="1" applyBorder="1" applyAlignment="1">
      <alignment horizontal="left" wrapText="1"/>
    </xf>
    <xf numFmtId="0" fontId="13" fillId="33" borderId="16" xfId="0" applyNumberFormat="1" applyFont="1" applyFill="1" applyBorder="1" applyAlignment="1">
      <alignment horizontal="left" wrapText="1"/>
    </xf>
    <xf numFmtId="0" fontId="13" fillId="33" borderId="15" xfId="0" applyNumberFormat="1" applyFont="1" applyFill="1" applyBorder="1" applyAlignment="1">
      <alignment horizontal="left" wrapText="1"/>
    </xf>
    <xf numFmtId="0" fontId="13" fillId="33" borderId="17" xfId="0" applyNumberFormat="1" applyFont="1" applyFill="1" applyBorder="1" applyAlignment="1">
      <alignment horizontal="center" wrapText="1"/>
    </xf>
    <xf numFmtId="0" fontId="13" fillId="33" borderId="16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wrapText="1"/>
    </xf>
    <xf numFmtId="0" fontId="14" fillId="33" borderId="21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3" fillId="33" borderId="21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22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13" fillId="36" borderId="17" xfId="0" applyNumberFormat="1" applyFont="1" applyFill="1" applyBorder="1" applyAlignment="1" applyProtection="1">
      <alignment horizontal="left"/>
      <protection/>
    </xf>
    <xf numFmtId="0" fontId="13" fillId="36" borderId="16" xfId="0" applyNumberFormat="1" applyFont="1" applyFill="1" applyBorder="1" applyAlignment="1" applyProtection="1">
      <alignment horizontal="left"/>
      <protection/>
    </xf>
    <xf numFmtId="0" fontId="13" fillId="36" borderId="15" xfId="0" applyNumberFormat="1" applyFont="1" applyFill="1" applyBorder="1" applyAlignment="1" applyProtection="1">
      <alignment horizontal="left"/>
      <protection/>
    </xf>
    <xf numFmtId="179" fontId="12" fillId="33" borderId="18" xfId="60" applyFont="1" applyFill="1" applyBorder="1" applyAlignment="1">
      <alignment horizontal="center" vertical="center" wrapText="1"/>
    </xf>
    <xf numFmtId="179" fontId="12" fillId="33" borderId="19" xfId="60" applyFont="1" applyFill="1" applyBorder="1" applyAlignment="1">
      <alignment horizontal="center" vertical="center" wrapText="1"/>
    </xf>
    <xf numFmtId="179" fontId="12" fillId="33" borderId="18" xfId="60" applyFont="1" applyFill="1" applyBorder="1" applyAlignment="1" applyProtection="1">
      <alignment vertical="center" wrapText="1"/>
      <protection locked="0"/>
    </xf>
    <xf numFmtId="179" fontId="12" fillId="33" borderId="19" xfId="60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4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>
      <alignment horizontal="center" wrapText="1"/>
    </xf>
    <xf numFmtId="0" fontId="13" fillId="33" borderId="19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179" fontId="12" fillId="33" borderId="18" xfId="60" applyFont="1" applyFill="1" applyBorder="1" applyAlignment="1" applyProtection="1">
      <alignment horizontal="center" vertical="center" wrapText="1"/>
      <protection locked="0"/>
    </xf>
    <xf numFmtId="179" fontId="12" fillId="33" borderId="19" xfId="60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6" fillId="36" borderId="17" xfId="0" applyNumberFormat="1" applyFont="1" applyFill="1" applyBorder="1" applyAlignment="1" applyProtection="1">
      <alignment horizontal="left"/>
      <protection locked="0"/>
    </xf>
    <xf numFmtId="0" fontId="6" fillId="36" borderId="16" xfId="0" applyNumberFormat="1" applyFont="1" applyFill="1" applyBorder="1" applyAlignment="1" applyProtection="1">
      <alignment horizontal="left"/>
      <protection locked="0"/>
    </xf>
    <xf numFmtId="0" fontId="6" fillId="36" borderId="15" xfId="0" applyNumberFormat="1" applyFont="1" applyFill="1" applyBorder="1" applyAlignment="1" applyProtection="1">
      <alignment horizontal="left"/>
      <protection locked="0"/>
    </xf>
    <xf numFmtId="0" fontId="68" fillId="0" borderId="17" xfId="0" applyNumberFormat="1" applyFont="1" applyFill="1" applyBorder="1" applyAlignment="1">
      <alignment horizontal="center" wrapText="1"/>
    </xf>
    <xf numFmtId="0" fontId="68" fillId="0" borderId="15" xfId="0" applyNumberFormat="1" applyFont="1" applyFill="1" applyBorder="1" applyAlignment="1">
      <alignment horizontal="center" wrapText="1"/>
    </xf>
    <xf numFmtId="0" fontId="6" fillId="36" borderId="17" xfId="0" applyNumberFormat="1" applyFont="1" applyFill="1" applyBorder="1" applyAlignment="1" applyProtection="1">
      <alignment horizontal="left" vertical="center" wrapText="1"/>
      <protection/>
    </xf>
    <xf numFmtId="0" fontId="11" fillId="36" borderId="16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 wrapText="1"/>
    </xf>
    <xf numFmtId="0" fontId="68" fillId="0" borderId="16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69" fillId="0" borderId="17" xfId="0" applyNumberFormat="1" applyFont="1" applyFill="1" applyBorder="1" applyAlignment="1" applyProtection="1">
      <alignment horizontal="left" vertical="center" wrapText="1"/>
      <protection/>
    </xf>
    <xf numFmtId="0" fontId="69" fillId="0" borderId="16" xfId="0" applyNumberFormat="1" applyFont="1" applyFill="1" applyBorder="1" applyAlignment="1" applyProtection="1">
      <alignment horizontal="left" vertical="center" wrapText="1"/>
      <protection/>
    </xf>
    <xf numFmtId="0" fontId="69" fillId="0" borderId="15" xfId="0" applyNumberFormat="1" applyFont="1" applyFill="1" applyBorder="1" applyAlignment="1" applyProtection="1">
      <alignment horizontal="left" vertical="center" wrapText="1"/>
      <protection/>
    </xf>
    <xf numFmtId="0" fontId="68" fillId="0" borderId="16" xfId="0" applyNumberFormat="1" applyFont="1" applyFill="1" applyBorder="1" applyAlignment="1" applyProtection="1">
      <alignment horizontal="center" wrapText="1"/>
      <protection locked="0"/>
    </xf>
    <xf numFmtId="0" fontId="68" fillId="0" borderId="18" xfId="0" applyNumberFormat="1" applyFont="1" applyFill="1" applyBorder="1" applyAlignment="1">
      <alignment horizontal="center" wrapText="1"/>
    </xf>
    <xf numFmtId="0" fontId="68" fillId="0" borderId="19" xfId="0" applyNumberFormat="1" applyFont="1" applyFill="1" applyBorder="1" applyAlignment="1">
      <alignment horizontal="center" wrapText="1"/>
    </xf>
    <xf numFmtId="0" fontId="68" fillId="0" borderId="21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0" borderId="13" xfId="0" applyNumberFormat="1" applyFont="1" applyFill="1" applyBorder="1" applyAlignment="1">
      <alignment horizontal="center" vertical="center"/>
    </xf>
    <xf numFmtId="0" fontId="68" fillId="0" borderId="22" xfId="0" applyNumberFormat="1" applyFont="1" applyFill="1" applyBorder="1" applyAlignment="1">
      <alignment horizontal="center" vertical="center"/>
    </xf>
    <xf numFmtId="0" fontId="68" fillId="0" borderId="20" xfId="0" applyNumberFormat="1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21" xfId="0" applyNumberFormat="1" applyFont="1" applyFill="1" applyBorder="1" applyAlignment="1" applyProtection="1">
      <alignment horizontal="left" vertical="center" wrapText="1"/>
      <protection/>
    </xf>
    <xf numFmtId="0" fontId="69" fillId="0" borderId="12" xfId="0" applyNumberFormat="1" applyFont="1" applyFill="1" applyBorder="1" applyAlignment="1" applyProtection="1">
      <alignment horizontal="left" vertical="center" wrapText="1"/>
      <protection/>
    </xf>
    <xf numFmtId="0" fontId="69" fillId="0" borderId="13" xfId="0" applyNumberFormat="1" applyFont="1" applyFill="1" applyBorder="1" applyAlignment="1" applyProtection="1">
      <alignment horizontal="left" vertical="center" wrapText="1"/>
      <protection/>
    </xf>
    <xf numFmtId="0" fontId="71" fillId="0" borderId="22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Border="1" applyAlignment="1" applyProtection="1">
      <alignment horizontal="left" wrapText="1"/>
      <protection/>
    </xf>
    <xf numFmtId="0" fontId="13" fillId="33" borderId="0" xfId="0" applyNumberFormat="1" applyFont="1" applyFill="1" applyBorder="1" applyAlignment="1">
      <alignment horizontal="center" wrapText="1"/>
    </xf>
    <xf numFmtId="0" fontId="68" fillId="36" borderId="17" xfId="0" applyNumberFormat="1" applyFont="1" applyFill="1" applyBorder="1" applyAlignment="1" applyProtection="1">
      <alignment horizontal="left"/>
      <protection/>
    </xf>
    <xf numFmtId="0" fontId="68" fillId="36" borderId="16" xfId="0" applyNumberFormat="1" applyFont="1" applyFill="1" applyBorder="1" applyAlignment="1" applyProtection="1">
      <alignment horizontal="left"/>
      <protection/>
    </xf>
    <xf numFmtId="0" fontId="68" fillId="36" borderId="15" xfId="0" applyNumberFormat="1" applyFont="1" applyFill="1" applyBorder="1" applyAlignment="1" applyProtection="1">
      <alignment horizontal="left"/>
      <protection/>
    </xf>
    <xf numFmtId="0" fontId="69" fillId="0" borderId="17" xfId="0" applyNumberFormat="1" applyFont="1" applyFill="1" applyBorder="1" applyAlignment="1" applyProtection="1">
      <alignment horizontal="left" wrapText="1"/>
      <protection/>
    </xf>
    <xf numFmtId="0" fontId="69" fillId="0" borderId="16" xfId="0" applyNumberFormat="1" applyFont="1" applyFill="1" applyBorder="1" applyAlignment="1" applyProtection="1">
      <alignment horizontal="left" wrapText="1"/>
      <protection/>
    </xf>
    <xf numFmtId="0" fontId="69" fillId="0" borderId="15" xfId="0" applyNumberFormat="1" applyFont="1" applyFill="1" applyBorder="1" applyAlignment="1" applyProtection="1">
      <alignment horizontal="left" wrapText="1"/>
      <protection/>
    </xf>
    <xf numFmtId="0" fontId="69" fillId="0" borderId="17" xfId="0" applyNumberFormat="1" applyFont="1" applyFill="1" applyBorder="1" applyAlignment="1">
      <alignment horizontal="left" vertical="center" wrapText="1"/>
    </xf>
    <xf numFmtId="0" fontId="69" fillId="0" borderId="16" xfId="0" applyNumberFormat="1" applyFont="1" applyFill="1" applyBorder="1" applyAlignment="1">
      <alignment horizontal="left" vertical="center" wrapText="1"/>
    </xf>
    <xf numFmtId="0" fontId="69" fillId="0" borderId="15" xfId="0" applyNumberFormat="1" applyFont="1" applyFill="1" applyBorder="1" applyAlignment="1">
      <alignment horizontal="left" vertical="center" wrapText="1"/>
    </xf>
    <xf numFmtId="0" fontId="68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68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68" fillId="36" borderId="15" xfId="0" applyNumberFormat="1" applyFont="1" applyFill="1" applyBorder="1" applyAlignment="1" applyProtection="1">
      <alignment horizontal="left" vertical="center" wrapText="1"/>
      <protection locked="0"/>
    </xf>
    <xf numFmtId="179" fontId="12" fillId="33" borderId="18" xfId="60" applyNumberFormat="1" applyFont="1" applyFill="1" applyBorder="1" applyAlignment="1">
      <alignment horizontal="center" vertical="center" wrapText="1"/>
    </xf>
    <xf numFmtId="179" fontId="12" fillId="33" borderId="19" xfId="60" applyNumberFormat="1" applyFont="1" applyFill="1" applyBorder="1" applyAlignment="1">
      <alignment horizontal="center" vertical="center" wrapText="1"/>
    </xf>
    <xf numFmtId="179" fontId="12" fillId="33" borderId="18" xfId="60" applyFont="1" applyFill="1" applyBorder="1" applyAlignment="1" applyProtection="1">
      <alignment horizontal="right" vertical="center" wrapText="1"/>
      <protection locked="0"/>
    </xf>
    <xf numFmtId="179" fontId="12" fillId="33" borderId="19" xfId="60" applyFont="1" applyFill="1" applyBorder="1" applyAlignment="1" applyProtection="1">
      <alignment horizontal="right" vertical="center" wrapText="1"/>
      <protection locked="0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6" fillId="36" borderId="17" xfId="0" applyNumberFormat="1" applyFont="1" applyFill="1" applyBorder="1" applyAlignment="1">
      <alignment horizontal="left" vertical="center" wrapText="1"/>
    </xf>
    <xf numFmtId="0" fontId="6" fillId="36" borderId="16" xfId="0" applyNumberFormat="1" applyFont="1" applyFill="1" applyBorder="1" applyAlignment="1">
      <alignment horizontal="left" vertical="center" wrapText="1"/>
    </xf>
    <xf numFmtId="0" fontId="6" fillId="36" borderId="1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0" fontId="65" fillId="0" borderId="16" xfId="0" applyNumberFormat="1" applyFont="1" applyFill="1" applyBorder="1" applyAlignment="1">
      <alignment horizontal="left" vertical="center" wrapText="1"/>
    </xf>
    <xf numFmtId="0" fontId="65" fillId="0" borderId="15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76" fillId="0" borderId="17" xfId="0" applyNumberFormat="1" applyFont="1" applyFill="1" applyBorder="1" applyAlignment="1">
      <alignment horizontal="left" vertical="center" wrapText="1"/>
    </xf>
    <xf numFmtId="0" fontId="76" fillId="0" borderId="16" xfId="0" applyNumberFormat="1" applyFont="1" applyFill="1" applyBorder="1" applyAlignment="1">
      <alignment horizontal="left" vertical="center" wrapText="1"/>
    </xf>
    <xf numFmtId="0" fontId="76" fillId="0" borderId="15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horizontal="left"/>
    </xf>
    <xf numFmtId="0" fontId="65" fillId="0" borderId="17" xfId="0" applyNumberFormat="1" applyFont="1" applyFill="1" applyBorder="1" applyAlignment="1">
      <alignment horizontal="left"/>
    </xf>
    <xf numFmtId="0" fontId="65" fillId="0" borderId="16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76" fillId="0" borderId="10" xfId="0" applyNumberFormat="1" applyFont="1" applyFill="1" applyBorder="1" applyAlignment="1">
      <alignment horizontal="center"/>
    </xf>
    <xf numFmtId="0" fontId="76" fillId="0" borderId="2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wrapText="1"/>
    </xf>
    <xf numFmtId="0" fontId="76" fillId="0" borderId="21" xfId="0" applyNumberFormat="1" applyFont="1" applyFill="1" applyBorder="1" applyAlignment="1">
      <alignment horizontal="center" vertical="center"/>
    </xf>
    <xf numFmtId="0" fontId="76" fillId="0" borderId="12" xfId="0" applyNumberFormat="1" applyFont="1" applyFill="1" applyBorder="1" applyAlignment="1">
      <alignment horizontal="center" vertical="center"/>
    </xf>
    <xf numFmtId="0" fontId="76" fillId="0" borderId="13" xfId="0" applyNumberFormat="1" applyFont="1" applyFill="1" applyBorder="1" applyAlignment="1">
      <alignment horizontal="center" vertical="center"/>
    </xf>
    <xf numFmtId="0" fontId="76" fillId="0" borderId="22" xfId="0" applyNumberFormat="1" applyFont="1" applyFill="1" applyBorder="1" applyAlignment="1">
      <alignment horizontal="center" vertical="center"/>
    </xf>
    <xf numFmtId="0" fontId="76" fillId="0" borderId="20" xfId="0" applyNumberFormat="1" applyFont="1" applyFill="1" applyBorder="1" applyAlignment="1">
      <alignment horizontal="center" vertical="center"/>
    </xf>
    <xf numFmtId="0" fontId="76" fillId="0" borderId="14" xfId="0" applyNumberFormat="1" applyFont="1" applyFill="1" applyBorder="1" applyAlignment="1">
      <alignment horizontal="center" vertical="center"/>
    </xf>
    <xf numFmtId="0" fontId="76" fillId="0" borderId="17" xfId="0" applyNumberFormat="1" applyFont="1" applyFill="1" applyBorder="1" applyAlignment="1">
      <alignment horizontal="left"/>
    </xf>
    <xf numFmtId="0" fontId="76" fillId="0" borderId="16" xfId="0" applyNumberFormat="1" applyFont="1" applyFill="1" applyBorder="1" applyAlignment="1">
      <alignment horizontal="left"/>
    </xf>
    <xf numFmtId="0" fontId="76" fillId="0" borderId="15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left"/>
    </xf>
    <xf numFmtId="0" fontId="6" fillId="36" borderId="10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8" fillId="33" borderId="17" xfId="0" applyNumberFormat="1" applyFont="1" applyFill="1" applyBorder="1" applyAlignment="1">
      <alignment horizontal="left" vertical="center" wrapText="1"/>
    </xf>
    <xf numFmtId="0" fontId="68" fillId="33" borderId="16" xfId="0" applyNumberFormat="1" applyFont="1" applyFill="1" applyBorder="1" applyAlignment="1">
      <alignment horizontal="left" vertical="center" wrapText="1"/>
    </xf>
    <xf numFmtId="0" fontId="68" fillId="33" borderId="15" xfId="0" applyNumberFormat="1" applyFont="1" applyFill="1" applyBorder="1" applyAlignment="1">
      <alignment horizontal="left" vertical="center" wrapText="1"/>
    </xf>
    <xf numFmtId="0" fontId="69" fillId="33" borderId="17" xfId="0" applyNumberFormat="1" applyFont="1" applyFill="1" applyBorder="1" applyAlignment="1">
      <alignment horizontal="left" vertical="center" wrapText="1"/>
    </xf>
    <xf numFmtId="0" fontId="69" fillId="33" borderId="16" xfId="0" applyNumberFormat="1" applyFont="1" applyFill="1" applyBorder="1" applyAlignment="1">
      <alignment horizontal="left" vertical="center" wrapText="1"/>
    </xf>
    <xf numFmtId="0" fontId="69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5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view="pageBreakPreview" zoomScale="60" zoomScaleNormal="85" workbookViewId="0" topLeftCell="A1">
      <selection activeCell="P4" sqref="P4:R4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8" customWidth="1"/>
    <col min="8" max="8" width="0.2890625" style="7" hidden="1" customWidth="1"/>
    <col min="9" max="9" width="28.28125" style="7" customWidth="1"/>
    <col min="10" max="10" width="30.7109375" style="38" customWidth="1"/>
    <col min="11" max="11" width="9.8515625" style="7" hidden="1" customWidth="1"/>
    <col min="12" max="12" width="25.00390625" style="7" customWidth="1"/>
    <col min="13" max="13" width="27.8515625" style="38" customWidth="1"/>
    <col min="14" max="14" width="9.8515625" style="7" hidden="1" customWidth="1"/>
    <col min="15" max="15" width="25.57421875" style="7" customWidth="1"/>
    <col min="16" max="16" width="29.8515625" style="38" customWidth="1"/>
    <col min="17" max="17" width="28.421875" style="7" customWidth="1"/>
    <col min="18" max="18" width="32.8515625" style="38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49"/>
      <c r="O1" s="49"/>
      <c r="P1" s="76" t="s">
        <v>109</v>
      </c>
      <c r="Q1" s="11"/>
      <c r="R1" s="77"/>
      <c r="T1" s="9"/>
      <c r="U1" s="9"/>
      <c r="V1" s="9"/>
    </row>
    <row r="2" spans="1:22" ht="15.75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49"/>
      <c r="O2" s="49"/>
      <c r="P2" s="504" t="s">
        <v>31</v>
      </c>
      <c r="Q2" s="504"/>
      <c r="R2" s="504"/>
      <c r="T2" s="9"/>
      <c r="U2" s="9"/>
      <c r="V2" s="9"/>
    </row>
    <row r="3" spans="1:22" ht="18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49"/>
      <c r="O3" s="49"/>
      <c r="P3" s="504" t="s">
        <v>62</v>
      </c>
      <c r="Q3" s="504"/>
      <c r="R3" s="504"/>
      <c r="T3" s="9"/>
      <c r="U3" s="9"/>
      <c r="V3" s="9"/>
    </row>
    <row r="4" spans="1:22" ht="23.25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49"/>
      <c r="O4" s="49"/>
      <c r="P4" s="504" t="s">
        <v>154</v>
      </c>
      <c r="Q4" s="504"/>
      <c r="R4" s="504"/>
      <c r="T4" s="9"/>
      <c r="U4" s="9"/>
      <c r="V4" s="9"/>
    </row>
    <row r="5" spans="1:22" ht="26.25" hidden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49"/>
      <c r="O5" s="49"/>
      <c r="P5" s="77"/>
      <c r="Q5" s="50"/>
      <c r="R5" s="77"/>
      <c r="T5" s="9"/>
      <c r="U5" s="9"/>
      <c r="V5" s="9"/>
    </row>
    <row r="6" spans="1:22" ht="66" customHeight="1">
      <c r="A6" s="422" t="s">
        <v>116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T6" s="9"/>
      <c r="U6" s="9"/>
      <c r="V6" s="9"/>
    </row>
    <row r="7" spans="1:22" ht="33.75" customHeight="1">
      <c r="A7" s="505" t="s">
        <v>117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T7" s="9"/>
      <c r="U7" s="9"/>
      <c r="V7" s="9"/>
    </row>
    <row r="8" spans="1:22" ht="30.75" customHeight="1">
      <c r="A8" s="508" t="s">
        <v>15</v>
      </c>
      <c r="B8" s="491" t="s">
        <v>0</v>
      </c>
      <c r="C8" s="492"/>
      <c r="D8" s="493"/>
      <c r="E8" s="482" t="s">
        <v>1</v>
      </c>
      <c r="F8" s="483"/>
      <c r="G8" s="484"/>
      <c r="H8" s="482" t="s">
        <v>3</v>
      </c>
      <c r="I8" s="483"/>
      <c r="J8" s="484"/>
      <c r="K8" s="482" t="s">
        <v>4</v>
      </c>
      <c r="L8" s="483"/>
      <c r="M8" s="484"/>
      <c r="N8" s="482" t="s">
        <v>6</v>
      </c>
      <c r="O8" s="483"/>
      <c r="P8" s="484"/>
      <c r="Q8" s="482" t="s">
        <v>7</v>
      </c>
      <c r="R8" s="484"/>
      <c r="U8" s="9"/>
      <c r="V8" s="9"/>
    </row>
    <row r="9" spans="1:22" ht="25.5">
      <c r="A9" s="509"/>
      <c r="B9" s="494"/>
      <c r="C9" s="495"/>
      <c r="D9" s="496"/>
      <c r="E9" s="119"/>
      <c r="F9" s="119" t="s">
        <v>2</v>
      </c>
      <c r="G9" s="120" t="s">
        <v>5</v>
      </c>
      <c r="H9" s="119"/>
      <c r="I9" s="121" t="s">
        <v>2</v>
      </c>
      <c r="J9" s="120" t="s">
        <v>5</v>
      </c>
      <c r="K9" s="119"/>
      <c r="L9" s="119" t="s">
        <v>2</v>
      </c>
      <c r="M9" s="120" t="s">
        <v>5</v>
      </c>
      <c r="N9" s="119" t="s">
        <v>2</v>
      </c>
      <c r="O9" s="119" t="s">
        <v>2</v>
      </c>
      <c r="P9" s="120" t="s">
        <v>5</v>
      </c>
      <c r="Q9" s="119" t="s">
        <v>2</v>
      </c>
      <c r="R9" s="120" t="s">
        <v>5</v>
      </c>
      <c r="U9" s="9"/>
      <c r="V9" s="9"/>
    </row>
    <row r="10" spans="1:22" s="249" customFormat="1" ht="49.5" customHeight="1">
      <c r="A10" s="255">
        <v>1</v>
      </c>
      <c r="B10" s="445" t="s">
        <v>41</v>
      </c>
      <c r="C10" s="446"/>
      <c r="D10" s="447"/>
      <c r="E10" s="256"/>
      <c r="F10" s="368">
        <f>F11+F12+F13+F14+F15+F16</f>
        <v>2212</v>
      </c>
      <c r="G10" s="265">
        <f aca="true" t="shared" si="0" ref="G10:Q10">G11+G12+G13+G14+G15+G16</f>
        <v>12670026.32</v>
      </c>
      <c r="H10" s="245">
        <f t="shared" si="0"/>
        <v>1508.1</v>
      </c>
      <c r="I10" s="244">
        <f t="shared" si="0"/>
        <v>937.5</v>
      </c>
      <c r="J10" s="265">
        <f>J11+J12+J13+J14+J15+J16</f>
        <v>5369868.75</v>
      </c>
      <c r="K10" s="245">
        <f t="shared" si="0"/>
        <v>453.7</v>
      </c>
      <c r="L10" s="244">
        <f t="shared" si="0"/>
        <v>444</v>
      </c>
      <c r="M10" s="265">
        <f>M11+M12+M13+M14+M15+M16</f>
        <v>2644899.12</v>
      </c>
      <c r="N10" s="245">
        <f t="shared" si="0"/>
        <v>3033.1</v>
      </c>
      <c r="O10" s="244">
        <f t="shared" si="0"/>
        <v>1154</v>
      </c>
      <c r="P10" s="369">
        <f>P12+P11+P13+P14+P15+P16</f>
        <v>6874354.92</v>
      </c>
      <c r="Q10" s="245">
        <f t="shared" si="0"/>
        <v>4747.5</v>
      </c>
      <c r="R10" s="265">
        <f>R11+R12+R13+R14+R15+R16</f>
        <v>27559149.110000003</v>
      </c>
      <c r="S10" s="247"/>
      <c r="T10" s="248"/>
      <c r="U10" s="257"/>
      <c r="V10" s="258"/>
    </row>
    <row r="11" spans="1:21" ht="30" customHeight="1">
      <c r="A11" s="124"/>
      <c r="B11" s="410" t="s">
        <v>34</v>
      </c>
      <c r="C11" s="411"/>
      <c r="D11" s="412"/>
      <c r="E11" s="123">
        <v>968.6</v>
      </c>
      <c r="F11" s="370">
        <v>390</v>
      </c>
      <c r="G11" s="193">
        <f>ROUND(F11*F47,2)</f>
        <v>2233865.4</v>
      </c>
      <c r="H11" s="117">
        <v>347.1</v>
      </c>
      <c r="I11" s="118">
        <v>132</v>
      </c>
      <c r="J11" s="193">
        <f>ROUND(I11*F47,2)</f>
        <v>756077.52</v>
      </c>
      <c r="K11" s="117">
        <v>138.9</v>
      </c>
      <c r="L11" s="118">
        <v>50</v>
      </c>
      <c r="M11" s="193">
        <f>ROUND(L11*G47,2)</f>
        <v>297849</v>
      </c>
      <c r="N11" s="117">
        <v>879.1</v>
      </c>
      <c r="O11" s="118">
        <v>240</v>
      </c>
      <c r="P11" s="193">
        <f>ROUND(O11*G47,2)</f>
        <v>1429675.2</v>
      </c>
      <c r="Q11" s="117">
        <f aca="true" t="shared" si="1" ref="Q11:Q16">F11+I11+L11+O11</f>
        <v>812</v>
      </c>
      <c r="R11" s="117">
        <f aca="true" t="shared" si="2" ref="R11:R16">ROUND(G11+J11+M11+P11,2)</f>
        <v>4717467.12</v>
      </c>
      <c r="S11" s="51"/>
      <c r="T11" s="10"/>
      <c r="U11" s="10"/>
    </row>
    <row r="12" spans="1:21" ht="30" customHeight="1">
      <c r="A12" s="124"/>
      <c r="B12" s="410" t="s">
        <v>35</v>
      </c>
      <c r="C12" s="411"/>
      <c r="D12" s="412"/>
      <c r="E12" s="123">
        <v>275.5</v>
      </c>
      <c r="F12" s="370">
        <v>205</v>
      </c>
      <c r="G12" s="129">
        <f>ROUND(F12*F47,2)</f>
        <v>1174211.3</v>
      </c>
      <c r="H12" s="117">
        <v>101.3</v>
      </c>
      <c r="I12" s="118">
        <v>80</v>
      </c>
      <c r="J12" s="193">
        <f>ROUND(I12*F47,2)</f>
        <v>458228.8</v>
      </c>
      <c r="K12" s="117">
        <v>40.3</v>
      </c>
      <c r="L12" s="118">
        <v>10</v>
      </c>
      <c r="M12" s="193">
        <f>ROUND(L12*G47,2)</f>
        <v>59569.8</v>
      </c>
      <c r="N12" s="117">
        <v>245.5</v>
      </c>
      <c r="O12" s="118">
        <v>115</v>
      </c>
      <c r="P12" s="193">
        <f>ROUND(O12*G47,2)</f>
        <v>685052.7</v>
      </c>
      <c r="Q12" s="117">
        <f t="shared" si="1"/>
        <v>410</v>
      </c>
      <c r="R12" s="117">
        <f t="shared" si="2"/>
        <v>2377062.6</v>
      </c>
      <c r="S12" s="51"/>
      <c r="T12" s="10"/>
      <c r="U12" s="10"/>
    </row>
    <row r="13" spans="1:21" ht="30" customHeight="1">
      <c r="A13" s="124"/>
      <c r="B13" s="410" t="s">
        <v>36</v>
      </c>
      <c r="C13" s="411"/>
      <c r="D13" s="412"/>
      <c r="E13" s="123">
        <v>1020.1</v>
      </c>
      <c r="F13" s="370">
        <v>600</v>
      </c>
      <c r="G13" s="193">
        <f>ROUND(F13*F47,2)</f>
        <v>3436716</v>
      </c>
      <c r="H13" s="117">
        <v>343</v>
      </c>
      <c r="I13" s="118">
        <v>411</v>
      </c>
      <c r="J13" s="193">
        <f>ROUND(I13*F47,2)</f>
        <v>2354150.46</v>
      </c>
      <c r="K13" s="117">
        <v>122.2</v>
      </c>
      <c r="L13" s="118">
        <v>235</v>
      </c>
      <c r="M13" s="193">
        <f>ROUND(L13*G47,2)</f>
        <v>1399890.3</v>
      </c>
      <c r="N13" s="117">
        <v>920.9</v>
      </c>
      <c r="O13" s="118">
        <v>235</v>
      </c>
      <c r="P13" s="193">
        <f>ROUND(O13*G47,2)</f>
        <v>1399890.3</v>
      </c>
      <c r="Q13" s="117">
        <f t="shared" si="1"/>
        <v>1481</v>
      </c>
      <c r="R13" s="117">
        <f t="shared" si="2"/>
        <v>8590647.06</v>
      </c>
      <c r="S13" s="51"/>
      <c r="T13" s="10"/>
      <c r="U13" s="10"/>
    </row>
    <row r="14" spans="1:21" ht="30" customHeight="1">
      <c r="A14" s="125"/>
      <c r="B14" s="410" t="s">
        <v>37</v>
      </c>
      <c r="C14" s="411"/>
      <c r="D14" s="412"/>
      <c r="E14" s="126">
        <v>186.3</v>
      </c>
      <c r="F14" s="370">
        <v>210</v>
      </c>
      <c r="G14" s="193">
        <f>ROUND(F14*F47,2)</f>
        <v>1202850.6</v>
      </c>
      <c r="H14" s="117">
        <v>55.3</v>
      </c>
      <c r="I14" s="118">
        <v>74.5</v>
      </c>
      <c r="J14" s="193">
        <f>ROUND(I14*F47,2)</f>
        <v>426725.57</v>
      </c>
      <c r="K14" s="117">
        <v>2.8</v>
      </c>
      <c r="L14" s="118">
        <v>99</v>
      </c>
      <c r="M14" s="193">
        <f>ROUND(L14*G47,2)</f>
        <v>589741.02</v>
      </c>
      <c r="N14" s="117">
        <v>158.5</v>
      </c>
      <c r="O14" s="118">
        <v>99</v>
      </c>
      <c r="P14" s="193">
        <f>ROUND(O14*G47,2)</f>
        <v>589741.02</v>
      </c>
      <c r="Q14" s="117">
        <f t="shared" si="1"/>
        <v>482.5</v>
      </c>
      <c r="R14" s="117">
        <f t="shared" si="2"/>
        <v>2809058.21</v>
      </c>
      <c r="S14" s="51"/>
      <c r="T14" s="10"/>
      <c r="U14" s="10"/>
    </row>
    <row r="15" spans="1:21" ht="30" customHeight="1">
      <c r="A15" s="125"/>
      <c r="B15" s="410" t="s">
        <v>38</v>
      </c>
      <c r="C15" s="411"/>
      <c r="D15" s="412"/>
      <c r="E15" s="126">
        <v>619</v>
      </c>
      <c r="F15" s="370">
        <v>557</v>
      </c>
      <c r="G15" s="193">
        <f>ROUND(F15*F47,2)</f>
        <v>3190418.02</v>
      </c>
      <c r="H15" s="117">
        <v>532.4</v>
      </c>
      <c r="I15" s="118">
        <v>160</v>
      </c>
      <c r="J15" s="193">
        <f>ROUND(I15*F47,2)</f>
        <v>916457.6</v>
      </c>
      <c r="K15" s="117">
        <v>142.3</v>
      </c>
      <c r="L15" s="118">
        <v>35</v>
      </c>
      <c r="M15" s="193">
        <f>ROUND(L15*G47,2)</f>
        <v>208494.3</v>
      </c>
      <c r="N15" s="117">
        <v>646.5</v>
      </c>
      <c r="O15" s="118">
        <v>320</v>
      </c>
      <c r="P15" s="193">
        <f>ROUND(O15*G47,2)</f>
        <v>1906233.6</v>
      </c>
      <c r="Q15" s="117">
        <f t="shared" si="1"/>
        <v>1072</v>
      </c>
      <c r="R15" s="117">
        <f t="shared" si="2"/>
        <v>6221603.52</v>
      </c>
      <c r="S15" s="51"/>
      <c r="T15" s="10"/>
      <c r="U15" s="10"/>
    </row>
    <row r="16" spans="1:21" ht="58.5" customHeight="1">
      <c r="A16" s="125"/>
      <c r="B16" s="410" t="s">
        <v>39</v>
      </c>
      <c r="C16" s="411"/>
      <c r="D16" s="412"/>
      <c r="E16" s="126">
        <v>277.52</v>
      </c>
      <c r="F16" s="371">
        <v>250</v>
      </c>
      <c r="G16" s="193">
        <f>ROUND(F16*F47,2)</f>
        <v>1431965</v>
      </c>
      <c r="H16" s="117">
        <v>129</v>
      </c>
      <c r="I16" s="372">
        <v>80</v>
      </c>
      <c r="J16" s="193">
        <f>ROUND(I16*F47,2)</f>
        <v>458228.8</v>
      </c>
      <c r="K16" s="117">
        <v>7.2</v>
      </c>
      <c r="L16" s="372">
        <v>15</v>
      </c>
      <c r="M16" s="193">
        <f>ROUND(L16*G47,2)</f>
        <v>89354.7</v>
      </c>
      <c r="N16" s="117">
        <v>182.6</v>
      </c>
      <c r="O16" s="373">
        <v>145</v>
      </c>
      <c r="P16" s="193">
        <f>ROUND(O16*G47,2)</f>
        <v>863762.1</v>
      </c>
      <c r="Q16" s="117">
        <f t="shared" si="1"/>
        <v>490</v>
      </c>
      <c r="R16" s="117">
        <f t="shared" si="2"/>
        <v>2843310.6</v>
      </c>
      <c r="S16" s="180"/>
      <c r="T16" s="10"/>
      <c r="U16" s="10"/>
    </row>
    <row r="17" spans="1:21" s="249" customFormat="1" ht="49.5" customHeight="1">
      <c r="A17" s="255">
        <v>2</v>
      </c>
      <c r="B17" s="445" t="s">
        <v>42</v>
      </c>
      <c r="C17" s="446"/>
      <c r="D17" s="447"/>
      <c r="E17" s="259"/>
      <c r="F17" s="374">
        <f>SUM(F18:F21)</f>
        <v>281.5</v>
      </c>
      <c r="G17" s="245">
        <f>SUM(G18:G21)</f>
        <v>1612392.5899999999</v>
      </c>
      <c r="H17" s="245">
        <f>SUM(H18:H19)</f>
        <v>0</v>
      </c>
      <c r="I17" s="269">
        <f aca="true" t="shared" si="3" ref="I17:R17">SUM(I18:I21)</f>
        <v>96</v>
      </c>
      <c r="J17" s="245">
        <f t="shared" si="3"/>
        <v>549874.5599999999</v>
      </c>
      <c r="K17" s="245">
        <f t="shared" si="3"/>
        <v>0</v>
      </c>
      <c r="L17" s="269">
        <f t="shared" si="3"/>
        <v>49.5</v>
      </c>
      <c r="M17" s="245">
        <f t="shared" si="3"/>
        <v>294870.50999999995</v>
      </c>
      <c r="N17" s="245">
        <f t="shared" si="3"/>
        <v>0</v>
      </c>
      <c r="O17" s="375">
        <f t="shared" si="3"/>
        <v>169.5</v>
      </c>
      <c r="P17" s="254">
        <f t="shared" si="3"/>
        <v>1009708.1100000001</v>
      </c>
      <c r="Q17" s="376">
        <f t="shared" si="3"/>
        <v>596.5</v>
      </c>
      <c r="R17" s="245">
        <f t="shared" si="3"/>
        <v>3466845.77</v>
      </c>
      <c r="S17" s="247"/>
      <c r="T17" s="248"/>
      <c r="U17" s="248"/>
    </row>
    <row r="18" spans="1:21" s="69" customFormat="1" ht="30" customHeight="1">
      <c r="A18" s="124"/>
      <c r="B18" s="410" t="s">
        <v>94</v>
      </c>
      <c r="C18" s="441"/>
      <c r="D18" s="442"/>
      <c r="E18" s="126"/>
      <c r="F18" s="377">
        <v>177</v>
      </c>
      <c r="G18" s="117">
        <f>ROUND(F18*F47,2)</f>
        <v>1013831.22</v>
      </c>
      <c r="H18" s="117"/>
      <c r="I18" s="378">
        <v>30</v>
      </c>
      <c r="J18" s="117">
        <f>ROUND(I18*F47,2)</f>
        <v>171835.8</v>
      </c>
      <c r="K18" s="117"/>
      <c r="L18" s="378">
        <v>11</v>
      </c>
      <c r="M18" s="117">
        <f>ROUND(L18*G47,2)</f>
        <v>65526.78</v>
      </c>
      <c r="N18" s="117"/>
      <c r="O18" s="378">
        <v>80</v>
      </c>
      <c r="P18" s="193">
        <f>ROUND(O18*G47,2)</f>
        <v>476558.4</v>
      </c>
      <c r="Q18" s="379">
        <f>F18+I18+L18+O18</f>
        <v>298</v>
      </c>
      <c r="R18" s="117">
        <f>ROUND(G18+J18+M18+P18,2)</f>
        <v>1727752.2</v>
      </c>
      <c r="S18" s="68"/>
      <c r="T18" s="71"/>
      <c r="U18" s="71"/>
    </row>
    <row r="19" spans="1:21" s="69" customFormat="1" ht="30" customHeight="1">
      <c r="A19" s="124"/>
      <c r="B19" s="410" t="s">
        <v>95</v>
      </c>
      <c r="C19" s="441"/>
      <c r="D19" s="442"/>
      <c r="E19" s="126"/>
      <c r="F19" s="380">
        <v>17</v>
      </c>
      <c r="G19" s="117">
        <f>ROUND(F19*F47,2)</f>
        <v>97373.62</v>
      </c>
      <c r="H19" s="117"/>
      <c r="I19" s="378">
        <v>18</v>
      </c>
      <c r="J19" s="193">
        <f>ROUND(I19*F47,2)</f>
        <v>103101.48</v>
      </c>
      <c r="K19" s="117"/>
      <c r="L19" s="381">
        <v>17</v>
      </c>
      <c r="M19" s="117">
        <f>ROUND(L19*G47,2)</f>
        <v>101268.66</v>
      </c>
      <c r="N19" s="117"/>
      <c r="O19" s="378">
        <v>17</v>
      </c>
      <c r="P19" s="193">
        <f>ROUND(O19*G47,2)</f>
        <v>101268.66</v>
      </c>
      <c r="Q19" s="379">
        <f>F19+I19+L19+O19</f>
        <v>69</v>
      </c>
      <c r="R19" s="117">
        <f>ROUND(G19+J19+M19+P19,2)</f>
        <v>403012.42</v>
      </c>
      <c r="S19" s="68"/>
      <c r="T19" s="71"/>
      <c r="U19" s="71"/>
    </row>
    <row r="20" spans="1:21" s="69" customFormat="1" ht="30" customHeight="1">
      <c r="A20" s="124"/>
      <c r="B20" s="410" t="s">
        <v>97</v>
      </c>
      <c r="C20" s="441"/>
      <c r="D20" s="442"/>
      <c r="E20" s="126"/>
      <c r="F20" s="377">
        <v>17.5</v>
      </c>
      <c r="G20" s="117">
        <f>ROUND(F20*F47,2)</f>
        <v>100237.55</v>
      </c>
      <c r="H20" s="117"/>
      <c r="I20" s="378">
        <v>18</v>
      </c>
      <c r="J20" s="193">
        <f>ROUND(I20*F47,2)</f>
        <v>103101.48</v>
      </c>
      <c r="K20" s="117"/>
      <c r="L20" s="378">
        <v>17.5</v>
      </c>
      <c r="M20" s="117">
        <f>ROUND(L20*G47,2)</f>
        <v>104247.15</v>
      </c>
      <c r="N20" s="117"/>
      <c r="O20" s="378">
        <v>17.5</v>
      </c>
      <c r="P20" s="193">
        <f>ROUND(O20*G47,2)</f>
        <v>104247.15</v>
      </c>
      <c r="Q20" s="379">
        <f>F20+I20+L20+O20</f>
        <v>70.5</v>
      </c>
      <c r="R20" s="117">
        <f>ROUND(G20+J20+M20+P20,2)</f>
        <v>411833.33</v>
      </c>
      <c r="S20" s="68"/>
      <c r="T20" s="71"/>
      <c r="U20" s="71"/>
    </row>
    <row r="21" spans="1:21" s="69" customFormat="1" ht="30" customHeight="1">
      <c r="A21" s="124"/>
      <c r="B21" s="410" t="s">
        <v>96</v>
      </c>
      <c r="C21" s="441"/>
      <c r="D21" s="442"/>
      <c r="E21" s="126"/>
      <c r="F21" s="377">
        <v>70</v>
      </c>
      <c r="G21" s="117">
        <f>ROUND(F21*F47,2)</f>
        <v>400950.2</v>
      </c>
      <c r="H21" s="117"/>
      <c r="I21" s="378">
        <v>30</v>
      </c>
      <c r="J21" s="117">
        <f>ROUND(I21*F47,2)</f>
        <v>171835.8</v>
      </c>
      <c r="K21" s="117"/>
      <c r="L21" s="378">
        <v>4</v>
      </c>
      <c r="M21" s="117">
        <f>ROUND(L21*G47,2)</f>
        <v>23827.92</v>
      </c>
      <c r="N21" s="117"/>
      <c r="O21" s="378">
        <v>55</v>
      </c>
      <c r="P21" s="193">
        <f>ROUND(O21*G47,2)</f>
        <v>327633.9</v>
      </c>
      <c r="Q21" s="379">
        <f>F21+I21+L21+O21</f>
        <v>159</v>
      </c>
      <c r="R21" s="117">
        <f>ROUND(G21+J21+M21+P21,2)</f>
        <v>924247.82</v>
      </c>
      <c r="S21" s="68"/>
      <c r="T21" s="71"/>
      <c r="U21" s="71"/>
    </row>
    <row r="22" spans="1:21" s="249" customFormat="1" ht="49.5" customHeight="1">
      <c r="A22" s="255">
        <v>3</v>
      </c>
      <c r="B22" s="445" t="s">
        <v>43</v>
      </c>
      <c r="C22" s="446"/>
      <c r="D22" s="447"/>
      <c r="E22" s="259"/>
      <c r="F22" s="368">
        <f aca="true" t="shared" si="4" ref="F22:R22">SUM(F23:F26)</f>
        <v>872.5</v>
      </c>
      <c r="G22" s="245">
        <f t="shared" si="4"/>
        <v>4997557.85</v>
      </c>
      <c r="H22" s="245">
        <f t="shared" si="4"/>
        <v>0</v>
      </c>
      <c r="I22" s="244">
        <f t="shared" si="4"/>
        <v>847</v>
      </c>
      <c r="J22" s="245">
        <f t="shared" si="4"/>
        <v>4851497.42</v>
      </c>
      <c r="K22" s="245">
        <f t="shared" si="4"/>
        <v>0</v>
      </c>
      <c r="L22" s="382">
        <f t="shared" si="4"/>
        <v>635</v>
      </c>
      <c r="M22" s="245">
        <f t="shared" si="4"/>
        <v>3782682.3</v>
      </c>
      <c r="N22" s="245">
        <f t="shared" si="4"/>
        <v>0</v>
      </c>
      <c r="O22" s="244">
        <f t="shared" si="4"/>
        <v>1063</v>
      </c>
      <c r="P22" s="254">
        <f t="shared" si="4"/>
        <v>6332269.74</v>
      </c>
      <c r="Q22" s="245">
        <f t="shared" si="4"/>
        <v>3417.5</v>
      </c>
      <c r="R22" s="245">
        <f t="shared" si="4"/>
        <v>19964007.36</v>
      </c>
      <c r="S22" s="247"/>
      <c r="T22" s="248"/>
      <c r="U22" s="248"/>
    </row>
    <row r="23" spans="1:21" s="151" customFormat="1" ht="15" customHeight="1">
      <c r="A23" s="506"/>
      <c r="B23" s="485" t="s">
        <v>44</v>
      </c>
      <c r="C23" s="486"/>
      <c r="D23" s="487"/>
      <c r="E23" s="179"/>
      <c r="F23" s="502">
        <v>38.5</v>
      </c>
      <c r="G23" s="500">
        <f>ROUND(F23*F47,2)</f>
        <v>220522.61</v>
      </c>
      <c r="H23" s="383"/>
      <c r="I23" s="512">
        <v>13</v>
      </c>
      <c r="J23" s="500">
        <f>ROUND(I23*F47,2)</f>
        <v>74462.18</v>
      </c>
      <c r="K23" s="383"/>
      <c r="L23" s="568">
        <v>4</v>
      </c>
      <c r="M23" s="500">
        <f>ROUND(L23*G47,2)</f>
        <v>23827.92</v>
      </c>
      <c r="N23" s="383"/>
      <c r="O23" s="512">
        <v>33</v>
      </c>
      <c r="P23" s="566">
        <f>ROUND(O23*G47,2)</f>
        <v>196580.34</v>
      </c>
      <c r="Q23" s="500">
        <f>F23+I23+L23+O23</f>
        <v>88.5</v>
      </c>
      <c r="R23" s="500">
        <f>ROUND(G23+J23+M23+P23,1)</f>
        <v>515393.1</v>
      </c>
      <c r="S23" s="152"/>
      <c r="T23" s="153"/>
      <c r="U23" s="153"/>
    </row>
    <row r="24" spans="1:21" ht="15" customHeight="1">
      <c r="A24" s="507"/>
      <c r="B24" s="488"/>
      <c r="C24" s="489"/>
      <c r="D24" s="490"/>
      <c r="E24" s="126"/>
      <c r="F24" s="503"/>
      <c r="G24" s="501"/>
      <c r="H24" s="117"/>
      <c r="I24" s="513"/>
      <c r="J24" s="501"/>
      <c r="K24" s="117"/>
      <c r="L24" s="569"/>
      <c r="M24" s="501"/>
      <c r="N24" s="117"/>
      <c r="O24" s="513"/>
      <c r="P24" s="567"/>
      <c r="Q24" s="501"/>
      <c r="R24" s="501"/>
      <c r="S24" s="51"/>
      <c r="T24" s="10"/>
      <c r="U24" s="10"/>
    </row>
    <row r="25" spans="1:21" ht="30" customHeight="1">
      <c r="A25" s="125"/>
      <c r="B25" s="410" t="s">
        <v>92</v>
      </c>
      <c r="C25" s="441"/>
      <c r="D25" s="442"/>
      <c r="E25" s="126"/>
      <c r="F25" s="370">
        <v>49</v>
      </c>
      <c r="G25" s="117">
        <f>ROUND(F25*F47,2)</f>
        <v>280665.14</v>
      </c>
      <c r="H25" s="117"/>
      <c r="I25" s="118">
        <v>49</v>
      </c>
      <c r="J25" s="117">
        <f>ROUND(I25*F47,2)</f>
        <v>280665.14</v>
      </c>
      <c r="K25" s="117"/>
      <c r="L25" s="384">
        <v>71</v>
      </c>
      <c r="M25" s="117">
        <f>ROUND(L25*G47,2)</f>
        <v>422945.58</v>
      </c>
      <c r="N25" s="117"/>
      <c r="O25" s="118">
        <v>30</v>
      </c>
      <c r="P25" s="193">
        <f>ROUND(O25*G47,2)</f>
        <v>178709.4</v>
      </c>
      <c r="Q25" s="117">
        <f>F25+I25+L25+O25</f>
        <v>199</v>
      </c>
      <c r="R25" s="117">
        <f>ROUND(G25+J25+M25+P25,2)</f>
        <v>1162985.26</v>
      </c>
      <c r="S25" s="51"/>
      <c r="T25" s="10"/>
      <c r="U25" s="10"/>
    </row>
    <row r="26" spans="1:21" ht="30" customHeight="1">
      <c r="A26" s="125"/>
      <c r="B26" s="410" t="s">
        <v>93</v>
      </c>
      <c r="C26" s="441"/>
      <c r="D26" s="442"/>
      <c r="E26" s="126"/>
      <c r="F26" s="370">
        <v>785</v>
      </c>
      <c r="G26" s="117">
        <f>ROUND(F26*F47,2)</f>
        <v>4496370.1</v>
      </c>
      <c r="H26" s="117"/>
      <c r="I26" s="118">
        <v>785</v>
      </c>
      <c r="J26" s="117">
        <f>ROUND(I26*F47,2)</f>
        <v>4496370.1</v>
      </c>
      <c r="K26" s="117"/>
      <c r="L26" s="384">
        <v>560</v>
      </c>
      <c r="M26" s="117">
        <f>ROUND(L26*G47,2)</f>
        <v>3335908.8</v>
      </c>
      <c r="N26" s="117"/>
      <c r="O26" s="118">
        <v>1000</v>
      </c>
      <c r="P26" s="193">
        <f>ROUND(O26*G47,2)</f>
        <v>5956980</v>
      </c>
      <c r="Q26" s="117">
        <f>F26+I26+L26+O26</f>
        <v>3130</v>
      </c>
      <c r="R26" s="117">
        <f>ROUND(G26+J26+M26+P26,2)</f>
        <v>18285629</v>
      </c>
      <c r="S26" s="51"/>
      <c r="T26" s="10"/>
      <c r="U26" s="10"/>
    </row>
    <row r="27" spans="1:21" s="249" customFormat="1" ht="49.5" customHeight="1">
      <c r="A27" s="255">
        <v>4</v>
      </c>
      <c r="B27" s="445" t="s">
        <v>47</v>
      </c>
      <c r="C27" s="446"/>
      <c r="D27" s="447"/>
      <c r="E27" s="259"/>
      <c r="F27" s="385">
        <f>F28+F29+F30+F31+F32</f>
        <v>564</v>
      </c>
      <c r="G27" s="245">
        <f>G28+G29+G30+G31+G32</f>
        <v>3230513.04</v>
      </c>
      <c r="H27" s="245"/>
      <c r="I27" s="244">
        <f>I28+I29+I30+I31+I32</f>
        <v>263</v>
      </c>
      <c r="J27" s="245">
        <f>J28+J29+J30+J31+J32</f>
        <v>1506427.1799999997</v>
      </c>
      <c r="K27" s="245"/>
      <c r="L27" s="244">
        <f>L28+L29+L30+L31+L32</f>
        <v>152</v>
      </c>
      <c r="M27" s="245">
        <f>M28+M29+M30+M31+M32</f>
        <v>905460.9600000001</v>
      </c>
      <c r="N27" s="245"/>
      <c r="O27" s="244">
        <f>O28+O29+O30+O31+O32</f>
        <v>394</v>
      </c>
      <c r="P27" s="254">
        <f>P28+P29+P30+P31+P32</f>
        <v>2347050.1199999996</v>
      </c>
      <c r="Q27" s="245">
        <f>SUM(Q28:Q32)</f>
        <v>1373</v>
      </c>
      <c r="R27" s="245">
        <f>R28+R29+R30+R31+R32</f>
        <v>7989451.300000001</v>
      </c>
      <c r="S27" s="247"/>
      <c r="T27" s="248"/>
      <c r="U27" s="248"/>
    </row>
    <row r="28" spans="1:21" ht="30" customHeight="1">
      <c r="A28" s="125"/>
      <c r="B28" s="410" t="s">
        <v>48</v>
      </c>
      <c r="C28" s="411"/>
      <c r="D28" s="412"/>
      <c r="E28" s="126"/>
      <c r="F28" s="370">
        <v>28</v>
      </c>
      <c r="G28" s="117">
        <f>ROUND(F28*F47,2)</f>
        <v>160380.08</v>
      </c>
      <c r="H28" s="117"/>
      <c r="I28" s="118">
        <v>28</v>
      </c>
      <c r="J28" s="117">
        <f>ROUND(I28*F47,2)</f>
        <v>160380.08</v>
      </c>
      <c r="K28" s="117"/>
      <c r="L28" s="118">
        <v>28</v>
      </c>
      <c r="M28" s="117">
        <f>ROUND(L28*G47,2)</f>
        <v>166795.44</v>
      </c>
      <c r="N28" s="117"/>
      <c r="O28" s="118">
        <v>28</v>
      </c>
      <c r="P28" s="193">
        <f>ROUND(O28*G47,2)</f>
        <v>166795.44</v>
      </c>
      <c r="Q28" s="117">
        <f>F28+I28+L28+O28</f>
        <v>112</v>
      </c>
      <c r="R28" s="117">
        <f>ROUND(G28+J28+M28+P28,2)</f>
        <v>654351.04</v>
      </c>
      <c r="S28" s="51"/>
      <c r="T28" s="10"/>
      <c r="U28" s="10"/>
    </row>
    <row r="29" spans="1:21" ht="30" customHeight="1">
      <c r="A29" s="125"/>
      <c r="B29" s="410" t="s">
        <v>49</v>
      </c>
      <c r="C29" s="411"/>
      <c r="D29" s="412"/>
      <c r="E29" s="126"/>
      <c r="F29" s="370">
        <v>360</v>
      </c>
      <c r="G29" s="117">
        <f>ROUND(F29*F47,2)</f>
        <v>2062029.6</v>
      </c>
      <c r="H29" s="117"/>
      <c r="I29" s="118">
        <v>110</v>
      </c>
      <c r="J29" s="117">
        <f>ROUND(I29*F47,2)</f>
        <v>630064.6</v>
      </c>
      <c r="K29" s="117"/>
      <c r="L29" s="118">
        <v>20</v>
      </c>
      <c r="M29" s="117">
        <f>ROUND(L29*G47,2)</f>
        <v>119139.6</v>
      </c>
      <c r="N29" s="117"/>
      <c r="O29" s="118">
        <v>210</v>
      </c>
      <c r="P29" s="193">
        <f>ROUND(O29*G47,2)</f>
        <v>1250965.8</v>
      </c>
      <c r="Q29" s="117">
        <f>F29+I29+L29+O29</f>
        <v>700</v>
      </c>
      <c r="R29" s="117">
        <f>ROUND(G29+J29+M29+P29,2)</f>
        <v>4062199.6</v>
      </c>
      <c r="S29" s="51"/>
      <c r="T29" s="10"/>
      <c r="U29" s="10"/>
    </row>
    <row r="30" spans="1:21" ht="30" customHeight="1">
      <c r="A30" s="125"/>
      <c r="B30" s="410" t="s">
        <v>50</v>
      </c>
      <c r="C30" s="411"/>
      <c r="D30" s="412"/>
      <c r="E30" s="126"/>
      <c r="F30" s="370">
        <v>93</v>
      </c>
      <c r="G30" s="117">
        <f>ROUND(F30*F47,2)</f>
        <v>532690.98</v>
      </c>
      <c r="H30" s="117"/>
      <c r="I30" s="118">
        <v>92</v>
      </c>
      <c r="J30" s="117">
        <f>ROUND(I30*F47,2)</f>
        <v>526963.12</v>
      </c>
      <c r="K30" s="117"/>
      <c r="L30" s="118">
        <v>92</v>
      </c>
      <c r="M30" s="117">
        <f>ROUND(L30*G47,2)</f>
        <v>548042.16</v>
      </c>
      <c r="N30" s="117"/>
      <c r="O30" s="118">
        <v>92</v>
      </c>
      <c r="P30" s="193">
        <f>O30*G47</f>
        <v>548042.1599999999</v>
      </c>
      <c r="Q30" s="117">
        <f>F30+I30+L30+O30</f>
        <v>369</v>
      </c>
      <c r="R30" s="117">
        <f>ROUND(G30+J30+M30+P30,2)</f>
        <v>2155738.42</v>
      </c>
      <c r="S30" s="51"/>
      <c r="T30" s="10"/>
      <c r="U30" s="10"/>
    </row>
    <row r="31" spans="1:21" ht="30" customHeight="1">
      <c r="A31" s="125"/>
      <c r="B31" s="410" t="s">
        <v>40</v>
      </c>
      <c r="C31" s="411"/>
      <c r="D31" s="412"/>
      <c r="E31" s="126">
        <v>112.1</v>
      </c>
      <c r="F31" s="370">
        <v>75</v>
      </c>
      <c r="G31" s="117">
        <f>ROUND(F31*F47,2)</f>
        <v>429589.5</v>
      </c>
      <c r="H31" s="117"/>
      <c r="I31" s="118">
        <v>25</v>
      </c>
      <c r="J31" s="117">
        <f>ROUND(I31*F47,2)</f>
        <v>143196.5</v>
      </c>
      <c r="K31" s="117"/>
      <c r="L31" s="118">
        <v>4</v>
      </c>
      <c r="M31" s="117">
        <f>ROUND(L31*G47,2)</f>
        <v>23827.92</v>
      </c>
      <c r="N31" s="117"/>
      <c r="O31" s="118">
        <v>56</v>
      </c>
      <c r="P31" s="193">
        <f>O31*G47</f>
        <v>333590.88</v>
      </c>
      <c r="Q31" s="117">
        <f>F31+I31+L31+O31</f>
        <v>160</v>
      </c>
      <c r="R31" s="117">
        <f>ROUND(G31+J31+M31+P31,2)</f>
        <v>930204.8</v>
      </c>
      <c r="S31" s="51"/>
      <c r="T31" s="10"/>
      <c r="U31" s="10"/>
    </row>
    <row r="32" spans="1:21" ht="30" customHeight="1">
      <c r="A32" s="125"/>
      <c r="B32" s="410" t="s">
        <v>108</v>
      </c>
      <c r="C32" s="411"/>
      <c r="D32" s="412"/>
      <c r="E32" s="126"/>
      <c r="F32" s="370">
        <v>8</v>
      </c>
      <c r="G32" s="117">
        <f>ROUND(F32*F47,2)</f>
        <v>45822.88</v>
      </c>
      <c r="H32" s="117"/>
      <c r="I32" s="118">
        <v>8</v>
      </c>
      <c r="J32" s="117">
        <f>ROUND(I32*F47,2)</f>
        <v>45822.88</v>
      </c>
      <c r="K32" s="117"/>
      <c r="L32" s="118">
        <v>8</v>
      </c>
      <c r="M32" s="117">
        <f>ROUND(L32*G47,2)</f>
        <v>47655.84</v>
      </c>
      <c r="N32" s="117"/>
      <c r="O32" s="118">
        <v>8</v>
      </c>
      <c r="P32" s="193">
        <f>O32*G47</f>
        <v>47655.84</v>
      </c>
      <c r="Q32" s="117">
        <f>F32+I32+L32+O32</f>
        <v>32</v>
      </c>
      <c r="R32" s="117">
        <f>ROUND(G32+J32+M32+P32,2)</f>
        <v>186957.44</v>
      </c>
      <c r="S32" s="51"/>
      <c r="T32" s="10"/>
      <c r="U32" s="10"/>
    </row>
    <row r="33" spans="1:21" s="249" customFormat="1" ht="49.5" customHeight="1">
      <c r="A33" s="255">
        <v>5</v>
      </c>
      <c r="B33" s="445" t="s">
        <v>53</v>
      </c>
      <c r="C33" s="446"/>
      <c r="D33" s="447"/>
      <c r="E33" s="259"/>
      <c r="F33" s="368">
        <f>F34+F35+F36</f>
        <v>436</v>
      </c>
      <c r="G33" s="245">
        <f>G34+G35+G36</f>
        <v>2497346.96</v>
      </c>
      <c r="H33" s="245"/>
      <c r="I33" s="244">
        <f>I34+I35+I36</f>
        <v>225</v>
      </c>
      <c r="J33" s="245">
        <f>J34+J35+J36</f>
        <v>1288768.5</v>
      </c>
      <c r="K33" s="245"/>
      <c r="L33" s="244">
        <f>L34+L35+L36</f>
        <v>75</v>
      </c>
      <c r="M33" s="245">
        <f>M34+M35+M36</f>
        <v>446773.5</v>
      </c>
      <c r="N33" s="245"/>
      <c r="O33" s="244">
        <f>O34+O35+O36</f>
        <v>450</v>
      </c>
      <c r="P33" s="254">
        <f>P34+P35+P36</f>
        <v>2680641</v>
      </c>
      <c r="Q33" s="245">
        <f>Q34+Q35+Q36</f>
        <v>1186</v>
      </c>
      <c r="R33" s="245">
        <f>R34+R35+R36</f>
        <v>6913529.96</v>
      </c>
      <c r="S33" s="247"/>
      <c r="T33" s="248"/>
      <c r="U33" s="248"/>
    </row>
    <row r="34" spans="1:21" ht="30" customHeight="1">
      <c r="A34" s="125"/>
      <c r="B34" s="460" t="s">
        <v>98</v>
      </c>
      <c r="C34" s="461"/>
      <c r="D34" s="462"/>
      <c r="E34" s="126"/>
      <c r="F34" s="370">
        <v>16</v>
      </c>
      <c r="G34" s="117">
        <f>ROUND(F34*F47,2)</f>
        <v>91645.76</v>
      </c>
      <c r="H34" s="117"/>
      <c r="I34" s="118">
        <v>15</v>
      </c>
      <c r="J34" s="117">
        <f>ROUND(I34*F47,2)</f>
        <v>85917.9</v>
      </c>
      <c r="K34" s="117"/>
      <c r="L34" s="118">
        <v>5</v>
      </c>
      <c r="M34" s="117">
        <f>ROUND(L34*G47,2)</f>
        <v>29784.9</v>
      </c>
      <c r="N34" s="117"/>
      <c r="O34" s="118">
        <v>70</v>
      </c>
      <c r="P34" s="193">
        <f>O34*G47</f>
        <v>416988.6</v>
      </c>
      <c r="Q34" s="117">
        <f>F34+I34+L34+O34</f>
        <v>106</v>
      </c>
      <c r="R34" s="117">
        <f>ROUND(G34+J34+M34+P34,2)</f>
        <v>624337.16</v>
      </c>
      <c r="S34" s="51"/>
      <c r="T34" s="10"/>
      <c r="U34" s="10"/>
    </row>
    <row r="35" spans="1:21" ht="30" customHeight="1">
      <c r="A35" s="125"/>
      <c r="B35" s="410" t="s">
        <v>55</v>
      </c>
      <c r="C35" s="411"/>
      <c r="D35" s="412"/>
      <c r="E35" s="126"/>
      <c r="F35" s="370">
        <v>160</v>
      </c>
      <c r="G35" s="193">
        <f>ROUND(F35*F47,2)</f>
        <v>916457.6</v>
      </c>
      <c r="H35" s="117"/>
      <c r="I35" s="118">
        <v>60</v>
      </c>
      <c r="J35" s="193">
        <f>ROUND(I35*F47,2)</f>
        <v>343671.6</v>
      </c>
      <c r="K35" s="117"/>
      <c r="L35" s="118">
        <v>20</v>
      </c>
      <c r="M35" s="193">
        <f>ROUND(L35*G47,2)</f>
        <v>119139.6</v>
      </c>
      <c r="N35" s="117"/>
      <c r="O35" s="118">
        <v>140</v>
      </c>
      <c r="P35" s="193">
        <f>O35*G47</f>
        <v>833977.2</v>
      </c>
      <c r="Q35" s="117">
        <f>F35+I35+L35+O35</f>
        <v>380</v>
      </c>
      <c r="R35" s="193">
        <f>ROUND(G35+J35+M35+P35,2)</f>
        <v>2213246</v>
      </c>
      <c r="S35" s="51"/>
      <c r="T35" s="10"/>
      <c r="U35" s="10"/>
    </row>
    <row r="36" spans="1:21" ht="30" customHeight="1">
      <c r="A36" s="125"/>
      <c r="B36" s="410" t="s">
        <v>81</v>
      </c>
      <c r="C36" s="411"/>
      <c r="D36" s="412"/>
      <c r="E36" s="126"/>
      <c r="F36" s="370">
        <v>260</v>
      </c>
      <c r="G36" s="117">
        <f>ROUND(F36*F47,2)</f>
        <v>1489243.6</v>
      </c>
      <c r="H36" s="117"/>
      <c r="I36" s="118">
        <v>150</v>
      </c>
      <c r="J36" s="117">
        <f>ROUND(I36*F47,2)</f>
        <v>859179</v>
      </c>
      <c r="K36" s="117"/>
      <c r="L36" s="118">
        <v>50</v>
      </c>
      <c r="M36" s="117">
        <f>ROUND(L36*G47,2)</f>
        <v>297849</v>
      </c>
      <c r="N36" s="117"/>
      <c r="O36" s="118">
        <v>240</v>
      </c>
      <c r="P36" s="193">
        <f>SUM(O36)*G47</f>
        <v>1429675.2</v>
      </c>
      <c r="Q36" s="117">
        <f>F36+I36+L36+O36</f>
        <v>700</v>
      </c>
      <c r="R36" s="117">
        <f>ROUND(G36+J36+M36+P36,2)</f>
        <v>4075946.8</v>
      </c>
      <c r="S36" s="51"/>
      <c r="T36" s="10"/>
      <c r="U36" s="10"/>
    </row>
    <row r="37" spans="1:21" s="249" customFormat="1" ht="49.5" customHeight="1">
      <c r="A37" s="255">
        <v>6</v>
      </c>
      <c r="B37" s="445" t="s">
        <v>56</v>
      </c>
      <c r="C37" s="446"/>
      <c r="D37" s="447"/>
      <c r="E37" s="259"/>
      <c r="F37" s="374">
        <f>SUM(F38:F39)</f>
        <v>192.53</v>
      </c>
      <c r="G37" s="245">
        <f>SUM(G38:G39)</f>
        <v>1102784.89</v>
      </c>
      <c r="H37" s="245"/>
      <c r="I37" s="269">
        <f>SUM(I38:I39)</f>
        <v>130.65</v>
      </c>
      <c r="J37" s="245">
        <f>SUM(J38:J39)</f>
        <v>748344.91</v>
      </c>
      <c r="K37" s="245"/>
      <c r="L37" s="269">
        <f>SUM(L38:L39)</f>
        <v>96.44</v>
      </c>
      <c r="M37" s="245">
        <f>SUM(M38:M39)</f>
        <v>574491.15</v>
      </c>
      <c r="N37" s="245"/>
      <c r="O37" s="269">
        <f>SUM(O38:O39)</f>
        <v>216.71</v>
      </c>
      <c r="P37" s="254">
        <f>P38+P39</f>
        <v>1290937.14</v>
      </c>
      <c r="Q37" s="245">
        <f>SUM(Q38:Q39)</f>
        <v>636.33</v>
      </c>
      <c r="R37" s="245">
        <f>SUM(R38:R39)</f>
        <v>3716558.09</v>
      </c>
      <c r="S37" s="247"/>
      <c r="T37" s="248"/>
      <c r="U37" s="248"/>
    </row>
    <row r="38" spans="1:21" s="69" customFormat="1" ht="30" customHeight="1">
      <c r="A38" s="125"/>
      <c r="B38" s="410" t="s">
        <v>86</v>
      </c>
      <c r="C38" s="441"/>
      <c r="D38" s="442"/>
      <c r="E38" s="126"/>
      <c r="F38" s="377">
        <f>186.53</f>
        <v>186.53</v>
      </c>
      <c r="G38" s="117">
        <f>ROUND(F38*F47,2)</f>
        <v>1068417.73</v>
      </c>
      <c r="H38" s="117"/>
      <c r="I38" s="378">
        <f>124.65</f>
        <v>124.65</v>
      </c>
      <c r="J38" s="117">
        <f>ROUND(I38*F47,2)</f>
        <v>713977.75</v>
      </c>
      <c r="K38" s="117"/>
      <c r="L38" s="378">
        <f>90.44</f>
        <v>90.44</v>
      </c>
      <c r="M38" s="117">
        <f>ROUND(L38*G47,2)</f>
        <v>538749.27</v>
      </c>
      <c r="N38" s="117"/>
      <c r="O38" s="378">
        <v>210.71</v>
      </c>
      <c r="P38" s="193">
        <f>ROUND(O38*G47,2)</f>
        <v>1255195.26</v>
      </c>
      <c r="Q38" s="117">
        <f>F38+I38+L38+O38</f>
        <v>612.33</v>
      </c>
      <c r="R38" s="117">
        <f>ROUND(G38+J38+M38+P38,2)</f>
        <v>3576340.01</v>
      </c>
      <c r="S38" s="68"/>
      <c r="T38" s="71"/>
      <c r="U38" s="71"/>
    </row>
    <row r="39" spans="1:21" s="69" customFormat="1" ht="30" customHeight="1">
      <c r="A39" s="125"/>
      <c r="B39" s="410" t="s">
        <v>85</v>
      </c>
      <c r="C39" s="441"/>
      <c r="D39" s="442"/>
      <c r="E39" s="126"/>
      <c r="F39" s="377">
        <v>6</v>
      </c>
      <c r="G39" s="117">
        <f>ROUND(F39*F47,2)</f>
        <v>34367.16</v>
      </c>
      <c r="H39" s="117"/>
      <c r="I39" s="378">
        <v>6</v>
      </c>
      <c r="J39" s="117">
        <f>ROUND(I39*F47,2)</f>
        <v>34367.16</v>
      </c>
      <c r="K39" s="117"/>
      <c r="L39" s="378">
        <v>6</v>
      </c>
      <c r="M39" s="117">
        <f>ROUND(L39*G47,2)</f>
        <v>35741.88</v>
      </c>
      <c r="N39" s="117"/>
      <c r="O39" s="378">
        <v>6</v>
      </c>
      <c r="P39" s="193">
        <f>ROUND(O39*G47,2)</f>
        <v>35741.88</v>
      </c>
      <c r="Q39" s="117">
        <f>F39+I39+L39+O39</f>
        <v>24</v>
      </c>
      <c r="R39" s="117">
        <f>ROUND(G39+J39+M39+P39,2)</f>
        <v>140218.08</v>
      </c>
      <c r="S39" s="68"/>
      <c r="T39" s="71"/>
      <c r="U39" s="71"/>
    </row>
    <row r="40" spans="1:21" s="249" customFormat="1" ht="49.5" customHeight="1">
      <c r="A40" s="255">
        <v>7</v>
      </c>
      <c r="B40" s="476" t="s">
        <v>82</v>
      </c>
      <c r="C40" s="477"/>
      <c r="D40" s="478"/>
      <c r="E40" s="259"/>
      <c r="F40" s="374">
        <f>F41+F42+F43</f>
        <v>86</v>
      </c>
      <c r="G40" s="245">
        <f>G41+G42+G43</f>
        <v>492595.96</v>
      </c>
      <c r="H40" s="245">
        <f>SUM(H41:H42)</f>
        <v>0</v>
      </c>
      <c r="I40" s="269">
        <f>I41+I42+I43</f>
        <v>56.5</v>
      </c>
      <c r="J40" s="245">
        <f>J41+J42+J43</f>
        <v>323624.08999999997</v>
      </c>
      <c r="K40" s="245">
        <f>SUM(K41:K42)</f>
        <v>0</v>
      </c>
      <c r="L40" s="269">
        <f>L41+L42+L43</f>
        <v>45.5</v>
      </c>
      <c r="M40" s="245">
        <f>M41+M42+M43</f>
        <v>271042.59</v>
      </c>
      <c r="N40" s="245">
        <f>SUM(N41:N42)</f>
        <v>0</v>
      </c>
      <c r="O40" s="269">
        <f>O41+O42+O43</f>
        <v>140</v>
      </c>
      <c r="P40" s="254">
        <f>P41+P42+P43</f>
        <v>833977.2</v>
      </c>
      <c r="Q40" s="254">
        <f>Q41+Q42+Q43</f>
        <v>328</v>
      </c>
      <c r="R40" s="245">
        <f>R41+R42+R43</f>
        <v>1921239.8399999999</v>
      </c>
      <c r="S40" s="247"/>
      <c r="T40" s="248"/>
      <c r="U40" s="248"/>
    </row>
    <row r="41" spans="1:21" s="69" customFormat="1" ht="30" customHeight="1">
      <c r="A41" s="122"/>
      <c r="B41" s="410" t="s">
        <v>83</v>
      </c>
      <c r="C41" s="411"/>
      <c r="D41" s="412"/>
      <c r="E41" s="127"/>
      <c r="F41" s="377">
        <v>12</v>
      </c>
      <c r="G41" s="117">
        <f>ROUND(F41*F47,2)</f>
        <v>68734.32</v>
      </c>
      <c r="H41" s="117"/>
      <c r="I41" s="378">
        <v>7.5</v>
      </c>
      <c r="J41" s="117">
        <f>ROUND(I41*F47,2)</f>
        <v>42958.95</v>
      </c>
      <c r="K41" s="117"/>
      <c r="L41" s="378">
        <v>5.5</v>
      </c>
      <c r="M41" s="117">
        <f>ROUND(L41*G47,2)</f>
        <v>32763.39</v>
      </c>
      <c r="N41" s="117"/>
      <c r="O41" s="378">
        <v>11</v>
      </c>
      <c r="P41" s="193">
        <f>ROUND(O41*G47,2)</f>
        <v>65526.78</v>
      </c>
      <c r="Q41" s="193">
        <f>F41+I41+L41+O41</f>
        <v>36</v>
      </c>
      <c r="R41" s="117">
        <f>ROUND(G41+J41+M41+P41,2)</f>
        <v>209983.44</v>
      </c>
      <c r="S41" s="68"/>
      <c r="T41" s="71"/>
      <c r="U41" s="71"/>
    </row>
    <row r="42" spans="1:21" s="69" customFormat="1" ht="30" customHeight="1">
      <c r="A42" s="122"/>
      <c r="B42" s="410" t="s">
        <v>84</v>
      </c>
      <c r="C42" s="411"/>
      <c r="D42" s="412"/>
      <c r="E42" s="127"/>
      <c r="F42" s="377">
        <v>65</v>
      </c>
      <c r="G42" s="117">
        <f>ROUND(F42*F47,2)</f>
        <v>372310.9</v>
      </c>
      <c r="H42" s="117"/>
      <c r="I42" s="378">
        <v>40</v>
      </c>
      <c r="J42" s="117">
        <f>ROUND(I42*F47,2)</f>
        <v>229114.4</v>
      </c>
      <c r="K42" s="117"/>
      <c r="L42" s="378">
        <v>31</v>
      </c>
      <c r="M42" s="117">
        <f>ROUND(L42*G47,2)</f>
        <v>184666.38</v>
      </c>
      <c r="N42" s="117"/>
      <c r="O42" s="378">
        <v>120</v>
      </c>
      <c r="P42" s="193">
        <f>ROUND(O42*G47,2)</f>
        <v>714837.6</v>
      </c>
      <c r="Q42" s="193">
        <f>F42+I42+L42+O42</f>
        <v>256</v>
      </c>
      <c r="R42" s="117">
        <f>ROUND(G42+J42+M42+P42,2)</f>
        <v>1500929.28</v>
      </c>
      <c r="S42" s="68"/>
      <c r="T42" s="71"/>
      <c r="U42" s="71"/>
    </row>
    <row r="43" spans="1:21" s="69" customFormat="1" ht="30" customHeight="1">
      <c r="A43" s="122"/>
      <c r="B43" s="410" t="s">
        <v>107</v>
      </c>
      <c r="C43" s="411"/>
      <c r="D43" s="412"/>
      <c r="E43" s="127"/>
      <c r="F43" s="377">
        <v>9</v>
      </c>
      <c r="G43" s="117">
        <f>ROUND(F43*F47,2)</f>
        <v>51550.74</v>
      </c>
      <c r="H43" s="117"/>
      <c r="I43" s="378">
        <v>9</v>
      </c>
      <c r="J43" s="117">
        <f>ROUND(I43*F47,2)</f>
        <v>51550.74</v>
      </c>
      <c r="K43" s="117"/>
      <c r="L43" s="378">
        <v>9</v>
      </c>
      <c r="M43" s="117">
        <f>ROUND(L43*G47,2)</f>
        <v>53612.82</v>
      </c>
      <c r="N43" s="117"/>
      <c r="O43" s="378">
        <v>9</v>
      </c>
      <c r="P43" s="193">
        <f>ROUND(G47*O43,2)</f>
        <v>53612.82</v>
      </c>
      <c r="Q43" s="193">
        <f>F43+I43+L43+O43</f>
        <v>36</v>
      </c>
      <c r="R43" s="117">
        <f>ROUND(G43+J43+M43+P43,2)</f>
        <v>210327.12</v>
      </c>
      <c r="S43" s="68"/>
      <c r="T43" s="71"/>
      <c r="U43" s="71"/>
    </row>
    <row r="44" spans="1:20" s="249" customFormat="1" ht="49.5" customHeight="1">
      <c r="A44" s="260"/>
      <c r="B44" s="497" t="s">
        <v>19</v>
      </c>
      <c r="C44" s="498"/>
      <c r="D44" s="499"/>
      <c r="E44" s="256" t="e">
        <f>#REF!+#REF!+#REF!+E11+E12+E13+E14+E15+E16+E31+#REF!+#REF!+#REF!</f>
        <v>#REF!</v>
      </c>
      <c r="F44" s="244">
        <f>F10+F17+F22+F27+F33+F37+F40</f>
        <v>4644.53</v>
      </c>
      <c r="G44" s="245">
        <f>G10+G17+G22+G27+G33+G37+G40</f>
        <v>26603217.61</v>
      </c>
      <c r="H44" s="245" t="e">
        <f>#REF!+H10+H17+H22+H27+H33+H37+H40</f>
        <v>#REF!</v>
      </c>
      <c r="I44" s="244">
        <f>I10+I17+I22+I27+I33+I37+I40</f>
        <v>2555.65</v>
      </c>
      <c r="J44" s="245">
        <f>J10+J17+J22+J27+J33+J37+J40</f>
        <v>14638405.41</v>
      </c>
      <c r="K44" s="245" t="e">
        <f>#REF!+K10+K17+K22+K27+K33+K37+K40</f>
        <v>#REF!</v>
      </c>
      <c r="L44" s="244">
        <f>L10+L17+L22+L27+L33+L37+L40</f>
        <v>1497.44</v>
      </c>
      <c r="M44" s="245">
        <f>M10+M17+M22+M27+M33+M37+M40</f>
        <v>8920220.129999999</v>
      </c>
      <c r="N44" s="245" t="e">
        <f>#REF!+N10+N17+N22+N27+N33+N37+N40</f>
        <v>#REF!</v>
      </c>
      <c r="O44" s="386">
        <f>O10+O17+O22+O27+O33+O37+O40</f>
        <v>3587.21</v>
      </c>
      <c r="P44" s="254">
        <f>P10+P17+P22+P27+P33+P37+P40</f>
        <v>21368938.23</v>
      </c>
      <c r="Q44" s="245">
        <f>Q10+Q17+Q22+Q27+Q33+Q37+Q40</f>
        <v>12284.83</v>
      </c>
      <c r="R44" s="245">
        <f>R10+R17+R22+R27+R33+R37+R40</f>
        <v>71530781.43</v>
      </c>
      <c r="S44" s="261"/>
      <c r="T44" s="262"/>
    </row>
    <row r="45" spans="1:18" ht="65.25" customHeight="1">
      <c r="A45" s="128"/>
      <c r="B45" s="473" t="s">
        <v>8</v>
      </c>
      <c r="C45" s="474"/>
      <c r="D45" s="475"/>
      <c r="E45" s="479" t="s">
        <v>146</v>
      </c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1"/>
    </row>
    <row r="46" spans="1:22" ht="15.75" customHeight="1">
      <c r="A46" s="176"/>
      <c r="B46" s="177"/>
      <c r="C46" s="178"/>
      <c r="D46" s="178"/>
      <c r="E46" s="82"/>
      <c r="F46" s="82"/>
      <c r="G46" s="82"/>
      <c r="H46" s="82"/>
      <c r="I46" s="82"/>
      <c r="J46" s="83"/>
      <c r="K46" s="17"/>
      <c r="L46" s="17"/>
      <c r="M46" s="73"/>
      <c r="N46" s="17"/>
      <c r="O46" s="17"/>
      <c r="P46" s="73"/>
      <c r="Q46" s="17"/>
      <c r="R46" s="73"/>
      <c r="T46" s="9"/>
      <c r="U46" s="9"/>
      <c r="V46" s="9"/>
    </row>
    <row r="47" spans="1:22" ht="33.75" customHeight="1">
      <c r="A47" s="181"/>
      <c r="B47" s="182"/>
      <c r="C47" s="183"/>
      <c r="D47" s="184"/>
      <c r="E47" s="183" t="s">
        <v>11</v>
      </c>
      <c r="F47" s="388">
        <v>5727.86</v>
      </c>
      <c r="G47" s="389">
        <v>5956.98</v>
      </c>
      <c r="H47" s="21"/>
      <c r="I47" s="21"/>
      <c r="J47" s="21"/>
      <c r="K47" s="21"/>
      <c r="L47" s="21"/>
      <c r="M47" s="2"/>
      <c r="N47" s="182"/>
      <c r="O47" s="182"/>
      <c r="P47" s="182"/>
      <c r="Q47" s="182"/>
      <c r="R47" s="182"/>
      <c r="T47" s="9"/>
      <c r="U47" s="9"/>
      <c r="V47" s="9"/>
    </row>
    <row r="48" spans="1:22" ht="31.5" customHeight="1">
      <c r="A48" s="510" t="s">
        <v>119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T48" s="9"/>
      <c r="U48" s="9"/>
      <c r="V48" s="9"/>
    </row>
    <row r="49" spans="1:22" ht="27.75" customHeight="1">
      <c r="A49" s="434" t="s">
        <v>15</v>
      </c>
      <c r="B49" s="435" t="s">
        <v>0</v>
      </c>
      <c r="C49" s="436"/>
      <c r="D49" s="437"/>
      <c r="E49" s="468" t="s">
        <v>1</v>
      </c>
      <c r="F49" s="468"/>
      <c r="G49" s="468"/>
      <c r="H49" s="468" t="s">
        <v>3</v>
      </c>
      <c r="I49" s="468"/>
      <c r="J49" s="468"/>
      <c r="K49" s="468" t="s">
        <v>4</v>
      </c>
      <c r="L49" s="468"/>
      <c r="M49" s="468"/>
      <c r="N49" s="468" t="s">
        <v>6</v>
      </c>
      <c r="O49" s="468"/>
      <c r="P49" s="468"/>
      <c r="Q49" s="468" t="s">
        <v>7</v>
      </c>
      <c r="R49" s="468"/>
      <c r="T49" s="9"/>
      <c r="U49" s="9"/>
      <c r="V49" s="9"/>
    </row>
    <row r="50" spans="1:22" ht="30" customHeight="1">
      <c r="A50" s="434"/>
      <c r="B50" s="438"/>
      <c r="C50" s="439"/>
      <c r="D50" s="440"/>
      <c r="E50" s="48"/>
      <c r="F50" s="48" t="s">
        <v>9</v>
      </c>
      <c r="G50" s="74" t="s">
        <v>5</v>
      </c>
      <c r="H50" s="48" t="s">
        <v>9</v>
      </c>
      <c r="I50" s="48" t="s">
        <v>9</v>
      </c>
      <c r="J50" s="74" t="s">
        <v>5</v>
      </c>
      <c r="K50" s="48" t="s">
        <v>9</v>
      </c>
      <c r="L50" s="48" t="s">
        <v>9</v>
      </c>
      <c r="M50" s="74" t="s">
        <v>5</v>
      </c>
      <c r="N50" s="48" t="s">
        <v>9</v>
      </c>
      <c r="O50" s="48" t="s">
        <v>9</v>
      </c>
      <c r="P50" s="74" t="s">
        <v>5</v>
      </c>
      <c r="Q50" s="48" t="s">
        <v>9</v>
      </c>
      <c r="R50" s="74" t="s">
        <v>5</v>
      </c>
      <c r="T50" s="9"/>
      <c r="U50" s="9"/>
      <c r="V50" s="9"/>
    </row>
    <row r="51" spans="1:22" s="249" customFormat="1" ht="30" customHeight="1">
      <c r="A51" s="242">
        <v>2</v>
      </c>
      <c r="B51" s="419" t="s">
        <v>41</v>
      </c>
      <c r="C51" s="420"/>
      <c r="D51" s="421"/>
      <c r="E51" s="263"/>
      <c r="F51" s="264">
        <f>F52+F53+F54+F55+F56+F57</f>
        <v>103100</v>
      </c>
      <c r="G51" s="265">
        <f aca="true" t="shared" si="5" ref="G51:R51">G52+G53+G54+G55+G56+G57</f>
        <v>643344</v>
      </c>
      <c r="H51" s="265">
        <f t="shared" si="5"/>
        <v>161000</v>
      </c>
      <c r="I51" s="264">
        <f t="shared" si="5"/>
        <v>100000</v>
      </c>
      <c r="J51" s="265">
        <f t="shared" si="5"/>
        <v>624000</v>
      </c>
      <c r="K51" s="265">
        <f t="shared" si="5"/>
        <v>168000</v>
      </c>
      <c r="L51" s="264">
        <f t="shared" si="5"/>
        <v>103749</v>
      </c>
      <c r="M51" s="265">
        <f t="shared" si="5"/>
        <v>673331.01</v>
      </c>
      <c r="N51" s="265">
        <f t="shared" si="5"/>
        <v>244000</v>
      </c>
      <c r="O51" s="264">
        <f t="shared" si="5"/>
        <v>129200</v>
      </c>
      <c r="P51" s="265">
        <f t="shared" si="5"/>
        <v>838508</v>
      </c>
      <c r="Q51" s="265">
        <f t="shared" si="5"/>
        <v>436049</v>
      </c>
      <c r="R51" s="265">
        <f t="shared" si="5"/>
        <v>2779183.01</v>
      </c>
      <c r="S51" s="247"/>
      <c r="T51" s="258"/>
      <c r="U51" s="257"/>
      <c r="V51" s="258"/>
    </row>
    <row r="52" spans="1:21" ht="30" customHeight="1">
      <c r="A52" s="199"/>
      <c r="B52" s="470" t="s">
        <v>34</v>
      </c>
      <c r="C52" s="471"/>
      <c r="D52" s="472"/>
      <c r="E52" s="12">
        <v>53000</v>
      </c>
      <c r="F52" s="118">
        <v>30000</v>
      </c>
      <c r="G52" s="117">
        <f>ROUND(F52*F85,2)</f>
        <v>187200</v>
      </c>
      <c r="H52" s="117">
        <v>36000</v>
      </c>
      <c r="I52" s="118">
        <v>25000</v>
      </c>
      <c r="J52" s="117">
        <f>ROUND(I52*F85,2)</f>
        <v>156000</v>
      </c>
      <c r="K52" s="117">
        <v>24000</v>
      </c>
      <c r="L52" s="118">
        <v>25000</v>
      </c>
      <c r="M52" s="117">
        <f>ROUND(L52*G85,2)</f>
        <v>162250</v>
      </c>
      <c r="N52" s="117">
        <v>50000</v>
      </c>
      <c r="O52" s="118">
        <v>40000</v>
      </c>
      <c r="P52" s="117">
        <f>ROUND(O52*G85,2)</f>
        <v>259600</v>
      </c>
      <c r="Q52" s="117">
        <f aca="true" t="shared" si="6" ref="Q52:Q57">F52+I52+L52+O52</f>
        <v>120000</v>
      </c>
      <c r="R52" s="117">
        <f aca="true" t="shared" si="7" ref="R52:R62">G52+J52+M52+P52</f>
        <v>765050</v>
      </c>
      <c r="S52" s="51"/>
      <c r="U52" s="10"/>
    </row>
    <row r="53" spans="1:21" ht="30" customHeight="1">
      <c r="A53" s="199"/>
      <c r="B53" s="470" t="s">
        <v>35</v>
      </c>
      <c r="C53" s="471"/>
      <c r="D53" s="472"/>
      <c r="E53" s="12">
        <v>27000</v>
      </c>
      <c r="F53" s="118">
        <v>20000</v>
      </c>
      <c r="G53" s="117">
        <f>ROUND(F53*F85,2)</f>
        <v>124800</v>
      </c>
      <c r="H53" s="117">
        <v>17000</v>
      </c>
      <c r="I53" s="118">
        <v>23000</v>
      </c>
      <c r="J53" s="117">
        <f>ROUND(I53*F85,2)</f>
        <v>143520</v>
      </c>
      <c r="K53" s="117">
        <v>19000</v>
      </c>
      <c r="L53" s="118">
        <v>18549</v>
      </c>
      <c r="M53" s="117">
        <f>ROUND(L53*G85,2)</f>
        <v>120383.01</v>
      </c>
      <c r="N53" s="117">
        <v>41000</v>
      </c>
      <c r="O53" s="118">
        <v>22000</v>
      </c>
      <c r="P53" s="117">
        <f>ROUND(O53*G85,2)</f>
        <v>142780</v>
      </c>
      <c r="Q53" s="117">
        <f t="shared" si="6"/>
        <v>83549</v>
      </c>
      <c r="R53" s="117">
        <f t="shared" si="7"/>
        <v>531483.01</v>
      </c>
      <c r="S53" s="51"/>
      <c r="U53" s="10"/>
    </row>
    <row r="54" spans="1:21" ht="30" customHeight="1">
      <c r="A54" s="199"/>
      <c r="B54" s="470" t="s">
        <v>36</v>
      </c>
      <c r="C54" s="471"/>
      <c r="D54" s="472"/>
      <c r="E54" s="12">
        <v>70000</v>
      </c>
      <c r="F54" s="118">
        <v>15000</v>
      </c>
      <c r="G54" s="117">
        <f>ROUND(F54*F85,2)</f>
        <v>93600</v>
      </c>
      <c r="H54" s="117">
        <v>55000</v>
      </c>
      <c r="I54" s="118">
        <v>14000</v>
      </c>
      <c r="J54" s="117">
        <f>ROUND(I54*F85,2)</f>
        <v>87360</v>
      </c>
      <c r="K54" s="117">
        <v>45000</v>
      </c>
      <c r="L54" s="118">
        <v>13000</v>
      </c>
      <c r="M54" s="117">
        <f>ROUND(L54*G85,2)</f>
        <v>84370</v>
      </c>
      <c r="N54" s="117">
        <v>70000</v>
      </c>
      <c r="O54" s="118">
        <v>16000</v>
      </c>
      <c r="P54" s="117">
        <f>ROUND(O54*G85,2)</f>
        <v>103840</v>
      </c>
      <c r="Q54" s="117">
        <f t="shared" si="6"/>
        <v>58000</v>
      </c>
      <c r="R54" s="117">
        <f t="shared" si="7"/>
        <v>369170</v>
      </c>
      <c r="S54" s="51"/>
      <c r="U54" s="10"/>
    </row>
    <row r="55" spans="1:21" ht="30" customHeight="1">
      <c r="A55" s="26"/>
      <c r="B55" s="469" t="s">
        <v>37</v>
      </c>
      <c r="C55" s="469"/>
      <c r="D55" s="469"/>
      <c r="E55" s="5">
        <v>17000</v>
      </c>
      <c r="F55" s="118">
        <v>15000</v>
      </c>
      <c r="G55" s="117">
        <f>ROUND(F55*F85,2)</f>
        <v>93600</v>
      </c>
      <c r="H55" s="117">
        <v>14000</v>
      </c>
      <c r="I55" s="118">
        <v>15000</v>
      </c>
      <c r="J55" s="117">
        <f>ROUND(I55*F85,2)</f>
        <v>93600</v>
      </c>
      <c r="K55" s="117">
        <v>13000</v>
      </c>
      <c r="L55" s="118">
        <v>15000</v>
      </c>
      <c r="M55" s="117">
        <f>ROUND(L55*G85,2)</f>
        <v>97350</v>
      </c>
      <c r="N55" s="117">
        <v>24000</v>
      </c>
      <c r="O55" s="118">
        <v>15000</v>
      </c>
      <c r="P55" s="117">
        <f>ROUND(O55*G85,2)</f>
        <v>97350</v>
      </c>
      <c r="Q55" s="117">
        <f t="shared" si="6"/>
        <v>60000</v>
      </c>
      <c r="R55" s="117">
        <f t="shared" si="7"/>
        <v>381900</v>
      </c>
      <c r="S55" s="51"/>
      <c r="U55" s="10"/>
    </row>
    <row r="56" spans="1:21" ht="30" customHeight="1">
      <c r="A56" s="26"/>
      <c r="B56" s="469" t="s">
        <v>38</v>
      </c>
      <c r="C56" s="469"/>
      <c r="D56" s="469"/>
      <c r="E56" s="5">
        <v>31000</v>
      </c>
      <c r="F56" s="118">
        <v>20000</v>
      </c>
      <c r="G56" s="117">
        <f>ROUND(F56*F85,2)</f>
        <v>124800</v>
      </c>
      <c r="H56" s="117">
        <v>27000</v>
      </c>
      <c r="I56" s="118">
        <v>20000</v>
      </c>
      <c r="J56" s="117">
        <f>ROUND(I56*F85,2)</f>
        <v>124800</v>
      </c>
      <c r="K56" s="117">
        <v>58000</v>
      </c>
      <c r="L56" s="118">
        <v>25000</v>
      </c>
      <c r="M56" s="117">
        <f>ROUND(L56*G85,2)</f>
        <v>162250</v>
      </c>
      <c r="N56" s="117">
        <v>44000</v>
      </c>
      <c r="O56" s="118">
        <v>25000</v>
      </c>
      <c r="P56" s="117">
        <f>ROUND(O56*G85,2)</f>
        <v>162250</v>
      </c>
      <c r="Q56" s="117">
        <f t="shared" si="6"/>
        <v>90000</v>
      </c>
      <c r="R56" s="117">
        <f t="shared" si="7"/>
        <v>574100</v>
      </c>
      <c r="S56" s="51"/>
      <c r="U56" s="10"/>
    </row>
    <row r="57" spans="1:21" ht="46.5" customHeight="1">
      <c r="A57" s="26"/>
      <c r="B57" s="469" t="s">
        <v>39</v>
      </c>
      <c r="C57" s="469"/>
      <c r="D57" s="469"/>
      <c r="E57" s="5">
        <v>8000</v>
      </c>
      <c r="F57" s="118">
        <v>3100</v>
      </c>
      <c r="G57" s="117">
        <f>ROUND(F57*F85,2)</f>
        <v>19344</v>
      </c>
      <c r="H57" s="117">
        <v>12000</v>
      </c>
      <c r="I57" s="118">
        <v>3000</v>
      </c>
      <c r="J57" s="117">
        <f>ROUND(I57*F85,2)</f>
        <v>18720</v>
      </c>
      <c r="K57" s="117">
        <v>9000</v>
      </c>
      <c r="L57" s="118">
        <v>7200</v>
      </c>
      <c r="M57" s="117">
        <f>ROUND(L57*G85,2)</f>
        <v>46728</v>
      </c>
      <c r="N57" s="117">
        <v>15000</v>
      </c>
      <c r="O57" s="118">
        <v>11200</v>
      </c>
      <c r="P57" s="117">
        <f>ROUND(O57*G85,2)</f>
        <v>72688</v>
      </c>
      <c r="Q57" s="117">
        <f t="shared" si="6"/>
        <v>24500</v>
      </c>
      <c r="R57" s="117">
        <f t="shared" si="7"/>
        <v>157480</v>
      </c>
      <c r="S57" s="51"/>
      <c r="U57" s="10"/>
    </row>
    <row r="58" spans="1:21" s="249" customFormat="1" ht="49.5" customHeight="1">
      <c r="A58" s="242">
        <v>3</v>
      </c>
      <c r="B58" s="419" t="s">
        <v>42</v>
      </c>
      <c r="C58" s="420"/>
      <c r="D58" s="421"/>
      <c r="E58" s="253">
        <v>9000</v>
      </c>
      <c r="F58" s="244">
        <f>SUM(F59:F62)</f>
        <v>25200</v>
      </c>
      <c r="G58" s="245">
        <f aca="true" t="shared" si="8" ref="G58:R58">SUM(G59:G62)</f>
        <v>157248</v>
      </c>
      <c r="H58" s="245">
        <f t="shared" si="8"/>
        <v>0</v>
      </c>
      <c r="I58" s="244">
        <f t="shared" si="8"/>
        <v>26260</v>
      </c>
      <c r="J58" s="245">
        <f t="shared" si="8"/>
        <v>163862.4</v>
      </c>
      <c r="K58" s="245">
        <f t="shared" si="8"/>
        <v>0</v>
      </c>
      <c r="L58" s="244">
        <f t="shared" si="8"/>
        <v>25400</v>
      </c>
      <c r="M58" s="245">
        <f t="shared" si="8"/>
        <v>164846</v>
      </c>
      <c r="N58" s="245">
        <f t="shared" si="8"/>
        <v>0</v>
      </c>
      <c r="O58" s="244">
        <f t="shared" si="8"/>
        <v>26500</v>
      </c>
      <c r="P58" s="245">
        <f t="shared" si="8"/>
        <v>171985</v>
      </c>
      <c r="Q58" s="245">
        <f t="shared" si="8"/>
        <v>103360</v>
      </c>
      <c r="R58" s="245">
        <f t="shared" si="8"/>
        <v>657941.4</v>
      </c>
      <c r="S58" s="247"/>
      <c r="U58" s="248"/>
    </row>
    <row r="59" spans="1:21" s="69" customFormat="1" ht="30" customHeight="1">
      <c r="A59" s="199"/>
      <c r="B59" s="413" t="s">
        <v>94</v>
      </c>
      <c r="C59" s="443"/>
      <c r="D59" s="444"/>
      <c r="E59" s="5"/>
      <c r="F59" s="118">
        <v>20000</v>
      </c>
      <c r="G59" s="117">
        <f>ROUND(F59*F85,2)</f>
        <v>124800</v>
      </c>
      <c r="H59" s="117"/>
      <c r="I59" s="118">
        <v>21860</v>
      </c>
      <c r="J59" s="117">
        <f>ROUND(I59*F85,2)</f>
        <v>136406.4</v>
      </c>
      <c r="K59" s="117"/>
      <c r="L59" s="118">
        <v>20000</v>
      </c>
      <c r="M59" s="117">
        <f>ROUND(L59*G85,2)</f>
        <v>129800</v>
      </c>
      <c r="N59" s="117"/>
      <c r="O59" s="118">
        <v>20500</v>
      </c>
      <c r="P59" s="117">
        <f>ROUND(O59*G85,2)</f>
        <v>133045</v>
      </c>
      <c r="Q59" s="117">
        <f>F59+I59+L59+O59</f>
        <v>82360</v>
      </c>
      <c r="R59" s="117">
        <f t="shared" si="7"/>
        <v>524051.4</v>
      </c>
      <c r="S59" s="68"/>
      <c r="U59" s="71"/>
    </row>
    <row r="60" spans="1:21" s="69" customFormat="1" ht="30" customHeight="1">
      <c r="A60" s="199"/>
      <c r="B60" s="413" t="s">
        <v>95</v>
      </c>
      <c r="C60" s="443"/>
      <c r="D60" s="444"/>
      <c r="E60" s="5"/>
      <c r="F60" s="118">
        <v>2400</v>
      </c>
      <c r="G60" s="117">
        <f>ROUND(F60*F85,2)</f>
        <v>14976</v>
      </c>
      <c r="H60" s="117"/>
      <c r="I60" s="118">
        <v>1500</v>
      </c>
      <c r="J60" s="117">
        <f>ROUND(I60*F85,2)</f>
        <v>9360</v>
      </c>
      <c r="K60" s="117"/>
      <c r="L60" s="118">
        <v>2400</v>
      </c>
      <c r="M60" s="117">
        <f>ROUND(L60*G85,2)</f>
        <v>15576</v>
      </c>
      <c r="N60" s="117"/>
      <c r="O60" s="118">
        <v>2000</v>
      </c>
      <c r="P60" s="117">
        <f>ROUND(O60*G85,2)</f>
        <v>12980</v>
      </c>
      <c r="Q60" s="117">
        <f>F60+I60+L60+O60</f>
        <v>8300</v>
      </c>
      <c r="R60" s="117">
        <f t="shared" si="7"/>
        <v>52892</v>
      </c>
      <c r="S60" s="68"/>
      <c r="U60" s="71"/>
    </row>
    <row r="61" spans="1:21" s="69" customFormat="1" ht="30" customHeight="1">
      <c r="A61" s="199"/>
      <c r="B61" s="413" t="s">
        <v>97</v>
      </c>
      <c r="C61" s="443"/>
      <c r="D61" s="444"/>
      <c r="E61" s="5"/>
      <c r="F61" s="118">
        <v>1500</v>
      </c>
      <c r="G61" s="117">
        <f>ROUND(F61*F85,2)</f>
        <v>9360</v>
      </c>
      <c r="H61" s="117"/>
      <c r="I61" s="118">
        <v>1200</v>
      </c>
      <c r="J61" s="117">
        <f>ROUND(I61*F85,2)</f>
        <v>7488</v>
      </c>
      <c r="K61" s="117"/>
      <c r="L61" s="118">
        <v>1100</v>
      </c>
      <c r="M61" s="117">
        <f>ROUND(L61*G85,2)</f>
        <v>7139</v>
      </c>
      <c r="N61" s="117"/>
      <c r="O61" s="118">
        <v>1500</v>
      </c>
      <c r="P61" s="117">
        <f>ROUND(O61*G85,2)</f>
        <v>9735</v>
      </c>
      <c r="Q61" s="117">
        <f>F61+I61+L61+O61</f>
        <v>5300</v>
      </c>
      <c r="R61" s="117">
        <f t="shared" si="7"/>
        <v>33722</v>
      </c>
      <c r="S61" s="68"/>
      <c r="U61" s="71"/>
    </row>
    <row r="62" spans="1:21" s="69" customFormat="1" ht="30" customHeight="1">
      <c r="A62" s="199"/>
      <c r="B62" s="413" t="s">
        <v>96</v>
      </c>
      <c r="C62" s="443"/>
      <c r="D62" s="444"/>
      <c r="E62" s="5"/>
      <c r="F62" s="118">
        <v>1300</v>
      </c>
      <c r="G62" s="117">
        <f>ROUND(F62*F85,2)</f>
        <v>8112</v>
      </c>
      <c r="H62" s="117"/>
      <c r="I62" s="118">
        <v>1700</v>
      </c>
      <c r="J62" s="117">
        <f>ROUND(I62*F85,2)</f>
        <v>10608</v>
      </c>
      <c r="K62" s="117"/>
      <c r="L62" s="118">
        <v>1900</v>
      </c>
      <c r="M62" s="117">
        <f>ROUND(L62*G85,2)</f>
        <v>12331</v>
      </c>
      <c r="N62" s="117"/>
      <c r="O62" s="118">
        <v>2500</v>
      </c>
      <c r="P62" s="117">
        <f>ROUND(O62*G85,2)</f>
        <v>16225</v>
      </c>
      <c r="Q62" s="117">
        <f>F62+I62+L62+O62</f>
        <v>7400</v>
      </c>
      <c r="R62" s="117">
        <f t="shared" si="7"/>
        <v>47276</v>
      </c>
      <c r="S62" s="68"/>
      <c r="U62" s="71"/>
    </row>
    <row r="63" spans="1:21" s="249" customFormat="1" ht="49.5" customHeight="1">
      <c r="A63" s="242">
        <v>4</v>
      </c>
      <c r="B63" s="419" t="s">
        <v>43</v>
      </c>
      <c r="C63" s="420"/>
      <c r="D63" s="421"/>
      <c r="E63" s="253">
        <v>20000</v>
      </c>
      <c r="F63" s="244">
        <f>F64+F65+F66</f>
        <v>56400</v>
      </c>
      <c r="G63" s="245">
        <f>G64+G65+G66</f>
        <v>351936</v>
      </c>
      <c r="H63" s="245">
        <f aca="true" t="shared" si="9" ref="H63:R63">H64+H65+H66</f>
        <v>0</v>
      </c>
      <c r="I63" s="244">
        <f t="shared" si="9"/>
        <v>25600</v>
      </c>
      <c r="J63" s="245">
        <f t="shared" si="9"/>
        <v>159744</v>
      </c>
      <c r="K63" s="245">
        <f t="shared" si="9"/>
        <v>0</v>
      </c>
      <c r="L63" s="244">
        <f t="shared" si="9"/>
        <v>35910</v>
      </c>
      <c r="M63" s="245">
        <f t="shared" si="9"/>
        <v>233055.9</v>
      </c>
      <c r="N63" s="245">
        <f t="shared" si="9"/>
        <v>0</v>
      </c>
      <c r="O63" s="244">
        <f t="shared" si="9"/>
        <v>68100</v>
      </c>
      <c r="P63" s="245">
        <f t="shared" si="9"/>
        <v>441969</v>
      </c>
      <c r="Q63" s="245">
        <f t="shared" si="9"/>
        <v>186010</v>
      </c>
      <c r="R63" s="245">
        <f t="shared" si="9"/>
        <v>1186704.9</v>
      </c>
      <c r="S63" s="247"/>
      <c r="U63" s="248"/>
    </row>
    <row r="64" spans="1:21" ht="30" customHeight="1">
      <c r="A64" s="26"/>
      <c r="B64" s="448" t="s">
        <v>44</v>
      </c>
      <c r="C64" s="449"/>
      <c r="D64" s="450"/>
      <c r="E64" s="5"/>
      <c r="F64" s="118">
        <v>3500</v>
      </c>
      <c r="G64" s="117">
        <f>ROUND(F64*F85,2)</f>
        <v>21840</v>
      </c>
      <c r="H64" s="117"/>
      <c r="I64" s="118">
        <v>3700</v>
      </c>
      <c r="J64" s="117">
        <f>ROUND(I64*F85,2)</f>
        <v>23088</v>
      </c>
      <c r="K64" s="117"/>
      <c r="L64" s="118">
        <v>4500</v>
      </c>
      <c r="M64" s="117">
        <f>ROUND(L64*G85,2)</f>
        <v>29205</v>
      </c>
      <c r="N64" s="117"/>
      <c r="O64" s="118">
        <v>5100</v>
      </c>
      <c r="P64" s="117">
        <f>ROUND(O64*G85,2)</f>
        <v>33099</v>
      </c>
      <c r="Q64" s="117">
        <f aca="true" t="shared" si="10" ref="Q64:R66">F64+I64+L64+O64</f>
        <v>16800</v>
      </c>
      <c r="R64" s="117">
        <f>G64+J64+M64+P64</f>
        <v>107232</v>
      </c>
      <c r="S64" s="51"/>
      <c r="U64" s="10"/>
    </row>
    <row r="65" spans="1:21" ht="30" customHeight="1">
      <c r="A65" s="26"/>
      <c r="B65" s="448" t="s">
        <v>58</v>
      </c>
      <c r="C65" s="449"/>
      <c r="D65" s="450"/>
      <c r="E65" s="5">
        <v>29400</v>
      </c>
      <c r="F65" s="118">
        <v>50000</v>
      </c>
      <c r="G65" s="117">
        <f>ROUND(F65*F85,2)</f>
        <v>312000</v>
      </c>
      <c r="H65" s="117"/>
      <c r="I65" s="118">
        <v>20000</v>
      </c>
      <c r="J65" s="117">
        <f>ROUND(I65*F85,2)</f>
        <v>124800</v>
      </c>
      <c r="K65" s="117"/>
      <c r="L65" s="118">
        <v>30200</v>
      </c>
      <c r="M65" s="117">
        <f>ROUND(L65*G85,2)</f>
        <v>195998</v>
      </c>
      <c r="N65" s="117"/>
      <c r="O65" s="118">
        <v>48000</v>
      </c>
      <c r="P65" s="117">
        <f>ROUND(O65*G85,2)</f>
        <v>311520</v>
      </c>
      <c r="Q65" s="117">
        <f t="shared" si="10"/>
        <v>148200</v>
      </c>
      <c r="R65" s="117">
        <f>G65+J65+M65+P65</f>
        <v>944318</v>
      </c>
      <c r="S65" s="51"/>
      <c r="U65" s="10"/>
    </row>
    <row r="66" spans="1:21" ht="30" customHeight="1">
      <c r="A66" s="26"/>
      <c r="B66" s="448" t="s">
        <v>59</v>
      </c>
      <c r="C66" s="449"/>
      <c r="D66" s="450"/>
      <c r="E66" s="5"/>
      <c r="F66" s="118">
        <v>2900</v>
      </c>
      <c r="G66" s="117">
        <f>ROUND(F66*F85,2)</f>
        <v>18096</v>
      </c>
      <c r="H66" s="117"/>
      <c r="I66" s="118">
        <v>1900</v>
      </c>
      <c r="J66" s="117">
        <f>ROUND(I66*F85,2)</f>
        <v>11856</v>
      </c>
      <c r="K66" s="117"/>
      <c r="L66" s="118">
        <v>1210</v>
      </c>
      <c r="M66" s="117">
        <f>ROUND(L66*G85,2)</f>
        <v>7852.9</v>
      </c>
      <c r="N66" s="117"/>
      <c r="O66" s="118">
        <v>15000</v>
      </c>
      <c r="P66" s="117">
        <f>ROUND(O66*G85,2)</f>
        <v>97350</v>
      </c>
      <c r="Q66" s="117">
        <f t="shared" si="10"/>
        <v>21010</v>
      </c>
      <c r="R66" s="117">
        <f t="shared" si="10"/>
        <v>135154.9</v>
      </c>
      <c r="S66" s="51"/>
      <c r="U66" s="10"/>
    </row>
    <row r="67" spans="1:21" s="249" customFormat="1" ht="49.5" customHeight="1">
      <c r="A67" s="242">
        <v>5</v>
      </c>
      <c r="B67" s="419" t="s">
        <v>47</v>
      </c>
      <c r="C67" s="420"/>
      <c r="D67" s="421"/>
      <c r="E67" s="243"/>
      <c r="F67" s="244">
        <f>F68+F69+F70+F71+F72</f>
        <v>21243</v>
      </c>
      <c r="G67" s="245">
        <f>G68+G69+G70+G71+G72</f>
        <v>132556.32</v>
      </c>
      <c r="H67" s="245">
        <f aca="true" t="shared" si="11" ref="H67:N67">H68+H69+H70+H71</f>
        <v>0</v>
      </c>
      <c r="I67" s="244">
        <f>I68+I69+I70+I71+I72</f>
        <v>19065</v>
      </c>
      <c r="J67" s="245">
        <f>J68+J69+J70+J71+J72</f>
        <v>118965.6</v>
      </c>
      <c r="K67" s="245">
        <f t="shared" si="11"/>
        <v>0</v>
      </c>
      <c r="L67" s="244">
        <f>L68+L69+L70+L71+L72</f>
        <v>20424</v>
      </c>
      <c r="M67" s="245">
        <f>M68+M69+M70+M71+M72</f>
        <v>132551.76</v>
      </c>
      <c r="N67" s="245">
        <f t="shared" si="11"/>
        <v>0</v>
      </c>
      <c r="O67" s="244">
        <f>O68+O69+O70+O71+O72</f>
        <v>22535.1</v>
      </c>
      <c r="P67" s="245">
        <f>P68+P69+P70+P71+P72</f>
        <v>146252.8</v>
      </c>
      <c r="Q67" s="245">
        <f>Q68+Q69+Q70+Q71+Q72</f>
        <v>83267.1</v>
      </c>
      <c r="R67" s="245">
        <f>R68+R69+R70+R71+R72</f>
        <v>530326.48</v>
      </c>
      <c r="S67" s="247"/>
      <c r="U67" s="248"/>
    </row>
    <row r="68" spans="1:21" ht="30" customHeight="1">
      <c r="A68" s="26"/>
      <c r="B68" s="448" t="s">
        <v>48</v>
      </c>
      <c r="C68" s="449"/>
      <c r="D68" s="450"/>
      <c r="E68" s="5"/>
      <c r="F68" s="118">
        <v>3193</v>
      </c>
      <c r="G68" s="200">
        <f>ROUND(F68*F85,2)</f>
        <v>19924.32</v>
      </c>
      <c r="H68" s="117"/>
      <c r="I68" s="118">
        <v>2815</v>
      </c>
      <c r="J68" s="117">
        <f>ROUND(I68*F85,2)</f>
        <v>17565.6</v>
      </c>
      <c r="K68" s="117"/>
      <c r="L68" s="118">
        <v>2814</v>
      </c>
      <c r="M68" s="117">
        <f>ROUND(L68*G85,2)</f>
        <v>18262.86</v>
      </c>
      <c r="N68" s="117"/>
      <c r="O68" s="118">
        <v>2588</v>
      </c>
      <c r="P68" s="117">
        <f>ROUND(O68*G85,2)</f>
        <v>16796.12</v>
      </c>
      <c r="Q68" s="117">
        <f aca="true" t="shared" si="12" ref="Q68:R73">F68+I68+L68+O68</f>
        <v>11410</v>
      </c>
      <c r="R68" s="117">
        <f t="shared" si="12"/>
        <v>72548.9</v>
      </c>
      <c r="S68" s="51"/>
      <c r="U68" s="10"/>
    </row>
    <row r="69" spans="1:21" ht="30" customHeight="1">
      <c r="A69" s="26"/>
      <c r="B69" s="448" t="s">
        <v>49</v>
      </c>
      <c r="C69" s="449"/>
      <c r="D69" s="450"/>
      <c r="E69" s="5"/>
      <c r="F69" s="118">
        <v>10000</v>
      </c>
      <c r="G69" s="193">
        <f>ROUND(F69*F85,2)</f>
        <v>62400</v>
      </c>
      <c r="H69" s="117"/>
      <c r="I69" s="118">
        <v>8000</v>
      </c>
      <c r="J69" s="117">
        <f>ROUND(I69*F85,2)</f>
        <v>49920</v>
      </c>
      <c r="K69" s="117"/>
      <c r="L69" s="118">
        <v>8000</v>
      </c>
      <c r="M69" s="117">
        <f>ROUND(L69*G85,2)</f>
        <v>51920</v>
      </c>
      <c r="N69" s="117"/>
      <c r="O69" s="118">
        <v>10000</v>
      </c>
      <c r="P69" s="117">
        <f>ROUND(O69*G85,2)</f>
        <v>64900</v>
      </c>
      <c r="Q69" s="117">
        <f t="shared" si="12"/>
        <v>36000</v>
      </c>
      <c r="R69" s="117">
        <f t="shared" si="12"/>
        <v>229140</v>
      </c>
      <c r="S69" s="51"/>
      <c r="U69" s="10"/>
    </row>
    <row r="70" spans="1:21" ht="30" customHeight="1">
      <c r="A70" s="26"/>
      <c r="B70" s="448" t="s">
        <v>50</v>
      </c>
      <c r="C70" s="449"/>
      <c r="D70" s="450"/>
      <c r="E70" s="5"/>
      <c r="F70" s="118">
        <v>5000</v>
      </c>
      <c r="G70" s="193">
        <f>ROUND(F70*F85,2)</f>
        <v>31200</v>
      </c>
      <c r="H70" s="117"/>
      <c r="I70" s="118">
        <v>4500</v>
      </c>
      <c r="J70" s="117">
        <f>ROUND(I70*F85,2)</f>
        <v>28080</v>
      </c>
      <c r="K70" s="117"/>
      <c r="L70" s="118">
        <v>6160</v>
      </c>
      <c r="M70" s="117">
        <f>ROUND(L70*G85,2)</f>
        <v>39978.4</v>
      </c>
      <c r="N70" s="117"/>
      <c r="O70" s="118">
        <v>4500</v>
      </c>
      <c r="P70" s="117">
        <f>ROUND(O70*G85,2)</f>
        <v>29205</v>
      </c>
      <c r="Q70" s="117">
        <f t="shared" si="12"/>
        <v>20160</v>
      </c>
      <c r="R70" s="117">
        <f t="shared" si="12"/>
        <v>128463.4</v>
      </c>
      <c r="S70" s="51"/>
      <c r="U70" s="10"/>
    </row>
    <row r="71" spans="1:21" ht="30" customHeight="1">
      <c r="A71" s="26"/>
      <c r="B71" s="466" t="s">
        <v>40</v>
      </c>
      <c r="C71" s="466"/>
      <c r="D71" s="466"/>
      <c r="E71" s="5"/>
      <c r="F71" s="118">
        <v>1300</v>
      </c>
      <c r="G71" s="193">
        <f>ROUND(F71*F85,2)</f>
        <v>8112</v>
      </c>
      <c r="H71" s="117"/>
      <c r="I71" s="118">
        <v>2000</v>
      </c>
      <c r="J71" s="117">
        <f>ROUND(I71*F85,2)</f>
        <v>12480</v>
      </c>
      <c r="K71" s="117"/>
      <c r="L71" s="118">
        <v>1700</v>
      </c>
      <c r="M71" s="117">
        <f>ROUND(L71*G85,2)</f>
        <v>11033</v>
      </c>
      <c r="N71" s="117"/>
      <c r="O71" s="118">
        <v>3696</v>
      </c>
      <c r="P71" s="117">
        <f>ROUND(O71*G85,2)</f>
        <v>23987.04</v>
      </c>
      <c r="Q71" s="117">
        <f t="shared" si="12"/>
        <v>8696</v>
      </c>
      <c r="R71" s="117">
        <f t="shared" si="12"/>
        <v>55612.04</v>
      </c>
      <c r="S71" s="51"/>
      <c r="U71" s="10"/>
    </row>
    <row r="72" spans="1:21" ht="30" customHeight="1">
      <c r="A72" s="26"/>
      <c r="B72" s="410" t="s">
        <v>108</v>
      </c>
      <c r="C72" s="411"/>
      <c r="D72" s="412"/>
      <c r="E72" s="5"/>
      <c r="F72" s="118">
        <v>1750</v>
      </c>
      <c r="G72" s="193">
        <f>ROUND(F72*F85,2)</f>
        <v>10920</v>
      </c>
      <c r="H72" s="117"/>
      <c r="I72" s="118">
        <v>1750</v>
      </c>
      <c r="J72" s="117">
        <f>ROUND(I72*F85,2)</f>
        <v>10920</v>
      </c>
      <c r="K72" s="117"/>
      <c r="L72" s="118">
        <v>1750</v>
      </c>
      <c r="M72" s="117">
        <f>ROUND(L72*G85,2)</f>
        <v>11357.5</v>
      </c>
      <c r="N72" s="117"/>
      <c r="O72" s="118">
        <v>1751.1</v>
      </c>
      <c r="P72" s="117">
        <f>ROUND(O72*G85,2)</f>
        <v>11364.64</v>
      </c>
      <c r="Q72" s="117">
        <f t="shared" si="12"/>
        <v>7001.1</v>
      </c>
      <c r="R72" s="117">
        <f t="shared" si="12"/>
        <v>44562.14</v>
      </c>
      <c r="S72" s="51"/>
      <c r="U72" s="10"/>
    </row>
    <row r="73" spans="1:21" s="249" customFormat="1" ht="49.5" customHeight="1">
      <c r="A73" s="242">
        <v>6</v>
      </c>
      <c r="B73" s="419" t="s">
        <v>53</v>
      </c>
      <c r="C73" s="420"/>
      <c r="D73" s="421"/>
      <c r="E73" s="243"/>
      <c r="F73" s="244">
        <f>F74+F75+F76</f>
        <v>60000</v>
      </c>
      <c r="G73" s="245">
        <f aca="true" t="shared" si="13" ref="G73:P73">G74+G75+G76</f>
        <v>374400</v>
      </c>
      <c r="H73" s="245">
        <f t="shared" si="13"/>
        <v>0</v>
      </c>
      <c r="I73" s="244">
        <f t="shared" si="13"/>
        <v>42700</v>
      </c>
      <c r="J73" s="245">
        <f t="shared" si="13"/>
        <v>266448</v>
      </c>
      <c r="K73" s="245">
        <f t="shared" si="13"/>
        <v>0</v>
      </c>
      <c r="L73" s="244">
        <f t="shared" si="13"/>
        <v>6370</v>
      </c>
      <c r="M73" s="245">
        <f t="shared" si="13"/>
        <v>41341.3</v>
      </c>
      <c r="N73" s="245">
        <f t="shared" si="13"/>
        <v>0</v>
      </c>
      <c r="O73" s="244">
        <f t="shared" si="13"/>
        <v>38500</v>
      </c>
      <c r="P73" s="245">
        <f t="shared" si="13"/>
        <v>249865</v>
      </c>
      <c r="Q73" s="245">
        <f t="shared" si="12"/>
        <v>147570</v>
      </c>
      <c r="R73" s="245">
        <f t="shared" si="12"/>
        <v>932054.3</v>
      </c>
      <c r="S73" s="247"/>
      <c r="U73" s="248"/>
    </row>
    <row r="74" spans="1:21" ht="30" customHeight="1">
      <c r="A74" s="26"/>
      <c r="B74" s="460" t="s">
        <v>98</v>
      </c>
      <c r="C74" s="461"/>
      <c r="D74" s="462"/>
      <c r="E74" s="5"/>
      <c r="F74" s="118">
        <v>3000</v>
      </c>
      <c r="G74" s="117">
        <f>ROUND(F74*F85,2)</f>
        <v>18720</v>
      </c>
      <c r="H74" s="117"/>
      <c r="I74" s="118">
        <v>3500</v>
      </c>
      <c r="J74" s="117">
        <f>ROUND(I74*F85,2)</f>
        <v>21840</v>
      </c>
      <c r="K74" s="117"/>
      <c r="L74" s="118">
        <v>2000</v>
      </c>
      <c r="M74" s="117">
        <f>ROUND(L74*G85,2)</f>
        <v>12980</v>
      </c>
      <c r="N74" s="117"/>
      <c r="O74" s="118">
        <v>3500</v>
      </c>
      <c r="P74" s="117">
        <f>ROUND(O74*G85,2)</f>
        <v>22715</v>
      </c>
      <c r="Q74" s="117">
        <f>F74+I74+L74+O74</f>
        <v>12000</v>
      </c>
      <c r="R74" s="117">
        <f>G74+J74+M74+P74</f>
        <v>76255</v>
      </c>
      <c r="S74" s="51"/>
      <c r="U74" s="10"/>
    </row>
    <row r="75" spans="1:21" ht="30" customHeight="1">
      <c r="A75" s="26"/>
      <c r="B75" s="448" t="s">
        <v>55</v>
      </c>
      <c r="C75" s="449"/>
      <c r="D75" s="450"/>
      <c r="E75" s="5"/>
      <c r="F75" s="118">
        <v>17000</v>
      </c>
      <c r="G75" s="117">
        <f>ROUND(F75*F85,2)</f>
        <v>106080</v>
      </c>
      <c r="H75" s="117"/>
      <c r="I75" s="118">
        <v>9200</v>
      </c>
      <c r="J75" s="117">
        <f>ROUND(I75*F85,2)</f>
        <v>57408</v>
      </c>
      <c r="K75" s="117"/>
      <c r="L75" s="118">
        <v>4200</v>
      </c>
      <c r="M75" s="117">
        <f>ROUND(L75*G85,2)</f>
        <v>27258</v>
      </c>
      <c r="N75" s="117"/>
      <c r="O75" s="118">
        <v>10000</v>
      </c>
      <c r="P75" s="117">
        <f>ROUND(O75*G85,2)</f>
        <v>64900</v>
      </c>
      <c r="Q75" s="117">
        <f>F75+I75+L75+O75</f>
        <v>40400</v>
      </c>
      <c r="R75" s="117">
        <f>G75+J75+M75+P75</f>
        <v>255646</v>
      </c>
      <c r="S75" s="51"/>
      <c r="U75" s="10"/>
    </row>
    <row r="76" spans="1:21" ht="30" customHeight="1">
      <c r="A76" s="26"/>
      <c r="B76" s="448" t="s">
        <v>81</v>
      </c>
      <c r="C76" s="449"/>
      <c r="D76" s="450"/>
      <c r="E76" s="5"/>
      <c r="F76" s="118">
        <v>40000</v>
      </c>
      <c r="G76" s="117">
        <f>ROUND(F76*F85,2)</f>
        <v>249600</v>
      </c>
      <c r="H76" s="117"/>
      <c r="I76" s="118">
        <v>30000</v>
      </c>
      <c r="J76" s="117">
        <f>ROUND(I76*F85,2)</f>
        <v>187200</v>
      </c>
      <c r="K76" s="117"/>
      <c r="L76" s="118">
        <v>170</v>
      </c>
      <c r="M76" s="117">
        <f>ROUND(L76*G85,2)</f>
        <v>1103.3</v>
      </c>
      <c r="N76" s="117"/>
      <c r="O76" s="118">
        <v>25000</v>
      </c>
      <c r="P76" s="117">
        <f>ROUND(O76*G85,2)</f>
        <v>162250</v>
      </c>
      <c r="Q76" s="117">
        <f>F76+I76+L76+O76</f>
        <v>95170</v>
      </c>
      <c r="R76" s="117">
        <f>SUM(G76)+J76+M76+P76</f>
        <v>600153.3</v>
      </c>
      <c r="S76" s="51"/>
      <c r="U76" s="10"/>
    </row>
    <row r="77" spans="1:21" s="249" customFormat="1" ht="49.5" customHeight="1">
      <c r="A77" s="251">
        <v>7</v>
      </c>
      <c r="B77" s="419" t="s">
        <v>82</v>
      </c>
      <c r="C77" s="420"/>
      <c r="D77" s="421"/>
      <c r="E77" s="243"/>
      <c r="F77" s="244">
        <f>SUM(F78:F79)</f>
        <v>2900</v>
      </c>
      <c r="G77" s="245">
        <f aca="true" t="shared" si="14" ref="G77:R77">SUM(G78:G79)</f>
        <v>18096</v>
      </c>
      <c r="H77" s="245">
        <f t="shared" si="14"/>
        <v>0</v>
      </c>
      <c r="I77" s="244">
        <f t="shared" si="14"/>
        <v>1800</v>
      </c>
      <c r="J77" s="245">
        <f t="shared" si="14"/>
        <v>11232</v>
      </c>
      <c r="K77" s="245">
        <f t="shared" si="14"/>
        <v>0</v>
      </c>
      <c r="L77" s="244">
        <f t="shared" si="14"/>
        <v>170</v>
      </c>
      <c r="M77" s="245">
        <f t="shared" si="14"/>
        <v>1103.3</v>
      </c>
      <c r="N77" s="245">
        <f t="shared" si="14"/>
        <v>0</v>
      </c>
      <c r="O77" s="244">
        <f t="shared" si="14"/>
        <v>5000</v>
      </c>
      <c r="P77" s="245">
        <f t="shared" si="14"/>
        <v>32450</v>
      </c>
      <c r="Q77" s="245">
        <f t="shared" si="14"/>
        <v>9870</v>
      </c>
      <c r="R77" s="245">
        <f t="shared" si="14"/>
        <v>62881.3</v>
      </c>
      <c r="S77" s="247"/>
      <c r="U77" s="248"/>
    </row>
    <row r="78" spans="1:21" ht="30" customHeight="1">
      <c r="A78" s="70"/>
      <c r="B78" s="413" t="s">
        <v>83</v>
      </c>
      <c r="C78" s="414"/>
      <c r="D78" s="415"/>
      <c r="E78" s="5"/>
      <c r="F78" s="118">
        <v>0</v>
      </c>
      <c r="G78" s="117">
        <f>SUM(F78)*F85</f>
        <v>0</v>
      </c>
      <c r="H78" s="117"/>
      <c r="I78" s="118">
        <v>0</v>
      </c>
      <c r="J78" s="117">
        <f>SUM(I78)*F85</f>
        <v>0</v>
      </c>
      <c r="K78" s="117"/>
      <c r="L78" s="118">
        <v>0</v>
      </c>
      <c r="M78" s="117">
        <f>SUM(L78)*G85</f>
        <v>0</v>
      </c>
      <c r="N78" s="117"/>
      <c r="O78" s="118">
        <v>0</v>
      </c>
      <c r="P78" s="117">
        <f>SUM(O78)*G85</f>
        <v>0</v>
      </c>
      <c r="Q78" s="117">
        <f>SUM(F78)+I78+L78+O78</f>
        <v>0</v>
      </c>
      <c r="R78" s="117">
        <f>SUM(G78)+J78+M78+P78</f>
        <v>0</v>
      </c>
      <c r="S78" s="51"/>
      <c r="U78" s="10"/>
    </row>
    <row r="79" spans="1:21" ht="30" customHeight="1">
      <c r="A79" s="70"/>
      <c r="B79" s="413" t="s">
        <v>84</v>
      </c>
      <c r="C79" s="414"/>
      <c r="D79" s="415"/>
      <c r="E79" s="5"/>
      <c r="F79" s="118">
        <v>2900</v>
      </c>
      <c r="G79" s="117">
        <f>ROUND(F79*F85,2)</f>
        <v>18096</v>
      </c>
      <c r="H79" s="117"/>
      <c r="I79" s="118">
        <v>1800</v>
      </c>
      <c r="J79" s="117">
        <f>ROUND(I79*F85,2)</f>
        <v>11232</v>
      </c>
      <c r="K79" s="117"/>
      <c r="L79" s="118">
        <v>170</v>
      </c>
      <c r="M79" s="117">
        <f>ROUND(L79*G85,2)</f>
        <v>1103.3</v>
      </c>
      <c r="N79" s="117"/>
      <c r="O79" s="118">
        <v>5000</v>
      </c>
      <c r="P79" s="117">
        <f>ROUND(O79*G85,2)</f>
        <v>32450</v>
      </c>
      <c r="Q79" s="117">
        <f>SUM(F79)+I79+L79+O79</f>
        <v>9870</v>
      </c>
      <c r="R79" s="117">
        <f>SUM(G79)+J79+M79+P79</f>
        <v>62881.3</v>
      </c>
      <c r="S79" s="51"/>
      <c r="U79" s="10"/>
    </row>
    <row r="80" spans="1:21" s="249" customFormat="1" ht="49.5" customHeight="1">
      <c r="A80" s="251">
        <v>8</v>
      </c>
      <c r="B80" s="523" t="s">
        <v>56</v>
      </c>
      <c r="C80" s="524"/>
      <c r="D80" s="525"/>
      <c r="E80" s="253"/>
      <c r="F80" s="244">
        <f>SUM(F81:F82)</f>
        <v>21000</v>
      </c>
      <c r="G80" s="245">
        <f aca="true" t="shared" si="15" ref="G80:P80">SUM(G81:G82)</f>
        <v>131040</v>
      </c>
      <c r="H80" s="245">
        <f t="shared" si="15"/>
        <v>0</v>
      </c>
      <c r="I80" s="244">
        <f t="shared" si="15"/>
        <v>14000</v>
      </c>
      <c r="J80" s="245">
        <f t="shared" si="15"/>
        <v>87360</v>
      </c>
      <c r="K80" s="245">
        <f t="shared" si="15"/>
        <v>0</v>
      </c>
      <c r="L80" s="244">
        <f t="shared" si="15"/>
        <v>14000</v>
      </c>
      <c r="M80" s="245">
        <f t="shared" si="15"/>
        <v>90860</v>
      </c>
      <c r="N80" s="245">
        <f t="shared" si="15"/>
        <v>0</v>
      </c>
      <c r="O80" s="244">
        <f t="shared" si="15"/>
        <v>21000</v>
      </c>
      <c r="P80" s="245">
        <f t="shared" si="15"/>
        <v>136290</v>
      </c>
      <c r="Q80" s="245">
        <f aca="true" t="shared" si="16" ref="Q80:R82">F80+I80+L80+O80</f>
        <v>70000</v>
      </c>
      <c r="R80" s="245">
        <f t="shared" si="16"/>
        <v>445550</v>
      </c>
      <c r="S80" s="247"/>
      <c r="U80" s="248"/>
    </row>
    <row r="81" spans="1:21" ht="30" customHeight="1">
      <c r="A81" s="70"/>
      <c r="B81" s="413" t="s">
        <v>87</v>
      </c>
      <c r="C81" s="441"/>
      <c r="D81" s="442"/>
      <c r="E81" s="5"/>
      <c r="F81" s="118" t="s">
        <v>78</v>
      </c>
      <c r="G81" s="117" t="s">
        <v>78</v>
      </c>
      <c r="H81" s="117"/>
      <c r="I81" s="118" t="s">
        <v>78</v>
      </c>
      <c r="J81" s="117" t="s">
        <v>78</v>
      </c>
      <c r="K81" s="117"/>
      <c r="L81" s="118" t="s">
        <v>78</v>
      </c>
      <c r="M81" s="117" t="s">
        <v>78</v>
      </c>
      <c r="N81" s="117"/>
      <c r="O81" s="118" t="s">
        <v>78</v>
      </c>
      <c r="P81" s="117" t="s">
        <v>78</v>
      </c>
      <c r="Q81" s="117" t="s">
        <v>78</v>
      </c>
      <c r="R81" s="117" t="s">
        <v>78</v>
      </c>
      <c r="S81" s="51"/>
      <c r="U81" s="10"/>
    </row>
    <row r="82" spans="1:21" ht="30" customHeight="1">
      <c r="A82" s="70"/>
      <c r="B82" s="413" t="s">
        <v>88</v>
      </c>
      <c r="C82" s="441"/>
      <c r="D82" s="442"/>
      <c r="E82" s="5"/>
      <c r="F82" s="118">
        <v>21000</v>
      </c>
      <c r="G82" s="117">
        <f>ROUND(F82*F85,2)</f>
        <v>131040</v>
      </c>
      <c r="H82" s="117"/>
      <c r="I82" s="118">
        <v>14000</v>
      </c>
      <c r="J82" s="117">
        <f>ROUND(I82*F85,2)</f>
        <v>87360</v>
      </c>
      <c r="K82" s="117"/>
      <c r="L82" s="118">
        <v>14000</v>
      </c>
      <c r="M82" s="117">
        <f>L82*G85</f>
        <v>90860</v>
      </c>
      <c r="N82" s="117"/>
      <c r="O82" s="118">
        <v>21000</v>
      </c>
      <c r="P82" s="117">
        <f>ROUND(O82*G85,2)</f>
        <v>136290</v>
      </c>
      <c r="Q82" s="117">
        <f t="shared" si="16"/>
        <v>70000</v>
      </c>
      <c r="R82" s="117">
        <f t="shared" si="16"/>
        <v>445550</v>
      </c>
      <c r="S82" s="51"/>
      <c r="U82" s="10"/>
    </row>
    <row r="83" spans="1:20" s="249" customFormat="1" ht="49.5" customHeight="1">
      <c r="A83" s="266"/>
      <c r="B83" s="467" t="s">
        <v>19</v>
      </c>
      <c r="C83" s="467"/>
      <c r="D83" s="467"/>
      <c r="E83" s="253">
        <f>SUM(E51:E65)</f>
        <v>264400</v>
      </c>
      <c r="F83" s="244">
        <f>F51+F58+F63+F67+F73+F77+F80</f>
        <v>289843</v>
      </c>
      <c r="G83" s="245">
        <f>G51+G58+G63+G67+G73+G77+G80</f>
        <v>1808620.32</v>
      </c>
      <c r="H83" s="245" t="e">
        <f>#REF!+H51+H58+H63+H67+H73+H77+H80</f>
        <v>#REF!</v>
      </c>
      <c r="I83" s="244">
        <f>I51+I58+I63+I67+I73+I77+I80</f>
        <v>229425</v>
      </c>
      <c r="J83" s="245">
        <f>J51+J58+J63+J67+J73+J77+J80</f>
        <v>1431612</v>
      </c>
      <c r="K83" s="245" t="e">
        <f>#REF!+K51+K58+K63+K67+K73+K77+K80</f>
        <v>#REF!</v>
      </c>
      <c r="L83" s="244">
        <f>L51+L58+L63+L67+L73+L77+L80</f>
        <v>206023</v>
      </c>
      <c r="M83" s="245">
        <f>M51+M58+M63+M67+M73+M77+M80</f>
        <v>1337089.27</v>
      </c>
      <c r="N83" s="245" t="e">
        <f>#REF!+N51+N58+N63+N67+N73+N77+N80</f>
        <v>#REF!</v>
      </c>
      <c r="O83" s="244">
        <f>O51+O58+O63+O67+O73+O77+O80</f>
        <v>310835.1</v>
      </c>
      <c r="P83" s="245">
        <f>P51+P58+P63+P67+P73+P77+P80</f>
        <v>2017319.8</v>
      </c>
      <c r="Q83" s="245">
        <f>Q51+Q58+Q63+Q67+Q73+Q77+Q80</f>
        <v>1036126.1</v>
      </c>
      <c r="R83" s="245">
        <f>R51+R58+R63+R67+R73+R77+R80</f>
        <v>6594641.389999999</v>
      </c>
      <c r="S83" s="261"/>
      <c r="T83" s="267"/>
    </row>
    <row r="84" spans="1:18" ht="50.25" customHeight="1">
      <c r="A84" s="29"/>
      <c r="B84" s="511" t="s">
        <v>8</v>
      </c>
      <c r="C84" s="511"/>
      <c r="D84" s="511"/>
      <c r="E84" s="463" t="s">
        <v>110</v>
      </c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5"/>
    </row>
    <row r="85" spans="1:22" ht="32.25" customHeight="1">
      <c r="A85" s="3"/>
      <c r="B85" s="3"/>
      <c r="C85" s="3"/>
      <c r="D85" s="3"/>
      <c r="E85" s="3"/>
      <c r="F85" s="84">
        <v>6.24</v>
      </c>
      <c r="G85" s="84">
        <v>6.49</v>
      </c>
      <c r="H85" s="90"/>
      <c r="I85" s="90"/>
      <c r="J85" s="85"/>
      <c r="K85" s="3"/>
      <c r="L85" s="3"/>
      <c r="M85" s="72"/>
      <c r="N85" s="3"/>
      <c r="O85" s="3"/>
      <c r="P85" s="78"/>
      <c r="Q85" s="30"/>
      <c r="R85" s="72"/>
      <c r="T85" s="9"/>
      <c r="U85" s="9"/>
      <c r="V85" s="9"/>
    </row>
    <row r="86" spans="1:22" ht="21" customHeight="1">
      <c r="A86" s="31"/>
      <c r="B86" s="32"/>
      <c r="C86" s="32"/>
      <c r="D86" s="32"/>
      <c r="E86" s="33" t="s">
        <v>13</v>
      </c>
      <c r="F86" s="90"/>
      <c r="G86" s="237"/>
      <c r="H86" s="237"/>
      <c r="I86" s="237"/>
      <c r="J86" s="88"/>
      <c r="K86" s="34"/>
      <c r="L86" s="34"/>
      <c r="M86" s="75"/>
      <c r="N86" s="34"/>
      <c r="O86" s="34"/>
      <c r="P86" s="75"/>
      <c r="Q86" s="34"/>
      <c r="R86" s="75"/>
      <c r="T86" s="9"/>
      <c r="U86" s="9"/>
      <c r="V86" s="9"/>
    </row>
    <row r="87" spans="1:22" ht="2.25" customHeight="1">
      <c r="A87" s="31"/>
      <c r="B87" s="32"/>
      <c r="C87" s="32"/>
      <c r="D87" s="32"/>
      <c r="E87" s="33"/>
      <c r="F87" s="89"/>
      <c r="G87" s="85"/>
      <c r="H87" s="89"/>
      <c r="I87" s="89"/>
      <c r="J87" s="88"/>
      <c r="K87" s="34"/>
      <c r="L87" s="34"/>
      <c r="M87" s="75"/>
      <c r="N87" s="34"/>
      <c r="O87" s="34"/>
      <c r="P87" s="78"/>
      <c r="Q87" s="35"/>
      <c r="R87" s="79"/>
      <c r="T87" s="9"/>
      <c r="U87" s="9"/>
      <c r="V87" s="9"/>
    </row>
    <row r="88" spans="1:18" s="190" customFormat="1" ht="14.25" customHeight="1">
      <c r="A88" s="209"/>
      <c r="B88" s="210"/>
      <c r="C88" s="210"/>
      <c r="D88" s="210"/>
      <c r="E88" s="89"/>
      <c r="F88" s="89"/>
      <c r="G88" s="89"/>
      <c r="H88" s="89"/>
      <c r="I88" s="89"/>
      <c r="J88" s="201"/>
      <c r="K88" s="201"/>
      <c r="L88" s="201"/>
      <c r="M88" s="201"/>
      <c r="N88" s="201"/>
      <c r="O88" s="201"/>
      <c r="P88" s="459"/>
      <c r="Q88" s="459"/>
      <c r="R88" s="459"/>
    </row>
    <row r="89" spans="1:18" s="190" customFormat="1" ht="9.75" customHeight="1">
      <c r="A89" s="209"/>
      <c r="B89" s="210"/>
      <c r="C89" s="210"/>
      <c r="D89" s="210"/>
      <c r="E89" s="89"/>
      <c r="F89" s="89"/>
      <c r="G89" s="89"/>
      <c r="H89" s="89"/>
      <c r="I89" s="89"/>
      <c r="J89" s="201"/>
      <c r="K89" s="201"/>
      <c r="L89" s="201"/>
      <c r="M89" s="201"/>
      <c r="N89" s="201"/>
      <c r="O89" s="201"/>
      <c r="P89" s="459"/>
      <c r="Q89" s="459"/>
      <c r="R89" s="459"/>
    </row>
    <row r="90" spans="1:18" s="190" customFormat="1" ht="13.5" customHeight="1" hidden="1">
      <c r="A90" s="209"/>
      <c r="B90" s="210"/>
      <c r="C90" s="210"/>
      <c r="D90" s="210"/>
      <c r="E90" s="89"/>
      <c r="F90" s="89"/>
      <c r="G90" s="89"/>
      <c r="H90" s="89"/>
      <c r="I90" s="89"/>
      <c r="J90" s="201"/>
      <c r="K90" s="201"/>
      <c r="L90" s="201"/>
      <c r="M90" s="201"/>
      <c r="N90" s="201"/>
      <c r="O90" s="201"/>
      <c r="P90" s="459"/>
      <c r="Q90" s="459"/>
      <c r="R90" s="459"/>
    </row>
    <row r="91" spans="1:18" s="190" customFormat="1" ht="15.75" customHeight="1" hidden="1">
      <c r="A91" s="209"/>
      <c r="B91" s="210"/>
      <c r="C91" s="210"/>
      <c r="D91" s="210"/>
      <c r="E91" s="89"/>
      <c r="F91" s="89"/>
      <c r="G91" s="89"/>
      <c r="H91" s="89"/>
      <c r="I91" s="89"/>
      <c r="J91" s="201"/>
      <c r="K91" s="201"/>
      <c r="L91" s="201"/>
      <c r="M91" s="201"/>
      <c r="N91" s="201"/>
      <c r="O91" s="201"/>
      <c r="P91" s="201"/>
      <c r="Q91" s="201"/>
      <c r="R91" s="201"/>
    </row>
    <row r="92" spans="1:18" s="190" customFormat="1" ht="26.25" customHeight="1">
      <c r="A92" s="453" t="s">
        <v>120</v>
      </c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</row>
    <row r="93" spans="1:18" s="190" customFormat="1" ht="25.5">
      <c r="A93" s="455" t="s">
        <v>15</v>
      </c>
      <c r="B93" s="428" t="s">
        <v>0</v>
      </c>
      <c r="C93" s="429"/>
      <c r="D93" s="430"/>
      <c r="E93" s="427" t="s">
        <v>1</v>
      </c>
      <c r="F93" s="427"/>
      <c r="G93" s="427"/>
      <c r="H93" s="427" t="s">
        <v>3</v>
      </c>
      <c r="I93" s="427"/>
      <c r="J93" s="427"/>
      <c r="K93" s="427" t="s">
        <v>4</v>
      </c>
      <c r="L93" s="427"/>
      <c r="M93" s="427"/>
      <c r="N93" s="427" t="s">
        <v>6</v>
      </c>
      <c r="O93" s="427"/>
      <c r="P93" s="427"/>
      <c r="Q93" s="427" t="s">
        <v>7</v>
      </c>
      <c r="R93" s="427"/>
    </row>
    <row r="94" spans="1:18" s="190" customFormat="1" ht="25.5">
      <c r="A94" s="455"/>
      <c r="B94" s="431"/>
      <c r="C94" s="432"/>
      <c r="D94" s="433"/>
      <c r="F94" s="202" t="s">
        <v>10</v>
      </c>
      <c r="G94" s="202" t="s">
        <v>5</v>
      </c>
      <c r="H94" s="202" t="s">
        <v>10</v>
      </c>
      <c r="I94" s="202" t="s">
        <v>10</v>
      </c>
      <c r="J94" s="202" t="s">
        <v>5</v>
      </c>
      <c r="K94" s="202" t="s">
        <v>10</v>
      </c>
      <c r="L94" s="202" t="s">
        <v>10</v>
      </c>
      <c r="M94" s="202" t="s">
        <v>5</v>
      </c>
      <c r="N94" s="202" t="s">
        <v>10</v>
      </c>
      <c r="O94" s="202" t="s">
        <v>10</v>
      </c>
      <c r="P94" s="202" t="s">
        <v>5</v>
      </c>
      <c r="Q94" s="202" t="s">
        <v>10</v>
      </c>
      <c r="R94" s="202" t="s">
        <v>5</v>
      </c>
    </row>
    <row r="95" spans="1:21" s="249" customFormat="1" ht="49.5" customHeight="1">
      <c r="A95" s="242">
        <v>1</v>
      </c>
      <c r="B95" s="419" t="s">
        <v>41</v>
      </c>
      <c r="C95" s="420"/>
      <c r="D95" s="421"/>
      <c r="E95" s="243"/>
      <c r="F95" s="244">
        <f>F96+F97+F98+F99+F100+F101</f>
        <v>1030</v>
      </c>
      <c r="G95" s="245">
        <f>G96+G97+G98+G99+G100+G101</f>
        <v>49919.299999999996</v>
      </c>
      <c r="H95" s="245"/>
      <c r="I95" s="244">
        <f>I96+I97+I98+I99+I100+I101</f>
        <v>1040</v>
      </c>
      <c r="J95" s="245">
        <f>J96+J97+J98+J99+J100+J101</f>
        <v>49818.399999999994</v>
      </c>
      <c r="K95" s="245"/>
      <c r="L95" s="244">
        <f>L96+L97+L98+L99+L100+L101</f>
        <v>1130</v>
      </c>
      <c r="M95" s="245">
        <f>M96+M97+M98+M99+M100+M101</f>
        <v>57431.3</v>
      </c>
      <c r="N95" s="245"/>
      <c r="O95" s="244">
        <f>O96+O97+O98+O99+O100+O101</f>
        <v>1535</v>
      </c>
      <c r="P95" s="246">
        <f>P96+P97+P98+P99+P100+P101</f>
        <v>79585.79999999999</v>
      </c>
      <c r="Q95" s="246">
        <f aca="true" t="shared" si="17" ref="Q95:R101">F95+I95+L95+O95</f>
        <v>4735</v>
      </c>
      <c r="R95" s="246">
        <f t="shared" si="17"/>
        <v>236754.8</v>
      </c>
      <c r="S95" s="247"/>
      <c r="T95" s="248"/>
      <c r="U95" s="248"/>
    </row>
    <row r="96" spans="1:21" s="190" customFormat="1" ht="49.5" customHeight="1">
      <c r="A96" s="203"/>
      <c r="B96" s="424" t="s">
        <v>34</v>
      </c>
      <c r="C96" s="425"/>
      <c r="D96" s="426"/>
      <c r="E96" s="187">
        <v>3068.8</v>
      </c>
      <c r="F96" s="206">
        <v>270</v>
      </c>
      <c r="G96" s="188">
        <f>ROUND(F96*F126,2)</f>
        <v>11815.2</v>
      </c>
      <c r="H96" s="188">
        <v>2511</v>
      </c>
      <c r="I96" s="206">
        <v>250</v>
      </c>
      <c r="J96" s="188">
        <f>ROUND(I96*F126,2)</f>
        <v>10940</v>
      </c>
      <c r="K96" s="188">
        <v>2511</v>
      </c>
      <c r="L96" s="206">
        <v>100</v>
      </c>
      <c r="M96" s="188">
        <f>ROUND(L96*G126,2)</f>
        <v>4828</v>
      </c>
      <c r="N96" s="188">
        <v>2511</v>
      </c>
      <c r="O96" s="206">
        <v>355</v>
      </c>
      <c r="P96" s="207">
        <f>ROUND(O96*G126,2)</f>
        <v>17139.4</v>
      </c>
      <c r="Q96" s="207">
        <f t="shared" si="17"/>
        <v>975</v>
      </c>
      <c r="R96" s="207">
        <f aca="true" t="shared" si="18" ref="R96:R101">G96+J96+M96+P96</f>
        <v>44722.600000000006</v>
      </c>
      <c r="S96" s="189" t="s">
        <v>78</v>
      </c>
      <c r="T96" s="191"/>
      <c r="U96" s="191"/>
    </row>
    <row r="97" spans="1:21" s="190" customFormat="1" ht="48.75" customHeight="1">
      <c r="A97" s="203"/>
      <c r="B97" s="424" t="s">
        <v>35</v>
      </c>
      <c r="C97" s="425"/>
      <c r="D97" s="426"/>
      <c r="E97" s="187">
        <v>609</v>
      </c>
      <c r="F97" s="206">
        <v>150</v>
      </c>
      <c r="G97" s="188">
        <f>ROUND(F97*F126,2)</f>
        <v>6564</v>
      </c>
      <c r="H97" s="188">
        <v>609</v>
      </c>
      <c r="I97" s="206">
        <v>170</v>
      </c>
      <c r="J97" s="188">
        <f>ROUND(I97*F126,2)</f>
        <v>7439.2</v>
      </c>
      <c r="K97" s="188">
        <v>609</v>
      </c>
      <c r="L97" s="206">
        <v>150</v>
      </c>
      <c r="M97" s="188">
        <f>ROUND(L97*G126,2)</f>
        <v>7242</v>
      </c>
      <c r="N97" s="188">
        <v>609</v>
      </c>
      <c r="O97" s="206">
        <v>150</v>
      </c>
      <c r="P97" s="207">
        <f>ROUND(O97*G126,2)</f>
        <v>7242</v>
      </c>
      <c r="Q97" s="207">
        <f t="shared" si="17"/>
        <v>620</v>
      </c>
      <c r="R97" s="207">
        <f t="shared" si="18"/>
        <v>28487.2</v>
      </c>
      <c r="S97" s="189" t="s">
        <v>78</v>
      </c>
      <c r="T97" s="191"/>
      <c r="U97" s="191"/>
    </row>
    <row r="98" spans="1:21" s="190" customFormat="1" ht="47.25" customHeight="1">
      <c r="A98" s="203"/>
      <c r="B98" s="424" t="s">
        <v>36</v>
      </c>
      <c r="C98" s="425"/>
      <c r="D98" s="426"/>
      <c r="E98" s="187">
        <v>725.1</v>
      </c>
      <c r="F98" s="206">
        <v>150</v>
      </c>
      <c r="G98" s="188">
        <f>ROUND(F98*F127,2)</f>
        <v>8179.5</v>
      </c>
      <c r="H98" s="188">
        <v>885.2</v>
      </c>
      <c r="I98" s="206">
        <v>150</v>
      </c>
      <c r="J98" s="188">
        <f>ROUND(I98*F127,2)</f>
        <v>8179.5</v>
      </c>
      <c r="K98" s="188">
        <v>727.3</v>
      </c>
      <c r="L98" s="206">
        <v>100</v>
      </c>
      <c r="M98" s="188">
        <f>ROUND(L98*G127,2)</f>
        <v>6197</v>
      </c>
      <c r="N98" s="188">
        <v>892.61</v>
      </c>
      <c r="O98" s="206">
        <v>200</v>
      </c>
      <c r="P98" s="207">
        <f>ROUND(O98*G127,2)</f>
        <v>12394</v>
      </c>
      <c r="Q98" s="207">
        <f t="shared" si="17"/>
        <v>600</v>
      </c>
      <c r="R98" s="207">
        <f t="shared" si="18"/>
        <v>34950</v>
      </c>
      <c r="S98" s="189" t="s">
        <v>78</v>
      </c>
      <c r="T98" s="191"/>
      <c r="U98" s="191"/>
    </row>
    <row r="99" spans="1:21" s="190" customFormat="1" ht="30.75" customHeight="1">
      <c r="A99" s="203"/>
      <c r="B99" s="454" t="s">
        <v>37</v>
      </c>
      <c r="C99" s="454"/>
      <c r="D99" s="454"/>
      <c r="E99" s="187">
        <v>1639</v>
      </c>
      <c r="F99" s="206">
        <v>300</v>
      </c>
      <c r="G99" s="188">
        <f>ROUND(F99*F127,2)</f>
        <v>16359</v>
      </c>
      <c r="H99" s="188">
        <v>1584</v>
      </c>
      <c r="I99" s="206">
        <v>250</v>
      </c>
      <c r="J99" s="188">
        <f>ROUND(I99*F127,2)</f>
        <v>13632.5</v>
      </c>
      <c r="K99" s="188">
        <v>1344</v>
      </c>
      <c r="L99" s="206">
        <v>110</v>
      </c>
      <c r="M99" s="188">
        <f>ROUND(L99*G127,2)</f>
        <v>6816.7</v>
      </c>
      <c r="N99" s="188">
        <v>1639</v>
      </c>
      <c r="O99" s="206">
        <v>200</v>
      </c>
      <c r="P99" s="207">
        <f>ROUND(O99*G127,2)</f>
        <v>12394</v>
      </c>
      <c r="Q99" s="207">
        <f t="shared" si="17"/>
        <v>860</v>
      </c>
      <c r="R99" s="207">
        <f t="shared" si="18"/>
        <v>49202.2</v>
      </c>
      <c r="S99" s="189" t="s">
        <v>78</v>
      </c>
      <c r="T99" s="191"/>
      <c r="U99" s="191"/>
    </row>
    <row r="100" spans="1:21" s="190" customFormat="1" ht="33" customHeight="1">
      <c r="A100" s="203"/>
      <c r="B100" s="454" t="s">
        <v>38</v>
      </c>
      <c r="C100" s="454"/>
      <c r="D100" s="454"/>
      <c r="E100" s="187">
        <v>53.7</v>
      </c>
      <c r="F100" s="206">
        <v>110</v>
      </c>
      <c r="G100" s="188">
        <f>ROUND(F100*F126,2)</f>
        <v>4813.6</v>
      </c>
      <c r="H100" s="188">
        <v>43.6</v>
      </c>
      <c r="I100" s="206">
        <v>200</v>
      </c>
      <c r="J100" s="188">
        <f>ROUND(I100*F126,2)</f>
        <v>8752</v>
      </c>
      <c r="K100" s="188">
        <v>43.8</v>
      </c>
      <c r="L100" s="206">
        <v>590</v>
      </c>
      <c r="M100" s="188">
        <f>ROUND(L100*G126,2)</f>
        <v>28485.2</v>
      </c>
      <c r="N100" s="188">
        <v>43.8</v>
      </c>
      <c r="O100" s="206">
        <v>550</v>
      </c>
      <c r="P100" s="207">
        <f>ROUND(O100*G126,2)</f>
        <v>26554</v>
      </c>
      <c r="Q100" s="207">
        <f t="shared" si="17"/>
        <v>1450</v>
      </c>
      <c r="R100" s="207">
        <f t="shared" si="18"/>
        <v>68604.8</v>
      </c>
      <c r="S100" s="189" t="s">
        <v>78</v>
      </c>
      <c r="T100" s="191"/>
      <c r="U100" s="191"/>
    </row>
    <row r="101" spans="1:21" s="190" customFormat="1" ht="54.75" customHeight="1">
      <c r="A101" s="203"/>
      <c r="B101" s="454" t="s">
        <v>39</v>
      </c>
      <c r="C101" s="454"/>
      <c r="D101" s="454"/>
      <c r="E101" s="187">
        <v>51</v>
      </c>
      <c r="F101" s="206">
        <v>50</v>
      </c>
      <c r="G101" s="188">
        <f>ROUND(F101*F126,2)</f>
        <v>2188</v>
      </c>
      <c r="H101" s="188">
        <v>48</v>
      </c>
      <c r="I101" s="206">
        <v>20</v>
      </c>
      <c r="J101" s="188">
        <f>ROUND(I101*F126,2)</f>
        <v>875.2</v>
      </c>
      <c r="K101" s="188">
        <v>48</v>
      </c>
      <c r="L101" s="206">
        <v>80</v>
      </c>
      <c r="M101" s="188">
        <f>ROUND(L101*G126,2)</f>
        <v>3862.4</v>
      </c>
      <c r="N101" s="188">
        <v>51</v>
      </c>
      <c r="O101" s="206">
        <v>80</v>
      </c>
      <c r="P101" s="207">
        <f>ROUND(O101*G126,2)</f>
        <v>3862.4</v>
      </c>
      <c r="Q101" s="207">
        <f t="shared" si="17"/>
        <v>230</v>
      </c>
      <c r="R101" s="207">
        <f t="shared" si="18"/>
        <v>10788</v>
      </c>
      <c r="S101" s="189" t="s">
        <v>78</v>
      </c>
      <c r="T101" s="191"/>
      <c r="U101" s="191"/>
    </row>
    <row r="102" spans="1:21" s="249" customFormat="1" ht="55.5" customHeight="1">
      <c r="A102" s="242">
        <v>2</v>
      </c>
      <c r="B102" s="419" t="s">
        <v>42</v>
      </c>
      <c r="C102" s="420"/>
      <c r="D102" s="421"/>
      <c r="E102" s="243">
        <v>76.86</v>
      </c>
      <c r="F102" s="268">
        <f>SUM(F103:F106)</f>
        <v>85.97500000000001</v>
      </c>
      <c r="G102" s="245">
        <f aca="true" t="shared" si="19" ref="G102:R102">SUM(G103:G106)</f>
        <v>3829.57</v>
      </c>
      <c r="H102" s="245">
        <f t="shared" si="19"/>
        <v>0</v>
      </c>
      <c r="I102" s="269">
        <f t="shared" si="19"/>
        <v>74.1</v>
      </c>
      <c r="J102" s="245">
        <f t="shared" si="19"/>
        <v>3285.7</v>
      </c>
      <c r="K102" s="245">
        <f t="shared" si="19"/>
        <v>0</v>
      </c>
      <c r="L102" s="269">
        <f t="shared" si="19"/>
        <v>55</v>
      </c>
      <c r="M102" s="245">
        <f t="shared" si="19"/>
        <v>2778.61</v>
      </c>
      <c r="N102" s="245">
        <f t="shared" si="19"/>
        <v>0</v>
      </c>
      <c r="O102" s="269">
        <f t="shared" si="19"/>
        <v>83</v>
      </c>
      <c r="P102" s="246">
        <f t="shared" si="19"/>
        <v>4075.69</v>
      </c>
      <c r="Q102" s="270">
        <f t="shared" si="19"/>
        <v>298.07500000000005</v>
      </c>
      <c r="R102" s="246">
        <f t="shared" si="19"/>
        <v>13969.57</v>
      </c>
      <c r="S102" s="247" t="s">
        <v>21</v>
      </c>
      <c r="T102" s="248"/>
      <c r="U102" s="248"/>
    </row>
    <row r="103" spans="1:21" s="190" customFormat="1" ht="46.5" customHeight="1">
      <c r="A103" s="203"/>
      <c r="B103" s="416" t="s">
        <v>94</v>
      </c>
      <c r="C103" s="417"/>
      <c r="D103" s="418"/>
      <c r="E103" s="187"/>
      <c r="F103" s="211">
        <v>58.525</v>
      </c>
      <c r="G103" s="188">
        <f>ROUND(F103*F126,2)</f>
        <v>2561.05</v>
      </c>
      <c r="H103" s="188"/>
      <c r="I103" s="211">
        <v>50</v>
      </c>
      <c r="J103" s="188">
        <f>ROUND(I103*F126,2)</f>
        <v>2188</v>
      </c>
      <c r="K103" s="188"/>
      <c r="L103" s="211">
        <v>30</v>
      </c>
      <c r="M103" s="188">
        <f>ROUND(L103*G126,2)</f>
        <v>1448.4</v>
      </c>
      <c r="N103" s="188"/>
      <c r="O103" s="211">
        <v>62</v>
      </c>
      <c r="P103" s="207">
        <f>ROUND(O103*G126,2)</f>
        <v>2993.36</v>
      </c>
      <c r="Q103" s="238">
        <f aca="true" t="shared" si="20" ref="Q103:R106">F103+I103+L103+O103</f>
        <v>200.525</v>
      </c>
      <c r="R103" s="207">
        <f t="shared" si="20"/>
        <v>9190.810000000001</v>
      </c>
      <c r="S103" s="189"/>
      <c r="T103" s="191"/>
      <c r="U103" s="191"/>
    </row>
    <row r="104" spans="1:21" s="190" customFormat="1" ht="46.5" customHeight="1">
      <c r="A104" s="203"/>
      <c r="B104" s="416" t="s">
        <v>95</v>
      </c>
      <c r="C104" s="417"/>
      <c r="D104" s="418"/>
      <c r="E104" s="187"/>
      <c r="F104" s="212">
        <v>6.25</v>
      </c>
      <c r="G104" s="188">
        <f>ROUND(F104*F127,2)</f>
        <v>340.81</v>
      </c>
      <c r="H104" s="204"/>
      <c r="I104" s="212">
        <v>4</v>
      </c>
      <c r="J104" s="188">
        <f>ROUND(I104*F127,2)</f>
        <v>218.12</v>
      </c>
      <c r="K104" s="204"/>
      <c r="L104" s="212">
        <v>9</v>
      </c>
      <c r="M104" s="188">
        <f>ROUND(L104*G127,2)</f>
        <v>557.73</v>
      </c>
      <c r="N104" s="204"/>
      <c r="O104" s="212">
        <v>5</v>
      </c>
      <c r="P104" s="207">
        <f>ROUND(O104*G127,2)</f>
        <v>309.85</v>
      </c>
      <c r="Q104" s="207">
        <f t="shared" si="20"/>
        <v>24.25</v>
      </c>
      <c r="R104" s="207">
        <f t="shared" si="20"/>
        <v>1426.5100000000002</v>
      </c>
      <c r="S104" s="189"/>
      <c r="T104" s="191"/>
      <c r="U104" s="191"/>
    </row>
    <row r="105" spans="1:21" s="190" customFormat="1" ht="46.5" customHeight="1">
      <c r="A105" s="203"/>
      <c r="B105" s="416" t="s">
        <v>97</v>
      </c>
      <c r="C105" s="417"/>
      <c r="D105" s="418"/>
      <c r="E105" s="187"/>
      <c r="F105" s="212">
        <v>6.2</v>
      </c>
      <c r="G105" s="188">
        <f>ROUND(F105*F126,2)</f>
        <v>271.31</v>
      </c>
      <c r="H105" s="204"/>
      <c r="I105" s="212">
        <v>5.1</v>
      </c>
      <c r="J105" s="213">
        <f>ROUND(I105*F126,2)</f>
        <v>223.18</v>
      </c>
      <c r="K105" s="204"/>
      <c r="L105" s="212">
        <v>4</v>
      </c>
      <c r="M105" s="188">
        <f>ROUND(L105*G126,2)</f>
        <v>193.12</v>
      </c>
      <c r="N105" s="204"/>
      <c r="O105" s="212">
        <v>6</v>
      </c>
      <c r="P105" s="207">
        <f>ROUND(O105*G126,2)</f>
        <v>289.68</v>
      </c>
      <c r="Q105" s="207">
        <f t="shared" si="20"/>
        <v>21.3</v>
      </c>
      <c r="R105" s="207">
        <f t="shared" si="20"/>
        <v>977.29</v>
      </c>
      <c r="S105" s="189"/>
      <c r="T105" s="191"/>
      <c r="U105" s="191"/>
    </row>
    <row r="106" spans="1:21" s="190" customFormat="1" ht="46.5" customHeight="1">
      <c r="A106" s="203"/>
      <c r="B106" s="416" t="s">
        <v>96</v>
      </c>
      <c r="C106" s="417"/>
      <c r="D106" s="418"/>
      <c r="E106" s="187"/>
      <c r="F106" s="212">
        <v>15</v>
      </c>
      <c r="G106" s="188">
        <f>ROUND(F106*F126,2)</f>
        <v>656.4</v>
      </c>
      <c r="H106" s="204"/>
      <c r="I106" s="212">
        <v>15</v>
      </c>
      <c r="J106" s="188">
        <f>ROUND(I106*F126,2)</f>
        <v>656.4</v>
      </c>
      <c r="K106" s="204"/>
      <c r="L106" s="212">
        <v>12</v>
      </c>
      <c r="M106" s="188">
        <f>ROUND(L106*G126,2)</f>
        <v>579.36</v>
      </c>
      <c r="N106" s="204"/>
      <c r="O106" s="212">
        <v>10</v>
      </c>
      <c r="P106" s="207">
        <f>ROUND(O106*G126,2)</f>
        <v>482.8</v>
      </c>
      <c r="Q106" s="207">
        <f t="shared" si="20"/>
        <v>52</v>
      </c>
      <c r="R106" s="207">
        <f t="shared" si="20"/>
        <v>2374.96</v>
      </c>
      <c r="S106" s="189"/>
      <c r="T106" s="191"/>
      <c r="U106" s="191"/>
    </row>
    <row r="107" spans="1:21" s="249" customFormat="1" ht="30.75" customHeight="1">
      <c r="A107" s="242">
        <v>3</v>
      </c>
      <c r="B107" s="419" t="s">
        <v>43</v>
      </c>
      <c r="C107" s="420"/>
      <c r="D107" s="421"/>
      <c r="E107" s="243">
        <v>172</v>
      </c>
      <c r="F107" s="244">
        <f>F108</f>
        <v>20</v>
      </c>
      <c r="G107" s="245">
        <f>G108</f>
        <v>875.2</v>
      </c>
      <c r="H107" s="245"/>
      <c r="I107" s="244">
        <f>I108</f>
        <v>20</v>
      </c>
      <c r="J107" s="245">
        <f>J108</f>
        <v>875.2</v>
      </c>
      <c r="K107" s="245"/>
      <c r="L107" s="244">
        <f>L108</f>
        <v>20</v>
      </c>
      <c r="M107" s="245">
        <f>M108</f>
        <v>965.6</v>
      </c>
      <c r="N107" s="245"/>
      <c r="O107" s="244">
        <f>O108</f>
        <v>20</v>
      </c>
      <c r="P107" s="246">
        <f>P108</f>
        <v>965.6</v>
      </c>
      <c r="Q107" s="246">
        <f>Q108</f>
        <v>80</v>
      </c>
      <c r="R107" s="246">
        <f>R108</f>
        <v>3681.6</v>
      </c>
      <c r="S107" s="247" t="s">
        <v>21</v>
      </c>
      <c r="T107" s="248"/>
      <c r="U107" s="248"/>
    </row>
    <row r="108" spans="1:21" s="190" customFormat="1" ht="46.5" customHeight="1">
      <c r="A108" s="203"/>
      <c r="B108" s="424" t="s">
        <v>44</v>
      </c>
      <c r="C108" s="425"/>
      <c r="D108" s="426"/>
      <c r="E108" s="187"/>
      <c r="F108" s="206">
        <v>20</v>
      </c>
      <c r="G108" s="188">
        <f>ROUND(F108*F126,2)</f>
        <v>875.2</v>
      </c>
      <c r="H108" s="188"/>
      <c r="I108" s="206">
        <v>20</v>
      </c>
      <c r="J108" s="188">
        <f>ROUND(I108*F126,2)</f>
        <v>875.2</v>
      </c>
      <c r="K108" s="188"/>
      <c r="L108" s="206">
        <v>20</v>
      </c>
      <c r="M108" s="188">
        <f>ROUND(L108*G126,2)</f>
        <v>965.6</v>
      </c>
      <c r="N108" s="188"/>
      <c r="O108" s="206">
        <v>20</v>
      </c>
      <c r="P108" s="207">
        <f>ROUND(O108*G126,2)</f>
        <v>965.6</v>
      </c>
      <c r="Q108" s="207">
        <f>F108+I108+L108+O108</f>
        <v>80</v>
      </c>
      <c r="R108" s="207">
        <f>G108+J108+M108+P108</f>
        <v>3681.6</v>
      </c>
      <c r="S108" s="189"/>
      <c r="T108" s="191"/>
      <c r="U108" s="191"/>
    </row>
    <row r="109" spans="1:21" s="249" customFormat="1" ht="48.75" customHeight="1">
      <c r="A109" s="242">
        <v>4</v>
      </c>
      <c r="B109" s="419" t="s">
        <v>47</v>
      </c>
      <c r="C109" s="420"/>
      <c r="D109" s="421"/>
      <c r="E109" s="243"/>
      <c r="F109" s="244">
        <f>F110+F111+F112+F113+F114+F115+F116</f>
        <v>121.2</v>
      </c>
      <c r="G109" s="244">
        <f>G110+G111+G112+G113+G114+G115+G116</f>
        <v>5478.19</v>
      </c>
      <c r="H109" s="244">
        <f aca="true" t="shared" si="21" ref="H109:N109">H110+H111+H113+H115</f>
        <v>0</v>
      </c>
      <c r="I109" s="250">
        <f>I110+I111+I112+I113+I114+I115+I116</f>
        <v>134.636</v>
      </c>
      <c r="J109" s="244">
        <f>J110+J111+J112+J113+J114+J115+J116</f>
        <v>6264.7</v>
      </c>
      <c r="K109" s="244">
        <f t="shared" si="21"/>
        <v>0</v>
      </c>
      <c r="L109" s="244">
        <f>L110+L111+L112+L113+L114+L115+L116</f>
        <v>132.45</v>
      </c>
      <c r="M109" s="244">
        <f>M110+M111+M112+M113+M114+M115+M116</f>
        <v>6806.759999999999</v>
      </c>
      <c r="N109" s="244">
        <f t="shared" si="21"/>
        <v>0</v>
      </c>
      <c r="O109" s="244">
        <f>O110+O111+O112+O113+O114+O115+O116</f>
        <v>122.7</v>
      </c>
      <c r="P109" s="244">
        <f>P110+P111+P112+P113+P114+P115+P116</f>
        <v>6262.1</v>
      </c>
      <c r="Q109" s="246">
        <f>Q110+Q111+Q112+Q113+Q114+Q115+Q116</f>
        <v>510.986</v>
      </c>
      <c r="R109" s="246">
        <f>SUM(R110:R116)</f>
        <v>24811.75</v>
      </c>
      <c r="S109" s="247"/>
      <c r="T109" s="248"/>
      <c r="U109" s="248"/>
    </row>
    <row r="110" spans="1:21" s="190" customFormat="1" ht="33.75" customHeight="1">
      <c r="A110" s="203"/>
      <c r="B110" s="424" t="s">
        <v>91</v>
      </c>
      <c r="C110" s="425"/>
      <c r="D110" s="426"/>
      <c r="E110" s="187"/>
      <c r="F110" s="206">
        <v>17</v>
      </c>
      <c r="G110" s="188">
        <f>ROUND(F110*F126,2)</f>
        <v>743.92</v>
      </c>
      <c r="H110" s="188"/>
      <c r="I110" s="206">
        <v>13</v>
      </c>
      <c r="J110" s="188">
        <f>ROUND(I110*F126,2)</f>
        <v>568.88</v>
      </c>
      <c r="K110" s="188"/>
      <c r="L110" s="206">
        <v>13</v>
      </c>
      <c r="M110" s="188">
        <f>ROUND(L110*G126,2)</f>
        <v>627.64</v>
      </c>
      <c r="N110" s="188"/>
      <c r="O110" s="206">
        <v>20</v>
      </c>
      <c r="P110" s="207">
        <f>ROUND(O110*G126,2)</f>
        <v>965.6</v>
      </c>
      <c r="Q110" s="207">
        <f aca="true" t="shared" si="22" ref="Q110:R116">F110+I110+L110+O110</f>
        <v>63</v>
      </c>
      <c r="R110" s="207">
        <f t="shared" si="22"/>
        <v>2906.04</v>
      </c>
      <c r="S110" s="189"/>
      <c r="T110" s="191"/>
      <c r="U110" s="191"/>
    </row>
    <row r="111" spans="1:21" s="190" customFormat="1" ht="35.25" customHeight="1">
      <c r="A111" s="203"/>
      <c r="B111" s="424" t="s">
        <v>100</v>
      </c>
      <c r="C111" s="425"/>
      <c r="D111" s="426"/>
      <c r="E111" s="187"/>
      <c r="F111" s="206">
        <v>36</v>
      </c>
      <c r="G111" s="188">
        <f>ROUND(F111*F126,2)</f>
        <v>1575.36</v>
      </c>
      <c r="H111" s="188"/>
      <c r="I111" s="206">
        <v>36</v>
      </c>
      <c r="J111" s="188">
        <f>ROUND(I111*F126,2)</f>
        <v>1575.36</v>
      </c>
      <c r="K111" s="188"/>
      <c r="L111" s="206">
        <v>52.35</v>
      </c>
      <c r="M111" s="188">
        <f>ROUND(L111*G126,2)</f>
        <v>2527.46</v>
      </c>
      <c r="N111" s="188"/>
      <c r="O111" s="206">
        <v>36</v>
      </c>
      <c r="P111" s="207">
        <f>O111*G126</f>
        <v>1738.08</v>
      </c>
      <c r="Q111" s="207">
        <f t="shared" si="22"/>
        <v>160.35</v>
      </c>
      <c r="R111" s="207">
        <f t="shared" si="22"/>
        <v>7416.26</v>
      </c>
      <c r="S111" s="189"/>
      <c r="T111" s="191"/>
      <c r="U111" s="191"/>
    </row>
    <row r="112" spans="1:21" s="190" customFormat="1" ht="35.25" customHeight="1">
      <c r="A112" s="203"/>
      <c r="B112" s="424" t="s">
        <v>103</v>
      </c>
      <c r="C112" s="425"/>
      <c r="D112" s="426"/>
      <c r="E112" s="187"/>
      <c r="F112" s="206">
        <v>12</v>
      </c>
      <c r="G112" s="188">
        <f>ROUND(F112*F127,2)</f>
        <v>654.36</v>
      </c>
      <c r="H112" s="188"/>
      <c r="I112" s="206">
        <v>12</v>
      </c>
      <c r="J112" s="188">
        <f>ROUND(I112*F127,2)</f>
        <v>654.36</v>
      </c>
      <c r="K112" s="188"/>
      <c r="L112" s="206">
        <v>20</v>
      </c>
      <c r="M112" s="188">
        <f>ROUND(L112*G127,2)</f>
        <v>1239.4</v>
      </c>
      <c r="N112" s="188"/>
      <c r="O112" s="206">
        <v>12</v>
      </c>
      <c r="P112" s="207">
        <f>ROUND(O112*G127,2)</f>
        <v>743.64</v>
      </c>
      <c r="Q112" s="207">
        <f>F112+I112+L112+O112</f>
        <v>56</v>
      </c>
      <c r="R112" s="207">
        <f>G112+J112+M112+P112</f>
        <v>3291.7599999999998</v>
      </c>
      <c r="S112" s="189"/>
      <c r="T112" s="191"/>
      <c r="U112" s="191"/>
    </row>
    <row r="113" spans="1:21" s="190" customFormat="1" ht="33.75" customHeight="1">
      <c r="A113" s="203"/>
      <c r="B113" s="424" t="s">
        <v>101</v>
      </c>
      <c r="C113" s="425"/>
      <c r="D113" s="426"/>
      <c r="E113" s="187"/>
      <c r="F113" s="206">
        <v>28</v>
      </c>
      <c r="G113" s="188">
        <f>ROUND(F113*F126,2)</f>
        <v>1225.28</v>
      </c>
      <c r="H113" s="188"/>
      <c r="I113" s="206">
        <v>28</v>
      </c>
      <c r="J113" s="188">
        <f>ROUND(I113*F126,2)</f>
        <v>1225.28</v>
      </c>
      <c r="K113" s="188"/>
      <c r="L113" s="206">
        <v>19</v>
      </c>
      <c r="M113" s="188">
        <f>L113*G126</f>
        <v>917.32</v>
      </c>
      <c r="N113" s="188"/>
      <c r="O113" s="206">
        <v>19</v>
      </c>
      <c r="P113" s="207">
        <f>ROUND(19*G126,2)</f>
        <v>917.32</v>
      </c>
      <c r="Q113" s="207">
        <f t="shared" si="22"/>
        <v>94</v>
      </c>
      <c r="R113" s="207">
        <f>G113+J113+M113+P113</f>
        <v>4285.2</v>
      </c>
      <c r="S113" s="189"/>
      <c r="T113" s="191"/>
      <c r="U113" s="191"/>
    </row>
    <row r="114" spans="1:21" s="190" customFormat="1" ht="33.75" customHeight="1">
      <c r="A114" s="203"/>
      <c r="B114" s="424" t="s">
        <v>102</v>
      </c>
      <c r="C114" s="425"/>
      <c r="D114" s="426"/>
      <c r="E114" s="187"/>
      <c r="F114" s="206">
        <v>4.2</v>
      </c>
      <c r="G114" s="188">
        <f>ROUND(F114*F127,2)</f>
        <v>229.03</v>
      </c>
      <c r="H114" s="188"/>
      <c r="I114" s="211">
        <v>22.636</v>
      </c>
      <c r="J114" s="188">
        <f>ROUND(I114*F127,2)</f>
        <v>1234.34</v>
      </c>
      <c r="K114" s="188"/>
      <c r="L114" s="206">
        <v>10.1</v>
      </c>
      <c r="M114" s="188">
        <f>ROUND(L114*G127,2)</f>
        <v>625.9</v>
      </c>
      <c r="N114" s="188"/>
      <c r="O114" s="206">
        <v>12.7</v>
      </c>
      <c r="P114" s="207">
        <f>ROUND(O114*G127,2)</f>
        <v>787.02</v>
      </c>
      <c r="Q114" s="239">
        <f t="shared" si="22"/>
        <v>49.635999999999996</v>
      </c>
      <c r="R114" s="207">
        <f>G114+J114+M114+P114</f>
        <v>2876.29</v>
      </c>
      <c r="S114" s="189"/>
      <c r="T114" s="191"/>
      <c r="U114" s="191"/>
    </row>
    <row r="115" spans="1:21" s="190" customFormat="1" ht="35.25" customHeight="1">
      <c r="A115" s="203"/>
      <c r="B115" s="454" t="s">
        <v>40</v>
      </c>
      <c r="C115" s="454"/>
      <c r="D115" s="454"/>
      <c r="E115" s="187"/>
      <c r="F115" s="206">
        <v>21</v>
      </c>
      <c r="G115" s="188">
        <f>ROUND(F115*F126,2)</f>
        <v>918.96</v>
      </c>
      <c r="H115" s="188"/>
      <c r="I115" s="206">
        <v>20</v>
      </c>
      <c r="J115" s="188">
        <f>ROUND(I115*F126,2)</f>
        <v>875.2</v>
      </c>
      <c r="K115" s="188"/>
      <c r="L115" s="206">
        <v>15</v>
      </c>
      <c r="M115" s="188">
        <f>ROUND(L115*G126,2)</f>
        <v>724.2</v>
      </c>
      <c r="N115" s="188"/>
      <c r="O115" s="206">
        <v>20</v>
      </c>
      <c r="P115" s="207">
        <f>ROUND(O115*G126,2)</f>
        <v>965.6</v>
      </c>
      <c r="Q115" s="207">
        <f t="shared" si="22"/>
        <v>76</v>
      </c>
      <c r="R115" s="207">
        <f t="shared" si="22"/>
        <v>3483.96</v>
      </c>
      <c r="S115" s="189" t="s">
        <v>79</v>
      </c>
      <c r="T115" s="191"/>
      <c r="U115" s="191"/>
    </row>
    <row r="116" spans="1:21" s="190" customFormat="1" ht="35.25" customHeight="1">
      <c r="A116" s="203"/>
      <c r="B116" s="410" t="s">
        <v>108</v>
      </c>
      <c r="C116" s="411"/>
      <c r="D116" s="412"/>
      <c r="E116" s="187"/>
      <c r="F116" s="206">
        <v>3</v>
      </c>
      <c r="G116" s="188">
        <f>ROUND(F126*F116,2)</f>
        <v>131.28</v>
      </c>
      <c r="H116" s="188"/>
      <c r="I116" s="206">
        <v>3</v>
      </c>
      <c r="J116" s="188">
        <f>ROUND(I116*F126,2)</f>
        <v>131.28</v>
      </c>
      <c r="K116" s="188"/>
      <c r="L116" s="206">
        <v>3</v>
      </c>
      <c r="M116" s="188">
        <f>ROUND(L116*G126,2)</f>
        <v>144.84</v>
      </c>
      <c r="N116" s="188"/>
      <c r="O116" s="206">
        <v>3</v>
      </c>
      <c r="P116" s="207">
        <f>ROUND(O116*G126,2)</f>
        <v>144.84</v>
      </c>
      <c r="Q116" s="207">
        <f t="shared" si="22"/>
        <v>12</v>
      </c>
      <c r="R116" s="207">
        <f>G116+J116+M116+P116</f>
        <v>552.24</v>
      </c>
      <c r="S116" s="189"/>
      <c r="T116" s="191"/>
      <c r="U116" s="191"/>
    </row>
    <row r="117" spans="1:21" s="249" customFormat="1" ht="30.75" customHeight="1">
      <c r="A117" s="242">
        <v>5</v>
      </c>
      <c r="B117" s="419" t="s">
        <v>53</v>
      </c>
      <c r="C117" s="420"/>
      <c r="D117" s="421"/>
      <c r="E117" s="243"/>
      <c r="F117" s="244">
        <f>F118+F119+F120</f>
        <v>640</v>
      </c>
      <c r="G117" s="245">
        <f>G118+G119+G120</f>
        <v>28006.4</v>
      </c>
      <c r="H117" s="245"/>
      <c r="I117" s="244">
        <f>I118+I119+I120</f>
        <v>290</v>
      </c>
      <c r="J117" s="245">
        <f>J118+J119+J120</f>
        <v>12690.4</v>
      </c>
      <c r="K117" s="245"/>
      <c r="L117" s="244">
        <f>L118+L119+L120</f>
        <v>430</v>
      </c>
      <c r="M117" s="245">
        <f>M118+M119+M120</f>
        <v>20760.4</v>
      </c>
      <c r="N117" s="245"/>
      <c r="O117" s="244">
        <f>O118+O119+O120</f>
        <v>460</v>
      </c>
      <c r="P117" s="246">
        <f>P118+P119+P120</f>
        <v>22208.8</v>
      </c>
      <c r="Q117" s="246">
        <f aca="true" t="shared" si="23" ref="Q117:R119">F117+I117+L117+O117</f>
        <v>1820</v>
      </c>
      <c r="R117" s="246">
        <f t="shared" si="23"/>
        <v>83666</v>
      </c>
      <c r="S117" s="247"/>
      <c r="T117" s="248"/>
      <c r="U117" s="248"/>
    </row>
    <row r="118" spans="1:21" s="190" customFormat="1" ht="36.75" customHeight="1">
      <c r="A118" s="214"/>
      <c r="B118" s="514" t="s">
        <v>98</v>
      </c>
      <c r="C118" s="515"/>
      <c r="D118" s="516"/>
      <c r="E118" s="187"/>
      <c r="F118" s="206">
        <v>80</v>
      </c>
      <c r="G118" s="188">
        <f>ROUND(F118*F126,2)</f>
        <v>3500.8</v>
      </c>
      <c r="H118" s="188"/>
      <c r="I118" s="206">
        <v>40</v>
      </c>
      <c r="J118" s="188">
        <f>ROUND(I118*F126,2)</f>
        <v>1750.4</v>
      </c>
      <c r="K118" s="188"/>
      <c r="L118" s="206">
        <v>30</v>
      </c>
      <c r="M118" s="188">
        <f>ROUND(L118*G126,2)</f>
        <v>1448.4</v>
      </c>
      <c r="N118" s="188"/>
      <c r="O118" s="206">
        <v>60</v>
      </c>
      <c r="P118" s="207">
        <f>ROUND(O118*G126,2)</f>
        <v>2896.8</v>
      </c>
      <c r="Q118" s="207">
        <f t="shared" si="23"/>
        <v>210</v>
      </c>
      <c r="R118" s="207">
        <f t="shared" si="23"/>
        <v>9596.400000000001</v>
      </c>
      <c r="S118" s="189"/>
      <c r="T118" s="191"/>
      <c r="U118" s="191"/>
    </row>
    <row r="119" spans="1:21" s="190" customFormat="1" ht="35.25" customHeight="1">
      <c r="A119" s="214"/>
      <c r="B119" s="424" t="s">
        <v>55</v>
      </c>
      <c r="C119" s="425"/>
      <c r="D119" s="426"/>
      <c r="E119" s="187"/>
      <c r="F119" s="206">
        <v>110</v>
      </c>
      <c r="G119" s="188">
        <f>ROUND(F119*F126,2)</f>
        <v>4813.6</v>
      </c>
      <c r="H119" s="188"/>
      <c r="I119" s="206">
        <v>50</v>
      </c>
      <c r="J119" s="188">
        <f>ROUND(I119*F126,2)</f>
        <v>2188</v>
      </c>
      <c r="K119" s="188"/>
      <c r="L119" s="206">
        <v>50</v>
      </c>
      <c r="M119" s="188">
        <f>ROUND(L119*G126,2)</f>
        <v>2414</v>
      </c>
      <c r="N119" s="188"/>
      <c r="O119" s="206">
        <v>200</v>
      </c>
      <c r="P119" s="207">
        <f>ROUND(O119*G126,2)</f>
        <v>9656</v>
      </c>
      <c r="Q119" s="207">
        <f t="shared" si="23"/>
        <v>410</v>
      </c>
      <c r="R119" s="207">
        <f t="shared" si="23"/>
        <v>19071.6</v>
      </c>
      <c r="S119" s="189"/>
      <c r="T119" s="191"/>
      <c r="U119" s="191"/>
    </row>
    <row r="120" spans="1:21" s="190" customFormat="1" ht="36.75" customHeight="1">
      <c r="A120" s="214"/>
      <c r="B120" s="424" t="s">
        <v>81</v>
      </c>
      <c r="C120" s="425"/>
      <c r="D120" s="426"/>
      <c r="E120" s="187"/>
      <c r="F120" s="206">
        <v>450</v>
      </c>
      <c r="G120" s="188">
        <f>ROUND(F120*F126,2)</f>
        <v>19692</v>
      </c>
      <c r="H120" s="188"/>
      <c r="I120" s="206">
        <v>200</v>
      </c>
      <c r="J120" s="188">
        <f>ROUND(I120*F126,2)</f>
        <v>8752</v>
      </c>
      <c r="K120" s="188"/>
      <c r="L120" s="206">
        <v>350</v>
      </c>
      <c r="M120" s="188">
        <f>ROUND(L120*G126,2)</f>
        <v>16898</v>
      </c>
      <c r="N120" s="188"/>
      <c r="O120" s="206">
        <v>200</v>
      </c>
      <c r="P120" s="207">
        <f>ROUND(O120*G126,2)</f>
        <v>9656</v>
      </c>
      <c r="Q120" s="207">
        <f>F120+I120+L120+O120</f>
        <v>1200</v>
      </c>
      <c r="R120" s="207">
        <f>SUM(G120)+J120+M120+P120</f>
        <v>54998</v>
      </c>
      <c r="S120" s="189"/>
      <c r="T120" s="191"/>
      <c r="U120" s="191"/>
    </row>
    <row r="121" spans="1:21" s="249" customFormat="1" ht="36.75" customHeight="1">
      <c r="A121" s="251">
        <v>6</v>
      </c>
      <c r="B121" s="419" t="s">
        <v>82</v>
      </c>
      <c r="C121" s="420"/>
      <c r="D121" s="421"/>
      <c r="E121" s="243"/>
      <c r="F121" s="244">
        <f>SUM(F122:F123)</f>
        <v>6</v>
      </c>
      <c r="G121" s="245">
        <f aca="true" t="shared" si="24" ref="G121:R121">SUM(G122:G123)</f>
        <v>262.56</v>
      </c>
      <c r="H121" s="245">
        <f t="shared" si="24"/>
        <v>0</v>
      </c>
      <c r="I121" s="244">
        <f t="shared" si="24"/>
        <v>22</v>
      </c>
      <c r="J121" s="245">
        <f t="shared" si="24"/>
        <v>962.72</v>
      </c>
      <c r="K121" s="245">
        <f t="shared" si="24"/>
        <v>0</v>
      </c>
      <c r="L121" s="244">
        <f t="shared" si="24"/>
        <v>36</v>
      </c>
      <c r="M121" s="245">
        <f t="shared" si="24"/>
        <v>1738.08</v>
      </c>
      <c r="N121" s="245">
        <f t="shared" si="24"/>
        <v>0</v>
      </c>
      <c r="O121" s="244">
        <f t="shared" si="24"/>
        <v>10</v>
      </c>
      <c r="P121" s="246">
        <f t="shared" si="24"/>
        <v>482.8</v>
      </c>
      <c r="Q121" s="246">
        <f t="shared" si="24"/>
        <v>74</v>
      </c>
      <c r="R121" s="246">
        <f t="shared" si="24"/>
        <v>3446.16</v>
      </c>
      <c r="S121" s="247"/>
      <c r="T121" s="248"/>
      <c r="U121" s="248"/>
    </row>
    <row r="122" spans="1:21" s="190" customFormat="1" ht="36.75" customHeight="1">
      <c r="A122" s="205"/>
      <c r="B122" s="416" t="s">
        <v>83</v>
      </c>
      <c r="C122" s="451"/>
      <c r="D122" s="452"/>
      <c r="E122" s="187"/>
      <c r="F122" s="206">
        <v>0</v>
      </c>
      <c r="G122" s="188"/>
      <c r="H122" s="188"/>
      <c r="I122" s="206">
        <v>0</v>
      </c>
      <c r="J122" s="188"/>
      <c r="K122" s="188"/>
      <c r="L122" s="206">
        <v>0</v>
      </c>
      <c r="M122" s="188"/>
      <c r="N122" s="188"/>
      <c r="O122" s="206">
        <v>0</v>
      </c>
      <c r="P122" s="207"/>
      <c r="Q122" s="207">
        <v>0</v>
      </c>
      <c r="R122" s="207">
        <v>0</v>
      </c>
      <c r="S122" s="189"/>
      <c r="T122" s="191"/>
      <c r="U122" s="191"/>
    </row>
    <row r="123" spans="1:21" s="190" customFormat="1" ht="36.75" customHeight="1">
      <c r="A123" s="205"/>
      <c r="B123" s="416" t="s">
        <v>84</v>
      </c>
      <c r="C123" s="451"/>
      <c r="D123" s="452"/>
      <c r="E123" s="187"/>
      <c r="F123" s="206">
        <v>6</v>
      </c>
      <c r="G123" s="188">
        <f>ROUND(F123*F126,2)</f>
        <v>262.56</v>
      </c>
      <c r="H123" s="188"/>
      <c r="I123" s="206">
        <v>22</v>
      </c>
      <c r="J123" s="188">
        <f>ROUND(I123*F126,2)</f>
        <v>962.72</v>
      </c>
      <c r="K123" s="188"/>
      <c r="L123" s="206">
        <v>36</v>
      </c>
      <c r="M123" s="188">
        <f>ROUND(L123*G126,2)</f>
        <v>1738.08</v>
      </c>
      <c r="N123" s="188"/>
      <c r="O123" s="206">
        <v>10</v>
      </c>
      <c r="P123" s="207">
        <f>ROUND(O123*G126,2)</f>
        <v>482.8</v>
      </c>
      <c r="Q123" s="207">
        <f>F123+I123+L123+O123</f>
        <v>74</v>
      </c>
      <c r="R123" s="207">
        <f>SUM(G123)+J123+M123+P123</f>
        <v>3446.16</v>
      </c>
      <c r="S123" s="189"/>
      <c r="T123" s="191"/>
      <c r="U123" s="191"/>
    </row>
    <row r="124" spans="1:18" s="249" customFormat="1" ht="31.5" customHeight="1">
      <c r="A124" s="252"/>
      <c r="B124" s="518" t="s">
        <v>19</v>
      </c>
      <c r="C124" s="519"/>
      <c r="D124" s="520"/>
      <c r="E124" s="253" t="e">
        <f>#REF!+#REF!+#REF!+E96+E97+E98+#REF!+E99+E100+E101+E102+E107+#REF!</f>
        <v>#REF!</v>
      </c>
      <c r="F124" s="244">
        <f>F95+F102+F107+F109+F117+F121</f>
        <v>1903.175</v>
      </c>
      <c r="G124" s="245">
        <f>G95+G102+G107+G109+G117+G121</f>
        <v>88371.22</v>
      </c>
      <c r="H124" s="245" t="e">
        <f>#REF!+H95+H102+H107+H109+H117+H121</f>
        <v>#REF!</v>
      </c>
      <c r="I124" s="254">
        <f>I95+I102+I107+I109+I117+I121</f>
        <v>1580.7359999999999</v>
      </c>
      <c r="J124" s="245">
        <f>J95+J102+J107+J109+J117+J121</f>
        <v>73897.11999999998</v>
      </c>
      <c r="K124" s="245" t="e">
        <f>#REF!+K95+K102+K107+K109+K117+K121</f>
        <v>#REF!</v>
      </c>
      <c r="L124" s="244">
        <f>L95+L102+L107+L109+L117+L121</f>
        <v>1803.45</v>
      </c>
      <c r="M124" s="245">
        <f>M95+M102+M107+M109+M117+M121</f>
        <v>90480.75000000001</v>
      </c>
      <c r="N124" s="245" t="e">
        <f>#REF!+N95+N102+N107+N109+N117+N121</f>
        <v>#REF!</v>
      </c>
      <c r="O124" s="244">
        <f>O95+O102+O107+O109+O117+O121</f>
        <v>2230.7</v>
      </c>
      <c r="P124" s="246">
        <f>P95+P102+P107+P109+P117+P121</f>
        <v>113580.79000000001</v>
      </c>
      <c r="Q124" s="246">
        <f>Q95+Q102+Q107+Q109+Q117+Q121</f>
        <v>7518.061</v>
      </c>
      <c r="R124" s="246">
        <f>R95+R102+R107+R109+R117+R121</f>
        <v>366329.87999999995</v>
      </c>
    </row>
    <row r="125" spans="1:18" s="190" customFormat="1" ht="26.25" customHeight="1">
      <c r="A125" s="208"/>
      <c r="B125" s="517" t="s">
        <v>17</v>
      </c>
      <c r="C125" s="517"/>
      <c r="D125" s="517"/>
      <c r="E125" s="427" t="s">
        <v>111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</row>
    <row r="126" spans="1:22" ht="25.5" customHeight="1">
      <c r="A126" s="36"/>
      <c r="B126" s="36"/>
      <c r="C126" s="36"/>
      <c r="D126" s="90"/>
      <c r="E126" s="90"/>
      <c r="F126" s="3">
        <v>43.76</v>
      </c>
      <c r="G126" s="390">
        <v>48.28</v>
      </c>
      <c r="H126" s="237"/>
      <c r="I126" s="237"/>
      <c r="J126" s="86"/>
      <c r="K126" s="33"/>
      <c r="L126" s="33"/>
      <c r="M126" s="72"/>
      <c r="N126" s="33"/>
      <c r="O126" s="33"/>
      <c r="P126" s="72"/>
      <c r="Q126" s="33"/>
      <c r="R126" s="72"/>
      <c r="T126" s="9"/>
      <c r="U126" s="9"/>
      <c r="V126" s="9"/>
    </row>
    <row r="127" spans="1:22" ht="33" customHeight="1">
      <c r="A127" s="36"/>
      <c r="B127" s="36"/>
      <c r="C127" s="36"/>
      <c r="D127" s="90"/>
      <c r="E127" s="90"/>
      <c r="F127" s="391">
        <v>54.53</v>
      </c>
      <c r="G127" s="390">
        <v>61.97</v>
      </c>
      <c r="H127" s="237"/>
      <c r="I127" s="237"/>
      <c r="J127" s="86"/>
      <c r="K127" s="33"/>
      <c r="L127" s="33"/>
      <c r="M127" s="72"/>
      <c r="N127" s="33"/>
      <c r="O127" s="33"/>
      <c r="P127" s="78"/>
      <c r="Q127" s="35"/>
      <c r="R127" s="72"/>
      <c r="T127" s="9"/>
      <c r="U127" s="9"/>
      <c r="V127" s="9"/>
    </row>
    <row r="128" spans="1:18" s="190" customFormat="1" ht="34.5" customHeight="1">
      <c r="A128" s="453" t="s">
        <v>121</v>
      </c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</row>
    <row r="129" spans="1:18" s="190" customFormat="1" ht="25.5">
      <c r="A129" s="455" t="s">
        <v>15</v>
      </c>
      <c r="B129" s="428" t="s">
        <v>0</v>
      </c>
      <c r="C129" s="429"/>
      <c r="D129" s="430"/>
      <c r="E129" s="427" t="s">
        <v>1</v>
      </c>
      <c r="F129" s="427"/>
      <c r="G129" s="427"/>
      <c r="H129" s="427" t="s">
        <v>3</v>
      </c>
      <c r="I129" s="427"/>
      <c r="J129" s="427"/>
      <c r="K129" s="427" t="s">
        <v>4</v>
      </c>
      <c r="L129" s="427"/>
      <c r="M129" s="427"/>
      <c r="N129" s="427" t="s">
        <v>6</v>
      </c>
      <c r="O129" s="427"/>
      <c r="P129" s="427"/>
      <c r="Q129" s="427" t="s">
        <v>7</v>
      </c>
      <c r="R129" s="427"/>
    </row>
    <row r="130" spans="1:18" s="190" customFormat="1" ht="25.5">
      <c r="A130" s="455"/>
      <c r="B130" s="431"/>
      <c r="C130" s="432"/>
      <c r="D130" s="433"/>
      <c r="E130" s="202" t="s">
        <v>10</v>
      </c>
      <c r="F130" s="202" t="s">
        <v>10</v>
      </c>
      <c r="G130" s="202" t="s">
        <v>5</v>
      </c>
      <c r="H130" s="202" t="s">
        <v>10</v>
      </c>
      <c r="I130" s="202" t="s">
        <v>10</v>
      </c>
      <c r="J130" s="202" t="s">
        <v>5</v>
      </c>
      <c r="K130" s="202" t="s">
        <v>10</v>
      </c>
      <c r="L130" s="202" t="s">
        <v>10</v>
      </c>
      <c r="M130" s="202" t="s">
        <v>5</v>
      </c>
      <c r="N130" s="202" t="s">
        <v>10</v>
      </c>
      <c r="O130" s="202" t="s">
        <v>10</v>
      </c>
      <c r="P130" s="202" t="s">
        <v>5</v>
      </c>
      <c r="Q130" s="202" t="s">
        <v>10</v>
      </c>
      <c r="R130" s="202" t="s">
        <v>5</v>
      </c>
    </row>
    <row r="131" spans="1:21" s="249" customFormat="1" ht="49.5" customHeight="1">
      <c r="A131" s="242">
        <v>1</v>
      </c>
      <c r="B131" s="419" t="s">
        <v>41</v>
      </c>
      <c r="C131" s="420"/>
      <c r="D131" s="421"/>
      <c r="E131" s="243"/>
      <c r="F131" s="244">
        <f>F132+F133+F134+F135+F136+F137</f>
        <v>2015</v>
      </c>
      <c r="G131" s="246">
        <f>G132+G133+G134+G135+G137+G136</f>
        <v>69294.85</v>
      </c>
      <c r="H131" s="245"/>
      <c r="I131" s="244">
        <f>I132+I133+I134+I135+I136+I137</f>
        <v>1760</v>
      </c>
      <c r="J131" s="246">
        <f>J132+J133+J134+J135+J136+J137</f>
        <v>64363.9</v>
      </c>
      <c r="K131" s="245"/>
      <c r="L131" s="244">
        <f>L132+L133+L134+L135+L136+L137</f>
        <v>1120</v>
      </c>
      <c r="M131" s="246">
        <f>M132+M133+M134+M135+M136+M137</f>
        <v>44468.8</v>
      </c>
      <c r="N131" s="245"/>
      <c r="O131" s="244">
        <f>O132+O133+O134+O135+O136+O137</f>
        <v>2390</v>
      </c>
      <c r="P131" s="246">
        <f>P132+P133+P134+P135+P136+P137</f>
        <v>94457.3</v>
      </c>
      <c r="Q131" s="245">
        <f>F131+I131+L131+O131</f>
        <v>7285</v>
      </c>
      <c r="R131" s="245">
        <f>G131+J131+M131+P131</f>
        <v>272584.85</v>
      </c>
      <c r="S131" s="247"/>
      <c r="T131" s="248"/>
      <c r="U131" s="248"/>
    </row>
    <row r="132" spans="1:21" s="190" customFormat="1" ht="51.75" customHeight="1">
      <c r="A132" s="214"/>
      <c r="B132" s="424" t="s">
        <v>34</v>
      </c>
      <c r="C132" s="425"/>
      <c r="D132" s="426"/>
      <c r="E132" s="187">
        <v>2715</v>
      </c>
      <c r="F132" s="206">
        <v>400</v>
      </c>
      <c r="G132" s="207">
        <f>ROUND(F132*F161,2)</f>
        <v>17996</v>
      </c>
      <c r="H132" s="188">
        <v>2715</v>
      </c>
      <c r="I132" s="206">
        <v>300</v>
      </c>
      <c r="J132" s="207">
        <f>ROUND(I132*F161,2)</f>
        <v>13497</v>
      </c>
      <c r="K132" s="188">
        <v>2715</v>
      </c>
      <c r="L132" s="206">
        <v>150</v>
      </c>
      <c r="M132" s="207">
        <f>ROUND(L132*G161,2)</f>
        <v>7045.5</v>
      </c>
      <c r="N132" s="188">
        <v>2715</v>
      </c>
      <c r="O132" s="206">
        <v>400</v>
      </c>
      <c r="P132" s="207">
        <f>ROUND(O132*G161,2)</f>
        <v>18788</v>
      </c>
      <c r="Q132" s="188">
        <f aca="true" t="shared" si="25" ref="Q132:Q137">F132+I132+L132+O132</f>
        <v>1250</v>
      </c>
      <c r="R132" s="188">
        <f aca="true" t="shared" si="26" ref="R132:R137">G132+J132+M132+P132</f>
        <v>57326.5</v>
      </c>
      <c r="S132" s="189" t="s">
        <v>78</v>
      </c>
      <c r="T132" s="191"/>
      <c r="U132" s="191"/>
    </row>
    <row r="133" spans="1:21" s="190" customFormat="1" ht="51.75" customHeight="1">
      <c r="A133" s="214"/>
      <c r="B133" s="424" t="s">
        <v>35</v>
      </c>
      <c r="C133" s="425"/>
      <c r="D133" s="426"/>
      <c r="E133" s="187">
        <v>816</v>
      </c>
      <c r="F133" s="206">
        <v>160</v>
      </c>
      <c r="G133" s="207">
        <f>ROUND(F133*F161,2)</f>
        <v>7198.4</v>
      </c>
      <c r="H133" s="188">
        <v>816</v>
      </c>
      <c r="I133" s="206">
        <v>180</v>
      </c>
      <c r="J133" s="207">
        <f>ROUND(I133*F161,2)</f>
        <v>8098.2</v>
      </c>
      <c r="K133" s="188">
        <v>816</v>
      </c>
      <c r="L133" s="206">
        <v>160</v>
      </c>
      <c r="M133" s="207">
        <f>ROUND(L133*G161,2)</f>
        <v>7515.2</v>
      </c>
      <c r="N133" s="188">
        <v>816</v>
      </c>
      <c r="O133" s="206">
        <v>150</v>
      </c>
      <c r="P133" s="207">
        <f>ROUND(O133*G161,2)</f>
        <v>7045.5</v>
      </c>
      <c r="Q133" s="188">
        <f t="shared" si="25"/>
        <v>650</v>
      </c>
      <c r="R133" s="188">
        <f t="shared" si="26"/>
        <v>29857.3</v>
      </c>
      <c r="S133" s="189" t="s">
        <v>78</v>
      </c>
      <c r="T133" s="191"/>
      <c r="U133" s="191"/>
    </row>
    <row r="134" spans="1:21" s="190" customFormat="1" ht="51" customHeight="1">
      <c r="A134" s="214"/>
      <c r="B134" s="424" t="s">
        <v>36</v>
      </c>
      <c r="C134" s="425"/>
      <c r="D134" s="426"/>
      <c r="E134" s="187">
        <v>910.2</v>
      </c>
      <c r="F134" s="206">
        <v>250</v>
      </c>
      <c r="G134" s="207">
        <f>ROUND(F134*F162,2)</f>
        <v>4572.5</v>
      </c>
      <c r="H134" s="188">
        <v>1072.5</v>
      </c>
      <c r="I134" s="206">
        <v>250</v>
      </c>
      <c r="J134" s="207">
        <f>ROUND(I134*F162,2)</f>
        <v>4572.5</v>
      </c>
      <c r="K134" s="188">
        <v>905.1</v>
      </c>
      <c r="L134" s="206">
        <v>170</v>
      </c>
      <c r="M134" s="207">
        <f>ROUND(L134*G162,2)</f>
        <v>3661.8</v>
      </c>
      <c r="N134" s="188">
        <v>1121.6</v>
      </c>
      <c r="O134" s="206">
        <v>350</v>
      </c>
      <c r="P134" s="207">
        <f>ROUND(O134*G162,2)</f>
        <v>7539</v>
      </c>
      <c r="Q134" s="188">
        <f t="shared" si="25"/>
        <v>1020</v>
      </c>
      <c r="R134" s="188">
        <f t="shared" si="26"/>
        <v>20345.8</v>
      </c>
      <c r="S134" s="189" t="s">
        <v>78</v>
      </c>
      <c r="T134" s="191"/>
      <c r="U134" s="191"/>
    </row>
    <row r="135" spans="1:21" s="190" customFormat="1" ht="36" customHeight="1">
      <c r="A135" s="214"/>
      <c r="B135" s="454" t="s">
        <v>37</v>
      </c>
      <c r="C135" s="454"/>
      <c r="D135" s="454"/>
      <c r="E135" s="187">
        <v>1845</v>
      </c>
      <c r="F135" s="206">
        <v>550</v>
      </c>
      <c r="G135" s="207">
        <f>ROUND(F135*F162,2)</f>
        <v>10059.5</v>
      </c>
      <c r="H135" s="188">
        <v>1803</v>
      </c>
      <c r="I135" s="206">
        <v>305</v>
      </c>
      <c r="J135" s="207">
        <f>ROUND(I135*F162,2)</f>
        <v>5578.45</v>
      </c>
      <c r="K135" s="188">
        <v>1803</v>
      </c>
      <c r="L135" s="206">
        <v>150</v>
      </c>
      <c r="M135" s="207">
        <f>ROUND(L135*G162,2)</f>
        <v>3231</v>
      </c>
      <c r="N135" s="188">
        <v>1813.3</v>
      </c>
      <c r="O135" s="206">
        <v>350</v>
      </c>
      <c r="P135" s="207">
        <f>ROUND(O135*G162,2)</f>
        <v>7539</v>
      </c>
      <c r="Q135" s="188">
        <f t="shared" si="25"/>
        <v>1355</v>
      </c>
      <c r="R135" s="188">
        <f t="shared" si="26"/>
        <v>26407.95</v>
      </c>
      <c r="S135" s="189" t="s">
        <v>78</v>
      </c>
      <c r="T135" s="191"/>
      <c r="U135" s="191"/>
    </row>
    <row r="136" spans="1:21" s="190" customFormat="1" ht="33" customHeight="1">
      <c r="A136" s="214"/>
      <c r="B136" s="454" t="s">
        <v>38</v>
      </c>
      <c r="C136" s="454"/>
      <c r="D136" s="454"/>
      <c r="E136" s="187">
        <v>74.5</v>
      </c>
      <c r="F136" s="206">
        <v>600</v>
      </c>
      <c r="G136" s="207">
        <f>ROUND(F136*F161,2)</f>
        <v>26994</v>
      </c>
      <c r="H136" s="188">
        <v>72.8</v>
      </c>
      <c r="I136" s="206">
        <v>700</v>
      </c>
      <c r="J136" s="207">
        <f>ROUND(I136*F161,2)</f>
        <v>31493</v>
      </c>
      <c r="K136" s="188">
        <v>72.9</v>
      </c>
      <c r="L136" s="206">
        <v>400</v>
      </c>
      <c r="M136" s="207">
        <f>ROUND(L136*G161,2)</f>
        <v>18788</v>
      </c>
      <c r="N136" s="188">
        <v>72.9</v>
      </c>
      <c r="O136" s="206">
        <v>1050</v>
      </c>
      <c r="P136" s="207">
        <f>ROUND(O136*G161,2)</f>
        <v>49318.5</v>
      </c>
      <c r="Q136" s="188">
        <f t="shared" si="25"/>
        <v>2750</v>
      </c>
      <c r="R136" s="188">
        <f t="shared" si="26"/>
        <v>126593.5</v>
      </c>
      <c r="S136" s="189" t="s">
        <v>78</v>
      </c>
      <c r="T136" s="191"/>
      <c r="U136" s="191"/>
    </row>
    <row r="137" spans="1:21" s="190" customFormat="1" ht="55.5" customHeight="1">
      <c r="A137" s="214"/>
      <c r="B137" s="454" t="s">
        <v>39</v>
      </c>
      <c r="C137" s="454"/>
      <c r="D137" s="454"/>
      <c r="E137" s="187">
        <v>88.6</v>
      </c>
      <c r="F137" s="234">
        <v>55</v>
      </c>
      <c r="G137" s="207">
        <f>ROUND(F137*F161,2)</f>
        <v>2474.45</v>
      </c>
      <c r="H137" s="188">
        <v>88.5</v>
      </c>
      <c r="I137" s="212">
        <v>25</v>
      </c>
      <c r="J137" s="207">
        <f>ROUND(I137*F161,2)</f>
        <v>1124.75</v>
      </c>
      <c r="K137" s="188">
        <v>88.5</v>
      </c>
      <c r="L137" s="206">
        <v>90</v>
      </c>
      <c r="M137" s="207">
        <f>ROUND(L137*G161,2)</f>
        <v>4227.3</v>
      </c>
      <c r="N137" s="188">
        <v>88.5</v>
      </c>
      <c r="O137" s="216">
        <v>90</v>
      </c>
      <c r="P137" s="207">
        <f>ROUND(O137*G161,2)</f>
        <v>4227.3</v>
      </c>
      <c r="Q137" s="188">
        <f t="shared" si="25"/>
        <v>260</v>
      </c>
      <c r="R137" s="188">
        <f t="shared" si="26"/>
        <v>12053.8</v>
      </c>
      <c r="S137" s="189" t="s">
        <v>78</v>
      </c>
      <c r="T137" s="191"/>
      <c r="U137" s="191"/>
    </row>
    <row r="138" spans="1:21" s="249" customFormat="1" ht="49.5" customHeight="1">
      <c r="A138" s="242">
        <v>2</v>
      </c>
      <c r="B138" s="419" t="s">
        <v>42</v>
      </c>
      <c r="C138" s="420"/>
      <c r="D138" s="421"/>
      <c r="E138" s="243">
        <v>118.05</v>
      </c>
      <c r="F138" s="268">
        <f aca="true" t="shared" si="27" ref="F138:R138">SUM(F139:F141)</f>
        <v>75.025</v>
      </c>
      <c r="G138" s="246">
        <f t="shared" si="27"/>
        <v>3201.83</v>
      </c>
      <c r="H138" s="245">
        <f t="shared" si="27"/>
        <v>0</v>
      </c>
      <c r="I138" s="269">
        <f t="shared" si="27"/>
        <v>66.5</v>
      </c>
      <c r="J138" s="246">
        <f t="shared" si="27"/>
        <v>2818.29</v>
      </c>
      <c r="K138" s="245">
        <f t="shared" si="27"/>
        <v>0</v>
      </c>
      <c r="L138" s="269">
        <f t="shared" si="27"/>
        <v>44</v>
      </c>
      <c r="M138" s="246">
        <f t="shared" si="27"/>
        <v>1837.81</v>
      </c>
      <c r="N138" s="245">
        <f t="shared" si="27"/>
        <v>0</v>
      </c>
      <c r="O138" s="269">
        <f t="shared" si="27"/>
        <v>79</v>
      </c>
      <c r="P138" s="246">
        <f t="shared" si="27"/>
        <v>3532.62</v>
      </c>
      <c r="Q138" s="271">
        <f t="shared" si="27"/>
        <v>264.525</v>
      </c>
      <c r="R138" s="245">
        <f t="shared" si="27"/>
        <v>11390.55</v>
      </c>
      <c r="S138" s="247"/>
      <c r="T138" s="248"/>
      <c r="U138" s="248"/>
    </row>
    <row r="139" spans="1:21" s="190" customFormat="1" ht="42.75" customHeight="1">
      <c r="A139" s="203"/>
      <c r="B139" s="416" t="s">
        <v>94</v>
      </c>
      <c r="C139" s="417"/>
      <c r="D139" s="418"/>
      <c r="E139" s="187"/>
      <c r="F139" s="211">
        <v>58.525</v>
      </c>
      <c r="G139" s="207">
        <f>ROUND(F139*F161,2)</f>
        <v>2633.04</v>
      </c>
      <c r="H139" s="204"/>
      <c r="I139" s="234">
        <v>50</v>
      </c>
      <c r="J139" s="207">
        <f>ROUND(I139*F161,2)</f>
        <v>2249.5</v>
      </c>
      <c r="K139" s="188"/>
      <c r="L139" s="234">
        <v>30</v>
      </c>
      <c r="M139" s="207">
        <f>ROUND(L139*G161,2)</f>
        <v>1409.1</v>
      </c>
      <c r="N139" s="188"/>
      <c r="O139" s="234">
        <v>62</v>
      </c>
      <c r="P139" s="207">
        <f>ROUND(O139*G161,2)</f>
        <v>2912.14</v>
      </c>
      <c r="Q139" s="235">
        <f aca="true" t="shared" si="28" ref="Q139:R141">F139+I139+L139+O139</f>
        <v>200.525</v>
      </c>
      <c r="R139" s="188">
        <f t="shared" si="28"/>
        <v>9203.779999999999</v>
      </c>
      <c r="S139" s="189"/>
      <c r="T139" s="191"/>
      <c r="U139" s="191"/>
    </row>
    <row r="140" spans="1:21" s="190" customFormat="1" ht="39.75" customHeight="1">
      <c r="A140" s="203"/>
      <c r="B140" s="416" t="s">
        <v>95</v>
      </c>
      <c r="C140" s="417"/>
      <c r="D140" s="418"/>
      <c r="E140" s="187"/>
      <c r="F140" s="212">
        <v>6.5</v>
      </c>
      <c r="G140" s="207">
        <f>ROUND(F140*F162,2)</f>
        <v>118.89</v>
      </c>
      <c r="H140" s="204"/>
      <c r="I140" s="212">
        <v>6.5</v>
      </c>
      <c r="J140" s="207">
        <f>ROUND(I140*F162,2)</f>
        <v>118.89</v>
      </c>
      <c r="K140" s="188"/>
      <c r="L140" s="212">
        <v>9</v>
      </c>
      <c r="M140" s="207">
        <f>ROUND(L140*G162,2)</f>
        <v>193.86</v>
      </c>
      <c r="N140" s="188"/>
      <c r="O140" s="212">
        <v>7</v>
      </c>
      <c r="P140" s="207">
        <f>ROUND(O140*G162,2)</f>
        <v>150.78</v>
      </c>
      <c r="Q140" s="188">
        <f t="shared" si="28"/>
        <v>29</v>
      </c>
      <c r="R140" s="188">
        <f t="shared" si="28"/>
        <v>582.42</v>
      </c>
      <c r="S140" s="189"/>
      <c r="T140" s="191"/>
      <c r="U140" s="191"/>
    </row>
    <row r="141" spans="1:21" s="190" customFormat="1" ht="39.75" customHeight="1">
      <c r="A141" s="203"/>
      <c r="B141" s="416" t="s">
        <v>97</v>
      </c>
      <c r="C141" s="417"/>
      <c r="D141" s="418"/>
      <c r="E141" s="187"/>
      <c r="F141" s="212">
        <v>10</v>
      </c>
      <c r="G141" s="207">
        <f>ROUND(F141*F161,2)</f>
        <v>449.9</v>
      </c>
      <c r="H141" s="204"/>
      <c r="I141" s="212">
        <v>10</v>
      </c>
      <c r="J141" s="207">
        <f>ROUND(I141*F161,2)</f>
        <v>449.9</v>
      </c>
      <c r="K141" s="188"/>
      <c r="L141" s="212">
        <v>5</v>
      </c>
      <c r="M141" s="207">
        <f>ROUND(L141*G161,2)</f>
        <v>234.85</v>
      </c>
      <c r="N141" s="188"/>
      <c r="O141" s="212">
        <v>10</v>
      </c>
      <c r="P141" s="207">
        <f>ROUND(O141*G161,2)</f>
        <v>469.7</v>
      </c>
      <c r="Q141" s="188">
        <f t="shared" si="28"/>
        <v>35</v>
      </c>
      <c r="R141" s="188">
        <f t="shared" si="28"/>
        <v>1604.35</v>
      </c>
      <c r="S141" s="189"/>
      <c r="T141" s="191"/>
      <c r="U141" s="191"/>
    </row>
    <row r="142" spans="1:21" s="249" customFormat="1" ht="49.5" customHeight="1">
      <c r="A142" s="242">
        <v>3</v>
      </c>
      <c r="B142" s="419" t="s">
        <v>43</v>
      </c>
      <c r="C142" s="420"/>
      <c r="D142" s="421"/>
      <c r="E142" s="243">
        <v>180</v>
      </c>
      <c r="F142" s="244">
        <f>F143</f>
        <v>20</v>
      </c>
      <c r="G142" s="246">
        <f>G143</f>
        <v>899.8000000000001</v>
      </c>
      <c r="H142" s="245"/>
      <c r="I142" s="244">
        <f>I143</f>
        <v>20</v>
      </c>
      <c r="J142" s="246">
        <f>J143</f>
        <v>899.8</v>
      </c>
      <c r="K142" s="245"/>
      <c r="L142" s="244">
        <f>L143</f>
        <v>20</v>
      </c>
      <c r="M142" s="246">
        <f>M143</f>
        <v>939.4</v>
      </c>
      <c r="N142" s="245"/>
      <c r="O142" s="244">
        <f>O143</f>
        <v>20</v>
      </c>
      <c r="P142" s="246">
        <f>P143</f>
        <v>939.4</v>
      </c>
      <c r="Q142" s="245">
        <f>Q143</f>
        <v>80</v>
      </c>
      <c r="R142" s="245">
        <f>G142+J142+M142+P142</f>
        <v>3678.4</v>
      </c>
      <c r="S142" s="247"/>
      <c r="T142" s="248"/>
      <c r="U142" s="248"/>
    </row>
    <row r="143" spans="1:21" s="190" customFormat="1" ht="33.75" customHeight="1">
      <c r="A143" s="214"/>
      <c r="B143" s="424" t="s">
        <v>44</v>
      </c>
      <c r="C143" s="425"/>
      <c r="D143" s="426"/>
      <c r="E143" s="187"/>
      <c r="F143" s="206">
        <v>20</v>
      </c>
      <c r="G143" s="207">
        <f>F143*F161</f>
        <v>899.8000000000001</v>
      </c>
      <c r="H143" s="188"/>
      <c r="I143" s="206">
        <v>20</v>
      </c>
      <c r="J143" s="207">
        <f>ROUND(I143*F161,2)</f>
        <v>899.8</v>
      </c>
      <c r="K143" s="188"/>
      <c r="L143" s="206">
        <v>20</v>
      </c>
      <c r="M143" s="207">
        <f>ROUND(L143*G161,2)</f>
        <v>939.4</v>
      </c>
      <c r="N143" s="188"/>
      <c r="O143" s="206">
        <v>20</v>
      </c>
      <c r="P143" s="207">
        <f>ROUND(O143*G161,2)</f>
        <v>939.4</v>
      </c>
      <c r="Q143" s="188">
        <f>F143+I143+L143+O143</f>
        <v>80</v>
      </c>
      <c r="R143" s="188">
        <f>G143+J143+M143+P143</f>
        <v>3678.4</v>
      </c>
      <c r="S143" s="189"/>
      <c r="T143" s="191"/>
      <c r="U143" s="191"/>
    </row>
    <row r="144" spans="1:21" s="249" customFormat="1" ht="53.25" customHeight="1">
      <c r="A144" s="242">
        <v>4</v>
      </c>
      <c r="B144" s="419" t="s">
        <v>47</v>
      </c>
      <c r="C144" s="420"/>
      <c r="D144" s="421"/>
      <c r="E144" s="243"/>
      <c r="F144" s="244">
        <f>F145+F146+F147+F148+F149+F150+F151</f>
        <v>178.6</v>
      </c>
      <c r="G144" s="246">
        <f>G145+G146+G147+G148+G149+G150+G151</f>
        <v>7234.214</v>
      </c>
      <c r="H144" s="245"/>
      <c r="I144" s="244">
        <f>I145+I146+I147+I148+I149+I150+I151</f>
        <v>187.37</v>
      </c>
      <c r="J144" s="246">
        <f>J145+J146+J147+J148+J149+J150+J151</f>
        <v>7361.780000000001</v>
      </c>
      <c r="K144" s="245"/>
      <c r="L144" s="250">
        <f>L145+L146+L147+L148+L149+L150+L151</f>
        <v>171.155</v>
      </c>
      <c r="M144" s="246">
        <f>M145+M146+M147+M148+M149+M150+M151</f>
        <v>6852.409999999999</v>
      </c>
      <c r="N144" s="245"/>
      <c r="O144" s="244">
        <f>O145+O146+O147+O148+O149+O150+O151</f>
        <v>186.8</v>
      </c>
      <c r="P144" s="246">
        <f>P145+P146+P147+P148+P149+P150+P151</f>
        <v>7756.810000000001</v>
      </c>
      <c r="Q144" s="245">
        <f>Q145+Q146+Q147+Q148+Q149+Q150+Q151</f>
        <v>723.9250000000001</v>
      </c>
      <c r="R144" s="245">
        <f>SUM(R145:R151)</f>
        <v>29205.213999999996</v>
      </c>
      <c r="S144" s="247"/>
      <c r="T144" s="248"/>
      <c r="U144" s="248"/>
    </row>
    <row r="145" spans="1:21" s="190" customFormat="1" ht="33.75" customHeight="1">
      <c r="A145" s="203"/>
      <c r="B145" s="424" t="s">
        <v>104</v>
      </c>
      <c r="C145" s="425"/>
      <c r="D145" s="426"/>
      <c r="E145" s="187"/>
      <c r="F145" s="234">
        <v>21.8</v>
      </c>
      <c r="G145" s="207">
        <f>F145*F161</f>
        <v>980.782</v>
      </c>
      <c r="H145" s="188"/>
      <c r="I145" s="234">
        <v>21.8</v>
      </c>
      <c r="J145" s="207">
        <f>ROUND(I145*F161,2)</f>
        <v>980.78</v>
      </c>
      <c r="K145" s="188"/>
      <c r="L145" s="234">
        <v>21.9</v>
      </c>
      <c r="M145" s="207">
        <f>ROUND(L145*G161,2)</f>
        <v>1028.64</v>
      </c>
      <c r="N145" s="188"/>
      <c r="O145" s="234">
        <v>21.8</v>
      </c>
      <c r="P145" s="207">
        <f>ROUND(O145*G161,2)</f>
        <v>1023.95</v>
      </c>
      <c r="Q145" s="188">
        <f aca="true" t="shared" si="29" ref="Q145:R151">F145+I145+L145+O145</f>
        <v>87.3</v>
      </c>
      <c r="R145" s="188">
        <f>G145+J145+M145+P145</f>
        <v>4014.152</v>
      </c>
      <c r="S145" s="189"/>
      <c r="T145" s="191"/>
      <c r="U145" s="191"/>
    </row>
    <row r="146" spans="1:21" s="190" customFormat="1" ht="33.75" customHeight="1">
      <c r="A146" s="203"/>
      <c r="B146" s="424" t="s">
        <v>100</v>
      </c>
      <c r="C146" s="425"/>
      <c r="D146" s="426"/>
      <c r="E146" s="187"/>
      <c r="F146" s="206">
        <v>53</v>
      </c>
      <c r="G146" s="207">
        <f>53*F161</f>
        <v>2384.4700000000003</v>
      </c>
      <c r="H146" s="188"/>
      <c r="I146" s="206">
        <v>52</v>
      </c>
      <c r="J146" s="207">
        <f>ROUND(I146*F161,2)</f>
        <v>2339.48</v>
      </c>
      <c r="K146" s="188"/>
      <c r="L146" s="206">
        <v>55</v>
      </c>
      <c r="M146" s="207">
        <f>ROUND(L146*G161,2)</f>
        <v>2583.35</v>
      </c>
      <c r="N146" s="188"/>
      <c r="O146" s="206">
        <v>51</v>
      </c>
      <c r="P146" s="207">
        <f>ROUND(O146*G161,2)</f>
        <v>2395.47</v>
      </c>
      <c r="Q146" s="188">
        <f t="shared" si="29"/>
        <v>211</v>
      </c>
      <c r="R146" s="188">
        <f t="shared" si="29"/>
        <v>9702.77</v>
      </c>
      <c r="S146" s="189"/>
      <c r="T146" s="191"/>
      <c r="U146" s="191"/>
    </row>
    <row r="147" spans="1:21" s="190" customFormat="1" ht="33.75" customHeight="1">
      <c r="A147" s="203"/>
      <c r="B147" s="424" t="s">
        <v>103</v>
      </c>
      <c r="C147" s="425"/>
      <c r="D147" s="426"/>
      <c r="E147" s="187"/>
      <c r="F147" s="206">
        <v>20</v>
      </c>
      <c r="G147" s="207">
        <f>F147*F162</f>
        <v>365.79999999999995</v>
      </c>
      <c r="H147" s="188"/>
      <c r="I147" s="206">
        <v>20</v>
      </c>
      <c r="J147" s="207">
        <f>ROUND(I147*F162,2)</f>
        <v>365.8</v>
      </c>
      <c r="K147" s="188"/>
      <c r="L147" s="211">
        <v>26.655</v>
      </c>
      <c r="M147" s="207">
        <f>ROUND(L147*G162,2)</f>
        <v>574.15</v>
      </c>
      <c r="N147" s="188"/>
      <c r="O147" s="206">
        <v>20</v>
      </c>
      <c r="P147" s="207">
        <f>ROUND(O147*G162,2)</f>
        <v>430.8</v>
      </c>
      <c r="Q147" s="188">
        <f>F147+I147+L147+O147</f>
        <v>86.655</v>
      </c>
      <c r="R147" s="188">
        <f>G147+J147+M147+P147</f>
        <v>1736.55</v>
      </c>
      <c r="S147" s="189"/>
      <c r="T147" s="191"/>
      <c r="U147" s="191"/>
    </row>
    <row r="148" spans="1:21" s="190" customFormat="1" ht="33.75" customHeight="1">
      <c r="A148" s="203"/>
      <c r="B148" s="424" t="s">
        <v>50</v>
      </c>
      <c r="C148" s="425"/>
      <c r="D148" s="426"/>
      <c r="E148" s="187"/>
      <c r="F148" s="206">
        <v>37.3</v>
      </c>
      <c r="G148" s="207">
        <f>F148*F161</f>
        <v>1678.127</v>
      </c>
      <c r="H148" s="188"/>
      <c r="I148" s="206">
        <v>42.07</v>
      </c>
      <c r="J148" s="207">
        <f>ROUND(I148*F161,2)</f>
        <v>1892.73</v>
      </c>
      <c r="K148" s="188"/>
      <c r="L148" s="206">
        <v>21.1</v>
      </c>
      <c r="M148" s="207">
        <f>ROUND(L148*G161,2)</f>
        <v>991.07</v>
      </c>
      <c r="N148" s="188"/>
      <c r="O148" s="206">
        <v>27.5</v>
      </c>
      <c r="P148" s="207">
        <f>ROUND(O148*G161,2)</f>
        <v>1291.68</v>
      </c>
      <c r="Q148" s="188">
        <f t="shared" si="29"/>
        <v>127.97</v>
      </c>
      <c r="R148" s="188">
        <f>G148+J148+M148+P148</f>
        <v>5853.607</v>
      </c>
      <c r="S148" s="189" t="s">
        <v>78</v>
      </c>
      <c r="T148" s="191"/>
      <c r="U148" s="191"/>
    </row>
    <row r="149" spans="1:21" s="190" customFormat="1" ht="33.75" customHeight="1">
      <c r="A149" s="203"/>
      <c r="B149" s="424" t="s">
        <v>102</v>
      </c>
      <c r="C149" s="425"/>
      <c r="D149" s="426"/>
      <c r="E149" s="187"/>
      <c r="F149" s="206">
        <v>10</v>
      </c>
      <c r="G149" s="207">
        <f>F149*F162</f>
        <v>182.89999999999998</v>
      </c>
      <c r="H149" s="188"/>
      <c r="I149" s="206">
        <v>20</v>
      </c>
      <c r="J149" s="207">
        <f>ROUND(I149*F162,2)</f>
        <v>365.8</v>
      </c>
      <c r="K149" s="188"/>
      <c r="L149" s="206">
        <v>20</v>
      </c>
      <c r="M149" s="207">
        <f>ROUND(L149*G162,2)</f>
        <v>430.8</v>
      </c>
      <c r="N149" s="188"/>
      <c r="O149" s="206">
        <v>20</v>
      </c>
      <c r="P149" s="207">
        <f>ROUND(O149*G162,2)</f>
        <v>430.8</v>
      </c>
      <c r="Q149" s="188">
        <f>F149+I149+L149+O149</f>
        <v>70</v>
      </c>
      <c r="R149" s="188">
        <f>G149+J149+M149+P149</f>
        <v>1410.3</v>
      </c>
      <c r="S149" s="189"/>
      <c r="T149" s="191"/>
      <c r="U149" s="191"/>
    </row>
    <row r="150" spans="1:21" s="190" customFormat="1" ht="33.75" customHeight="1">
      <c r="A150" s="203"/>
      <c r="B150" s="454" t="s">
        <v>40</v>
      </c>
      <c r="C150" s="454"/>
      <c r="D150" s="454"/>
      <c r="E150" s="187"/>
      <c r="F150" s="206">
        <v>30</v>
      </c>
      <c r="G150" s="207">
        <f>F150*F161</f>
        <v>1349.7</v>
      </c>
      <c r="H150" s="188"/>
      <c r="I150" s="206">
        <v>25</v>
      </c>
      <c r="J150" s="207">
        <f>ROUND(I150*F161,2)</f>
        <v>1124.75</v>
      </c>
      <c r="K150" s="188"/>
      <c r="L150" s="206">
        <v>20</v>
      </c>
      <c r="M150" s="207">
        <f>ROUND(L150*G161,2)</f>
        <v>939.4</v>
      </c>
      <c r="N150" s="188"/>
      <c r="O150" s="206">
        <v>40</v>
      </c>
      <c r="P150" s="207">
        <f>ROUND(O150*G161,2)</f>
        <v>1878.8</v>
      </c>
      <c r="Q150" s="188">
        <f t="shared" si="29"/>
        <v>115</v>
      </c>
      <c r="R150" s="188">
        <f t="shared" si="29"/>
        <v>5292.65</v>
      </c>
      <c r="S150" s="189" t="s">
        <v>78</v>
      </c>
      <c r="T150" s="191"/>
      <c r="U150" s="191"/>
    </row>
    <row r="151" spans="1:21" s="190" customFormat="1" ht="33.75" customHeight="1">
      <c r="A151" s="203"/>
      <c r="B151" s="410" t="s">
        <v>108</v>
      </c>
      <c r="C151" s="411"/>
      <c r="D151" s="412"/>
      <c r="E151" s="187"/>
      <c r="F151" s="206">
        <v>6.5</v>
      </c>
      <c r="G151" s="207">
        <f>F151*F161</f>
        <v>292.435</v>
      </c>
      <c r="H151" s="188"/>
      <c r="I151" s="206">
        <v>6.5</v>
      </c>
      <c r="J151" s="207">
        <f>ROUND(I151*F161,2)</f>
        <v>292.44</v>
      </c>
      <c r="K151" s="188"/>
      <c r="L151" s="206">
        <v>6.5</v>
      </c>
      <c r="M151" s="207">
        <f>ROUND(L151*G161,)</f>
        <v>305</v>
      </c>
      <c r="N151" s="188"/>
      <c r="O151" s="206">
        <v>6.5</v>
      </c>
      <c r="P151" s="207">
        <f>ROUND(O151*G161,2)</f>
        <v>305.31</v>
      </c>
      <c r="Q151" s="188">
        <f t="shared" si="29"/>
        <v>26</v>
      </c>
      <c r="R151" s="188">
        <f>G151+J151+M151+P151</f>
        <v>1195.185</v>
      </c>
      <c r="S151" s="189"/>
      <c r="T151" s="191"/>
      <c r="U151" s="191"/>
    </row>
    <row r="152" spans="1:21" s="249" customFormat="1" ht="49.5" customHeight="1">
      <c r="A152" s="242">
        <v>5</v>
      </c>
      <c r="B152" s="419" t="s">
        <v>53</v>
      </c>
      <c r="C152" s="420"/>
      <c r="D152" s="421"/>
      <c r="E152" s="243"/>
      <c r="F152" s="244">
        <f>F153+F154+F155</f>
        <v>950</v>
      </c>
      <c r="G152" s="246">
        <f>G153+G154+G155</f>
        <v>42740.5</v>
      </c>
      <c r="H152" s="245"/>
      <c r="I152" s="244">
        <f>I153+I154+I155</f>
        <v>675</v>
      </c>
      <c r="J152" s="246">
        <f>J153+J154+J155</f>
        <v>30368.25</v>
      </c>
      <c r="K152" s="245"/>
      <c r="L152" s="244">
        <f>L153+L154+L155</f>
        <v>660</v>
      </c>
      <c r="M152" s="246">
        <f>M153+M154+M155</f>
        <v>31000.2</v>
      </c>
      <c r="N152" s="245"/>
      <c r="O152" s="244">
        <f>O153+O154+O155</f>
        <v>970</v>
      </c>
      <c r="P152" s="246">
        <f>P153+P154+P155</f>
        <v>45560.9</v>
      </c>
      <c r="Q152" s="245">
        <f aca="true" t="shared" si="30" ref="Q152:R155">F152+I152+L152+O152</f>
        <v>3255</v>
      </c>
      <c r="R152" s="245">
        <f>G152+J152+M152+P152</f>
        <v>149669.85</v>
      </c>
      <c r="S152" s="247"/>
      <c r="T152" s="248"/>
      <c r="U152" s="248"/>
    </row>
    <row r="153" spans="1:21" s="190" customFormat="1" ht="38.25" customHeight="1">
      <c r="A153" s="214"/>
      <c r="B153" s="514" t="s">
        <v>98</v>
      </c>
      <c r="C153" s="515"/>
      <c r="D153" s="516"/>
      <c r="E153" s="187"/>
      <c r="F153" s="206">
        <v>100</v>
      </c>
      <c r="G153" s="207">
        <f>F153*F161</f>
        <v>4499</v>
      </c>
      <c r="H153" s="188"/>
      <c r="I153" s="206">
        <v>55</v>
      </c>
      <c r="J153" s="207">
        <f>ROUND(I153*F161,2)</f>
        <v>2474.45</v>
      </c>
      <c r="K153" s="188"/>
      <c r="L153" s="206">
        <v>90</v>
      </c>
      <c r="M153" s="207">
        <f>ROUND(L153*G161,2)</f>
        <v>4227.3</v>
      </c>
      <c r="N153" s="188"/>
      <c r="O153" s="206">
        <v>70</v>
      </c>
      <c r="P153" s="207">
        <f>O153*G161</f>
        <v>3287.9</v>
      </c>
      <c r="Q153" s="188">
        <f t="shared" si="30"/>
        <v>315</v>
      </c>
      <c r="R153" s="188">
        <f t="shared" si="30"/>
        <v>14488.65</v>
      </c>
      <c r="S153" s="189" t="s">
        <v>78</v>
      </c>
      <c r="T153" s="191"/>
      <c r="U153" s="191"/>
    </row>
    <row r="154" spans="1:21" s="190" customFormat="1" ht="36.75" customHeight="1">
      <c r="A154" s="214"/>
      <c r="B154" s="424" t="s">
        <v>55</v>
      </c>
      <c r="C154" s="425"/>
      <c r="D154" s="426"/>
      <c r="E154" s="187"/>
      <c r="F154" s="206">
        <v>150</v>
      </c>
      <c r="G154" s="207">
        <f>F154*F161</f>
        <v>6748.5</v>
      </c>
      <c r="H154" s="188"/>
      <c r="I154" s="206">
        <v>120</v>
      </c>
      <c r="J154" s="207">
        <f>ROUND(I154*F161,2)</f>
        <v>5398.8</v>
      </c>
      <c r="K154" s="188"/>
      <c r="L154" s="212">
        <v>120</v>
      </c>
      <c r="M154" s="207">
        <f>ROUND(L154*G161,2)</f>
        <v>5636.4</v>
      </c>
      <c r="N154" s="188"/>
      <c r="O154" s="212">
        <v>300</v>
      </c>
      <c r="P154" s="207">
        <f>O154*G161</f>
        <v>14091</v>
      </c>
      <c r="Q154" s="188">
        <f t="shared" si="30"/>
        <v>690</v>
      </c>
      <c r="R154" s="188">
        <f t="shared" si="30"/>
        <v>31874.699999999997</v>
      </c>
      <c r="S154" s="189" t="s">
        <v>78</v>
      </c>
      <c r="T154" s="191"/>
      <c r="U154" s="191"/>
    </row>
    <row r="155" spans="1:21" s="190" customFormat="1" ht="33.75" customHeight="1">
      <c r="A155" s="214"/>
      <c r="B155" s="424" t="s">
        <v>81</v>
      </c>
      <c r="C155" s="425"/>
      <c r="D155" s="426"/>
      <c r="E155" s="187"/>
      <c r="F155" s="206">
        <v>700</v>
      </c>
      <c r="G155" s="207">
        <f>SUM(F155)*F161</f>
        <v>31493</v>
      </c>
      <c r="H155" s="188"/>
      <c r="I155" s="206">
        <v>500</v>
      </c>
      <c r="J155" s="207">
        <f>ROUND(I155*F161,2)</f>
        <v>22495</v>
      </c>
      <c r="K155" s="188"/>
      <c r="L155" s="212">
        <v>450</v>
      </c>
      <c r="M155" s="207">
        <f>ROUND(L155*G161,2)</f>
        <v>21136.5</v>
      </c>
      <c r="N155" s="188"/>
      <c r="O155" s="212">
        <v>600</v>
      </c>
      <c r="P155" s="207">
        <f>SUM(O155)*G161</f>
        <v>28182</v>
      </c>
      <c r="Q155" s="188">
        <f t="shared" si="30"/>
        <v>2250</v>
      </c>
      <c r="R155" s="188">
        <f t="shared" si="30"/>
        <v>103306.5</v>
      </c>
      <c r="S155" s="189"/>
      <c r="T155" s="191"/>
      <c r="U155" s="191"/>
    </row>
    <row r="156" spans="1:21" s="249" customFormat="1" ht="49.5" customHeight="1">
      <c r="A156" s="251">
        <v>6</v>
      </c>
      <c r="B156" s="419" t="s">
        <v>82</v>
      </c>
      <c r="C156" s="420"/>
      <c r="D156" s="421"/>
      <c r="E156" s="243"/>
      <c r="F156" s="244">
        <f>SUM(F157:F158)</f>
        <v>5</v>
      </c>
      <c r="G156" s="246">
        <f aca="true" t="shared" si="31" ref="G156:R156">SUM(G157:G158)</f>
        <v>224.95000000000002</v>
      </c>
      <c r="H156" s="245">
        <f t="shared" si="31"/>
        <v>0</v>
      </c>
      <c r="I156" s="244">
        <f t="shared" si="31"/>
        <v>15</v>
      </c>
      <c r="J156" s="246">
        <f t="shared" si="31"/>
        <v>674.85</v>
      </c>
      <c r="K156" s="245">
        <f t="shared" si="31"/>
        <v>0</v>
      </c>
      <c r="L156" s="269">
        <f t="shared" si="31"/>
        <v>17</v>
      </c>
      <c r="M156" s="246">
        <f t="shared" si="31"/>
        <v>798.49</v>
      </c>
      <c r="N156" s="245">
        <f t="shared" si="31"/>
        <v>0</v>
      </c>
      <c r="O156" s="269">
        <f t="shared" si="31"/>
        <v>10</v>
      </c>
      <c r="P156" s="246">
        <f t="shared" si="31"/>
        <v>469.7</v>
      </c>
      <c r="Q156" s="245">
        <f t="shared" si="31"/>
        <v>47</v>
      </c>
      <c r="R156" s="245">
        <f t="shared" si="31"/>
        <v>2167.99</v>
      </c>
      <c r="S156" s="247"/>
      <c r="T156" s="248"/>
      <c r="U156" s="248"/>
    </row>
    <row r="157" spans="1:21" s="190" customFormat="1" ht="33.75" customHeight="1">
      <c r="A157" s="205"/>
      <c r="B157" s="416" t="s">
        <v>83</v>
      </c>
      <c r="C157" s="451"/>
      <c r="D157" s="452"/>
      <c r="E157" s="187"/>
      <c r="F157" s="206">
        <v>0</v>
      </c>
      <c r="G157" s="207">
        <f>SUM(F157)*F161</f>
        <v>0</v>
      </c>
      <c r="H157" s="188"/>
      <c r="I157" s="206">
        <v>0</v>
      </c>
      <c r="J157" s="207">
        <f>SUM(I157)*F161</f>
        <v>0</v>
      </c>
      <c r="K157" s="188"/>
      <c r="L157" s="206">
        <v>0</v>
      </c>
      <c r="M157" s="207">
        <f>SUM(L157)*G161</f>
        <v>0</v>
      </c>
      <c r="N157" s="188"/>
      <c r="O157" s="206">
        <v>0</v>
      </c>
      <c r="P157" s="207">
        <f>SUM(O157)*G161</f>
        <v>0</v>
      </c>
      <c r="Q157" s="188">
        <f>F157+I157+L157+O157</f>
        <v>0</v>
      </c>
      <c r="R157" s="188">
        <f>SUM(G157)+J157+M157+P157</f>
        <v>0</v>
      </c>
      <c r="S157" s="189"/>
      <c r="T157" s="191"/>
      <c r="U157" s="191"/>
    </row>
    <row r="158" spans="1:21" s="190" customFormat="1" ht="33.75" customHeight="1">
      <c r="A158" s="205"/>
      <c r="B158" s="416" t="s">
        <v>84</v>
      </c>
      <c r="C158" s="451"/>
      <c r="D158" s="452"/>
      <c r="E158" s="187"/>
      <c r="F158" s="206">
        <v>5</v>
      </c>
      <c r="G158" s="207">
        <f>SUM(F158)*F161</f>
        <v>224.95000000000002</v>
      </c>
      <c r="H158" s="188"/>
      <c r="I158" s="206">
        <v>15</v>
      </c>
      <c r="J158" s="207">
        <f>ROUND(I158*F161,2)</f>
        <v>674.85</v>
      </c>
      <c r="K158" s="188"/>
      <c r="L158" s="212">
        <v>17</v>
      </c>
      <c r="M158" s="207">
        <f>ROUND(L158*G161,2)</f>
        <v>798.49</v>
      </c>
      <c r="N158" s="188"/>
      <c r="O158" s="212">
        <v>10</v>
      </c>
      <c r="P158" s="207">
        <f>SUM(O158)*G161</f>
        <v>469.7</v>
      </c>
      <c r="Q158" s="188">
        <f>F158+I158+L158+O158</f>
        <v>47</v>
      </c>
      <c r="R158" s="188">
        <f>SUM(G158)+J158+M158+P158</f>
        <v>2167.99</v>
      </c>
      <c r="S158" s="189"/>
      <c r="T158" s="191"/>
      <c r="U158" s="191"/>
    </row>
    <row r="159" spans="1:19" s="249" customFormat="1" ht="49.5" customHeight="1">
      <c r="A159" s="272"/>
      <c r="B159" s="467" t="s">
        <v>19</v>
      </c>
      <c r="C159" s="467"/>
      <c r="D159" s="467"/>
      <c r="E159" s="253">
        <f>SUM(E131:E142)</f>
        <v>6747.35</v>
      </c>
      <c r="F159" s="250">
        <f>F131+F138+F142+F144+F152+F156</f>
        <v>3243.625</v>
      </c>
      <c r="G159" s="246">
        <f>SUM(G131+G138+G142+G144+G152+G156)</f>
        <v>123596.14400000001</v>
      </c>
      <c r="H159" s="245" t="e">
        <f>#REF!+H131+H138+H142+H144+H152+H156</f>
        <v>#REF!</v>
      </c>
      <c r="I159" s="244">
        <f>I131+I138+I142+I144+I152+I156</f>
        <v>2723.87</v>
      </c>
      <c r="J159" s="246">
        <f>J131+J138+J142+J144+J152+J156</f>
        <v>106486.87000000001</v>
      </c>
      <c r="K159" s="245" t="e">
        <f>#REF!+K131+K138+K142+K144+K152+K156</f>
        <v>#REF!</v>
      </c>
      <c r="L159" s="244">
        <f>L131+L138+L142+L144+L152+L156</f>
        <v>2032.155</v>
      </c>
      <c r="M159" s="246">
        <f>M131+M138+M142+M144+M152+M156</f>
        <v>85897.11</v>
      </c>
      <c r="N159" s="245" t="e">
        <f>#REF!+N131+N138+N142+N144+N152+N156</f>
        <v>#REF!</v>
      </c>
      <c r="O159" s="244">
        <f>O131+O138+O142+O144+O152+O156</f>
        <v>3655.8</v>
      </c>
      <c r="P159" s="246">
        <f>P131+P138+P142+P144+P152+P156</f>
        <v>152716.73</v>
      </c>
      <c r="Q159" s="245">
        <f>Q131+Q138+Q142+Q144+Q152+Q156</f>
        <v>11655.449999999999</v>
      </c>
      <c r="R159" s="245">
        <f>R131+R138+R142+R144+R152+R156</f>
        <v>468696.85399999993</v>
      </c>
      <c r="S159" s="247"/>
    </row>
    <row r="160" spans="1:18" s="190" customFormat="1" ht="51.75" customHeight="1">
      <c r="A160" s="208"/>
      <c r="B160" s="527" t="s">
        <v>17</v>
      </c>
      <c r="C160" s="528"/>
      <c r="D160" s="529"/>
      <c r="E160" s="456" t="s">
        <v>112</v>
      </c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457"/>
      <c r="R160" s="458"/>
    </row>
    <row r="161" spans="1:18" ht="26.25">
      <c r="A161" s="4"/>
      <c r="B161" s="4"/>
      <c r="C161" s="4"/>
      <c r="D161" s="89"/>
      <c r="E161" s="89"/>
      <c r="F161" s="3">
        <v>44.99</v>
      </c>
      <c r="G161" s="390">
        <v>46.97</v>
      </c>
      <c r="H161" s="237"/>
      <c r="I161" s="237"/>
      <c r="J161" s="154"/>
      <c r="K161" s="4"/>
      <c r="L161" s="4"/>
      <c r="M161" s="4"/>
      <c r="N161" s="4"/>
      <c r="O161" s="4"/>
      <c r="P161" s="4"/>
      <c r="Q161" s="4"/>
      <c r="R161" s="4"/>
    </row>
    <row r="162" spans="1:18" ht="26.25">
      <c r="A162" s="4"/>
      <c r="B162" s="4"/>
      <c r="C162" s="4"/>
      <c r="D162" s="89"/>
      <c r="E162" s="89"/>
      <c r="F162" s="392">
        <v>18.29</v>
      </c>
      <c r="G162" s="87">
        <v>21.54</v>
      </c>
      <c r="H162" s="237"/>
      <c r="I162" s="237"/>
      <c r="J162" s="154"/>
      <c r="K162" s="4"/>
      <c r="L162" s="4"/>
      <c r="M162" s="4"/>
      <c r="N162" s="4"/>
      <c r="O162" s="4"/>
      <c r="P162" s="4"/>
      <c r="Q162" s="4"/>
      <c r="R162" s="4"/>
    </row>
    <row r="163" spans="1:18" s="215" customFormat="1" ht="25.5" customHeight="1">
      <c r="A163" s="533" t="s">
        <v>145</v>
      </c>
      <c r="B163" s="533"/>
      <c r="C163" s="533"/>
      <c r="D163" s="533"/>
      <c r="E163" s="533"/>
      <c r="F163" s="533"/>
      <c r="G163" s="533"/>
      <c r="H163" s="533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</row>
    <row r="164" spans="1:18" s="215" customFormat="1" ht="25.5" customHeight="1">
      <c r="A164" s="534" t="s">
        <v>15</v>
      </c>
      <c r="B164" s="536" t="s">
        <v>0</v>
      </c>
      <c r="C164" s="537"/>
      <c r="D164" s="538"/>
      <c r="E164" s="521" t="s">
        <v>1</v>
      </c>
      <c r="F164" s="526"/>
      <c r="G164" s="522"/>
      <c r="H164" s="521" t="s">
        <v>3</v>
      </c>
      <c r="I164" s="526"/>
      <c r="J164" s="522"/>
      <c r="K164" s="521" t="s">
        <v>4</v>
      </c>
      <c r="L164" s="526"/>
      <c r="M164" s="522"/>
      <c r="N164" s="521" t="s">
        <v>6</v>
      </c>
      <c r="O164" s="526"/>
      <c r="P164" s="522"/>
      <c r="Q164" s="521" t="s">
        <v>7</v>
      </c>
      <c r="R164" s="522"/>
    </row>
    <row r="165" spans="1:18" s="215" customFormat="1" ht="51">
      <c r="A165" s="535"/>
      <c r="B165" s="539"/>
      <c r="C165" s="540"/>
      <c r="D165" s="541"/>
      <c r="E165" s="217"/>
      <c r="F165" s="217" t="s">
        <v>99</v>
      </c>
      <c r="G165" s="217" t="s">
        <v>5</v>
      </c>
      <c r="H165" s="217"/>
      <c r="I165" s="220" t="s">
        <v>99</v>
      </c>
      <c r="J165" s="217" t="s">
        <v>5</v>
      </c>
      <c r="K165" s="217"/>
      <c r="L165" s="217" t="s">
        <v>99</v>
      </c>
      <c r="M165" s="217" t="s">
        <v>5</v>
      </c>
      <c r="N165" s="217" t="s">
        <v>2</v>
      </c>
      <c r="O165" s="217" t="s">
        <v>99</v>
      </c>
      <c r="P165" s="217" t="s">
        <v>5</v>
      </c>
      <c r="Q165" s="217" t="s">
        <v>99</v>
      </c>
      <c r="R165" s="217" t="s">
        <v>5</v>
      </c>
    </row>
    <row r="166" spans="1:18" s="278" customFormat="1" ht="49.5" customHeight="1">
      <c r="A166" s="273">
        <v>1</v>
      </c>
      <c r="B166" s="405" t="s">
        <v>41</v>
      </c>
      <c r="C166" s="406"/>
      <c r="D166" s="407"/>
      <c r="E166" s="263"/>
      <c r="F166" s="274">
        <f>F167+F168+F169+F170+F171+F172</f>
        <v>150.2</v>
      </c>
      <c r="G166" s="275">
        <f aca="true" t="shared" si="32" ref="G166:M166">G167+G168+G169+G170+G171+G172</f>
        <v>49800.310000000005</v>
      </c>
      <c r="H166" s="275">
        <f t="shared" si="32"/>
        <v>1508.1</v>
      </c>
      <c r="I166" s="276">
        <f t="shared" si="32"/>
        <v>153.2</v>
      </c>
      <c r="J166" s="275">
        <f>J167+J168+J169+J170+J171+J172</f>
        <v>50794.990000000005</v>
      </c>
      <c r="K166" s="275">
        <f>K167+K168+K169+K170+K171+K172</f>
        <v>453.7</v>
      </c>
      <c r="L166" s="276">
        <f>L167+L168+L169+L170+L171+L172</f>
        <v>155.7</v>
      </c>
      <c r="M166" s="275">
        <f t="shared" si="32"/>
        <v>56318.25</v>
      </c>
      <c r="N166" s="275">
        <f>N167+N168+N169+N170+N171+N172</f>
        <v>3033.1</v>
      </c>
      <c r="O166" s="276">
        <f>O167+O168+O169+O170+O171+O172</f>
        <v>154.9</v>
      </c>
      <c r="P166" s="277">
        <f>P167+P168+P169+P170+P171+P172</f>
        <v>56028.88</v>
      </c>
      <c r="Q166" s="275">
        <f>Q167+Q168+Q169+Q170+Q171+Q172</f>
        <v>614</v>
      </c>
      <c r="R166" s="275">
        <f>R167+R168+R169+R170+R171+R172</f>
        <v>212942.43000000002</v>
      </c>
    </row>
    <row r="167" spans="1:18" s="215" customFormat="1" ht="54" customHeight="1">
      <c r="A167" s="221"/>
      <c r="B167" s="530" t="s">
        <v>34</v>
      </c>
      <c r="C167" s="531"/>
      <c r="D167" s="532"/>
      <c r="E167" s="222">
        <v>968.6</v>
      </c>
      <c r="F167" s="223">
        <v>24</v>
      </c>
      <c r="G167" s="219">
        <f>ROUND(F167*F196,2)</f>
        <v>7957.44</v>
      </c>
      <c r="H167" s="218">
        <v>347.1</v>
      </c>
      <c r="I167" s="224">
        <v>25.5</v>
      </c>
      <c r="J167" s="219">
        <f>ROUND(I167*F196,2)</f>
        <v>8454.78</v>
      </c>
      <c r="K167" s="218">
        <v>138.9</v>
      </c>
      <c r="L167" s="224">
        <v>25.5</v>
      </c>
      <c r="M167" s="219">
        <f>ROUND(L167*G196,2)</f>
        <v>9223.61</v>
      </c>
      <c r="N167" s="218">
        <v>879.1</v>
      </c>
      <c r="O167" s="224">
        <v>30</v>
      </c>
      <c r="P167" s="219">
        <f>ROUND(O167*G196,2)</f>
        <v>10851.3</v>
      </c>
      <c r="Q167" s="218">
        <f aca="true" t="shared" si="33" ref="Q167:R172">F167+I167+L167+O167</f>
        <v>105</v>
      </c>
      <c r="R167" s="218">
        <f>G167+J167+M167+P167</f>
        <v>36487.130000000005</v>
      </c>
    </row>
    <row r="168" spans="1:18" s="215" customFormat="1" ht="46.5" customHeight="1">
      <c r="A168" s="221"/>
      <c r="B168" s="530" t="s">
        <v>35</v>
      </c>
      <c r="C168" s="531"/>
      <c r="D168" s="532"/>
      <c r="E168" s="222">
        <v>275.5</v>
      </c>
      <c r="F168" s="223">
        <v>18</v>
      </c>
      <c r="G168" s="225">
        <f>ROUND(F168*F196,2)</f>
        <v>5968.08</v>
      </c>
      <c r="H168" s="218">
        <v>101.3</v>
      </c>
      <c r="I168" s="224">
        <v>15.5</v>
      </c>
      <c r="J168" s="219">
        <f>ROUND(I168*F196,2)</f>
        <v>5139.18</v>
      </c>
      <c r="K168" s="218">
        <v>40.3</v>
      </c>
      <c r="L168" s="224">
        <v>18</v>
      </c>
      <c r="M168" s="219">
        <f>ROUND(L168*G196,2)</f>
        <v>6510.78</v>
      </c>
      <c r="N168" s="218">
        <v>245.5</v>
      </c>
      <c r="O168" s="224">
        <v>15.5</v>
      </c>
      <c r="P168" s="219">
        <f>ROUND(O168*G196,2)</f>
        <v>5606.51</v>
      </c>
      <c r="Q168" s="218">
        <f t="shared" si="33"/>
        <v>67</v>
      </c>
      <c r="R168" s="218">
        <f>G168+J168+M168+P168</f>
        <v>23224.550000000003</v>
      </c>
    </row>
    <row r="169" spans="1:18" s="215" customFormat="1" ht="27" customHeight="1">
      <c r="A169" s="221"/>
      <c r="B169" s="530" t="s">
        <v>36</v>
      </c>
      <c r="C169" s="531"/>
      <c r="D169" s="532"/>
      <c r="E169" s="222">
        <v>1020.1</v>
      </c>
      <c r="F169" s="223">
        <v>20</v>
      </c>
      <c r="G169" s="219">
        <f>ROUND(F169*F196,2)</f>
        <v>6631.2</v>
      </c>
      <c r="H169" s="218">
        <v>343</v>
      </c>
      <c r="I169" s="224">
        <v>24</v>
      </c>
      <c r="J169" s="219">
        <f>ROUND(I169*F196,2)</f>
        <v>7957.44</v>
      </c>
      <c r="K169" s="218">
        <v>122.2</v>
      </c>
      <c r="L169" s="224">
        <v>24</v>
      </c>
      <c r="M169" s="219">
        <f>ROUND(L169*G196,2)</f>
        <v>8681.04</v>
      </c>
      <c r="N169" s="218">
        <v>920.9</v>
      </c>
      <c r="O169" s="224">
        <v>20</v>
      </c>
      <c r="P169" s="219">
        <f>ROUND(O169*G196,2)</f>
        <v>7234.2</v>
      </c>
      <c r="Q169" s="218">
        <f t="shared" si="33"/>
        <v>88</v>
      </c>
      <c r="R169" s="218">
        <f>G169+J169+M169+P169</f>
        <v>30503.88</v>
      </c>
    </row>
    <row r="170" spans="1:18" s="215" customFormat="1" ht="25.5" customHeight="1">
      <c r="A170" s="226"/>
      <c r="B170" s="530" t="s">
        <v>37</v>
      </c>
      <c r="C170" s="531"/>
      <c r="D170" s="532"/>
      <c r="E170" s="227">
        <v>186.3</v>
      </c>
      <c r="F170" s="223">
        <v>18</v>
      </c>
      <c r="G170" s="219">
        <f>ROUND(F170*F196,2)</f>
        <v>5968.08</v>
      </c>
      <c r="H170" s="218">
        <v>55.3</v>
      </c>
      <c r="I170" s="224">
        <v>18</v>
      </c>
      <c r="J170" s="219">
        <f>ROUND(I170*F196,2)</f>
        <v>5968.08</v>
      </c>
      <c r="K170" s="218">
        <v>2.8</v>
      </c>
      <c r="L170" s="224">
        <v>18</v>
      </c>
      <c r="M170" s="219">
        <f>ROUND(L170*G196,2)</f>
        <v>6510.78</v>
      </c>
      <c r="N170" s="218">
        <v>158.5</v>
      </c>
      <c r="O170" s="224">
        <v>19</v>
      </c>
      <c r="P170" s="219">
        <f>ROUND(O170*G196,2)</f>
        <v>6872.49</v>
      </c>
      <c r="Q170" s="218">
        <f t="shared" si="33"/>
        <v>73</v>
      </c>
      <c r="R170" s="218">
        <f>G170+J170+M170+P170</f>
        <v>25319.43</v>
      </c>
    </row>
    <row r="171" spans="1:18" s="215" customFormat="1" ht="25.5" customHeight="1">
      <c r="A171" s="226"/>
      <c r="B171" s="530" t="s">
        <v>38</v>
      </c>
      <c r="C171" s="531"/>
      <c r="D171" s="532"/>
      <c r="E171" s="227">
        <v>619</v>
      </c>
      <c r="F171" s="223">
        <v>55.2</v>
      </c>
      <c r="G171" s="219">
        <f>ROUND(F171*F196,2)</f>
        <v>18302.11</v>
      </c>
      <c r="H171" s="218">
        <v>532.4</v>
      </c>
      <c r="I171" s="224">
        <v>55.2</v>
      </c>
      <c r="J171" s="219">
        <f>ROUND(I171*F196,2)</f>
        <v>18302.11</v>
      </c>
      <c r="K171" s="218">
        <v>142.3</v>
      </c>
      <c r="L171" s="224">
        <v>55.2</v>
      </c>
      <c r="M171" s="219">
        <f>ROUND(L171*G196,2)</f>
        <v>19966.39</v>
      </c>
      <c r="N171" s="218">
        <v>646.5</v>
      </c>
      <c r="O171" s="224">
        <v>55.4</v>
      </c>
      <c r="P171" s="219">
        <f>ROUND(O171*G196,2)</f>
        <v>20038.73</v>
      </c>
      <c r="Q171" s="218">
        <f t="shared" si="33"/>
        <v>221.00000000000003</v>
      </c>
      <c r="R171" s="218">
        <f>G171+J171+M171+P171</f>
        <v>76609.34</v>
      </c>
    </row>
    <row r="172" spans="1:18" s="215" customFormat="1" ht="51.75" customHeight="1">
      <c r="A172" s="226"/>
      <c r="B172" s="530" t="s">
        <v>39</v>
      </c>
      <c r="C172" s="531"/>
      <c r="D172" s="532"/>
      <c r="E172" s="227">
        <v>277.52</v>
      </c>
      <c r="F172" s="228">
        <v>15</v>
      </c>
      <c r="G172" s="219">
        <f>ROUND(F172*F196,2)</f>
        <v>4973.4</v>
      </c>
      <c r="H172" s="218">
        <v>129</v>
      </c>
      <c r="I172" s="229">
        <v>15</v>
      </c>
      <c r="J172" s="219">
        <f>ROUND(I172*F196,2)</f>
        <v>4973.4</v>
      </c>
      <c r="K172" s="218">
        <v>7.2</v>
      </c>
      <c r="L172" s="229">
        <v>15</v>
      </c>
      <c r="M172" s="219">
        <f>ROUND(L172*G196,2)</f>
        <v>5425.65</v>
      </c>
      <c r="N172" s="218">
        <v>182.6</v>
      </c>
      <c r="O172" s="229">
        <v>15</v>
      </c>
      <c r="P172" s="219">
        <f>ROUND(O172*G196,2)</f>
        <v>5425.65</v>
      </c>
      <c r="Q172" s="218">
        <f t="shared" si="33"/>
        <v>60</v>
      </c>
      <c r="R172" s="218">
        <f t="shared" si="33"/>
        <v>20798.1</v>
      </c>
    </row>
    <row r="173" spans="1:18" s="278" customFormat="1" ht="49.5" customHeight="1">
      <c r="A173" s="273">
        <v>2</v>
      </c>
      <c r="B173" s="405" t="s">
        <v>42</v>
      </c>
      <c r="C173" s="406"/>
      <c r="D173" s="407"/>
      <c r="E173" s="279"/>
      <c r="F173" s="280">
        <f aca="true" t="shared" si="34" ref="F173:R173">SUM(F174:F175)</f>
        <v>19.25</v>
      </c>
      <c r="G173" s="275">
        <f t="shared" si="34"/>
        <v>6382.53</v>
      </c>
      <c r="H173" s="275">
        <f t="shared" si="34"/>
        <v>0</v>
      </c>
      <c r="I173" s="281">
        <f t="shared" si="34"/>
        <v>20.25</v>
      </c>
      <c r="J173" s="275">
        <f t="shared" si="34"/>
        <v>6714.09</v>
      </c>
      <c r="K173" s="275">
        <f t="shared" si="34"/>
        <v>0</v>
      </c>
      <c r="L173" s="281">
        <f t="shared" si="34"/>
        <v>19.25</v>
      </c>
      <c r="M173" s="275">
        <f>M174+M175</f>
        <v>6962.92</v>
      </c>
      <c r="N173" s="275">
        <f t="shared" si="34"/>
        <v>0</v>
      </c>
      <c r="O173" s="280">
        <f t="shared" si="34"/>
        <v>20.25</v>
      </c>
      <c r="P173" s="277">
        <f t="shared" si="34"/>
        <v>7324.63</v>
      </c>
      <c r="Q173" s="287">
        <f t="shared" si="34"/>
        <v>79</v>
      </c>
      <c r="R173" s="275">
        <f t="shared" si="34"/>
        <v>27384.17</v>
      </c>
    </row>
    <row r="174" spans="1:18" s="215" customFormat="1" ht="31.5" customHeight="1">
      <c r="A174" s="221"/>
      <c r="B174" s="530" t="s">
        <v>94</v>
      </c>
      <c r="C174" s="542"/>
      <c r="D174" s="543"/>
      <c r="E174" s="227"/>
      <c r="F174" s="230">
        <v>18</v>
      </c>
      <c r="G174" s="218">
        <f>ROUND(F174*F196,2)</f>
        <v>5968.08</v>
      </c>
      <c r="H174" s="218"/>
      <c r="I174" s="232">
        <v>19</v>
      </c>
      <c r="J174" s="218">
        <f>ROUND(I174*F196,2)</f>
        <v>6299.64</v>
      </c>
      <c r="K174" s="218"/>
      <c r="L174" s="232">
        <v>18</v>
      </c>
      <c r="M174" s="218">
        <f>ROUND(L174*G196,2)</f>
        <v>6510.78</v>
      </c>
      <c r="N174" s="218"/>
      <c r="O174" s="230">
        <v>19</v>
      </c>
      <c r="P174" s="219">
        <f>ROUND(O174*G196,2)</f>
        <v>6872.49</v>
      </c>
      <c r="Q174" s="231">
        <f>F174+I174+L174+O174</f>
        <v>74</v>
      </c>
      <c r="R174" s="218">
        <f>G174+J174+M174+P174</f>
        <v>25650.989999999998</v>
      </c>
    </row>
    <row r="175" spans="1:18" s="215" customFormat="1" ht="31.5" customHeight="1">
      <c r="A175" s="221"/>
      <c r="B175" s="530" t="s">
        <v>95</v>
      </c>
      <c r="C175" s="542"/>
      <c r="D175" s="543"/>
      <c r="E175" s="227"/>
      <c r="F175" s="230">
        <v>1.25</v>
      </c>
      <c r="G175" s="218">
        <f>ROUND(F175*F196,2)</f>
        <v>414.45</v>
      </c>
      <c r="H175" s="218"/>
      <c r="I175" s="232">
        <v>1.25</v>
      </c>
      <c r="J175" s="218">
        <f>ROUND(I175*F196,2)</f>
        <v>414.45</v>
      </c>
      <c r="K175" s="218"/>
      <c r="L175" s="232">
        <v>1.25</v>
      </c>
      <c r="M175" s="218">
        <f>ROUND(L175*G196,2)</f>
        <v>452.14</v>
      </c>
      <c r="N175" s="218"/>
      <c r="O175" s="230">
        <v>1.25</v>
      </c>
      <c r="P175" s="219">
        <f>ROUND(O175*G196,2)</f>
        <v>452.14</v>
      </c>
      <c r="Q175" s="231">
        <f>F175+I175+L175+O175</f>
        <v>5</v>
      </c>
      <c r="R175" s="218">
        <f>G175+J175+M175+P175</f>
        <v>1733.1799999999998</v>
      </c>
    </row>
    <row r="176" spans="1:18" s="278" customFormat="1" ht="49.5" customHeight="1">
      <c r="A176" s="273">
        <v>3</v>
      </c>
      <c r="B176" s="405" t="s">
        <v>43</v>
      </c>
      <c r="C176" s="406"/>
      <c r="D176" s="407"/>
      <c r="E176" s="279"/>
      <c r="F176" s="274">
        <f aca="true" t="shared" si="35" ref="F176:R176">SUM(F177:F178)</f>
        <v>5</v>
      </c>
      <c r="G176" s="275">
        <f t="shared" si="35"/>
        <v>1657.8</v>
      </c>
      <c r="H176" s="275">
        <f t="shared" si="35"/>
        <v>0</v>
      </c>
      <c r="I176" s="276">
        <f t="shared" si="35"/>
        <v>5.5</v>
      </c>
      <c r="J176" s="275">
        <f t="shared" si="35"/>
        <v>1823.58</v>
      </c>
      <c r="K176" s="275">
        <f t="shared" si="35"/>
        <v>0</v>
      </c>
      <c r="L176" s="276">
        <f t="shared" si="35"/>
        <v>5</v>
      </c>
      <c r="M176" s="275">
        <f>M177</f>
        <v>1808.55</v>
      </c>
      <c r="N176" s="275">
        <f t="shared" si="35"/>
        <v>0</v>
      </c>
      <c r="O176" s="276">
        <f t="shared" si="35"/>
        <v>5.5</v>
      </c>
      <c r="P176" s="277">
        <f t="shared" si="35"/>
        <v>1989.41</v>
      </c>
      <c r="Q176" s="275">
        <f t="shared" si="35"/>
        <v>21</v>
      </c>
      <c r="R176" s="275">
        <f t="shared" si="35"/>
        <v>7279.34</v>
      </c>
    </row>
    <row r="177" spans="1:18" s="215" customFormat="1" ht="27" customHeight="1">
      <c r="A177" s="544"/>
      <c r="B177" s="545" t="s">
        <v>44</v>
      </c>
      <c r="C177" s="546"/>
      <c r="D177" s="547"/>
      <c r="E177" s="227"/>
      <c r="F177" s="408">
        <v>5</v>
      </c>
      <c r="G177" s="404">
        <f>ROUND(F177*F196,2)</f>
        <v>1657.8</v>
      </c>
      <c r="H177" s="218"/>
      <c r="I177" s="400">
        <v>5.5</v>
      </c>
      <c r="J177" s="404">
        <f>ROUND(I177*F196,2)</f>
        <v>1823.58</v>
      </c>
      <c r="K177" s="218"/>
      <c r="L177" s="400">
        <v>5</v>
      </c>
      <c r="M177" s="404">
        <f>ROUND(L177*G196,2)</f>
        <v>1808.55</v>
      </c>
      <c r="N177" s="218"/>
      <c r="O177" s="400">
        <v>5.5</v>
      </c>
      <c r="P177" s="402">
        <f>ROUND(O177*G196,2)</f>
        <v>1989.41</v>
      </c>
      <c r="Q177" s="404">
        <f>F177+I177+L177+O177</f>
        <v>21</v>
      </c>
      <c r="R177" s="404">
        <f>G177+J177+M177+P177</f>
        <v>7279.34</v>
      </c>
    </row>
    <row r="178" spans="1:18" s="215" customFormat="1" ht="25.5" customHeight="1">
      <c r="A178" s="401"/>
      <c r="B178" s="548"/>
      <c r="C178" s="549"/>
      <c r="D178" s="550"/>
      <c r="E178" s="227"/>
      <c r="F178" s="409"/>
      <c r="G178" s="401"/>
      <c r="H178" s="218"/>
      <c r="I178" s="401"/>
      <c r="J178" s="401">
        <f>(I178/3*296.21)+(I178/3*2*661.31)</f>
        <v>0</v>
      </c>
      <c r="K178" s="218"/>
      <c r="L178" s="401"/>
      <c r="M178" s="401"/>
      <c r="N178" s="218"/>
      <c r="O178" s="401"/>
      <c r="P178" s="403"/>
      <c r="Q178" s="401"/>
      <c r="R178" s="401"/>
    </row>
    <row r="179" spans="1:18" s="278" customFormat="1" ht="49.5" customHeight="1">
      <c r="A179" s="273">
        <v>4</v>
      </c>
      <c r="B179" s="405" t="s">
        <v>47</v>
      </c>
      <c r="C179" s="406"/>
      <c r="D179" s="407"/>
      <c r="E179" s="279"/>
      <c r="F179" s="274">
        <f>F180+F181+F182+F183+F184+F185+F186</f>
        <v>88.39</v>
      </c>
      <c r="G179" s="275">
        <f>G180+G181+G182+G183+G184+G185+G186</f>
        <v>29306.59</v>
      </c>
      <c r="H179" s="275"/>
      <c r="I179" s="276">
        <f>I180+I181+I182+I183+I184+I185+I186</f>
        <v>90.79</v>
      </c>
      <c r="J179" s="275">
        <f>J180+J181+J182+J183+J184+J185+J186</f>
        <v>30102.329999999998</v>
      </c>
      <c r="K179" s="275"/>
      <c r="L179" s="276">
        <f>L180+L181+L182+L183+L184+L185+L186</f>
        <v>46.8</v>
      </c>
      <c r="M179" s="275">
        <f>M180+M181+M182+M183+M184+M185+M186</f>
        <v>16928.03</v>
      </c>
      <c r="N179" s="275"/>
      <c r="O179" s="276">
        <f>O180+O181+O182+O183+O184+O185+O186</f>
        <v>65.84</v>
      </c>
      <c r="P179" s="277">
        <f>P180+P181+P182+P183+P184+P185+P186</f>
        <v>23814.990000000005</v>
      </c>
      <c r="Q179" s="275">
        <f>Q180+Q181+Q182+Q183+Q184+Q185+Q186</f>
        <v>291.82000000000005</v>
      </c>
      <c r="R179" s="275">
        <f>R180+R181+R182+R183+R184+R185+R186</f>
        <v>100151.94</v>
      </c>
    </row>
    <row r="180" spans="1:18" s="215" customFormat="1" ht="33" customHeight="1">
      <c r="A180" s="226"/>
      <c r="B180" s="530" t="s">
        <v>91</v>
      </c>
      <c r="C180" s="531"/>
      <c r="D180" s="532"/>
      <c r="E180" s="227"/>
      <c r="F180" s="223">
        <v>8.19</v>
      </c>
      <c r="G180" s="218">
        <f>ROUND(F180*F196,2)</f>
        <v>2715.48</v>
      </c>
      <c r="H180" s="218"/>
      <c r="I180" s="224">
        <v>7.05</v>
      </c>
      <c r="J180" s="218">
        <f>ROUND(I180*F196,2)</f>
        <v>2337.5</v>
      </c>
      <c r="K180" s="218"/>
      <c r="L180" s="224">
        <v>5</v>
      </c>
      <c r="M180" s="218">
        <f>ROUND(L180*G196,2)</f>
        <v>1808.55</v>
      </c>
      <c r="N180" s="218"/>
      <c r="O180" s="224">
        <v>5</v>
      </c>
      <c r="P180" s="219">
        <f>ROUND(O180*G196,2)</f>
        <v>1808.55</v>
      </c>
      <c r="Q180" s="218">
        <f aca="true" t="shared" si="36" ref="Q180:R186">F180+I180+L180+O180</f>
        <v>25.24</v>
      </c>
      <c r="R180" s="218">
        <f t="shared" si="36"/>
        <v>8670.08</v>
      </c>
    </row>
    <row r="181" spans="1:18" s="215" customFormat="1" ht="36" customHeight="1">
      <c r="A181" s="226"/>
      <c r="B181" s="530" t="s">
        <v>49</v>
      </c>
      <c r="C181" s="531"/>
      <c r="D181" s="532"/>
      <c r="E181" s="227"/>
      <c r="F181" s="223">
        <v>35</v>
      </c>
      <c r="G181" s="218">
        <f>ROUND(F181*F196,2)</f>
        <v>11604.6</v>
      </c>
      <c r="H181" s="218"/>
      <c r="I181" s="224">
        <v>39</v>
      </c>
      <c r="J181" s="218">
        <f>ROUND(I181*F196,2)</f>
        <v>12930.84</v>
      </c>
      <c r="K181" s="218"/>
      <c r="L181" s="224">
        <v>20</v>
      </c>
      <c r="M181" s="218">
        <f>ROUND(L181*G196,2)</f>
        <v>7234.2</v>
      </c>
      <c r="N181" s="218"/>
      <c r="O181" s="224">
        <v>27</v>
      </c>
      <c r="P181" s="219">
        <f>ROUND(O181*G196,2)</f>
        <v>9766.17</v>
      </c>
      <c r="Q181" s="218">
        <f t="shared" si="36"/>
        <v>121</v>
      </c>
      <c r="R181" s="218">
        <f t="shared" si="36"/>
        <v>41535.810000000005</v>
      </c>
    </row>
    <row r="182" spans="1:18" s="215" customFormat="1" ht="36" customHeight="1">
      <c r="A182" s="226"/>
      <c r="B182" s="530" t="s">
        <v>149</v>
      </c>
      <c r="C182" s="531"/>
      <c r="D182" s="532"/>
      <c r="E182" s="227"/>
      <c r="F182" s="223">
        <v>4.7</v>
      </c>
      <c r="G182" s="218">
        <f>ROUND(F182*F196,2)</f>
        <v>1558.33</v>
      </c>
      <c r="H182" s="218"/>
      <c r="I182" s="224">
        <v>4.7</v>
      </c>
      <c r="J182" s="218">
        <f>ROUND(I182*F196,2)</f>
        <v>1558.33</v>
      </c>
      <c r="K182" s="218"/>
      <c r="L182" s="224">
        <v>4.8</v>
      </c>
      <c r="M182" s="218">
        <f>ROUND(L182*G196,2)</f>
        <v>1736.21</v>
      </c>
      <c r="N182" s="218"/>
      <c r="O182" s="224">
        <v>4.8</v>
      </c>
      <c r="P182" s="219">
        <f>ROUND(O182*G196,2)</f>
        <v>1736.21</v>
      </c>
      <c r="Q182" s="218">
        <f>F182+I182+L182+O182</f>
        <v>19</v>
      </c>
      <c r="R182" s="218">
        <f>G182+J182+M182+P182</f>
        <v>6589.08</v>
      </c>
    </row>
    <row r="183" spans="1:18" s="215" customFormat="1" ht="31.5" customHeight="1">
      <c r="A183" s="226"/>
      <c r="B183" s="530" t="s">
        <v>50</v>
      </c>
      <c r="C183" s="531"/>
      <c r="D183" s="532"/>
      <c r="E183" s="227"/>
      <c r="F183" s="223">
        <v>27</v>
      </c>
      <c r="G183" s="218">
        <f>ROUND(F183*F196,2)</f>
        <v>8952.12</v>
      </c>
      <c r="H183" s="218"/>
      <c r="I183" s="224">
        <v>25</v>
      </c>
      <c r="J183" s="218">
        <f>ROUND(I183*F196,2)</f>
        <v>8289</v>
      </c>
      <c r="K183" s="218"/>
      <c r="L183" s="224">
        <v>14</v>
      </c>
      <c r="M183" s="218">
        <f>ROUND(L183*G196,2)</f>
        <v>5063.94</v>
      </c>
      <c r="N183" s="218"/>
      <c r="O183" s="224">
        <v>16</v>
      </c>
      <c r="P183" s="219">
        <f>ROUND(O183*G196,2)</f>
        <v>5787.36</v>
      </c>
      <c r="Q183" s="218">
        <f t="shared" si="36"/>
        <v>82</v>
      </c>
      <c r="R183" s="218">
        <f t="shared" si="36"/>
        <v>28092.420000000002</v>
      </c>
    </row>
    <row r="184" spans="1:18" s="215" customFormat="1" ht="31.5" customHeight="1">
      <c r="A184" s="226"/>
      <c r="B184" s="530" t="s">
        <v>150</v>
      </c>
      <c r="C184" s="531"/>
      <c r="D184" s="532"/>
      <c r="E184" s="227"/>
      <c r="F184" s="223">
        <v>0</v>
      </c>
      <c r="G184" s="218">
        <f>ROUND(F184*F197,2)</f>
        <v>0</v>
      </c>
      <c r="H184" s="218"/>
      <c r="I184" s="218">
        <f>ROUND(2.535,2)</f>
        <v>2.54</v>
      </c>
      <c r="J184" s="218">
        <f>ROUND(I184*F196,2)</f>
        <v>842.16</v>
      </c>
      <c r="K184" s="218"/>
      <c r="L184" s="224">
        <v>0</v>
      </c>
      <c r="M184" s="218">
        <f>ROUND(L184*G196,2)</f>
        <v>0</v>
      </c>
      <c r="N184" s="218"/>
      <c r="O184" s="218">
        <f>ROUND(2.535,2)</f>
        <v>2.54</v>
      </c>
      <c r="P184" s="219">
        <f>ROUND(O184*G196,2)</f>
        <v>918.74</v>
      </c>
      <c r="Q184" s="219">
        <f>ROUND(F184+I184+L184+O184,2)</f>
        <v>5.08</v>
      </c>
      <c r="R184" s="218">
        <f>G184+J184+M184+P184</f>
        <v>1760.9</v>
      </c>
    </row>
    <row r="185" spans="1:18" s="215" customFormat="1" ht="30" customHeight="1">
      <c r="A185" s="226"/>
      <c r="B185" s="530" t="s">
        <v>40</v>
      </c>
      <c r="C185" s="531"/>
      <c r="D185" s="532"/>
      <c r="E185" s="227">
        <v>112.1</v>
      </c>
      <c r="F185" s="223">
        <v>13.5</v>
      </c>
      <c r="G185" s="218">
        <f>ROUND(F185*F196,2)</f>
        <v>4476.06</v>
      </c>
      <c r="H185" s="218"/>
      <c r="I185" s="224">
        <v>9</v>
      </c>
      <c r="J185" s="218">
        <f>ROUND(I185*F196,2)</f>
        <v>2984.04</v>
      </c>
      <c r="K185" s="218"/>
      <c r="L185" s="224">
        <v>3</v>
      </c>
      <c r="M185" s="218">
        <f>ROUND(L185*G196,2)</f>
        <v>1085.13</v>
      </c>
      <c r="N185" s="218"/>
      <c r="O185" s="224">
        <v>7</v>
      </c>
      <c r="P185" s="219">
        <f>ROUND(O185*G196,2)</f>
        <v>2531.97</v>
      </c>
      <c r="Q185" s="218">
        <f t="shared" si="36"/>
        <v>32.5</v>
      </c>
      <c r="R185" s="218">
        <f>G185+J185+M185+P185</f>
        <v>11077.199999999999</v>
      </c>
    </row>
    <row r="186" spans="1:18" s="215" customFormat="1" ht="30" customHeight="1">
      <c r="A186" s="226"/>
      <c r="B186" s="410" t="s">
        <v>108</v>
      </c>
      <c r="C186" s="411"/>
      <c r="D186" s="412"/>
      <c r="E186" s="227"/>
      <c r="F186" s="223">
        <v>0</v>
      </c>
      <c r="G186" s="218">
        <f>ROUND(F186*F196,2)</f>
        <v>0</v>
      </c>
      <c r="H186" s="218"/>
      <c r="I186" s="224">
        <v>3.5</v>
      </c>
      <c r="J186" s="218">
        <f>ROUND(I186*F196,2)</f>
        <v>1160.46</v>
      </c>
      <c r="K186" s="218"/>
      <c r="L186" s="224">
        <v>0</v>
      </c>
      <c r="M186" s="218">
        <f>ROUND(L186*G196,2)</f>
        <v>0</v>
      </c>
      <c r="N186" s="218"/>
      <c r="O186" s="224">
        <v>3.5</v>
      </c>
      <c r="P186" s="219">
        <f>ROUND(O186*G196,2)</f>
        <v>1265.99</v>
      </c>
      <c r="Q186" s="218">
        <f t="shared" si="36"/>
        <v>7</v>
      </c>
      <c r="R186" s="218">
        <f>G186+J186+M186+P186</f>
        <v>2426.45</v>
      </c>
    </row>
    <row r="187" spans="1:18" s="278" customFormat="1" ht="49.5" customHeight="1">
      <c r="A187" s="273">
        <v>5</v>
      </c>
      <c r="B187" s="405" t="s">
        <v>53</v>
      </c>
      <c r="C187" s="406"/>
      <c r="D187" s="407"/>
      <c r="E187" s="279"/>
      <c r="F187" s="274">
        <f>F188+F189+F190</f>
        <v>7.6</v>
      </c>
      <c r="G187" s="275">
        <f>G188+G189+G190</f>
        <v>2519.86</v>
      </c>
      <c r="H187" s="275"/>
      <c r="I187" s="276">
        <f>I188+I189+I190</f>
        <v>7.6</v>
      </c>
      <c r="J187" s="275">
        <f>J188+J189+J190</f>
        <v>2519.86</v>
      </c>
      <c r="K187" s="275"/>
      <c r="L187" s="276">
        <f>L188+L189+L190</f>
        <v>7.6</v>
      </c>
      <c r="M187" s="275">
        <f>M188+M189+M190</f>
        <v>2748.99</v>
      </c>
      <c r="N187" s="275"/>
      <c r="O187" s="276">
        <f>O188+O189+O190</f>
        <v>7.6</v>
      </c>
      <c r="P187" s="277">
        <f>P188+P189+P190</f>
        <v>2748.99</v>
      </c>
      <c r="Q187" s="275">
        <f>Q188+Q189+Q190</f>
        <v>30.4</v>
      </c>
      <c r="R187" s="275">
        <f>R188+R189+R190</f>
        <v>10537.7</v>
      </c>
    </row>
    <row r="188" spans="1:18" s="215" customFormat="1" ht="31.5" customHeight="1">
      <c r="A188" s="226"/>
      <c r="B188" s="560" t="s">
        <v>98</v>
      </c>
      <c r="C188" s="561"/>
      <c r="D188" s="562"/>
      <c r="E188" s="227"/>
      <c r="F188" s="223">
        <v>2.3</v>
      </c>
      <c r="G188" s="218">
        <f>ROUND(F188*F196,2)</f>
        <v>762.59</v>
      </c>
      <c r="H188" s="218"/>
      <c r="I188" s="224">
        <v>2.3</v>
      </c>
      <c r="J188" s="218">
        <f>ROUND(I188*F196,2)</f>
        <v>762.59</v>
      </c>
      <c r="K188" s="218"/>
      <c r="L188" s="224">
        <v>2.3</v>
      </c>
      <c r="M188" s="218">
        <f>ROUND(L188*G196,2)</f>
        <v>831.93</v>
      </c>
      <c r="N188" s="218"/>
      <c r="O188" s="224">
        <v>2.3</v>
      </c>
      <c r="P188" s="219">
        <f>ROUND(O188*G196,2)</f>
        <v>831.93</v>
      </c>
      <c r="Q188" s="218">
        <f aca="true" t="shared" si="37" ref="Q188:R190">F188+I188+L188+O188</f>
        <v>9.2</v>
      </c>
      <c r="R188" s="218">
        <f t="shared" si="37"/>
        <v>3189.04</v>
      </c>
    </row>
    <row r="189" spans="1:18" s="215" customFormat="1" ht="34.5" customHeight="1">
      <c r="A189" s="226"/>
      <c r="B189" s="530" t="s">
        <v>55</v>
      </c>
      <c r="C189" s="531"/>
      <c r="D189" s="532"/>
      <c r="E189" s="227"/>
      <c r="F189" s="223">
        <v>2.3</v>
      </c>
      <c r="G189" s="219">
        <f>ROUND(F189*F196,2)</f>
        <v>762.59</v>
      </c>
      <c r="H189" s="218"/>
      <c r="I189" s="224">
        <v>2.3</v>
      </c>
      <c r="J189" s="219">
        <f>ROUND(I189*F196,2)</f>
        <v>762.59</v>
      </c>
      <c r="K189" s="218"/>
      <c r="L189" s="224">
        <v>2.3</v>
      </c>
      <c r="M189" s="219">
        <f>ROUND(L189*G196,2)</f>
        <v>831.93</v>
      </c>
      <c r="N189" s="218"/>
      <c r="O189" s="224">
        <v>2.3</v>
      </c>
      <c r="P189" s="219">
        <f>ROUND(O189*G196,2)</f>
        <v>831.93</v>
      </c>
      <c r="Q189" s="218">
        <f t="shared" si="37"/>
        <v>9.2</v>
      </c>
      <c r="R189" s="219">
        <f t="shared" si="37"/>
        <v>3189.04</v>
      </c>
    </row>
    <row r="190" spans="1:18" s="215" customFormat="1" ht="31.5" customHeight="1">
      <c r="A190" s="226"/>
      <c r="B190" s="530" t="s">
        <v>81</v>
      </c>
      <c r="C190" s="531"/>
      <c r="D190" s="532"/>
      <c r="E190" s="227"/>
      <c r="F190" s="223">
        <v>3</v>
      </c>
      <c r="G190" s="218">
        <f>ROUND(F190*F196,2)</f>
        <v>994.68</v>
      </c>
      <c r="H190" s="218"/>
      <c r="I190" s="224">
        <v>3</v>
      </c>
      <c r="J190" s="218">
        <f>ROUND(I190*F196,2)</f>
        <v>994.68</v>
      </c>
      <c r="K190" s="218"/>
      <c r="L190" s="224">
        <v>3</v>
      </c>
      <c r="M190" s="218">
        <f>ROUND(L190*G196,2)</f>
        <v>1085.13</v>
      </c>
      <c r="N190" s="218"/>
      <c r="O190" s="224">
        <v>3</v>
      </c>
      <c r="P190" s="219">
        <f>ROUND(O190*G196,2)</f>
        <v>1085.13</v>
      </c>
      <c r="Q190" s="218">
        <f t="shared" si="37"/>
        <v>12</v>
      </c>
      <c r="R190" s="218">
        <f t="shared" si="37"/>
        <v>4159.62</v>
      </c>
    </row>
    <row r="191" spans="1:18" s="278" customFormat="1" ht="49.5" customHeight="1">
      <c r="A191" s="273">
        <v>6</v>
      </c>
      <c r="B191" s="563" t="s">
        <v>82</v>
      </c>
      <c r="C191" s="564"/>
      <c r="D191" s="565"/>
      <c r="E191" s="279"/>
      <c r="F191" s="280">
        <f>SUM(F192:F192)</f>
        <v>3</v>
      </c>
      <c r="G191" s="275">
        <f>SUM(G192:G192)</f>
        <v>994.68</v>
      </c>
      <c r="H191" s="275">
        <f>SUM(H192:H192)</f>
        <v>0</v>
      </c>
      <c r="I191" s="281">
        <f>SUM(I192:I192)</f>
        <v>3</v>
      </c>
      <c r="J191" s="275">
        <f>SUM(J192:J192)</f>
        <v>994.68</v>
      </c>
      <c r="K191" s="275">
        <f aca="true" t="shared" si="38" ref="K191:R191">SUM(K192:K192)</f>
        <v>0</v>
      </c>
      <c r="L191" s="281">
        <f t="shared" si="38"/>
        <v>3</v>
      </c>
      <c r="M191" s="275">
        <f t="shared" si="38"/>
        <v>1085.13</v>
      </c>
      <c r="N191" s="275">
        <f t="shared" si="38"/>
        <v>0</v>
      </c>
      <c r="O191" s="281">
        <f t="shared" si="38"/>
        <v>3</v>
      </c>
      <c r="P191" s="277">
        <f t="shared" si="38"/>
        <v>1085.13</v>
      </c>
      <c r="Q191" s="277">
        <f t="shared" si="38"/>
        <v>12</v>
      </c>
      <c r="R191" s="275">
        <f t="shared" si="38"/>
        <v>4159.62</v>
      </c>
    </row>
    <row r="192" spans="1:18" s="215" customFormat="1" ht="30" customHeight="1">
      <c r="A192" s="221"/>
      <c r="B192" s="530" t="s">
        <v>83</v>
      </c>
      <c r="C192" s="531"/>
      <c r="D192" s="532"/>
      <c r="E192" s="227"/>
      <c r="F192" s="230">
        <v>3</v>
      </c>
      <c r="G192" s="218">
        <f>ROUND(F192*F196,2)</f>
        <v>994.68</v>
      </c>
      <c r="H192" s="218"/>
      <c r="I192" s="232">
        <v>3</v>
      </c>
      <c r="J192" s="218">
        <f>ROUND(F196*I192,2)</f>
        <v>994.68</v>
      </c>
      <c r="K192" s="218"/>
      <c r="L192" s="232">
        <v>3</v>
      </c>
      <c r="M192" s="218">
        <f>ROUND(L192*G196,2)</f>
        <v>1085.13</v>
      </c>
      <c r="N192" s="218"/>
      <c r="O192" s="232">
        <v>3</v>
      </c>
      <c r="P192" s="219">
        <f>ROUND(O192*G196,2)</f>
        <v>1085.13</v>
      </c>
      <c r="Q192" s="219">
        <f>F192+I192+L192+O192</f>
        <v>12</v>
      </c>
      <c r="R192" s="218">
        <f>G192+J192+M192+P192</f>
        <v>4159.62</v>
      </c>
    </row>
    <row r="193" spans="1:18" s="278" customFormat="1" ht="49.5" customHeight="1">
      <c r="A193" s="282"/>
      <c r="B193" s="554" t="s">
        <v>19</v>
      </c>
      <c r="C193" s="555"/>
      <c r="D193" s="556"/>
      <c r="E193" s="263" t="e">
        <f>#REF!+#REF!+#REF!+E167+E168+E169+E170+E171+E172+E185+#REF!+#REF!+#REF!</f>
        <v>#REF!</v>
      </c>
      <c r="F193" s="276">
        <f>F166+F173+F176+F179+F187+F191</f>
        <v>273.44</v>
      </c>
      <c r="G193" s="275">
        <f>G166+G173+G176+G179+G187+G191</f>
        <v>90661.77</v>
      </c>
      <c r="H193" s="275" t="e">
        <f>#REF!+H166+H173+H176+H179+H187+#REF!+H191</f>
        <v>#REF!</v>
      </c>
      <c r="I193" s="276">
        <f>+I166+I173+I176+I179+I187+I191</f>
        <v>280.34000000000003</v>
      </c>
      <c r="J193" s="275">
        <f>J166+J173+J176+J179+J187+J191</f>
        <v>92949.53</v>
      </c>
      <c r="K193" s="275" t="e">
        <f>#REF!+K166+K173+K176+K179+K187+#REF!+K191</f>
        <v>#REF!</v>
      </c>
      <c r="L193" s="276">
        <f>L166+L173+L176+L179+L187+L191</f>
        <v>237.35</v>
      </c>
      <c r="M193" s="275">
        <f>M166+M173+M176+M179+M187+M191</f>
        <v>85851.87000000001</v>
      </c>
      <c r="N193" s="275" t="e">
        <f>#REF!+N166+N173+N176+N179+N187+#REF!+N191</f>
        <v>#REF!</v>
      </c>
      <c r="O193" s="276">
        <f>+O166+O173+O176+O179+O187+O191</f>
        <v>257.09000000000003</v>
      </c>
      <c r="P193" s="277">
        <f>P166+P173+P176+P179+P187+P191</f>
        <v>92992.03000000001</v>
      </c>
      <c r="Q193" s="275">
        <f>Q166+Q173+Q176+Q179+Q187+Q191</f>
        <v>1048.22</v>
      </c>
      <c r="R193" s="275">
        <f>R166+R173+R176+R179+R187+R191</f>
        <v>362455.2</v>
      </c>
    </row>
    <row r="194" spans="1:18" s="215" customFormat="1" ht="65.25" customHeight="1">
      <c r="A194" s="233"/>
      <c r="B194" s="557" t="s">
        <v>17</v>
      </c>
      <c r="C194" s="558"/>
      <c r="D194" s="559"/>
      <c r="E194" s="397" t="s">
        <v>113</v>
      </c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9"/>
    </row>
    <row r="195" spans="6:7" s="215" customFormat="1" ht="25.5" customHeight="1">
      <c r="F195" s="80"/>
      <c r="G195" s="80"/>
    </row>
    <row r="196" spans="6:7" s="215" customFormat="1" ht="25.5" customHeight="1">
      <c r="F196" s="9">
        <v>331.56</v>
      </c>
      <c r="G196" s="9">
        <v>361.71</v>
      </c>
    </row>
    <row r="197" spans="4:12" ht="25.5" customHeight="1">
      <c r="D197" s="155"/>
      <c r="E197" s="155"/>
      <c r="F197" s="80"/>
      <c r="G197" s="80"/>
      <c r="H197" s="155"/>
      <c r="I197" s="155"/>
      <c r="J197" s="155"/>
      <c r="K197" s="155"/>
      <c r="L197" s="155"/>
    </row>
    <row r="198" spans="4:12" ht="25.5" customHeight="1">
      <c r="D198" s="155"/>
      <c r="E198" s="155"/>
      <c r="F198" s="155"/>
      <c r="G198" s="155"/>
      <c r="H198" s="155"/>
      <c r="I198" s="155"/>
      <c r="J198" s="155"/>
      <c r="K198" s="155"/>
      <c r="L198" s="155"/>
    </row>
    <row r="199" ht="25.5" customHeight="1"/>
    <row r="200" ht="25.5" customHeight="1"/>
    <row r="201" spans="1:18" ht="25.5">
      <c r="A201" s="132"/>
      <c r="B201" s="133"/>
      <c r="C201" s="134"/>
      <c r="D201" s="134"/>
      <c r="E201" s="135"/>
      <c r="F201" s="136"/>
      <c r="G201" s="137"/>
      <c r="H201" s="138"/>
      <c r="I201" s="139"/>
      <c r="J201" s="137"/>
      <c r="K201" s="138"/>
      <c r="L201" s="139"/>
      <c r="M201" s="137"/>
      <c r="N201" s="138"/>
      <c r="O201" s="139"/>
      <c r="P201" s="140"/>
      <c r="Q201" s="141"/>
      <c r="R201" s="137"/>
    </row>
    <row r="202" spans="1:18" ht="25.5">
      <c r="A202" s="142"/>
      <c r="B202" s="551"/>
      <c r="C202" s="551"/>
      <c r="D202" s="551"/>
      <c r="E202" s="143"/>
      <c r="F202" s="144"/>
      <c r="G202" s="145"/>
      <c r="H202" s="146"/>
      <c r="I202" s="144"/>
      <c r="J202" s="145"/>
      <c r="K202" s="146"/>
      <c r="L202" s="144"/>
      <c r="M202" s="145"/>
      <c r="N202" s="146"/>
      <c r="O202" s="144"/>
      <c r="P202" s="147"/>
      <c r="Q202" s="146"/>
      <c r="R202" s="145"/>
    </row>
    <row r="203" spans="1:18" ht="25.5">
      <c r="A203" s="148"/>
      <c r="B203" s="552"/>
      <c r="C203" s="552"/>
      <c r="D203" s="552"/>
      <c r="E203" s="553"/>
      <c r="F203" s="553"/>
      <c r="G203" s="553"/>
      <c r="H203" s="553"/>
      <c r="I203" s="553"/>
      <c r="J203" s="553"/>
      <c r="K203" s="553"/>
      <c r="L203" s="553"/>
      <c r="M203" s="553"/>
      <c r="N203" s="553"/>
      <c r="O203" s="553"/>
      <c r="P203" s="553"/>
      <c r="Q203" s="553"/>
      <c r="R203" s="553"/>
    </row>
    <row r="204" spans="1:18" ht="25.5">
      <c r="A204" s="149"/>
      <c r="B204" s="149"/>
      <c r="C204" s="149"/>
      <c r="D204" s="149"/>
      <c r="E204" s="149"/>
      <c r="F204" s="149"/>
      <c r="G204" s="150"/>
      <c r="H204" s="149"/>
      <c r="I204" s="149"/>
      <c r="J204" s="150"/>
      <c r="K204" s="149"/>
      <c r="L204" s="149"/>
      <c r="M204" s="150"/>
      <c r="N204" s="149"/>
      <c r="O204" s="149"/>
      <c r="P204" s="150"/>
      <c r="Q204" s="149"/>
      <c r="R204" s="150"/>
    </row>
    <row r="205" spans="1:18" ht="25.5">
      <c r="A205" s="149"/>
      <c r="B205" s="149"/>
      <c r="C205" s="149"/>
      <c r="D205" s="149"/>
      <c r="E205" s="149"/>
      <c r="F205" s="149"/>
      <c r="G205" s="150"/>
      <c r="H205" s="149"/>
      <c r="I205" s="149"/>
      <c r="J205" s="150"/>
      <c r="K205" s="149"/>
      <c r="L205" s="149"/>
      <c r="M205" s="150"/>
      <c r="N205" s="149"/>
      <c r="O205" s="149"/>
      <c r="P205" s="150"/>
      <c r="Q205" s="149"/>
      <c r="R205" s="150"/>
    </row>
    <row r="206" spans="1:18" ht="25.5">
      <c r="A206" s="149"/>
      <c r="B206" s="149"/>
      <c r="C206" s="149"/>
      <c r="D206" s="149"/>
      <c r="E206" s="149"/>
      <c r="F206" s="149"/>
      <c r="G206" s="150"/>
      <c r="H206" s="149"/>
      <c r="I206" s="149"/>
      <c r="J206" s="150"/>
      <c r="K206" s="149"/>
      <c r="L206" s="149"/>
      <c r="M206" s="150"/>
      <c r="N206" s="149"/>
      <c r="O206" s="149"/>
      <c r="P206" s="150"/>
      <c r="Q206" s="149"/>
      <c r="R206" s="150"/>
    </row>
    <row r="207" spans="1:18" ht="25.5">
      <c r="A207" s="149"/>
      <c r="B207" s="149"/>
      <c r="C207" s="149"/>
      <c r="D207" s="149"/>
      <c r="E207" s="149"/>
      <c r="F207" s="149"/>
      <c r="G207" s="150"/>
      <c r="H207" s="149"/>
      <c r="I207" s="149"/>
      <c r="J207" s="150"/>
      <c r="K207" s="149"/>
      <c r="L207" s="149"/>
      <c r="M207" s="150"/>
      <c r="N207" s="149"/>
      <c r="O207" s="149"/>
      <c r="P207" s="150"/>
      <c r="Q207" s="149"/>
      <c r="R207" s="150"/>
    </row>
  </sheetData>
  <sheetProtection/>
  <mergeCells count="235">
    <mergeCell ref="R23:R24"/>
    <mergeCell ref="P23:P24"/>
    <mergeCell ref="M23:M24"/>
    <mergeCell ref="L23:L24"/>
    <mergeCell ref="J23:J24"/>
    <mergeCell ref="I23:I24"/>
    <mergeCell ref="Q23:Q24"/>
    <mergeCell ref="B202:D202"/>
    <mergeCell ref="B203:D203"/>
    <mergeCell ref="E203:R203"/>
    <mergeCell ref="B193:D193"/>
    <mergeCell ref="B194:D194"/>
    <mergeCell ref="B188:D188"/>
    <mergeCell ref="B189:D189"/>
    <mergeCell ref="B190:D190"/>
    <mergeCell ref="B191:D191"/>
    <mergeCell ref="B192:D192"/>
    <mergeCell ref="A177:A178"/>
    <mergeCell ref="B177:D178"/>
    <mergeCell ref="B181:D181"/>
    <mergeCell ref="B183:D183"/>
    <mergeCell ref="B185:D185"/>
    <mergeCell ref="B187:D187"/>
    <mergeCell ref="B180:D180"/>
    <mergeCell ref="B186:D186"/>
    <mergeCell ref="B182:D182"/>
    <mergeCell ref="B184:D184"/>
    <mergeCell ref="B171:D171"/>
    <mergeCell ref="B172:D172"/>
    <mergeCell ref="B173:D173"/>
    <mergeCell ref="B174:D174"/>
    <mergeCell ref="B175:D175"/>
    <mergeCell ref="B176:D176"/>
    <mergeCell ref="B167:D167"/>
    <mergeCell ref="B168:D168"/>
    <mergeCell ref="B169:D169"/>
    <mergeCell ref="B170:D170"/>
    <mergeCell ref="A163:R163"/>
    <mergeCell ref="A164:A165"/>
    <mergeCell ref="B164:D165"/>
    <mergeCell ref="E164:G164"/>
    <mergeCell ref="H164:J164"/>
    <mergeCell ref="N164:P164"/>
    <mergeCell ref="B82:D82"/>
    <mergeCell ref="N49:P49"/>
    <mergeCell ref="E49:G49"/>
    <mergeCell ref="H49:J49"/>
    <mergeCell ref="B166:D166"/>
    <mergeCell ref="B63:D63"/>
    <mergeCell ref="B73:D73"/>
    <mergeCell ref="K164:M164"/>
    <mergeCell ref="B160:D160"/>
    <mergeCell ref="B117:D117"/>
    <mergeCell ref="Q164:R164"/>
    <mergeCell ref="B123:D123"/>
    <mergeCell ref="B132:D132"/>
    <mergeCell ref="B18:D18"/>
    <mergeCell ref="B19:D19"/>
    <mergeCell ref="B59:D59"/>
    <mergeCell ref="B60:D60"/>
    <mergeCell ref="B81:D81"/>
    <mergeCell ref="B80:D80"/>
    <mergeCell ref="B58:D58"/>
    <mergeCell ref="B118:D118"/>
    <mergeCell ref="B150:D150"/>
    <mergeCell ref="B139:D139"/>
    <mergeCell ref="B112:D112"/>
    <mergeCell ref="B133:D133"/>
    <mergeCell ref="B120:D120"/>
    <mergeCell ref="B121:D121"/>
    <mergeCell ref="B148:D148"/>
    <mergeCell ref="B125:D125"/>
    <mergeCell ref="B124:D124"/>
    <mergeCell ref="B159:D159"/>
    <mergeCell ref="O23:O24"/>
    <mergeCell ref="B155:D155"/>
    <mergeCell ref="B109:D109"/>
    <mergeCell ref="B104:D104"/>
    <mergeCell ref="B103:D103"/>
    <mergeCell ref="B119:D119"/>
    <mergeCell ref="B153:D153"/>
    <mergeCell ref="B76:D76"/>
    <mergeCell ref="B149:D149"/>
    <mergeCell ref="H8:J8"/>
    <mergeCell ref="N93:P93"/>
    <mergeCell ref="B17:D17"/>
    <mergeCell ref="B22:D22"/>
    <mergeCell ref="A48:R48"/>
    <mergeCell ref="B14:D14"/>
    <mergeCell ref="B84:D84"/>
    <mergeCell ref="B39:D39"/>
    <mergeCell ref="K49:M49"/>
    <mergeCell ref="B27:D27"/>
    <mergeCell ref="P2:R2"/>
    <mergeCell ref="P3:R3"/>
    <mergeCell ref="P4:R4"/>
    <mergeCell ref="A7:R7"/>
    <mergeCell ref="B41:D41"/>
    <mergeCell ref="B36:D36"/>
    <mergeCell ref="B10:D10"/>
    <mergeCell ref="B15:D15"/>
    <mergeCell ref="A23:A24"/>
    <mergeCell ref="A8:A9"/>
    <mergeCell ref="B12:D12"/>
    <mergeCell ref="B13:D13"/>
    <mergeCell ref="E8:G8"/>
    <mergeCell ref="B23:D24"/>
    <mergeCell ref="B8:D9"/>
    <mergeCell ref="B44:D44"/>
    <mergeCell ref="B29:D29"/>
    <mergeCell ref="G23:G24"/>
    <mergeCell ref="F23:F24"/>
    <mergeCell ref="B16:D16"/>
    <mergeCell ref="E45:R45"/>
    <mergeCell ref="B31:D31"/>
    <mergeCell ref="B35:D35"/>
    <mergeCell ref="B34:D34"/>
    <mergeCell ref="B37:D37"/>
    <mergeCell ref="K8:M8"/>
    <mergeCell ref="N8:P8"/>
    <mergeCell ref="Q8:R8"/>
    <mergeCell ref="B28:D28"/>
    <mergeCell ref="B11:D11"/>
    <mergeCell ref="B57:D57"/>
    <mergeCell ref="B40:D40"/>
    <mergeCell ref="B64:D64"/>
    <mergeCell ref="B38:D38"/>
    <mergeCell ref="B42:D42"/>
    <mergeCell ref="B53:D53"/>
    <mergeCell ref="B20:D20"/>
    <mergeCell ref="Q49:R49"/>
    <mergeCell ref="B56:D56"/>
    <mergeCell ref="B65:D65"/>
    <mergeCell ref="B43:D43"/>
    <mergeCell ref="B55:D55"/>
    <mergeCell ref="B51:D51"/>
    <mergeCell ref="B54:D54"/>
    <mergeCell ref="B45:D45"/>
    <mergeCell ref="B52:D52"/>
    <mergeCell ref="P88:R88"/>
    <mergeCell ref="B70:D70"/>
    <mergeCell ref="B74:D74"/>
    <mergeCell ref="E84:R84"/>
    <mergeCell ref="B69:D69"/>
    <mergeCell ref="B68:D68"/>
    <mergeCell ref="B77:D77"/>
    <mergeCell ref="B71:D71"/>
    <mergeCell ref="B78:D78"/>
    <mergeCell ref="B83:D83"/>
    <mergeCell ref="A93:A94"/>
    <mergeCell ref="B93:D94"/>
    <mergeCell ref="B95:D95"/>
    <mergeCell ref="B96:D96"/>
    <mergeCell ref="B108:D108"/>
    <mergeCell ref="B107:D107"/>
    <mergeCell ref="P89:R89"/>
    <mergeCell ref="K93:M93"/>
    <mergeCell ref="H93:J93"/>
    <mergeCell ref="P90:R90"/>
    <mergeCell ref="E125:R125"/>
    <mergeCell ref="B114:D114"/>
    <mergeCell ref="B100:D100"/>
    <mergeCell ref="B101:D101"/>
    <mergeCell ref="B98:D98"/>
    <mergeCell ref="B97:D97"/>
    <mergeCell ref="E160:R160"/>
    <mergeCell ref="B134:D134"/>
    <mergeCell ref="B135:D135"/>
    <mergeCell ref="B136:D136"/>
    <mergeCell ref="B137:D137"/>
    <mergeCell ref="B146:D146"/>
    <mergeCell ref="B140:D140"/>
    <mergeCell ref="B144:D144"/>
    <mergeCell ref="B143:D143"/>
    <mergeCell ref="B156:D156"/>
    <mergeCell ref="B157:D157"/>
    <mergeCell ref="B158:D158"/>
    <mergeCell ref="E129:G129"/>
    <mergeCell ref="A128:R128"/>
    <mergeCell ref="A129:A130"/>
    <mergeCell ref="B145:D145"/>
    <mergeCell ref="B142:D142"/>
    <mergeCell ref="B152:D152"/>
    <mergeCell ref="N129:P129"/>
    <mergeCell ref="B154:D154"/>
    <mergeCell ref="Q129:R129"/>
    <mergeCell ref="B122:D122"/>
    <mergeCell ref="B105:D105"/>
    <mergeCell ref="B113:D113"/>
    <mergeCell ref="H129:J129"/>
    <mergeCell ref="A92:R92"/>
    <mergeCell ref="B115:D115"/>
    <mergeCell ref="B99:D99"/>
    <mergeCell ref="B106:D106"/>
    <mergeCell ref="B102:D102"/>
    <mergeCell ref="B21:D21"/>
    <mergeCell ref="B61:D61"/>
    <mergeCell ref="B62:D62"/>
    <mergeCell ref="B67:D67"/>
    <mergeCell ref="B33:D33"/>
    <mergeCell ref="B75:D75"/>
    <mergeCell ref="B30:D30"/>
    <mergeCell ref="B25:D25"/>
    <mergeCell ref="B26:D26"/>
    <mergeCell ref="B66:D66"/>
    <mergeCell ref="A6:R6"/>
    <mergeCell ref="B111:D111"/>
    <mergeCell ref="B110:D110"/>
    <mergeCell ref="E93:G93"/>
    <mergeCell ref="Q93:R93"/>
    <mergeCell ref="B147:D147"/>
    <mergeCell ref="K129:M129"/>
    <mergeCell ref="B129:D130"/>
    <mergeCell ref="A49:A50"/>
    <mergeCell ref="B49:D50"/>
    <mergeCell ref="L177:L178"/>
    <mergeCell ref="B32:D32"/>
    <mergeCell ref="B72:D72"/>
    <mergeCell ref="B116:D116"/>
    <mergeCell ref="B151:D151"/>
    <mergeCell ref="M177:M178"/>
    <mergeCell ref="B79:D79"/>
    <mergeCell ref="B141:D141"/>
    <mergeCell ref="B138:D138"/>
    <mergeCell ref="B131:D131"/>
    <mergeCell ref="E194:R194"/>
    <mergeCell ref="O177:O178"/>
    <mergeCell ref="P177:P178"/>
    <mergeCell ref="Q177:Q178"/>
    <mergeCell ref="R177:R178"/>
    <mergeCell ref="B179:D179"/>
    <mergeCell ref="F177:F178"/>
    <mergeCell ref="G177:G178"/>
    <mergeCell ref="I177:I178"/>
    <mergeCell ref="J177:J178"/>
  </mergeCells>
  <printOptions/>
  <pageMargins left="0" right="0" top="0.7480314960629921" bottom="0.7480314960629921" header="0.31496062992125984" footer="0.31496062992125984"/>
  <pageSetup fitToHeight="0" horizontalDpi="600" verticalDpi="600" orientation="landscape" paperSize="9" scale="31" r:id="rId1"/>
  <rowBreaks count="4" manualBreakCount="4">
    <brk id="47" max="17" man="1"/>
    <brk id="87" max="17" man="1"/>
    <brk id="127" max="17" man="1"/>
    <brk id="162" max="17" man="1"/>
  </rowBreaks>
  <colBreaks count="1" manualBreakCount="1">
    <brk id="19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view="pageBreakPreview" zoomScale="60" zoomScaleNormal="85" zoomScalePageLayoutView="0" workbookViewId="0" topLeftCell="A76">
      <selection activeCell="B115" sqref="B115:D115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22.28125" style="51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3"/>
      <c r="P1" s="53"/>
      <c r="Q1" s="41"/>
      <c r="R1" s="41"/>
      <c r="S1" s="53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3"/>
      <c r="P2" s="53"/>
      <c r="Q2" s="633"/>
      <c r="R2" s="633"/>
      <c r="S2" s="633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3"/>
      <c r="P3" s="53"/>
      <c r="Q3" s="633"/>
      <c r="R3" s="633"/>
      <c r="S3" s="633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3"/>
      <c r="P4" s="53"/>
      <c r="Q4" s="633"/>
      <c r="R4" s="633"/>
      <c r="S4" s="633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3"/>
      <c r="P5" s="53"/>
      <c r="Q5" s="53"/>
      <c r="R5" s="53"/>
      <c r="S5" s="53"/>
      <c r="U5" s="9"/>
      <c r="V5" s="9"/>
      <c r="W5" s="9"/>
    </row>
    <row r="6" spans="1:23" ht="33.75" customHeight="1" hidden="1">
      <c r="A6" s="422" t="s">
        <v>67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U6" s="9"/>
      <c r="V6" s="9"/>
      <c r="W6" s="9"/>
    </row>
    <row r="7" spans="1:23" ht="18.75" customHeight="1" hidden="1">
      <c r="A7" s="634" t="s">
        <v>15</v>
      </c>
      <c r="B7" s="435" t="s">
        <v>0</v>
      </c>
      <c r="C7" s="436"/>
      <c r="D7" s="437"/>
      <c r="E7" s="54"/>
      <c r="F7" s="463" t="s">
        <v>1</v>
      </c>
      <c r="G7" s="464"/>
      <c r="H7" s="465"/>
      <c r="I7" s="463" t="s">
        <v>3</v>
      </c>
      <c r="J7" s="464"/>
      <c r="K7" s="465"/>
      <c r="L7" s="463" t="s">
        <v>4</v>
      </c>
      <c r="M7" s="464"/>
      <c r="N7" s="465"/>
      <c r="O7" s="463" t="s">
        <v>6</v>
      </c>
      <c r="P7" s="464"/>
      <c r="Q7" s="465"/>
      <c r="R7" s="463" t="s">
        <v>7</v>
      </c>
      <c r="S7" s="465"/>
      <c r="V7" s="9"/>
      <c r="W7" s="9"/>
    </row>
    <row r="8" spans="1:23" ht="53.25" hidden="1">
      <c r="A8" s="635"/>
      <c r="B8" s="438"/>
      <c r="C8" s="439"/>
      <c r="D8" s="440"/>
      <c r="E8" s="56"/>
      <c r="F8" s="57"/>
      <c r="G8" s="57" t="s">
        <v>2</v>
      </c>
      <c r="H8" s="57" t="s">
        <v>5</v>
      </c>
      <c r="I8" s="57"/>
      <c r="J8" s="57" t="s">
        <v>2</v>
      </c>
      <c r="K8" s="57" t="s">
        <v>5</v>
      </c>
      <c r="L8" s="57"/>
      <c r="M8" s="57" t="s">
        <v>2</v>
      </c>
      <c r="N8" s="57" t="s">
        <v>5</v>
      </c>
      <c r="O8" s="57" t="s">
        <v>2</v>
      </c>
      <c r="P8" s="57" t="s">
        <v>2</v>
      </c>
      <c r="Q8" s="57" t="s">
        <v>5</v>
      </c>
      <c r="R8" s="57" t="s">
        <v>2</v>
      </c>
      <c r="S8" s="57" t="s">
        <v>5</v>
      </c>
      <c r="V8" s="9"/>
      <c r="W8" s="9"/>
    </row>
    <row r="9" spans="1:23" ht="30" customHeight="1" hidden="1">
      <c r="A9" s="12">
        <v>1</v>
      </c>
      <c r="B9" s="618" t="s">
        <v>33</v>
      </c>
      <c r="C9" s="619"/>
      <c r="D9" s="620"/>
      <c r="E9" s="59"/>
      <c r="F9" s="12">
        <v>22.6</v>
      </c>
      <c r="G9" s="42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51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2">
        <v>2</v>
      </c>
      <c r="B10" s="618" t="s">
        <v>41</v>
      </c>
      <c r="C10" s="619"/>
      <c r="D10" s="620"/>
      <c r="E10" s="59"/>
      <c r="F10" s="12"/>
      <c r="G10" s="42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51" t="s">
        <v>21</v>
      </c>
      <c r="U10" s="10"/>
      <c r="V10" s="8"/>
      <c r="W10" s="9"/>
    </row>
    <row r="11" spans="1:23" ht="33.75" customHeight="1" hidden="1">
      <c r="A11" s="12"/>
      <c r="B11" s="460" t="s">
        <v>34</v>
      </c>
      <c r="C11" s="461"/>
      <c r="D11" s="462"/>
      <c r="E11" s="60"/>
      <c r="F11" s="12">
        <v>968.6</v>
      </c>
      <c r="G11" s="43">
        <v>780</v>
      </c>
      <c r="H11" s="13">
        <f>G11*G36</f>
        <v>2088855.6</v>
      </c>
      <c r="I11" s="13">
        <v>347.1</v>
      </c>
      <c r="J11" s="13">
        <v>150</v>
      </c>
      <c r="K11" s="13">
        <f>J11*G36</f>
        <v>401703</v>
      </c>
      <c r="L11" s="13">
        <v>138.9</v>
      </c>
      <c r="M11" s="13">
        <v>50</v>
      </c>
      <c r="N11" s="13">
        <f>M11*H36</f>
        <v>149473.5</v>
      </c>
      <c r="O11" s="13">
        <v>879.1</v>
      </c>
      <c r="P11" s="13">
        <v>290</v>
      </c>
      <c r="Q11" s="13">
        <f>P11*H36</f>
        <v>866946.2999999999</v>
      </c>
      <c r="R11" s="13">
        <f t="shared" si="0"/>
        <v>1270</v>
      </c>
      <c r="S11" s="13">
        <f t="shared" si="0"/>
        <v>3506978.4</v>
      </c>
      <c r="T11" s="51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2"/>
      <c r="B12" s="460" t="s">
        <v>35</v>
      </c>
      <c r="C12" s="461"/>
      <c r="D12" s="462"/>
      <c r="E12" s="60"/>
      <c r="F12" s="12">
        <v>275.5</v>
      </c>
      <c r="G12" s="43">
        <v>260.8</v>
      </c>
      <c r="H12" s="13">
        <f>G12*G36</f>
        <v>698427.616</v>
      </c>
      <c r="I12" s="13">
        <v>101.3</v>
      </c>
      <c r="J12" s="13">
        <v>82.4</v>
      </c>
      <c r="K12" s="13">
        <f>J12*G36</f>
        <v>220668.84800000003</v>
      </c>
      <c r="L12" s="13">
        <v>40.3</v>
      </c>
      <c r="M12" s="13">
        <v>24.8</v>
      </c>
      <c r="N12" s="13">
        <f>M12*H36</f>
        <v>74138.856</v>
      </c>
      <c r="O12" s="13">
        <v>245.5</v>
      </c>
      <c r="P12" s="13">
        <v>214.4</v>
      </c>
      <c r="Q12" s="13">
        <f>P12*H36</f>
        <v>640942.368</v>
      </c>
      <c r="R12" s="13">
        <f t="shared" si="0"/>
        <v>582.4000000000001</v>
      </c>
      <c r="S12" s="13">
        <f t="shared" si="0"/>
        <v>1634177.688</v>
      </c>
      <c r="T12" s="51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2"/>
      <c r="B13" s="460" t="s">
        <v>36</v>
      </c>
      <c r="C13" s="461"/>
      <c r="D13" s="462"/>
      <c r="E13" s="60"/>
      <c r="F13" s="12">
        <v>1020.1</v>
      </c>
      <c r="G13" s="43">
        <v>993.2</v>
      </c>
      <c r="H13" s="13">
        <f>G13*G36</f>
        <v>2659809.464</v>
      </c>
      <c r="I13" s="13">
        <v>343</v>
      </c>
      <c r="J13" s="13">
        <v>313.8</v>
      </c>
      <c r="K13" s="13">
        <f>J13*G36</f>
        <v>840362.676</v>
      </c>
      <c r="L13" s="13">
        <v>122.2</v>
      </c>
      <c r="M13" s="13">
        <v>95.1</v>
      </c>
      <c r="N13" s="13">
        <f>M13*H36</f>
        <v>284298.59699999995</v>
      </c>
      <c r="O13" s="13">
        <v>920.9</v>
      </c>
      <c r="P13" s="13">
        <v>816.6</v>
      </c>
      <c r="Q13" s="13">
        <f>P13*H36</f>
        <v>2441201.202</v>
      </c>
      <c r="R13" s="13">
        <f t="shared" si="0"/>
        <v>2218.7</v>
      </c>
      <c r="S13" s="13">
        <f t="shared" si="0"/>
        <v>6225671.939</v>
      </c>
      <c r="T13" s="51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460" t="s">
        <v>37</v>
      </c>
      <c r="C14" s="461"/>
      <c r="D14" s="462"/>
      <c r="E14" s="60"/>
      <c r="F14" s="5">
        <v>186.3</v>
      </c>
      <c r="G14" s="43">
        <v>215.9</v>
      </c>
      <c r="H14" s="13">
        <f>G14*G36</f>
        <v>578184.518</v>
      </c>
      <c r="I14" s="13">
        <v>55.3</v>
      </c>
      <c r="J14" s="13">
        <v>74.5</v>
      </c>
      <c r="K14" s="13">
        <f>J14*G36</f>
        <v>199512.49</v>
      </c>
      <c r="L14" s="13">
        <v>2.8</v>
      </c>
      <c r="M14" s="13">
        <v>24.7</v>
      </c>
      <c r="N14" s="13">
        <f>M14*H36</f>
        <v>73839.909</v>
      </c>
      <c r="O14" s="13">
        <v>158.5</v>
      </c>
      <c r="P14" s="13">
        <v>181.1</v>
      </c>
      <c r="Q14" s="13">
        <f>P14*H36</f>
        <v>541393.017</v>
      </c>
      <c r="R14" s="13">
        <f t="shared" si="0"/>
        <v>496.19999999999993</v>
      </c>
      <c r="S14" s="13">
        <f t="shared" si="0"/>
        <v>1392929.934</v>
      </c>
      <c r="T14" s="51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460" t="s">
        <v>38</v>
      </c>
      <c r="C15" s="461"/>
      <c r="D15" s="462"/>
      <c r="E15" s="60"/>
      <c r="F15" s="5">
        <v>619</v>
      </c>
      <c r="G15" s="43">
        <v>550.4</v>
      </c>
      <c r="H15" s="13">
        <f>G15*G36</f>
        <v>1473982.2079999999</v>
      </c>
      <c r="I15" s="13">
        <v>532.4</v>
      </c>
      <c r="J15" s="13">
        <v>193.1</v>
      </c>
      <c r="K15" s="13">
        <f>J15*G36</f>
        <v>517125.66199999995</v>
      </c>
      <c r="L15" s="13">
        <v>142.3</v>
      </c>
      <c r="M15" s="13">
        <v>65</v>
      </c>
      <c r="N15" s="13">
        <f>M15*H36</f>
        <v>194315.55</v>
      </c>
      <c r="O15" s="13">
        <v>646.5</v>
      </c>
      <c r="P15" s="13">
        <v>463.1</v>
      </c>
      <c r="Q15" s="13">
        <f>P15*H36</f>
        <v>1384423.557</v>
      </c>
      <c r="R15" s="13">
        <f t="shared" si="0"/>
        <v>1271.6</v>
      </c>
      <c r="S15" s="13">
        <f t="shared" si="0"/>
        <v>3569846.977</v>
      </c>
      <c r="T15" s="51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460" t="s">
        <v>39</v>
      </c>
      <c r="C16" s="461"/>
      <c r="D16" s="462"/>
      <c r="E16" s="60"/>
      <c r="F16" s="5">
        <v>277.52</v>
      </c>
      <c r="G16" s="43">
        <v>247.4</v>
      </c>
      <c r="H16" s="13">
        <f>G16*G36</f>
        <v>662542.148</v>
      </c>
      <c r="I16" s="13">
        <v>129</v>
      </c>
      <c r="J16" s="13">
        <v>80.4</v>
      </c>
      <c r="K16" s="13">
        <f>J16*G36</f>
        <v>215312.80800000002</v>
      </c>
      <c r="L16" s="13">
        <v>7.2</v>
      </c>
      <c r="M16" s="13">
        <v>24.7</v>
      </c>
      <c r="N16" s="13">
        <f>M16*H36</f>
        <v>73839.909</v>
      </c>
      <c r="O16" s="13">
        <v>182.6</v>
      </c>
      <c r="P16" s="13">
        <v>204.3</v>
      </c>
      <c r="Q16" s="13">
        <f>P16*H36</f>
        <v>610748.721</v>
      </c>
      <c r="R16" s="13">
        <f t="shared" si="0"/>
        <v>556.8</v>
      </c>
      <c r="S16" s="13">
        <f t="shared" si="0"/>
        <v>1562443.5860000001</v>
      </c>
      <c r="T16" s="51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2">
        <v>3</v>
      </c>
      <c r="B17" s="618" t="s">
        <v>42</v>
      </c>
      <c r="C17" s="619"/>
      <c r="D17" s="620"/>
      <c r="E17" s="59"/>
      <c r="F17" s="5"/>
      <c r="G17" s="42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2">
        <v>4</v>
      </c>
      <c r="B18" s="618" t="s">
        <v>43</v>
      </c>
      <c r="C18" s="619"/>
      <c r="D18" s="620"/>
      <c r="E18" s="59"/>
      <c r="F18" s="5"/>
      <c r="G18" s="42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460" t="s">
        <v>44</v>
      </c>
      <c r="C19" s="461"/>
      <c r="D19" s="462"/>
      <c r="E19" s="60"/>
      <c r="F19" s="5"/>
      <c r="G19" s="43">
        <v>23.3</v>
      </c>
      <c r="H19" s="13">
        <f>G19*G36</f>
        <v>62397.866</v>
      </c>
      <c r="I19" s="13"/>
      <c r="J19" s="13">
        <v>7.5</v>
      </c>
      <c r="K19" s="13">
        <f>J19*G36</f>
        <v>20085.15</v>
      </c>
      <c r="L19" s="13"/>
      <c r="M19" s="13">
        <v>2.4</v>
      </c>
      <c r="N19" s="13">
        <f>M19*H36</f>
        <v>7174.727999999999</v>
      </c>
      <c r="O19" s="13"/>
      <c r="P19" s="13">
        <v>19.3</v>
      </c>
      <c r="Q19" s="13">
        <f>P19*H36</f>
        <v>57696.771</v>
      </c>
      <c r="R19" s="13">
        <f aca="true" t="shared" si="3" ref="R19:S21">G19+J19+M19+P19</f>
        <v>52.5</v>
      </c>
      <c r="S19" s="13">
        <f t="shared" si="3"/>
        <v>147354.515</v>
      </c>
      <c r="U19" s="8"/>
      <c r="V19" s="8"/>
      <c r="W19" s="9"/>
    </row>
    <row r="20" spans="1:23" ht="25.5" customHeight="1" hidden="1">
      <c r="A20" s="5"/>
      <c r="B20" s="460" t="s">
        <v>45</v>
      </c>
      <c r="C20" s="461"/>
      <c r="D20" s="462"/>
      <c r="E20" s="60"/>
      <c r="F20" s="5"/>
      <c r="G20" s="43">
        <v>2.4</v>
      </c>
      <c r="H20" s="13">
        <f>G20*G36</f>
        <v>6427.248</v>
      </c>
      <c r="I20" s="13"/>
      <c r="J20" s="13">
        <v>0.8</v>
      </c>
      <c r="K20" s="13">
        <f>J20*G36</f>
        <v>2142.416</v>
      </c>
      <c r="L20" s="13"/>
      <c r="M20" s="13">
        <v>0.2</v>
      </c>
      <c r="N20" s="13">
        <f>M20*H36</f>
        <v>597.894</v>
      </c>
      <c r="O20" s="13"/>
      <c r="P20" s="13">
        <v>2</v>
      </c>
      <c r="Q20" s="13">
        <f>P20*H36</f>
        <v>5978.94</v>
      </c>
      <c r="R20" s="13">
        <f t="shared" si="3"/>
        <v>5.4</v>
      </c>
      <c r="S20" s="13">
        <f t="shared" si="3"/>
        <v>15146.498</v>
      </c>
      <c r="U20" s="8"/>
      <c r="V20" s="8"/>
      <c r="W20" s="9"/>
    </row>
    <row r="21" spans="1:23" ht="26.25" customHeight="1" hidden="1">
      <c r="A21" s="5"/>
      <c r="B21" s="460" t="s">
        <v>46</v>
      </c>
      <c r="C21" s="461"/>
      <c r="D21" s="462"/>
      <c r="E21" s="60"/>
      <c r="F21" s="5"/>
      <c r="G21" s="43">
        <v>14.7</v>
      </c>
      <c r="H21" s="13">
        <f>G21*G36</f>
        <v>39366.894</v>
      </c>
      <c r="I21" s="13"/>
      <c r="J21" s="13">
        <v>4.9</v>
      </c>
      <c r="K21" s="13">
        <f>J21*G36</f>
        <v>13122.298</v>
      </c>
      <c r="L21" s="13"/>
      <c r="M21" s="13">
        <v>1.6</v>
      </c>
      <c r="N21" s="13">
        <f>M21*H36</f>
        <v>4783.152</v>
      </c>
      <c r="O21" s="13"/>
      <c r="P21" s="13">
        <v>12.2</v>
      </c>
      <c r="Q21" s="13">
        <f>P21*H36</f>
        <v>36471.53399999999</v>
      </c>
      <c r="R21" s="13">
        <f t="shared" si="3"/>
        <v>33.400000000000006</v>
      </c>
      <c r="S21" s="13">
        <f t="shared" si="3"/>
        <v>93743.878</v>
      </c>
      <c r="U21" s="8"/>
      <c r="V21" s="8"/>
      <c r="W21" s="9"/>
    </row>
    <row r="22" spans="1:23" ht="29.25" customHeight="1" hidden="1">
      <c r="A22" s="12">
        <v>5</v>
      </c>
      <c r="B22" s="618" t="s">
        <v>47</v>
      </c>
      <c r="C22" s="619"/>
      <c r="D22" s="620"/>
      <c r="E22" s="59"/>
      <c r="F22" s="5"/>
      <c r="G22" s="42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460" t="s">
        <v>48</v>
      </c>
      <c r="C23" s="461"/>
      <c r="D23" s="462"/>
      <c r="E23" s="60"/>
      <c r="F23" s="5"/>
      <c r="G23" s="43">
        <v>19.7</v>
      </c>
      <c r="H23" s="13">
        <f>G23*G36</f>
        <v>52756.994</v>
      </c>
      <c r="I23" s="13"/>
      <c r="J23" s="13">
        <v>6.7</v>
      </c>
      <c r="K23" s="13">
        <f>J23*G36</f>
        <v>17942.734</v>
      </c>
      <c r="L23" s="13"/>
      <c r="M23" s="13">
        <v>2.3</v>
      </c>
      <c r="N23" s="13">
        <f>M23*H36</f>
        <v>6875.780999999999</v>
      </c>
      <c r="O23" s="13"/>
      <c r="P23" s="13">
        <v>17.2</v>
      </c>
      <c r="Q23" s="13">
        <f>P23*H36</f>
        <v>51418.88399999999</v>
      </c>
      <c r="R23" s="13">
        <f aca="true" t="shared" si="4" ref="R23:S28">G23+J23+M23+P23</f>
        <v>45.9</v>
      </c>
      <c r="S23" s="13">
        <f t="shared" si="4"/>
        <v>128994.393</v>
      </c>
      <c r="U23" s="8"/>
      <c r="V23" s="8"/>
      <c r="W23" s="9"/>
    </row>
    <row r="24" spans="1:23" ht="28.5" customHeight="1" hidden="1">
      <c r="A24" s="5"/>
      <c r="B24" s="460" t="s">
        <v>49</v>
      </c>
      <c r="C24" s="461"/>
      <c r="D24" s="462"/>
      <c r="E24" s="60"/>
      <c r="F24" s="5"/>
      <c r="G24" s="43">
        <v>317.5</v>
      </c>
      <c r="H24" s="13">
        <f>G24*G36</f>
        <v>850271.35</v>
      </c>
      <c r="I24" s="13"/>
      <c r="J24" s="13">
        <v>111.7</v>
      </c>
      <c r="K24" s="13">
        <f>J24*G36</f>
        <v>299134.83400000003</v>
      </c>
      <c r="L24" s="13"/>
      <c r="M24" s="13">
        <v>5.7</v>
      </c>
      <c r="N24" s="13">
        <f>M24*H36</f>
        <v>17039.979</v>
      </c>
      <c r="O24" s="13"/>
      <c r="P24" s="13">
        <v>205.7</v>
      </c>
      <c r="Q24" s="13">
        <f>P24*H36</f>
        <v>614933.9789999999</v>
      </c>
      <c r="R24" s="13">
        <f t="shared" si="4"/>
        <v>640.5999999999999</v>
      </c>
      <c r="S24" s="13">
        <f t="shared" si="4"/>
        <v>1781380.142</v>
      </c>
      <c r="U24" s="8"/>
      <c r="V24" s="8"/>
      <c r="W24" s="9"/>
    </row>
    <row r="25" spans="1:23" ht="32.25" customHeight="1" hidden="1">
      <c r="A25" s="5"/>
      <c r="B25" s="460" t="s">
        <v>50</v>
      </c>
      <c r="C25" s="461"/>
      <c r="D25" s="462"/>
      <c r="E25" s="60"/>
      <c r="F25" s="5"/>
      <c r="G25" s="43">
        <v>88.5</v>
      </c>
      <c r="H25" s="13">
        <f>G25*G36</f>
        <v>237004.77</v>
      </c>
      <c r="I25" s="13"/>
      <c r="J25" s="13">
        <v>28.3</v>
      </c>
      <c r="K25" s="13">
        <f>J25*G36</f>
        <v>75787.966</v>
      </c>
      <c r="L25" s="13"/>
      <c r="M25" s="13">
        <v>4.8</v>
      </c>
      <c r="N25" s="13">
        <f>M25*H36</f>
        <v>14349.455999999998</v>
      </c>
      <c r="O25" s="13"/>
      <c r="P25" s="13">
        <v>76.4</v>
      </c>
      <c r="Q25" s="13">
        <f>P25*H36</f>
        <v>228395.508</v>
      </c>
      <c r="R25" s="13">
        <f t="shared" si="4"/>
        <v>198</v>
      </c>
      <c r="S25" s="13">
        <f t="shared" si="4"/>
        <v>555537.7</v>
      </c>
      <c r="U25" s="8"/>
      <c r="V25" s="8"/>
      <c r="W25" s="9"/>
    </row>
    <row r="26" spans="1:23" ht="28.5" customHeight="1" hidden="1">
      <c r="A26" s="5"/>
      <c r="B26" s="460" t="s">
        <v>40</v>
      </c>
      <c r="C26" s="461"/>
      <c r="D26" s="462"/>
      <c r="E26" s="60"/>
      <c r="F26" s="5">
        <v>112.1</v>
      </c>
      <c r="G26" s="43">
        <v>70.8</v>
      </c>
      <c r="H26" s="13">
        <f>G26*G36</f>
        <v>189603.816</v>
      </c>
      <c r="I26" s="13"/>
      <c r="J26" s="13">
        <v>33.6</v>
      </c>
      <c r="K26" s="13">
        <f>J26*G36</f>
        <v>89981.47200000001</v>
      </c>
      <c r="L26" s="13"/>
      <c r="M26" s="13">
        <v>6.8</v>
      </c>
      <c r="N26" s="13">
        <f>M26*H36</f>
        <v>20328.395999999997</v>
      </c>
      <c r="O26" s="13"/>
      <c r="P26" s="13">
        <v>40.5</v>
      </c>
      <c r="Q26" s="13">
        <f>P26*H36</f>
        <v>121073.53499999999</v>
      </c>
      <c r="R26" s="13">
        <f t="shared" si="4"/>
        <v>151.7</v>
      </c>
      <c r="S26" s="13">
        <f t="shared" si="4"/>
        <v>420987.219</v>
      </c>
      <c r="T26" s="51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460" t="s">
        <v>51</v>
      </c>
      <c r="C27" s="461"/>
      <c r="D27" s="462"/>
      <c r="E27" s="60"/>
      <c r="F27" s="5">
        <v>87.8</v>
      </c>
      <c r="G27" s="43">
        <v>30.2</v>
      </c>
      <c r="H27" s="13">
        <f>G27*G36</f>
        <v>80876.204</v>
      </c>
      <c r="I27" s="13"/>
      <c r="J27" s="13">
        <v>9.6</v>
      </c>
      <c r="K27" s="13">
        <f>J27*G36</f>
        <v>25708.992</v>
      </c>
      <c r="L27" s="13"/>
      <c r="M27" s="13">
        <v>3.1</v>
      </c>
      <c r="N27" s="13">
        <f>M27*H36</f>
        <v>9267.357</v>
      </c>
      <c r="O27" s="13"/>
      <c r="P27" s="13">
        <v>25.9</v>
      </c>
      <c r="Q27" s="13">
        <f>P27*H36</f>
        <v>77427.27299999999</v>
      </c>
      <c r="R27" s="13">
        <f t="shared" si="4"/>
        <v>68.8</v>
      </c>
      <c r="S27" s="13">
        <f t="shared" si="4"/>
        <v>193279.826</v>
      </c>
      <c r="T27" s="51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460" t="s">
        <v>52</v>
      </c>
      <c r="C28" s="461"/>
      <c r="D28" s="462"/>
      <c r="E28" s="60"/>
      <c r="F28" s="5">
        <v>331.5</v>
      </c>
      <c r="G28" s="43">
        <v>63</v>
      </c>
      <c r="H28" s="13">
        <f>G28*G36</f>
        <v>168715.26</v>
      </c>
      <c r="I28" s="13"/>
      <c r="J28" s="13">
        <v>27</v>
      </c>
      <c r="K28" s="13">
        <f>J28*G36</f>
        <v>72306.54</v>
      </c>
      <c r="L28" s="13"/>
      <c r="M28" s="13">
        <v>2.1</v>
      </c>
      <c r="N28" s="13">
        <f>M28*H36</f>
        <v>6277.887</v>
      </c>
      <c r="O28" s="13"/>
      <c r="P28" s="13">
        <v>42.2</v>
      </c>
      <c r="Q28" s="13">
        <f>P28*H36</f>
        <v>126155.634</v>
      </c>
      <c r="R28" s="13">
        <f t="shared" si="4"/>
        <v>134.3</v>
      </c>
      <c r="S28" s="13">
        <f t="shared" si="4"/>
        <v>373455.321</v>
      </c>
      <c r="T28" s="51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2">
        <v>6</v>
      </c>
      <c r="B29" s="618" t="s">
        <v>53</v>
      </c>
      <c r="C29" s="619"/>
      <c r="D29" s="620"/>
      <c r="E29" s="59"/>
      <c r="F29" s="5"/>
      <c r="G29" s="42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460" t="s">
        <v>54</v>
      </c>
      <c r="C30" s="461"/>
      <c r="D30" s="462"/>
      <c r="E30" s="60"/>
      <c r="F30" s="5"/>
      <c r="G30" s="43">
        <v>87.6</v>
      </c>
      <c r="H30" s="13">
        <f>G30*G36</f>
        <v>234594.552</v>
      </c>
      <c r="I30" s="13"/>
      <c r="J30" s="13">
        <v>30.2</v>
      </c>
      <c r="K30" s="13">
        <f>J30*G36</f>
        <v>80876.204</v>
      </c>
      <c r="L30" s="13"/>
      <c r="M30" s="13">
        <v>10.1</v>
      </c>
      <c r="N30" s="13">
        <f>M30*H36</f>
        <v>30193.646999999997</v>
      </c>
      <c r="O30" s="13"/>
      <c r="P30" s="13">
        <v>73.6</v>
      </c>
      <c r="Q30" s="13">
        <f>P30*H36</f>
        <v>220024.99199999997</v>
      </c>
      <c r="R30" s="13">
        <f aca="true" t="shared" si="5" ref="R30:S32">G30+J30+M30+P30</f>
        <v>201.5</v>
      </c>
      <c r="S30" s="13">
        <f t="shared" si="5"/>
        <v>565689.395</v>
      </c>
      <c r="U30" s="8"/>
      <c r="V30" s="8"/>
      <c r="W30" s="9"/>
    </row>
    <row r="31" spans="1:23" ht="27" customHeight="1" hidden="1">
      <c r="A31" s="5"/>
      <c r="B31" s="460" t="s">
        <v>55</v>
      </c>
      <c r="C31" s="461"/>
      <c r="D31" s="462"/>
      <c r="E31" s="60"/>
      <c r="F31" s="5"/>
      <c r="G31" s="43">
        <v>137.2</v>
      </c>
      <c r="H31" s="13">
        <f>G31*G36</f>
        <v>367424.344</v>
      </c>
      <c r="I31" s="13"/>
      <c r="J31" s="13">
        <v>43.4</v>
      </c>
      <c r="K31" s="13">
        <f>J31*G36</f>
        <v>116226.068</v>
      </c>
      <c r="L31" s="13"/>
      <c r="M31" s="13">
        <v>13.1</v>
      </c>
      <c r="N31" s="13">
        <f>M31*H36</f>
        <v>39162.05699999999</v>
      </c>
      <c r="O31" s="13"/>
      <c r="P31" s="13">
        <v>112.8</v>
      </c>
      <c r="Q31" s="13">
        <f>P31*H36</f>
        <v>337212.21599999996</v>
      </c>
      <c r="R31" s="13">
        <f t="shared" si="5"/>
        <v>306.5</v>
      </c>
      <c r="S31" s="13">
        <f t="shared" si="5"/>
        <v>860024.6849999999</v>
      </c>
      <c r="U31" s="8"/>
      <c r="V31" s="8"/>
      <c r="W31" s="9"/>
    </row>
    <row r="32" spans="1:23" ht="27" customHeight="1" hidden="1">
      <c r="A32" s="12">
        <v>7</v>
      </c>
      <c r="B32" s="618" t="s">
        <v>56</v>
      </c>
      <c r="C32" s="619"/>
      <c r="D32" s="620"/>
      <c r="E32" s="59"/>
      <c r="F32" s="5"/>
      <c r="G32" s="42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627" t="s">
        <v>19</v>
      </c>
      <c r="C33" s="628"/>
      <c r="D33" s="629"/>
      <c r="E33" s="61"/>
      <c r="F33" s="12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52"/>
      <c r="U33" s="14"/>
      <c r="V33" s="9"/>
      <c r="W33" s="9"/>
    </row>
    <row r="34" spans="1:23" ht="25.5" customHeight="1" hidden="1">
      <c r="A34" s="44"/>
      <c r="B34" s="630" t="s">
        <v>8</v>
      </c>
      <c r="C34" s="631"/>
      <c r="D34" s="632"/>
      <c r="E34" s="62"/>
      <c r="F34" s="463" t="s">
        <v>65</v>
      </c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5"/>
      <c r="U34" s="9"/>
      <c r="V34" s="9"/>
      <c r="W34" s="9"/>
    </row>
    <row r="35" spans="1:23" ht="15.75" customHeight="1" hidden="1">
      <c r="A35" s="15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9"/>
      <c r="V35" s="9"/>
      <c r="W35" s="9"/>
    </row>
    <row r="36" spans="1:23" ht="28.5" customHeight="1" hidden="1">
      <c r="A36" s="18"/>
      <c r="B36" s="19"/>
      <c r="C36" s="19"/>
      <c r="D36" s="20"/>
      <c r="E36" s="20"/>
      <c r="F36" s="21" t="s">
        <v>11</v>
      </c>
      <c r="G36" s="1">
        <v>2678.02</v>
      </c>
      <c r="H36" s="2">
        <v>2989.47</v>
      </c>
      <c r="I36" s="21" t="s">
        <v>16</v>
      </c>
      <c r="J36" s="21"/>
      <c r="K36" s="21"/>
      <c r="L36" s="21"/>
      <c r="M36" s="21"/>
      <c r="N36" s="19"/>
      <c r="O36" s="22"/>
      <c r="P36" s="22"/>
      <c r="Q36" s="22"/>
      <c r="R36" s="22"/>
      <c r="S36" s="22"/>
      <c r="U36" s="9"/>
      <c r="V36" s="9"/>
      <c r="W36" s="9"/>
    </row>
    <row r="37" spans="1:23" ht="20.25" customHeight="1" hidden="1">
      <c r="A37" s="422" t="s">
        <v>68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U37" s="9"/>
      <c r="V37" s="9"/>
      <c r="W37" s="9"/>
    </row>
    <row r="38" spans="1:23" ht="19.5" customHeight="1" hidden="1">
      <c r="A38" s="434" t="s">
        <v>15</v>
      </c>
      <c r="B38" s="435" t="s">
        <v>0</v>
      </c>
      <c r="C38" s="436"/>
      <c r="D38" s="437"/>
      <c r="E38" s="55"/>
      <c r="F38" s="468" t="s">
        <v>1</v>
      </c>
      <c r="G38" s="468"/>
      <c r="H38" s="468"/>
      <c r="I38" s="468" t="s">
        <v>3</v>
      </c>
      <c r="J38" s="468"/>
      <c r="K38" s="468"/>
      <c r="L38" s="468" t="s">
        <v>4</v>
      </c>
      <c r="M38" s="468"/>
      <c r="N38" s="468"/>
      <c r="O38" s="468" t="s">
        <v>6</v>
      </c>
      <c r="P38" s="468"/>
      <c r="Q38" s="468"/>
      <c r="R38" s="468" t="s">
        <v>7</v>
      </c>
      <c r="S38" s="468"/>
      <c r="U38" s="9"/>
      <c r="V38" s="9"/>
      <c r="W38" s="9"/>
    </row>
    <row r="39" spans="1:23" ht="30" customHeight="1" hidden="1">
      <c r="A39" s="434"/>
      <c r="B39" s="438"/>
      <c r="C39" s="439"/>
      <c r="D39" s="440"/>
      <c r="E39" s="56"/>
      <c r="F39" s="58"/>
      <c r="G39" s="58" t="s">
        <v>9</v>
      </c>
      <c r="H39" s="58" t="s">
        <v>5</v>
      </c>
      <c r="I39" s="58" t="s">
        <v>9</v>
      </c>
      <c r="J39" s="58" t="s">
        <v>9</v>
      </c>
      <c r="K39" s="58" t="s">
        <v>5</v>
      </c>
      <c r="L39" s="58" t="s">
        <v>9</v>
      </c>
      <c r="M39" s="58" t="s">
        <v>9</v>
      </c>
      <c r="N39" s="58" t="s">
        <v>5</v>
      </c>
      <c r="O39" s="58" t="s">
        <v>9</v>
      </c>
      <c r="P39" s="58" t="s">
        <v>9</v>
      </c>
      <c r="Q39" s="58" t="s">
        <v>5</v>
      </c>
      <c r="R39" s="58" t="s">
        <v>9</v>
      </c>
      <c r="S39" s="58" t="s">
        <v>5</v>
      </c>
      <c r="U39" s="9"/>
      <c r="V39" s="9"/>
      <c r="W39" s="9"/>
    </row>
    <row r="40" spans="1:23" ht="30" customHeight="1" hidden="1">
      <c r="A40" s="23">
        <v>1</v>
      </c>
      <c r="B40" s="621" t="s">
        <v>33</v>
      </c>
      <c r="C40" s="622"/>
      <c r="D40" s="623"/>
      <c r="E40" s="63"/>
      <c r="F40" s="23">
        <v>1800</v>
      </c>
      <c r="G40" s="24">
        <v>1750</v>
      </c>
      <c r="H40" s="24">
        <f>G40*G65</f>
        <v>8792.7</v>
      </c>
      <c r="I40" s="24">
        <v>1200</v>
      </c>
      <c r="J40" s="24">
        <v>1750</v>
      </c>
      <c r="K40" s="24">
        <f>J40*G65</f>
        <v>8792.7</v>
      </c>
      <c r="L40" s="24">
        <v>1500</v>
      </c>
      <c r="M40" s="24">
        <v>1750</v>
      </c>
      <c r="N40" s="24">
        <f>M40*H65</f>
        <v>9759.75</v>
      </c>
      <c r="O40" s="24">
        <v>1500</v>
      </c>
      <c r="P40" s="24">
        <v>1751.1</v>
      </c>
      <c r="Q40" s="24">
        <f>P40*H65</f>
        <v>9765.884699999999</v>
      </c>
      <c r="R40" s="24">
        <f>G40+J40+M40+P40</f>
        <v>7001.1</v>
      </c>
      <c r="S40" s="24">
        <f>H40+K40+N40+Q40</f>
        <v>37111.034700000004</v>
      </c>
      <c r="T40" s="51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2">
        <v>2</v>
      </c>
      <c r="B41" s="618" t="s">
        <v>41</v>
      </c>
      <c r="C41" s="619"/>
      <c r="D41" s="620"/>
      <c r="E41" s="59"/>
      <c r="F41" s="23"/>
      <c r="G41" s="24">
        <f>G42+G43+G44+G45+G46+G47</f>
        <v>181078</v>
      </c>
      <c r="H41" s="24">
        <f>H42+H43+H44+H45+H46+H47</f>
        <v>909808.3032000001</v>
      </c>
      <c r="I41" s="24"/>
      <c r="J41" s="24">
        <f>J42+J43+J44+J45+J46+J47</f>
        <v>182881</v>
      </c>
      <c r="K41" s="24">
        <f>K42+K43+K44+K45+K46+K47</f>
        <v>918867.2964000001</v>
      </c>
      <c r="L41" s="24"/>
      <c r="M41" s="24">
        <f>M42+M43+M44+M45+M46+M47</f>
        <v>167091</v>
      </c>
      <c r="N41" s="24">
        <f>N42+N43+N44+N45+N46+N47</f>
        <v>931866.507</v>
      </c>
      <c r="O41" s="24"/>
      <c r="P41" s="24">
        <f>P42+P43+P44+P45+P46+P47</f>
        <v>250747</v>
      </c>
      <c r="Q41" s="24">
        <f>Q42+Q43+Q44+Q45+Q46+Q47</f>
        <v>1398416.019</v>
      </c>
      <c r="R41" s="24">
        <f>R42+R43+R44+R45+R46+R47</f>
        <v>781797</v>
      </c>
      <c r="S41" s="24">
        <f>S42+S43+S44+S45+S46+S47</f>
        <v>4158958.1255999994</v>
      </c>
      <c r="U41" s="9"/>
      <c r="V41" s="8"/>
      <c r="W41" s="9"/>
    </row>
    <row r="42" spans="1:23" ht="33" customHeight="1" hidden="1">
      <c r="A42" s="12"/>
      <c r="B42" s="460" t="s">
        <v>34</v>
      </c>
      <c r="C42" s="461"/>
      <c r="D42" s="462"/>
      <c r="E42" s="60"/>
      <c r="F42" s="12">
        <v>53000</v>
      </c>
      <c r="G42" s="13">
        <v>40000</v>
      </c>
      <c r="H42" s="13">
        <f>G42*G65</f>
        <v>200976</v>
      </c>
      <c r="I42" s="13">
        <v>36000</v>
      </c>
      <c r="J42" s="13">
        <v>43500</v>
      </c>
      <c r="K42" s="13">
        <f>J42*G65</f>
        <v>218561.4</v>
      </c>
      <c r="L42" s="13">
        <v>24000</v>
      </c>
      <c r="M42" s="13">
        <v>25200</v>
      </c>
      <c r="N42" s="13">
        <f>M42*H65</f>
        <v>140540.4</v>
      </c>
      <c r="O42" s="13">
        <v>50000</v>
      </c>
      <c r="P42" s="13">
        <v>64000</v>
      </c>
      <c r="Q42" s="13">
        <f>P42*H65</f>
        <v>356928</v>
      </c>
      <c r="R42" s="13">
        <f aca="true" t="shared" si="7" ref="R42:S48">G42+J42+M42+P42</f>
        <v>172700</v>
      </c>
      <c r="S42" s="13">
        <f t="shared" si="7"/>
        <v>917005.8</v>
      </c>
      <c r="T42" s="51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3"/>
      <c r="B43" s="624" t="s">
        <v>57</v>
      </c>
      <c r="C43" s="625"/>
      <c r="D43" s="626"/>
      <c r="E43" s="64"/>
      <c r="F43" s="23">
        <v>27000</v>
      </c>
      <c r="G43" s="25">
        <v>23250</v>
      </c>
      <c r="H43" s="25">
        <f>G43*G65</f>
        <v>116817.3</v>
      </c>
      <c r="I43" s="25">
        <v>17000</v>
      </c>
      <c r="J43" s="25">
        <v>17820</v>
      </c>
      <c r="K43" s="25">
        <f>J43*G65</f>
        <v>89534.808</v>
      </c>
      <c r="L43" s="25">
        <v>19000</v>
      </c>
      <c r="M43" s="25">
        <v>18549</v>
      </c>
      <c r="N43" s="25">
        <f>M43*H65</f>
        <v>103447.773</v>
      </c>
      <c r="O43" s="25">
        <v>41000</v>
      </c>
      <c r="P43" s="25">
        <v>35010</v>
      </c>
      <c r="Q43" s="25">
        <f>P43*H65</f>
        <v>195250.77</v>
      </c>
      <c r="R43" s="25">
        <f t="shared" si="7"/>
        <v>94629</v>
      </c>
      <c r="S43" s="25">
        <f t="shared" si="7"/>
        <v>505050.65099999995</v>
      </c>
      <c r="T43" s="51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2"/>
      <c r="B44" s="460" t="s">
        <v>36</v>
      </c>
      <c r="C44" s="461"/>
      <c r="D44" s="462"/>
      <c r="E44" s="60"/>
      <c r="F44" s="12">
        <v>70000</v>
      </c>
      <c r="G44" s="13">
        <v>29500</v>
      </c>
      <c r="H44" s="13">
        <f>G44*G65</f>
        <v>148219.8</v>
      </c>
      <c r="I44" s="13">
        <v>55000</v>
      </c>
      <c r="J44" s="13">
        <v>46750</v>
      </c>
      <c r="K44" s="13">
        <f>J44*G65</f>
        <v>234890.7</v>
      </c>
      <c r="L44" s="13">
        <v>45000</v>
      </c>
      <c r="M44" s="13">
        <v>38250</v>
      </c>
      <c r="N44" s="13">
        <f>M44*H65</f>
        <v>213320.25</v>
      </c>
      <c r="O44" s="13">
        <v>70000</v>
      </c>
      <c r="P44" s="13">
        <v>39500</v>
      </c>
      <c r="Q44" s="13">
        <f>P44*H65</f>
        <v>220291.5</v>
      </c>
      <c r="R44" s="13">
        <f t="shared" si="7"/>
        <v>154000</v>
      </c>
      <c r="S44" s="13">
        <f t="shared" si="7"/>
        <v>816722.25</v>
      </c>
      <c r="T44" s="51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573" t="s">
        <v>37</v>
      </c>
      <c r="C45" s="573"/>
      <c r="D45" s="573"/>
      <c r="E45" s="65"/>
      <c r="F45" s="5">
        <v>17000</v>
      </c>
      <c r="G45" s="13">
        <v>49478</v>
      </c>
      <c r="H45" s="13">
        <f>G45*G65</f>
        <v>248597.2632</v>
      </c>
      <c r="I45" s="13">
        <v>14000</v>
      </c>
      <c r="J45" s="13">
        <v>40561</v>
      </c>
      <c r="K45" s="13">
        <f>J45*G65</f>
        <v>203794.68839999998</v>
      </c>
      <c r="L45" s="13">
        <v>13000</v>
      </c>
      <c r="M45" s="13">
        <v>34292</v>
      </c>
      <c r="N45" s="13">
        <f>M45*H65</f>
        <v>191246.484</v>
      </c>
      <c r="O45" s="13">
        <v>24000</v>
      </c>
      <c r="P45" s="13">
        <v>62737</v>
      </c>
      <c r="Q45" s="13">
        <f>P45*H65</f>
        <v>349884.249</v>
      </c>
      <c r="R45" s="13">
        <f t="shared" si="7"/>
        <v>187068</v>
      </c>
      <c r="S45" s="13">
        <f t="shared" si="7"/>
        <v>993522.6846</v>
      </c>
      <c r="T45" s="51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573" t="s">
        <v>38</v>
      </c>
      <c r="C46" s="573"/>
      <c r="D46" s="573"/>
      <c r="E46" s="65"/>
      <c r="F46" s="5">
        <v>31000</v>
      </c>
      <c r="G46" s="13">
        <v>29350</v>
      </c>
      <c r="H46" s="13">
        <f>G46*G65</f>
        <v>147466.13999999998</v>
      </c>
      <c r="I46" s="13">
        <v>27000</v>
      </c>
      <c r="J46" s="13">
        <v>25950</v>
      </c>
      <c r="K46" s="13">
        <f>J46*G65</f>
        <v>130383.18</v>
      </c>
      <c r="L46" s="13">
        <v>58000</v>
      </c>
      <c r="M46" s="13">
        <v>43300</v>
      </c>
      <c r="N46" s="13">
        <f>M46*H65</f>
        <v>241484.1</v>
      </c>
      <c r="O46" s="13">
        <v>44000</v>
      </c>
      <c r="P46" s="13">
        <v>37400</v>
      </c>
      <c r="Q46" s="13">
        <f>P46*H65</f>
        <v>208579.8</v>
      </c>
      <c r="R46" s="13">
        <f t="shared" si="7"/>
        <v>136000</v>
      </c>
      <c r="S46" s="13">
        <f t="shared" si="7"/>
        <v>727913.22</v>
      </c>
      <c r="T46" s="51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573" t="s">
        <v>39</v>
      </c>
      <c r="C47" s="573"/>
      <c r="D47" s="573"/>
      <c r="E47" s="65"/>
      <c r="F47" s="5">
        <v>8000</v>
      </c>
      <c r="G47" s="13">
        <v>9500</v>
      </c>
      <c r="H47" s="13">
        <f>G47*G65</f>
        <v>47731.8</v>
      </c>
      <c r="I47" s="13">
        <v>12000</v>
      </c>
      <c r="J47" s="13">
        <v>8300</v>
      </c>
      <c r="K47" s="13">
        <f>J47*G65</f>
        <v>41702.52</v>
      </c>
      <c r="L47" s="13">
        <v>9000</v>
      </c>
      <c r="M47" s="13">
        <v>7500</v>
      </c>
      <c r="N47" s="13">
        <f>M47*H65</f>
        <v>41827.5</v>
      </c>
      <c r="O47" s="13">
        <v>15000</v>
      </c>
      <c r="P47" s="13">
        <v>12100</v>
      </c>
      <c r="Q47" s="13">
        <f>P47*H65</f>
        <v>67481.7</v>
      </c>
      <c r="R47" s="13">
        <f t="shared" si="7"/>
        <v>37400</v>
      </c>
      <c r="S47" s="13">
        <f t="shared" si="7"/>
        <v>198743.52000000002</v>
      </c>
      <c r="T47" s="51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2">
        <v>3</v>
      </c>
      <c r="B48" s="618" t="s">
        <v>42</v>
      </c>
      <c r="C48" s="619"/>
      <c r="D48" s="620"/>
      <c r="E48" s="59"/>
      <c r="F48" s="12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51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2">
        <v>4</v>
      </c>
      <c r="B49" s="618" t="s">
        <v>43</v>
      </c>
      <c r="C49" s="619"/>
      <c r="D49" s="620"/>
      <c r="E49" s="59"/>
      <c r="F49" s="12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51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460" t="s">
        <v>44</v>
      </c>
      <c r="C50" s="461"/>
      <c r="D50" s="462"/>
      <c r="E50" s="60"/>
      <c r="F50" s="5"/>
      <c r="G50" s="13">
        <v>5264</v>
      </c>
      <c r="H50" s="13">
        <f>G50*G65</f>
        <v>26448.4416</v>
      </c>
      <c r="I50" s="13"/>
      <c r="J50" s="13">
        <v>3510</v>
      </c>
      <c r="K50" s="13">
        <f>J50*G65</f>
        <v>17635.644</v>
      </c>
      <c r="L50" s="13"/>
      <c r="M50" s="13">
        <v>3510</v>
      </c>
      <c r="N50" s="13">
        <f>M50*H65</f>
        <v>19575.27</v>
      </c>
      <c r="O50" s="13"/>
      <c r="P50" s="13">
        <v>5264</v>
      </c>
      <c r="Q50" s="13">
        <f>P50*H65</f>
        <v>29357.328</v>
      </c>
      <c r="R50" s="13">
        <f aca="true" t="shared" si="11" ref="R50:S52">G50+J50+M50+P50</f>
        <v>17548</v>
      </c>
      <c r="S50" s="13">
        <f t="shared" si="11"/>
        <v>93016.68359999999</v>
      </c>
      <c r="U50" s="9"/>
      <c r="V50" s="8"/>
      <c r="W50" s="9"/>
    </row>
    <row r="51" spans="1:23" ht="27" customHeight="1" hidden="1">
      <c r="A51" s="5"/>
      <c r="B51" s="460" t="s">
        <v>58</v>
      </c>
      <c r="C51" s="461"/>
      <c r="D51" s="462"/>
      <c r="E51" s="60"/>
      <c r="F51" s="5">
        <v>29400</v>
      </c>
      <c r="G51" s="13">
        <v>23198</v>
      </c>
      <c r="H51" s="13">
        <f>G51*G65</f>
        <v>116556.0312</v>
      </c>
      <c r="I51" s="13"/>
      <c r="J51" s="13">
        <v>15465</v>
      </c>
      <c r="K51" s="13">
        <f>J51*G65</f>
        <v>77702.346</v>
      </c>
      <c r="L51" s="13"/>
      <c r="M51" s="13">
        <v>15465</v>
      </c>
      <c r="N51" s="13">
        <f>M51*H65</f>
        <v>86248.305</v>
      </c>
      <c r="O51" s="13"/>
      <c r="P51" s="13">
        <v>23198</v>
      </c>
      <c r="Q51" s="13">
        <f>P51*H65</f>
        <v>129375.246</v>
      </c>
      <c r="R51" s="13">
        <f t="shared" si="11"/>
        <v>77326</v>
      </c>
      <c r="S51" s="13">
        <f t="shared" si="11"/>
        <v>409881.92819999997</v>
      </c>
      <c r="T51" s="51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460" t="s">
        <v>59</v>
      </c>
      <c r="C52" s="461"/>
      <c r="D52" s="462"/>
      <c r="E52" s="60"/>
      <c r="F52" s="5"/>
      <c r="G52" s="13">
        <v>5237</v>
      </c>
      <c r="H52" s="13">
        <f>G52*G65</f>
        <v>26312.7828</v>
      </c>
      <c r="I52" s="13"/>
      <c r="J52" s="13">
        <v>3491</v>
      </c>
      <c r="K52" s="13">
        <f>J52*G65</f>
        <v>17540.1804</v>
      </c>
      <c r="L52" s="13"/>
      <c r="M52" s="13">
        <v>3491</v>
      </c>
      <c r="N52" s="13">
        <f>M52*H65</f>
        <v>19469.307</v>
      </c>
      <c r="O52" s="13"/>
      <c r="P52" s="13">
        <v>5237</v>
      </c>
      <c r="Q52" s="13">
        <f>P52*H65</f>
        <v>29206.749</v>
      </c>
      <c r="R52" s="13">
        <f t="shared" si="11"/>
        <v>17456</v>
      </c>
      <c r="S52" s="13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2">
        <v>5</v>
      </c>
      <c r="B53" s="618" t="s">
        <v>47</v>
      </c>
      <c r="C53" s="619"/>
      <c r="D53" s="620"/>
      <c r="E53" s="59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460" t="s">
        <v>48</v>
      </c>
      <c r="C54" s="461"/>
      <c r="D54" s="462"/>
      <c r="E54" s="60"/>
      <c r="F54" s="5"/>
      <c r="G54" s="13">
        <v>3093</v>
      </c>
      <c r="H54" s="27">
        <f>G54*G65</f>
        <v>15540.4692</v>
      </c>
      <c r="I54" s="13"/>
      <c r="J54" s="13">
        <v>2715</v>
      </c>
      <c r="K54" s="13">
        <f>J54*G65</f>
        <v>13641.246</v>
      </c>
      <c r="L54" s="13"/>
      <c r="M54" s="13">
        <v>2752</v>
      </c>
      <c r="N54" s="13">
        <f>M54*H65</f>
        <v>15347.904</v>
      </c>
      <c r="O54" s="13"/>
      <c r="P54" s="13">
        <v>2588</v>
      </c>
      <c r="Q54" s="13">
        <f>P54*H65</f>
        <v>14433.276</v>
      </c>
      <c r="R54" s="13">
        <f aca="true" t="shared" si="12" ref="R54:S59">G54+J54+M54+P54</f>
        <v>11148</v>
      </c>
      <c r="S54" s="13">
        <f t="shared" si="12"/>
        <v>58962.8952</v>
      </c>
      <c r="U54" s="9"/>
      <c r="V54" s="8"/>
      <c r="W54" s="9"/>
    </row>
    <row r="55" spans="1:23" ht="27" customHeight="1" hidden="1">
      <c r="A55" s="5"/>
      <c r="B55" s="460" t="s">
        <v>49</v>
      </c>
      <c r="C55" s="461"/>
      <c r="D55" s="462"/>
      <c r="E55" s="60"/>
      <c r="F55" s="5"/>
      <c r="G55" s="13">
        <v>5045</v>
      </c>
      <c r="H55" s="13">
        <f>G55*G65</f>
        <v>25348.097999999998</v>
      </c>
      <c r="I55" s="13"/>
      <c r="J55" s="13">
        <v>3390</v>
      </c>
      <c r="K55" s="13">
        <f>J55*G65</f>
        <v>17032.716</v>
      </c>
      <c r="L55" s="13"/>
      <c r="M55" s="13">
        <v>5675</v>
      </c>
      <c r="N55" s="13">
        <f>M55*H65</f>
        <v>31649.475</v>
      </c>
      <c r="O55" s="13"/>
      <c r="P55" s="13">
        <v>6890</v>
      </c>
      <c r="Q55" s="13">
        <f>P55*H65</f>
        <v>38425.53</v>
      </c>
      <c r="R55" s="13">
        <f t="shared" si="12"/>
        <v>21000</v>
      </c>
      <c r="S55" s="13">
        <f t="shared" si="12"/>
        <v>112455.81899999999</v>
      </c>
      <c r="U55" s="9"/>
      <c r="V55" s="8"/>
      <c r="W55" s="9"/>
    </row>
    <row r="56" spans="1:23" ht="27" customHeight="1" hidden="1">
      <c r="A56" s="5"/>
      <c r="B56" s="460" t="s">
        <v>50</v>
      </c>
      <c r="C56" s="461"/>
      <c r="D56" s="462"/>
      <c r="E56" s="60"/>
      <c r="F56" s="5"/>
      <c r="G56" s="13">
        <v>5253</v>
      </c>
      <c r="H56" s="13">
        <f>G56*G65</f>
        <v>26393.1732</v>
      </c>
      <c r="I56" s="13"/>
      <c r="J56" s="13">
        <v>5294</v>
      </c>
      <c r="K56" s="13">
        <f>J56*G65</f>
        <v>26599.1736</v>
      </c>
      <c r="L56" s="13"/>
      <c r="M56" s="13">
        <v>7570</v>
      </c>
      <c r="N56" s="13">
        <f>M56*H65</f>
        <v>42217.89</v>
      </c>
      <c r="O56" s="13"/>
      <c r="P56" s="13">
        <v>4038</v>
      </c>
      <c r="Q56" s="13">
        <f>P56*H65</f>
        <v>22519.926</v>
      </c>
      <c r="R56" s="13">
        <f t="shared" si="12"/>
        <v>22155</v>
      </c>
      <c r="S56" s="13">
        <f t="shared" si="12"/>
        <v>117730.16279999999</v>
      </c>
      <c r="U56" s="9"/>
      <c r="V56" s="8"/>
      <c r="W56" s="9"/>
    </row>
    <row r="57" spans="1:23" ht="27" customHeight="1" hidden="1">
      <c r="A57" s="5"/>
      <c r="B57" s="573" t="s">
        <v>40</v>
      </c>
      <c r="C57" s="573"/>
      <c r="D57" s="573"/>
      <c r="E57" s="65"/>
      <c r="F57" s="5"/>
      <c r="G57" s="13">
        <v>3278</v>
      </c>
      <c r="H57" s="13">
        <f>G57*G65</f>
        <v>16469.9832</v>
      </c>
      <c r="I57" s="13"/>
      <c r="J57" s="13">
        <v>2211</v>
      </c>
      <c r="K57" s="13">
        <f>J57*G65</f>
        <v>11108.9484</v>
      </c>
      <c r="L57" s="13"/>
      <c r="M57" s="13">
        <v>2959</v>
      </c>
      <c r="N57" s="13">
        <f>M57*H65</f>
        <v>16502.343</v>
      </c>
      <c r="O57" s="13"/>
      <c r="P57" s="13">
        <v>3696</v>
      </c>
      <c r="Q57" s="13">
        <f>P57*H65</f>
        <v>20612.592</v>
      </c>
      <c r="R57" s="13">
        <f t="shared" si="12"/>
        <v>12144</v>
      </c>
      <c r="S57" s="13">
        <f t="shared" si="12"/>
        <v>64693.866599999994</v>
      </c>
      <c r="U57" s="9"/>
      <c r="V57" s="8"/>
      <c r="W57" s="9"/>
    </row>
    <row r="58" spans="1:23" ht="27" customHeight="1" hidden="1">
      <c r="A58" s="5"/>
      <c r="B58" s="573" t="s">
        <v>51</v>
      </c>
      <c r="C58" s="573"/>
      <c r="D58" s="573"/>
      <c r="E58" s="65"/>
      <c r="F58" s="5"/>
      <c r="G58" s="13">
        <v>1865</v>
      </c>
      <c r="H58" s="13">
        <f>G58*G65</f>
        <v>9370.506</v>
      </c>
      <c r="I58" s="13"/>
      <c r="J58" s="13">
        <v>1775</v>
      </c>
      <c r="K58" s="13">
        <f>J58*G65</f>
        <v>8918.31</v>
      </c>
      <c r="L58" s="13"/>
      <c r="M58" s="13">
        <v>1145</v>
      </c>
      <c r="N58" s="13">
        <f>M58*H65</f>
        <v>6385.665</v>
      </c>
      <c r="O58" s="13"/>
      <c r="P58" s="13">
        <v>1875</v>
      </c>
      <c r="Q58" s="13">
        <f>P58*H65</f>
        <v>10456.875</v>
      </c>
      <c r="R58" s="13">
        <f t="shared" si="12"/>
        <v>6660</v>
      </c>
      <c r="S58" s="13">
        <f t="shared" si="12"/>
        <v>35131.356</v>
      </c>
      <c r="U58" s="9"/>
      <c r="V58" s="8"/>
      <c r="W58" s="9"/>
    </row>
    <row r="59" spans="1:23" ht="27" customHeight="1" hidden="1">
      <c r="A59" s="5"/>
      <c r="B59" s="573" t="s">
        <v>52</v>
      </c>
      <c r="C59" s="573"/>
      <c r="D59" s="573"/>
      <c r="E59" s="65"/>
      <c r="F59" s="5"/>
      <c r="G59" s="13">
        <v>4050</v>
      </c>
      <c r="H59" s="13">
        <f>G59*G65</f>
        <v>20348.82</v>
      </c>
      <c r="I59" s="13"/>
      <c r="J59" s="13">
        <v>4050</v>
      </c>
      <c r="K59" s="13">
        <f>J59*G65</f>
        <v>20348.82</v>
      </c>
      <c r="L59" s="13"/>
      <c r="M59" s="13">
        <v>3950</v>
      </c>
      <c r="N59" s="13">
        <f>M59*H65</f>
        <v>22029.15</v>
      </c>
      <c r="O59" s="13"/>
      <c r="P59" s="13">
        <v>4050</v>
      </c>
      <c r="Q59" s="13">
        <f>P59*H65</f>
        <v>22586.85</v>
      </c>
      <c r="R59" s="13">
        <f t="shared" si="12"/>
        <v>16100</v>
      </c>
      <c r="S59" s="13">
        <f t="shared" si="12"/>
        <v>85313.64</v>
      </c>
      <c r="U59" s="9"/>
      <c r="V59" s="8"/>
      <c r="W59" s="9"/>
    </row>
    <row r="60" spans="1:23" ht="27" customHeight="1" hidden="1">
      <c r="A60" s="12">
        <v>6</v>
      </c>
      <c r="B60" s="618" t="s">
        <v>53</v>
      </c>
      <c r="C60" s="619"/>
      <c r="D60" s="620"/>
      <c r="E60" s="59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460" t="s">
        <v>54</v>
      </c>
      <c r="C61" s="461"/>
      <c r="D61" s="462"/>
      <c r="E61" s="60"/>
      <c r="F61" s="5"/>
      <c r="G61" s="13">
        <v>7650</v>
      </c>
      <c r="H61" s="13">
        <f>G61*G65</f>
        <v>38436.659999999996</v>
      </c>
      <c r="I61" s="13"/>
      <c r="J61" s="13">
        <v>10200</v>
      </c>
      <c r="K61" s="13">
        <f>J61*G65</f>
        <v>51248.88</v>
      </c>
      <c r="L61" s="13"/>
      <c r="M61" s="13">
        <v>7650</v>
      </c>
      <c r="N61" s="13">
        <f>M61*H65</f>
        <v>42664.05</v>
      </c>
      <c r="O61" s="13"/>
      <c r="P61" s="13">
        <v>13600</v>
      </c>
      <c r="Q61" s="13">
        <f>P61*H65</f>
        <v>75847.2</v>
      </c>
      <c r="R61" s="13">
        <f>G61+J61+M61+P61</f>
        <v>39100</v>
      </c>
      <c r="S61" s="13">
        <f>H61+K61+N61+Q61</f>
        <v>208196.78999999998</v>
      </c>
      <c r="U61" s="9"/>
      <c r="V61" s="8"/>
      <c r="W61" s="9"/>
    </row>
    <row r="62" spans="1:23" ht="27" customHeight="1" hidden="1">
      <c r="A62" s="5"/>
      <c r="B62" s="460" t="s">
        <v>55</v>
      </c>
      <c r="C62" s="461"/>
      <c r="D62" s="462"/>
      <c r="E62" s="60"/>
      <c r="F62" s="5"/>
      <c r="G62" s="13">
        <v>52475.76</v>
      </c>
      <c r="H62" s="13">
        <f>G62*G65</f>
        <v>263659.208544</v>
      </c>
      <c r="I62" s="13"/>
      <c r="J62" s="13">
        <v>23227</v>
      </c>
      <c r="K62" s="13">
        <f>J62*G65</f>
        <v>116701.7388</v>
      </c>
      <c r="L62" s="13"/>
      <c r="M62" s="13">
        <v>19391.07</v>
      </c>
      <c r="N62" s="13">
        <f>M62*H65</f>
        <v>108143.99739</v>
      </c>
      <c r="O62" s="13"/>
      <c r="P62" s="13">
        <v>60863</v>
      </c>
      <c r="Q62" s="13">
        <f>P62*H65</f>
        <v>339432.951</v>
      </c>
      <c r="R62" s="13">
        <f>G62+J62+M62+P62</f>
        <v>155956.83000000002</v>
      </c>
      <c r="S62" s="13">
        <f>H62+K62+N62+Q62</f>
        <v>827937.895734</v>
      </c>
      <c r="U62" s="9"/>
      <c r="V62" s="8"/>
      <c r="W62" s="9"/>
    </row>
    <row r="63" spans="1:23" ht="30" customHeight="1" hidden="1">
      <c r="A63" s="5"/>
      <c r="B63" s="615" t="s">
        <v>19</v>
      </c>
      <c r="C63" s="615"/>
      <c r="D63" s="615"/>
      <c r="E63" s="66"/>
      <c r="F63" s="12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52"/>
      <c r="U63" s="28"/>
      <c r="V63" s="9"/>
      <c r="W63" s="9"/>
    </row>
    <row r="64" spans="1:23" ht="50.25" customHeight="1" hidden="1">
      <c r="A64" s="39"/>
      <c r="B64" s="616" t="s">
        <v>8</v>
      </c>
      <c r="C64" s="616"/>
      <c r="D64" s="616"/>
      <c r="E64" s="67"/>
      <c r="F64" s="463" t="s">
        <v>69</v>
      </c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5"/>
      <c r="U64" s="9"/>
      <c r="V64" s="9"/>
      <c r="W64" s="9"/>
    </row>
    <row r="65" spans="1:23" ht="32.25" customHeight="1" hidden="1">
      <c r="A65" s="36"/>
      <c r="B65" s="36"/>
      <c r="C65" s="36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3"/>
      <c r="L65" s="33"/>
      <c r="M65" s="33"/>
      <c r="N65" s="36"/>
      <c r="O65" s="36"/>
      <c r="P65" s="36"/>
      <c r="Q65" s="41"/>
      <c r="R65" s="41"/>
      <c r="S65" s="36"/>
      <c r="U65" s="9"/>
      <c r="V65" s="9"/>
      <c r="W65" s="9"/>
    </row>
    <row r="66" spans="1:23" ht="33.75" customHeight="1" hidden="1">
      <c r="A66" s="36"/>
      <c r="B66" s="36"/>
      <c r="C66" s="36"/>
      <c r="D66" s="3" t="s">
        <v>66</v>
      </c>
      <c r="E66" s="3"/>
      <c r="F66" s="3"/>
      <c r="G66" s="3"/>
      <c r="H66" s="3"/>
      <c r="I66" s="4"/>
      <c r="J66" s="4"/>
      <c r="K66" s="33"/>
      <c r="L66" s="33"/>
      <c r="M66" s="33"/>
      <c r="N66" s="36"/>
      <c r="O66" s="36"/>
      <c r="P66" s="36"/>
      <c r="Q66" s="617"/>
      <c r="R66" s="617"/>
      <c r="S66" s="617"/>
      <c r="U66" s="9"/>
      <c r="V66" s="9"/>
      <c r="W66" s="9"/>
    </row>
    <row r="67" spans="1:19" ht="28.5" customHeight="1">
      <c r="A67" s="422" t="s">
        <v>118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</row>
    <row r="68" spans="1:19" ht="27.75" customHeight="1">
      <c r="A68" s="434" t="s">
        <v>15</v>
      </c>
      <c r="B68" s="435" t="s">
        <v>0</v>
      </c>
      <c r="C68" s="436"/>
      <c r="D68" s="437"/>
      <c r="E68" s="613" t="s">
        <v>70</v>
      </c>
      <c r="F68" s="468" t="s">
        <v>1</v>
      </c>
      <c r="G68" s="468"/>
      <c r="H68" s="468"/>
      <c r="I68" s="468" t="s">
        <v>3</v>
      </c>
      <c r="J68" s="468"/>
      <c r="K68" s="468"/>
      <c r="L68" s="468" t="s">
        <v>4</v>
      </c>
      <c r="M68" s="468"/>
      <c r="N68" s="468"/>
      <c r="O68" s="468" t="s">
        <v>6</v>
      </c>
      <c r="P68" s="468"/>
      <c r="Q68" s="468"/>
      <c r="R68" s="468" t="s">
        <v>7</v>
      </c>
      <c r="S68" s="468"/>
    </row>
    <row r="69" spans="1:19" ht="47.25" customHeight="1">
      <c r="A69" s="434"/>
      <c r="B69" s="438"/>
      <c r="C69" s="439"/>
      <c r="D69" s="440"/>
      <c r="E69" s="614"/>
      <c r="F69" s="159"/>
      <c r="G69" s="159"/>
      <c r="H69" s="159" t="s">
        <v>5</v>
      </c>
      <c r="I69" s="159" t="s">
        <v>10</v>
      </c>
      <c r="J69" s="159"/>
      <c r="K69" s="159" t="s">
        <v>5</v>
      </c>
      <c r="L69" s="159" t="s">
        <v>10</v>
      </c>
      <c r="M69" s="159"/>
      <c r="N69" s="159" t="s">
        <v>5</v>
      </c>
      <c r="O69" s="159" t="s">
        <v>10</v>
      </c>
      <c r="P69" s="159"/>
      <c r="Q69" s="159" t="s">
        <v>5</v>
      </c>
      <c r="R69" s="159" t="s">
        <v>10</v>
      </c>
      <c r="S69" s="159" t="s">
        <v>5</v>
      </c>
    </row>
    <row r="70" spans="1:22" s="249" customFormat="1" ht="45" customHeight="1">
      <c r="A70" s="253">
        <v>1</v>
      </c>
      <c r="B70" s="580" t="s">
        <v>72</v>
      </c>
      <c r="C70" s="581"/>
      <c r="D70" s="582"/>
      <c r="E70" s="283" t="s">
        <v>80</v>
      </c>
      <c r="F70" s="243"/>
      <c r="G70" s="245"/>
      <c r="H70" s="245">
        <f>H73+H76+H79+H82+H85+H88</f>
        <v>394365.96479999996</v>
      </c>
      <c r="I70" s="245"/>
      <c r="J70" s="245"/>
      <c r="K70" s="245">
        <f>K73+K76+K79+K82+K85+K88</f>
        <v>449773.04679999995</v>
      </c>
      <c r="L70" s="245"/>
      <c r="M70" s="245"/>
      <c r="N70" s="245">
        <f>N73+N76+N79+N82+N85+N88</f>
        <v>276478.894</v>
      </c>
      <c r="O70" s="245"/>
      <c r="P70" s="245"/>
      <c r="Q70" s="245">
        <f>Q73+Q76+Q79+Q82+Q85+Q88</f>
        <v>407705.1202</v>
      </c>
      <c r="R70" s="245"/>
      <c r="S70" s="245">
        <f>S73+S76+S79+S82+S85+S88</f>
        <v>1528323.0258</v>
      </c>
      <c r="T70" s="247"/>
      <c r="V70" s="248"/>
    </row>
    <row r="71" spans="1:22" ht="45" customHeight="1">
      <c r="A71" s="12"/>
      <c r="B71" s="169"/>
      <c r="C71" s="170"/>
      <c r="D71" s="171"/>
      <c r="E71" s="163" t="s">
        <v>71</v>
      </c>
      <c r="F71" s="5"/>
      <c r="G71" s="45">
        <f>G74+G77+G80+G83+G86+G89</f>
        <v>842</v>
      </c>
      <c r="H71" s="45">
        <f>H74+H77+H80+H83+H86+H89</f>
        <v>46799.420000000006</v>
      </c>
      <c r="I71" s="45"/>
      <c r="J71" s="45">
        <f>J74+J77+J80+J83+J86+J89</f>
        <v>869</v>
      </c>
      <c r="K71" s="45">
        <f>K74+K77+K80+K83+K86+K89</f>
        <v>49510.19</v>
      </c>
      <c r="L71" s="45"/>
      <c r="M71" s="45">
        <f>M74+M77+M80+M83+M86+M89</f>
        <v>424</v>
      </c>
      <c r="N71" s="45">
        <f>N74+N77+N80+N83+N86+N89</f>
        <v>24498.64</v>
      </c>
      <c r="O71" s="45"/>
      <c r="P71" s="45">
        <f>P74+P77+P80+P83+P86+P89</f>
        <v>682</v>
      </c>
      <c r="Q71" s="45">
        <f>Q74+Q77+Q80+Q83+Q86+Q89</f>
        <v>41410.420000000006</v>
      </c>
      <c r="R71" s="45">
        <f>G71+J71+M71+P71</f>
        <v>2817</v>
      </c>
      <c r="S71" s="45">
        <f>H71+K71+N71+Q71</f>
        <v>162218.67</v>
      </c>
      <c r="V71" s="10"/>
    </row>
    <row r="72" spans="1:22" ht="45" customHeight="1">
      <c r="A72" s="12"/>
      <c r="B72" s="570"/>
      <c r="C72" s="571"/>
      <c r="D72" s="572"/>
      <c r="E72" s="163" t="s">
        <v>2</v>
      </c>
      <c r="F72" s="5"/>
      <c r="G72" s="45">
        <f>G75+G78+G81+G84+G87+G90</f>
        <v>60.68000000000001</v>
      </c>
      <c r="H72" s="45">
        <f>H75+H78+H81+H84+H87+H90</f>
        <v>347566.5448</v>
      </c>
      <c r="I72" s="45"/>
      <c r="J72" s="45">
        <f>J75+J78+J81+J84+J87+J90</f>
        <v>69.88</v>
      </c>
      <c r="K72" s="45">
        <f>K75+K78+K81+K84+K87+K90</f>
        <v>400262.85679999995</v>
      </c>
      <c r="L72" s="45"/>
      <c r="M72" s="45">
        <f>M75+M78+M81+M84+M87+M90</f>
        <v>42.3</v>
      </c>
      <c r="N72" s="45">
        <f>N75+N78+N81+N84+N87+N90</f>
        <v>251980.25399999996</v>
      </c>
      <c r="O72" s="45"/>
      <c r="P72" s="45">
        <f>P75+P78+P81+P84+P87+P90</f>
        <v>61.49</v>
      </c>
      <c r="Q72" s="45">
        <f>Q75+Q78+Q81+Q84+Q87+Q90</f>
        <v>366294.70019999996</v>
      </c>
      <c r="R72" s="130">
        <f>G72+J72+M72+P72</f>
        <v>234.35000000000002</v>
      </c>
      <c r="S72" s="45">
        <f>H72+K72+N72+Q72</f>
        <v>1366104.3558</v>
      </c>
      <c r="V72" s="10"/>
    </row>
    <row r="73" spans="1:23" ht="49.5" customHeight="1">
      <c r="A73" s="12"/>
      <c r="B73" s="460" t="s">
        <v>34</v>
      </c>
      <c r="C73" s="461"/>
      <c r="D73" s="462"/>
      <c r="E73" s="172"/>
      <c r="F73" s="5">
        <v>420</v>
      </c>
      <c r="G73" s="117"/>
      <c r="H73" s="117">
        <f>H74+H75</f>
        <v>45976.14</v>
      </c>
      <c r="I73" s="117"/>
      <c r="J73" s="117"/>
      <c r="K73" s="117">
        <f>K74+K75</f>
        <v>24104.975</v>
      </c>
      <c r="L73" s="117"/>
      <c r="M73" s="117"/>
      <c r="N73" s="117">
        <f>N74+N75</f>
        <v>25069.175</v>
      </c>
      <c r="O73" s="117"/>
      <c r="P73" s="117"/>
      <c r="Q73" s="117">
        <f>Q74+Q75</f>
        <v>47407.85</v>
      </c>
      <c r="R73" s="117"/>
      <c r="S73" s="117">
        <f>S74+S75</f>
        <v>142558.13999999998</v>
      </c>
      <c r="U73" s="7">
        <f>37.94*P73</f>
        <v>0</v>
      </c>
      <c r="V73" s="10">
        <f>H73+K73+N73+Q73</f>
        <v>142558.13999999998</v>
      </c>
      <c r="W73" s="7">
        <f>G73+J73+M73+P73</f>
        <v>0</v>
      </c>
    </row>
    <row r="74" spans="1:22" ht="33" customHeight="1">
      <c r="A74" s="12"/>
      <c r="B74" s="577"/>
      <c r="C74" s="578"/>
      <c r="D74" s="579"/>
      <c r="E74" s="166" t="s">
        <v>71</v>
      </c>
      <c r="F74" s="5"/>
      <c r="G74" s="117">
        <v>112</v>
      </c>
      <c r="H74" s="117">
        <f>G74*H155</f>
        <v>5881.12</v>
      </c>
      <c r="I74" s="117"/>
      <c r="J74" s="117">
        <v>50</v>
      </c>
      <c r="K74" s="117">
        <f>J74*H155</f>
        <v>2625.5</v>
      </c>
      <c r="L74" s="117"/>
      <c r="M74" s="117">
        <v>50</v>
      </c>
      <c r="N74" s="117">
        <f>M74*J155</f>
        <v>2730.5</v>
      </c>
      <c r="O74" s="117"/>
      <c r="P74" s="117">
        <v>50</v>
      </c>
      <c r="Q74" s="117">
        <f>P74*J155</f>
        <v>2730.5</v>
      </c>
      <c r="R74" s="117">
        <f>G74+J74+M74+P74</f>
        <v>262</v>
      </c>
      <c r="S74" s="117">
        <f>H74+K74+N74+Q74</f>
        <v>13967.619999999999</v>
      </c>
      <c r="V74" s="10"/>
    </row>
    <row r="75" spans="1:22" ht="33" customHeight="1">
      <c r="A75" s="12"/>
      <c r="B75" s="577"/>
      <c r="C75" s="578"/>
      <c r="D75" s="579"/>
      <c r="E75" s="166" t="s">
        <v>2</v>
      </c>
      <c r="F75" s="5"/>
      <c r="G75" s="117">
        <v>7</v>
      </c>
      <c r="H75" s="241">
        <f>G75*H157</f>
        <v>40095.02</v>
      </c>
      <c r="I75" s="117"/>
      <c r="J75" s="117">
        <v>3.75</v>
      </c>
      <c r="K75" s="117">
        <f>J75*H157</f>
        <v>21479.475</v>
      </c>
      <c r="L75" s="117"/>
      <c r="M75" s="117">
        <v>3.75</v>
      </c>
      <c r="N75" s="117">
        <f>M75*J157</f>
        <v>22338.675</v>
      </c>
      <c r="O75" s="117"/>
      <c r="P75" s="117">
        <v>7.5</v>
      </c>
      <c r="Q75" s="117">
        <f>P75*J157</f>
        <v>44677.35</v>
      </c>
      <c r="R75" s="117">
        <f>G75+J75+M75+P75</f>
        <v>22</v>
      </c>
      <c r="S75" s="117">
        <f>H75+K75+N75+Q75</f>
        <v>128590.51999999999</v>
      </c>
      <c r="V75" s="10"/>
    </row>
    <row r="76" spans="1:23" ht="49.5" customHeight="1">
      <c r="A76" s="12"/>
      <c r="B76" s="460" t="s">
        <v>35</v>
      </c>
      <c r="C76" s="461"/>
      <c r="D76" s="462"/>
      <c r="E76" s="172"/>
      <c r="F76" s="5">
        <v>171</v>
      </c>
      <c r="G76" s="117"/>
      <c r="H76" s="241">
        <f>H77+H78</f>
        <v>17054.772399999998</v>
      </c>
      <c r="I76" s="117"/>
      <c r="J76" s="117"/>
      <c r="K76" s="117">
        <f>K77+K78</f>
        <v>17054.772399999998</v>
      </c>
      <c r="L76" s="117"/>
      <c r="M76" s="117"/>
      <c r="N76" s="117">
        <f>N77+N78</f>
        <v>6503.08</v>
      </c>
      <c r="O76" s="117"/>
      <c r="P76" s="117"/>
      <c r="Q76" s="117">
        <f>Q77+Q78</f>
        <v>3251.54</v>
      </c>
      <c r="R76" s="117"/>
      <c r="S76" s="117">
        <f>S77+S78</f>
        <v>43864.16479999999</v>
      </c>
      <c r="T76" s="51" t="s">
        <v>78</v>
      </c>
      <c r="U76" s="7">
        <f>37.94*P76</f>
        <v>0</v>
      </c>
      <c r="V76" s="10">
        <f>H76+K76+N76+Q76</f>
        <v>43864.1648</v>
      </c>
      <c r="W76" s="7">
        <f>G76+J76+M76+P76</f>
        <v>0</v>
      </c>
    </row>
    <row r="77" spans="1:22" ht="33" customHeight="1">
      <c r="A77" s="12"/>
      <c r="B77" s="577"/>
      <c r="C77" s="578"/>
      <c r="D77" s="579"/>
      <c r="E77" s="166" t="s">
        <v>71</v>
      </c>
      <c r="F77" s="5"/>
      <c r="G77" s="117">
        <v>15</v>
      </c>
      <c r="H77" s="241">
        <f>G77*H155</f>
        <v>787.65</v>
      </c>
      <c r="I77" s="117"/>
      <c r="J77" s="117">
        <v>15</v>
      </c>
      <c r="K77" s="117">
        <f>J77*H155</f>
        <v>787.65</v>
      </c>
      <c r="L77" s="117"/>
      <c r="M77" s="117">
        <v>10</v>
      </c>
      <c r="N77" s="117">
        <f>M77*J155</f>
        <v>546.1</v>
      </c>
      <c r="O77" s="117"/>
      <c r="P77" s="117">
        <v>5</v>
      </c>
      <c r="Q77" s="117">
        <f>P77*J155</f>
        <v>273.05</v>
      </c>
      <c r="R77" s="117">
        <f>G77+J77+M77+P77</f>
        <v>45</v>
      </c>
      <c r="S77" s="117">
        <f>H77+K77+N77+Q77</f>
        <v>2394.4500000000003</v>
      </c>
      <c r="V77" s="10"/>
    </row>
    <row r="78" spans="1:22" ht="33" customHeight="1">
      <c r="A78" s="12"/>
      <c r="B78" s="577"/>
      <c r="C78" s="578"/>
      <c r="D78" s="579"/>
      <c r="E78" s="166" t="s">
        <v>2</v>
      </c>
      <c r="F78" s="5"/>
      <c r="G78" s="117">
        <v>2.84</v>
      </c>
      <c r="H78" s="241">
        <f>G78*H157</f>
        <v>16267.122399999998</v>
      </c>
      <c r="I78" s="117"/>
      <c r="J78" s="117">
        <v>2.84</v>
      </c>
      <c r="K78" s="117">
        <f>J78*H157</f>
        <v>16267.122399999998</v>
      </c>
      <c r="L78" s="117"/>
      <c r="M78" s="117">
        <v>1</v>
      </c>
      <c r="N78" s="117">
        <f>M78*J157</f>
        <v>5956.98</v>
      </c>
      <c r="O78" s="117"/>
      <c r="P78" s="117">
        <v>0.5</v>
      </c>
      <c r="Q78" s="117">
        <f>P78*J157</f>
        <v>2978.49</v>
      </c>
      <c r="R78" s="193">
        <f>G78+J78+M78+P78</f>
        <v>7.18</v>
      </c>
      <c r="S78" s="117">
        <f>H78+K78+N78+Q78</f>
        <v>41469.714799999994</v>
      </c>
      <c r="V78" s="10"/>
    </row>
    <row r="79" spans="1:23" ht="49.5" customHeight="1">
      <c r="A79" s="12"/>
      <c r="B79" s="460" t="s">
        <v>36</v>
      </c>
      <c r="C79" s="461"/>
      <c r="D79" s="462"/>
      <c r="E79" s="172"/>
      <c r="F79" s="5">
        <v>213</v>
      </c>
      <c r="G79" s="117"/>
      <c r="H79" s="241">
        <f>H80+H81</f>
        <v>46639.02</v>
      </c>
      <c r="I79" s="117"/>
      <c r="J79" s="117"/>
      <c r="K79" s="117">
        <f>K80+K81</f>
        <v>93278.04</v>
      </c>
      <c r="L79" s="117"/>
      <c r="M79" s="117"/>
      <c r="N79" s="117">
        <f>N80+N81</f>
        <v>24251.93</v>
      </c>
      <c r="O79" s="117"/>
      <c r="P79" s="117"/>
      <c r="Q79" s="117">
        <f>Q80+Q81</f>
        <v>90370.23999999999</v>
      </c>
      <c r="R79" s="117"/>
      <c r="S79" s="117">
        <f>S80+S81</f>
        <v>254539.22999999998</v>
      </c>
      <c r="U79" s="7">
        <f>49.34*P79</f>
        <v>0</v>
      </c>
      <c r="V79" s="10">
        <f>H79+K79+N79+Q79</f>
        <v>254539.22999999998</v>
      </c>
      <c r="W79" s="7">
        <f>G79+J79+M79+P79</f>
        <v>0</v>
      </c>
    </row>
    <row r="80" spans="1:22" ht="33" customHeight="1">
      <c r="A80" s="12"/>
      <c r="B80" s="577"/>
      <c r="C80" s="578"/>
      <c r="D80" s="579"/>
      <c r="E80" s="166" t="s">
        <v>71</v>
      </c>
      <c r="F80" s="5"/>
      <c r="G80" s="117">
        <v>100</v>
      </c>
      <c r="H80" s="241">
        <f>G80*H156</f>
        <v>6544</v>
      </c>
      <c r="I80" s="117"/>
      <c r="J80" s="117">
        <v>200</v>
      </c>
      <c r="K80" s="117">
        <f>J80*H156</f>
        <v>13088</v>
      </c>
      <c r="L80" s="117"/>
      <c r="M80" s="117">
        <v>50</v>
      </c>
      <c r="N80" s="117">
        <f>M80*J156</f>
        <v>3402.5</v>
      </c>
      <c r="O80" s="117"/>
      <c r="P80" s="117">
        <v>190</v>
      </c>
      <c r="Q80" s="117">
        <f>P80*J156</f>
        <v>12929.5</v>
      </c>
      <c r="R80" s="117">
        <f aca="true" t="shared" si="13" ref="R80:R90">G80+J80+M80+P80</f>
        <v>540</v>
      </c>
      <c r="S80" s="117">
        <f>H80+K80+N80+Q80</f>
        <v>35964</v>
      </c>
      <c r="T80" s="51" t="s">
        <v>78</v>
      </c>
      <c r="V80" s="10"/>
    </row>
    <row r="81" spans="1:22" ht="33" customHeight="1">
      <c r="A81" s="12"/>
      <c r="B81" s="577"/>
      <c r="C81" s="578"/>
      <c r="D81" s="579"/>
      <c r="E81" s="166" t="s">
        <v>2</v>
      </c>
      <c r="F81" s="5"/>
      <c r="G81" s="117">
        <v>7</v>
      </c>
      <c r="H81" s="117">
        <f>G81*H158</f>
        <v>40095.02</v>
      </c>
      <c r="I81" s="117"/>
      <c r="J81" s="117">
        <v>14</v>
      </c>
      <c r="K81" s="117">
        <f>J81*H158</f>
        <v>80190.04</v>
      </c>
      <c r="L81" s="117"/>
      <c r="M81" s="117">
        <v>3.5</v>
      </c>
      <c r="N81" s="117">
        <f>M81*J158</f>
        <v>20849.43</v>
      </c>
      <c r="O81" s="117"/>
      <c r="P81" s="117">
        <v>13</v>
      </c>
      <c r="Q81" s="117">
        <f>P81*J158</f>
        <v>77440.73999999999</v>
      </c>
      <c r="R81" s="117">
        <f>G81+J81+M81+P81</f>
        <v>37.5</v>
      </c>
      <c r="S81" s="117">
        <f>H81+K81+N81+Q81</f>
        <v>218575.22999999998</v>
      </c>
      <c r="V81" s="10"/>
    </row>
    <row r="82" spans="1:23" ht="49.5" customHeight="1">
      <c r="A82" s="12"/>
      <c r="B82" s="573" t="s">
        <v>37</v>
      </c>
      <c r="C82" s="573"/>
      <c r="D82" s="573"/>
      <c r="E82" s="168"/>
      <c r="F82" s="5">
        <v>0</v>
      </c>
      <c r="G82" s="117"/>
      <c r="H82" s="117">
        <f>H83+H84</f>
        <v>46639.02</v>
      </c>
      <c r="I82" s="117"/>
      <c r="J82" s="117"/>
      <c r="K82" s="117">
        <f>K83+K84</f>
        <v>78199.52859999999</v>
      </c>
      <c r="L82" s="117"/>
      <c r="M82" s="117"/>
      <c r="N82" s="117">
        <f>N83+N84</f>
        <v>60708.64759999999</v>
      </c>
      <c r="O82" s="117"/>
      <c r="P82" s="117"/>
      <c r="Q82" s="117">
        <f>Q83+Q84</f>
        <v>79411.4808</v>
      </c>
      <c r="R82" s="117"/>
      <c r="S82" s="117">
        <f>S83+S84</f>
        <v>264958.67699999997</v>
      </c>
      <c r="U82" s="7">
        <f>49.34*P82</f>
        <v>0</v>
      </c>
      <c r="V82" s="10">
        <f>H82+K82+N82+Q82</f>
        <v>264958.67699999997</v>
      </c>
      <c r="W82" s="7">
        <f>G82+J82+M82+P82</f>
        <v>0</v>
      </c>
    </row>
    <row r="83" spans="1:22" ht="33" customHeight="1">
      <c r="A83" s="12"/>
      <c r="B83" s="577"/>
      <c r="C83" s="578"/>
      <c r="D83" s="579"/>
      <c r="E83" s="166" t="s">
        <v>71</v>
      </c>
      <c r="F83" s="5"/>
      <c r="G83" s="117">
        <v>100</v>
      </c>
      <c r="H83" s="117">
        <f>G83*H156</f>
        <v>6544</v>
      </c>
      <c r="I83" s="117"/>
      <c r="J83" s="117">
        <v>100</v>
      </c>
      <c r="K83" s="117">
        <f>J83*H156</f>
        <v>6544</v>
      </c>
      <c r="L83" s="117"/>
      <c r="M83" s="117">
        <v>50</v>
      </c>
      <c r="N83" s="117">
        <f>M83*J156</f>
        <v>3402.5</v>
      </c>
      <c r="O83" s="117"/>
      <c r="P83" s="117">
        <v>120</v>
      </c>
      <c r="Q83" s="117">
        <f>P83*J156</f>
        <v>8166</v>
      </c>
      <c r="R83" s="117">
        <f t="shared" si="13"/>
        <v>370</v>
      </c>
      <c r="S83" s="117">
        <f>H83+K83+N83+Q83</f>
        <v>24656.5</v>
      </c>
      <c r="V83" s="10"/>
    </row>
    <row r="84" spans="1:22" ht="33" customHeight="1">
      <c r="A84" s="12"/>
      <c r="B84" s="577"/>
      <c r="C84" s="578"/>
      <c r="D84" s="579"/>
      <c r="E84" s="166" t="s">
        <v>2</v>
      </c>
      <c r="F84" s="5"/>
      <c r="G84" s="117">
        <v>7</v>
      </c>
      <c r="H84" s="117">
        <f>G84*H158</f>
        <v>40095.02</v>
      </c>
      <c r="I84" s="117"/>
      <c r="J84" s="117">
        <v>12.51</v>
      </c>
      <c r="K84" s="117">
        <f>J84*H158</f>
        <v>71655.52859999999</v>
      </c>
      <c r="L84" s="117"/>
      <c r="M84" s="117">
        <v>9.62</v>
      </c>
      <c r="N84" s="117">
        <f>M84*J158</f>
        <v>57306.14759999999</v>
      </c>
      <c r="O84" s="117"/>
      <c r="P84" s="117">
        <v>11.96</v>
      </c>
      <c r="Q84" s="117">
        <f>P84*J158</f>
        <v>71245.4808</v>
      </c>
      <c r="R84" s="193">
        <f t="shared" si="13"/>
        <v>41.089999999999996</v>
      </c>
      <c r="S84" s="117">
        <f>H84+K84+N84+Q84</f>
        <v>240302.17699999997</v>
      </c>
      <c r="V84" s="10"/>
    </row>
    <row r="85" spans="1:23" s="190" customFormat="1" ht="49.5" customHeight="1">
      <c r="A85" s="185"/>
      <c r="B85" s="583" t="s">
        <v>38</v>
      </c>
      <c r="C85" s="583"/>
      <c r="D85" s="583"/>
      <c r="E85" s="186"/>
      <c r="F85" s="187">
        <v>651</v>
      </c>
      <c r="G85" s="188"/>
      <c r="H85" s="188">
        <f>H86+H87</f>
        <v>221002.24</v>
      </c>
      <c r="I85" s="188"/>
      <c r="J85" s="188"/>
      <c r="K85" s="188">
        <f>K86+K87</f>
        <v>220477.13999999998</v>
      </c>
      <c r="L85" s="188"/>
      <c r="M85" s="188"/>
      <c r="N85" s="188">
        <f>N86+N87</f>
        <v>133268.6584</v>
      </c>
      <c r="O85" s="188"/>
      <c r="P85" s="188"/>
      <c r="Q85" s="188">
        <f>Q86+Q87</f>
        <v>165307.5</v>
      </c>
      <c r="R85" s="188"/>
      <c r="S85" s="188">
        <f>S86+S87</f>
        <v>740055.5384</v>
      </c>
      <c r="T85" s="189"/>
      <c r="U85" s="190">
        <f>37.94*P85</f>
        <v>0</v>
      </c>
      <c r="V85" s="191">
        <f>H85+K85+N85+Q85</f>
        <v>740055.5384</v>
      </c>
      <c r="W85" s="190">
        <f>G85+J85+M85+P85</f>
        <v>0</v>
      </c>
    </row>
    <row r="86" spans="1:22" ht="33" customHeight="1">
      <c r="A86" s="12"/>
      <c r="B86" s="577"/>
      <c r="C86" s="578"/>
      <c r="D86" s="579"/>
      <c r="E86" s="166" t="s">
        <v>71</v>
      </c>
      <c r="F86" s="5"/>
      <c r="G86" s="117">
        <v>500</v>
      </c>
      <c r="H86" s="117">
        <f>G86*H155</f>
        <v>26255</v>
      </c>
      <c r="I86" s="117"/>
      <c r="J86" s="117">
        <v>490</v>
      </c>
      <c r="K86" s="117">
        <f>J86*H155</f>
        <v>25729.899999999998</v>
      </c>
      <c r="L86" s="117"/>
      <c r="M86" s="117">
        <v>250</v>
      </c>
      <c r="N86" s="117">
        <f>M86*J155</f>
        <v>13652.5</v>
      </c>
      <c r="O86" s="117"/>
      <c r="P86" s="117">
        <v>300</v>
      </c>
      <c r="Q86" s="117">
        <f>P86*J155</f>
        <v>16383</v>
      </c>
      <c r="R86" s="117">
        <f t="shared" si="13"/>
        <v>1540</v>
      </c>
      <c r="S86" s="117">
        <f>H86+K86+N86+Q86</f>
        <v>82020.4</v>
      </c>
      <c r="T86" s="51" t="s">
        <v>78</v>
      </c>
      <c r="V86" s="10"/>
    </row>
    <row r="87" spans="1:22" ht="33" customHeight="1">
      <c r="A87" s="12"/>
      <c r="B87" s="577"/>
      <c r="C87" s="578"/>
      <c r="D87" s="579"/>
      <c r="E87" s="166" t="s">
        <v>2</v>
      </c>
      <c r="F87" s="5"/>
      <c r="G87" s="117">
        <v>34</v>
      </c>
      <c r="H87" s="117">
        <f>G87*H157</f>
        <v>194747.24</v>
      </c>
      <c r="I87" s="117"/>
      <c r="J87" s="117">
        <v>34</v>
      </c>
      <c r="K87" s="117">
        <f>J87*H157</f>
        <v>194747.24</v>
      </c>
      <c r="L87" s="117"/>
      <c r="M87" s="117">
        <v>20.08</v>
      </c>
      <c r="N87" s="117">
        <f>M87*J157</f>
        <v>119616.15839999999</v>
      </c>
      <c r="O87" s="117"/>
      <c r="P87" s="117">
        <v>25</v>
      </c>
      <c r="Q87" s="117">
        <f>P87*J157</f>
        <v>148924.5</v>
      </c>
      <c r="R87" s="193">
        <f t="shared" si="13"/>
        <v>113.08</v>
      </c>
      <c r="S87" s="117">
        <f>H87+K87+N87+Q87</f>
        <v>658035.1383999999</v>
      </c>
      <c r="V87" s="10"/>
    </row>
    <row r="88" spans="1:23" ht="49.5" customHeight="1">
      <c r="A88" s="12"/>
      <c r="B88" s="573" t="s">
        <v>39</v>
      </c>
      <c r="C88" s="573"/>
      <c r="D88" s="573"/>
      <c r="E88" s="168"/>
      <c r="F88" s="5">
        <v>15.1</v>
      </c>
      <c r="G88" s="117"/>
      <c r="H88" s="117">
        <f>H89+H90</f>
        <v>17054.772399999998</v>
      </c>
      <c r="I88" s="117"/>
      <c r="J88" s="117"/>
      <c r="K88" s="117">
        <f>K89+K90</f>
        <v>16658.590799999998</v>
      </c>
      <c r="L88" s="117"/>
      <c r="M88" s="117"/>
      <c r="N88" s="117">
        <f>N89+N90</f>
        <v>26677.403</v>
      </c>
      <c r="O88" s="117"/>
      <c r="P88" s="117"/>
      <c r="Q88" s="117">
        <f>Q89+Q90</f>
        <v>21956.509399999995</v>
      </c>
      <c r="R88" s="117"/>
      <c r="S88" s="117">
        <f>S89+S90</f>
        <v>82347.2756</v>
      </c>
      <c r="U88" s="7">
        <f>37.94*P88</f>
        <v>0</v>
      </c>
      <c r="V88" s="10">
        <f>H88+K88+N88+Q88</f>
        <v>82347.2756</v>
      </c>
      <c r="W88" s="7">
        <f>G88+J88+M88+P88</f>
        <v>0</v>
      </c>
    </row>
    <row r="89" spans="1:22" ht="33" customHeight="1">
      <c r="A89" s="12"/>
      <c r="B89" s="577"/>
      <c r="C89" s="578"/>
      <c r="D89" s="579"/>
      <c r="E89" s="166" t="s">
        <v>71</v>
      </c>
      <c r="F89" s="5"/>
      <c r="G89" s="117">
        <v>15</v>
      </c>
      <c r="H89" s="117">
        <f>G89*H155</f>
        <v>787.65</v>
      </c>
      <c r="I89" s="117"/>
      <c r="J89" s="117">
        <v>14</v>
      </c>
      <c r="K89" s="117">
        <f>J89*H155</f>
        <v>735.14</v>
      </c>
      <c r="L89" s="117"/>
      <c r="M89" s="117">
        <v>14</v>
      </c>
      <c r="N89" s="117">
        <f>M89*J155</f>
        <v>764.54</v>
      </c>
      <c r="O89" s="117"/>
      <c r="P89" s="117">
        <v>17</v>
      </c>
      <c r="Q89" s="117">
        <f>P89*J155</f>
        <v>928.37</v>
      </c>
      <c r="R89" s="117">
        <f t="shared" si="13"/>
        <v>60</v>
      </c>
      <c r="S89" s="117">
        <f>H89+K89+N89+Q89</f>
        <v>3215.7</v>
      </c>
      <c r="T89" s="51" t="s">
        <v>78</v>
      </c>
      <c r="V89" s="10"/>
    </row>
    <row r="90" spans="1:22" ht="33" customHeight="1">
      <c r="A90" s="12"/>
      <c r="B90" s="577"/>
      <c r="C90" s="578"/>
      <c r="D90" s="579"/>
      <c r="E90" s="166" t="s">
        <v>2</v>
      </c>
      <c r="F90" s="5"/>
      <c r="G90" s="117">
        <v>2.84</v>
      </c>
      <c r="H90" s="117">
        <f>G90*H157</f>
        <v>16267.122399999998</v>
      </c>
      <c r="I90" s="117"/>
      <c r="J90" s="117">
        <v>2.78</v>
      </c>
      <c r="K90" s="117">
        <f>J90*H157</f>
        <v>15923.450799999999</v>
      </c>
      <c r="L90" s="117"/>
      <c r="M90" s="117">
        <v>4.35</v>
      </c>
      <c r="N90" s="117">
        <f>M90*J157</f>
        <v>25912.862999999998</v>
      </c>
      <c r="O90" s="117"/>
      <c r="P90" s="117">
        <v>3.53</v>
      </c>
      <c r="Q90" s="117">
        <f>P90*J157</f>
        <v>21028.139399999996</v>
      </c>
      <c r="R90" s="117">
        <f t="shared" si="13"/>
        <v>13.499999999999998</v>
      </c>
      <c r="S90" s="117">
        <f>H90+K90+N90+Q90</f>
        <v>79131.5756</v>
      </c>
      <c r="V90" s="10"/>
    </row>
    <row r="91" spans="1:23" s="249" customFormat="1" ht="54.75" customHeight="1">
      <c r="A91" s="253">
        <v>2</v>
      </c>
      <c r="B91" s="580" t="s">
        <v>42</v>
      </c>
      <c r="C91" s="581"/>
      <c r="D91" s="582"/>
      <c r="E91" s="283" t="s">
        <v>80</v>
      </c>
      <c r="F91" s="243"/>
      <c r="G91" s="245"/>
      <c r="H91" s="245">
        <f>H94+H97+H100+H103</f>
        <v>2310.4985100000004</v>
      </c>
      <c r="I91" s="245"/>
      <c r="J91" s="245"/>
      <c r="K91" s="245">
        <f>K94+K97+K100+K103</f>
        <v>2185.15701</v>
      </c>
      <c r="L91" s="245"/>
      <c r="M91" s="245"/>
      <c r="N91" s="245">
        <f>N94+N97+N100+N103</f>
        <v>2169.3945</v>
      </c>
      <c r="O91" s="245"/>
      <c r="P91" s="245"/>
      <c r="Q91" s="245">
        <f>Q94+Q97+Q100+Q103</f>
        <v>1950.8285999999998</v>
      </c>
      <c r="R91" s="245"/>
      <c r="S91" s="245">
        <f>S94+S97+S100+S103</f>
        <v>8615.87862</v>
      </c>
      <c r="T91" s="247"/>
      <c r="V91" s="248"/>
      <c r="W91" s="249">
        <f>G91+J91+M91+P91</f>
        <v>0</v>
      </c>
    </row>
    <row r="92" spans="1:22" ht="54.75" customHeight="1">
      <c r="A92" s="12"/>
      <c r="B92" s="570"/>
      <c r="C92" s="571"/>
      <c r="D92" s="572"/>
      <c r="E92" s="163" t="s">
        <v>71</v>
      </c>
      <c r="F92" s="5"/>
      <c r="G92" s="130">
        <f>G95+G98+G101+G104</f>
        <v>8.381</v>
      </c>
      <c r="H92" s="45">
        <f>H95+H98+H101+H104</f>
        <v>477.58331</v>
      </c>
      <c r="I92" s="45"/>
      <c r="J92" s="130">
        <f>J95+J98+J101+J104</f>
        <v>8.151</v>
      </c>
      <c r="K92" s="45">
        <f>K95+K98+K101+K104</f>
        <v>466.79900999999995</v>
      </c>
      <c r="L92" s="45"/>
      <c r="M92" s="130">
        <f>M95+M98+M101+M104</f>
        <v>7.23</v>
      </c>
      <c r="N92" s="45">
        <f>N95+N98+N101+N104</f>
        <v>441.87029999999993</v>
      </c>
      <c r="O92" s="45"/>
      <c r="P92" s="130">
        <f>P95+P98+P101+P104</f>
        <v>6</v>
      </c>
      <c r="Q92" s="45">
        <f>Q95+Q98+Q101+Q104</f>
        <v>342.444</v>
      </c>
      <c r="R92" s="130">
        <f>G92+J92+M92+P92</f>
        <v>29.762</v>
      </c>
      <c r="S92" s="45">
        <f>S95+S98+S101+S104</f>
        <v>1728.6966200000002</v>
      </c>
      <c r="V92" s="10"/>
    </row>
    <row r="93" spans="1:22" ht="54.75" customHeight="1">
      <c r="A93" s="12"/>
      <c r="B93" s="570"/>
      <c r="C93" s="571"/>
      <c r="D93" s="572"/>
      <c r="E93" s="163" t="s">
        <v>2</v>
      </c>
      <c r="F93" s="5"/>
      <c r="G93" s="130">
        <f>G96+G99+G102+G105</f>
        <v>0.32</v>
      </c>
      <c r="H93" s="45">
        <f>H96+H99+H102+H105</f>
        <v>1832.9152</v>
      </c>
      <c r="I93" s="45"/>
      <c r="J93" s="130">
        <f>J96+J99+J102+J105</f>
        <v>0.30000000000000004</v>
      </c>
      <c r="K93" s="45">
        <f>K96+K99+K102+K105</f>
        <v>1718.3580000000002</v>
      </c>
      <c r="L93" s="45"/>
      <c r="M93" s="130">
        <f>M96+M99+M102+M105</f>
        <v>0.29000000000000004</v>
      </c>
      <c r="N93" s="45">
        <f>N96+N99+N102+N105</f>
        <v>1727.5241999999998</v>
      </c>
      <c r="O93" s="45"/>
      <c r="P93" s="130">
        <f>P96+P99+P102+P105</f>
        <v>0.27</v>
      </c>
      <c r="Q93" s="45">
        <f>Q96+Q99+Q102+Q105</f>
        <v>1608.3845999999999</v>
      </c>
      <c r="R93" s="131">
        <f>G93+J93+M93+P93</f>
        <v>1.1800000000000002</v>
      </c>
      <c r="S93" s="45">
        <f>H93+K93+N93+Q93</f>
        <v>6887.181999999999</v>
      </c>
      <c r="V93" s="10"/>
    </row>
    <row r="94" spans="1:22" ht="49.5" customHeight="1">
      <c r="A94" s="12"/>
      <c r="B94" s="410" t="s">
        <v>89</v>
      </c>
      <c r="C94" s="441"/>
      <c r="D94" s="442"/>
      <c r="E94" s="166"/>
      <c r="F94" s="5"/>
      <c r="G94" s="192"/>
      <c r="H94" s="117">
        <f>H95+H96</f>
        <v>94.518</v>
      </c>
      <c r="I94" s="117"/>
      <c r="J94" s="192"/>
      <c r="K94" s="117">
        <f>K95+K96</f>
        <v>94.518</v>
      </c>
      <c r="L94" s="117"/>
      <c r="M94" s="192"/>
      <c r="N94" s="117">
        <f>N95+N96</f>
        <v>98.298</v>
      </c>
      <c r="O94" s="117"/>
      <c r="P94" s="192"/>
      <c r="Q94" s="117">
        <f>Q95+Q96</f>
        <v>98.298</v>
      </c>
      <c r="R94" s="192"/>
      <c r="S94" s="117">
        <f>S95+S96</f>
        <v>385.632</v>
      </c>
      <c r="V94" s="10"/>
    </row>
    <row r="95" spans="1:22" ht="33" customHeight="1">
      <c r="A95" s="12"/>
      <c r="B95" s="577"/>
      <c r="C95" s="578"/>
      <c r="D95" s="579"/>
      <c r="E95" s="166" t="s">
        <v>71</v>
      </c>
      <c r="F95" s="5"/>
      <c r="G95" s="129">
        <v>1.8</v>
      </c>
      <c r="H95" s="117">
        <f>G95*H155</f>
        <v>94.518</v>
      </c>
      <c r="I95" s="117"/>
      <c r="J95" s="193">
        <v>1.8</v>
      </c>
      <c r="K95" s="117">
        <f>J95*H155</f>
        <v>94.518</v>
      </c>
      <c r="L95" s="117"/>
      <c r="M95" s="129">
        <v>1.8</v>
      </c>
      <c r="N95" s="117">
        <f>M95*J155</f>
        <v>98.298</v>
      </c>
      <c r="O95" s="117"/>
      <c r="P95" s="129">
        <v>1.8</v>
      </c>
      <c r="Q95" s="117">
        <f>P95*J155</f>
        <v>98.298</v>
      </c>
      <c r="R95" s="129">
        <f>G95+J95+M95+P95</f>
        <v>7.2</v>
      </c>
      <c r="S95" s="117">
        <f>H95+K95+N95+Q95</f>
        <v>385.632</v>
      </c>
      <c r="V95" s="10"/>
    </row>
    <row r="96" spans="1:22" ht="33" customHeight="1">
      <c r="A96" s="12"/>
      <c r="B96" s="577"/>
      <c r="C96" s="578"/>
      <c r="D96" s="579"/>
      <c r="E96" s="166" t="s">
        <v>2</v>
      </c>
      <c r="F96" s="5"/>
      <c r="G96" s="129">
        <v>0</v>
      </c>
      <c r="H96" s="117">
        <f>G96*H157</f>
        <v>0</v>
      </c>
      <c r="I96" s="117"/>
      <c r="J96" s="129">
        <v>0</v>
      </c>
      <c r="K96" s="117">
        <f>J96*H157</f>
        <v>0</v>
      </c>
      <c r="L96" s="117"/>
      <c r="M96" s="129">
        <v>0</v>
      </c>
      <c r="N96" s="117">
        <f>M96*J157</f>
        <v>0</v>
      </c>
      <c r="O96" s="117"/>
      <c r="P96" s="129">
        <v>0</v>
      </c>
      <c r="Q96" s="117">
        <f>P96*J157</f>
        <v>0</v>
      </c>
      <c r="R96" s="129">
        <f>G96+J96+M96+P96</f>
        <v>0</v>
      </c>
      <c r="S96" s="117">
        <f>H96+K96+N96+Q96</f>
        <v>0</v>
      </c>
      <c r="V96" s="10"/>
    </row>
    <row r="97" spans="1:22" ht="49.5" customHeight="1">
      <c r="A97" s="12"/>
      <c r="B97" s="410" t="s">
        <v>90</v>
      </c>
      <c r="C97" s="441"/>
      <c r="D97" s="442"/>
      <c r="E97" s="166"/>
      <c r="F97" s="5"/>
      <c r="G97" s="192"/>
      <c r="H97" s="117">
        <f>H98+H99</f>
        <v>1163.5122000000001</v>
      </c>
      <c r="I97" s="117"/>
      <c r="J97" s="192"/>
      <c r="K97" s="117">
        <f>K98+K99</f>
        <v>1170.0562</v>
      </c>
      <c r="L97" s="117"/>
      <c r="M97" s="192"/>
      <c r="N97" s="117">
        <f>N98+N99</f>
        <v>1370.0012</v>
      </c>
      <c r="O97" s="117"/>
      <c r="P97" s="192"/>
      <c r="Q97" s="117">
        <f>Q98+Q99</f>
        <v>1206.6812</v>
      </c>
      <c r="R97" s="192"/>
      <c r="S97" s="117">
        <f>S98+S99</f>
        <v>4910.2508</v>
      </c>
      <c r="V97" s="10"/>
    </row>
    <row r="98" spans="1:22" ht="33" customHeight="1">
      <c r="A98" s="12"/>
      <c r="B98" s="577"/>
      <c r="C98" s="578"/>
      <c r="D98" s="579"/>
      <c r="E98" s="166" t="s">
        <v>71</v>
      </c>
      <c r="F98" s="5"/>
      <c r="G98" s="198">
        <v>2.9</v>
      </c>
      <c r="H98" s="117">
        <f>G98*H156</f>
        <v>189.77599999999998</v>
      </c>
      <c r="I98" s="117"/>
      <c r="J98" s="198">
        <v>3</v>
      </c>
      <c r="K98" s="117">
        <f>J98*H156</f>
        <v>196.32</v>
      </c>
      <c r="L98" s="117"/>
      <c r="M98" s="198">
        <v>3.5</v>
      </c>
      <c r="N98" s="117">
        <f>M98*J156</f>
        <v>238.17499999999998</v>
      </c>
      <c r="O98" s="117"/>
      <c r="P98" s="129">
        <v>1.1</v>
      </c>
      <c r="Q98" s="117">
        <f>P98*J156</f>
        <v>74.855</v>
      </c>
      <c r="R98" s="129">
        <f>G98+J98+M98+P98</f>
        <v>10.5</v>
      </c>
      <c r="S98" s="117">
        <f>H98+K98+N98+Q98</f>
        <v>699.126</v>
      </c>
      <c r="V98" s="10"/>
    </row>
    <row r="99" spans="1:22" ht="33" customHeight="1">
      <c r="A99" s="12"/>
      <c r="B99" s="577"/>
      <c r="C99" s="578"/>
      <c r="D99" s="579"/>
      <c r="E99" s="166" t="s">
        <v>2</v>
      </c>
      <c r="F99" s="5"/>
      <c r="G99" s="129">
        <v>0.17</v>
      </c>
      <c r="H99" s="117">
        <f>G99*H158</f>
        <v>973.7362</v>
      </c>
      <c r="I99" s="117"/>
      <c r="J99" s="198">
        <v>0.17</v>
      </c>
      <c r="K99" s="117">
        <f>J99*H158</f>
        <v>973.7362</v>
      </c>
      <c r="L99" s="117"/>
      <c r="M99" s="198">
        <v>0.19</v>
      </c>
      <c r="N99" s="117">
        <f>M99*J158</f>
        <v>1131.8262</v>
      </c>
      <c r="O99" s="117"/>
      <c r="P99" s="198">
        <v>0.19</v>
      </c>
      <c r="Q99" s="117">
        <f>P99*J158</f>
        <v>1131.8262</v>
      </c>
      <c r="R99" s="198">
        <f>G99+J99+M99+P99</f>
        <v>0.72</v>
      </c>
      <c r="S99" s="117">
        <f>H99+K99+N99+Q99</f>
        <v>4211.1248</v>
      </c>
      <c r="V99" s="10"/>
    </row>
    <row r="100" spans="1:22" ht="49.5" customHeight="1">
      <c r="A100" s="12"/>
      <c r="B100" s="460" t="s">
        <v>97</v>
      </c>
      <c r="C100" s="441"/>
      <c r="D100" s="442"/>
      <c r="E100" s="166"/>
      <c r="F100" s="5"/>
      <c r="G100" s="129"/>
      <c r="H100" s="117">
        <f>H101+H102</f>
        <v>964.199</v>
      </c>
      <c r="I100" s="117"/>
      <c r="J100" s="129"/>
      <c r="K100" s="117">
        <f>K101+K102</f>
        <v>854.8928</v>
      </c>
      <c r="L100" s="117"/>
      <c r="M100" s="129"/>
      <c r="N100" s="117">
        <f>N101+N102</f>
        <v>683.074</v>
      </c>
      <c r="O100" s="117"/>
      <c r="P100" s="129"/>
      <c r="Q100" s="117">
        <f>Q101+Q102</f>
        <v>542.0903999999999</v>
      </c>
      <c r="R100" s="129"/>
      <c r="S100" s="117">
        <f>S101+S102</f>
        <v>3044.2562</v>
      </c>
      <c r="V100" s="10"/>
    </row>
    <row r="101" spans="1:22" ht="33" customHeight="1">
      <c r="A101" s="12"/>
      <c r="B101" s="164"/>
      <c r="C101" s="165"/>
      <c r="D101" s="166"/>
      <c r="E101" s="166" t="s">
        <v>71</v>
      </c>
      <c r="F101" s="5"/>
      <c r="G101" s="129">
        <v>2</v>
      </c>
      <c r="H101" s="117">
        <f>G101*H155</f>
        <v>105.02</v>
      </c>
      <c r="I101" s="117"/>
      <c r="J101" s="129">
        <v>2.1</v>
      </c>
      <c r="K101" s="117">
        <f>J101*H155</f>
        <v>110.271</v>
      </c>
      <c r="L101" s="117"/>
      <c r="M101" s="129">
        <v>1.6</v>
      </c>
      <c r="N101" s="117">
        <f>M101*J155</f>
        <v>87.376</v>
      </c>
      <c r="O101" s="117"/>
      <c r="P101" s="129">
        <v>1.2</v>
      </c>
      <c r="Q101" s="117">
        <f>P101*J155</f>
        <v>65.532</v>
      </c>
      <c r="R101" s="129">
        <f>G101+J101+M101+P101</f>
        <v>6.8999999999999995</v>
      </c>
      <c r="S101" s="117">
        <f>H101+K101+N101+Q101</f>
        <v>368.199</v>
      </c>
      <c r="V101" s="10"/>
    </row>
    <row r="102" spans="1:22" ht="33" customHeight="1">
      <c r="A102" s="12"/>
      <c r="B102" s="164"/>
      <c r="C102" s="165"/>
      <c r="D102" s="166"/>
      <c r="E102" s="166" t="s">
        <v>2</v>
      </c>
      <c r="F102" s="5"/>
      <c r="G102" s="129">
        <v>0.15</v>
      </c>
      <c r="H102" s="117">
        <f>G102*H157</f>
        <v>859.179</v>
      </c>
      <c r="I102" s="117"/>
      <c r="J102" s="129">
        <v>0.13</v>
      </c>
      <c r="K102" s="117">
        <f>J102*H157</f>
        <v>744.6218</v>
      </c>
      <c r="L102" s="117"/>
      <c r="M102" s="129">
        <v>0.1</v>
      </c>
      <c r="N102" s="117">
        <f>M102*J157</f>
        <v>595.698</v>
      </c>
      <c r="O102" s="117"/>
      <c r="P102" s="129">
        <v>0.08</v>
      </c>
      <c r="Q102" s="117">
        <f>P102*J157</f>
        <v>476.55839999999995</v>
      </c>
      <c r="R102" s="129">
        <f>G102+J102+M102+P102</f>
        <v>0.46</v>
      </c>
      <c r="S102" s="117">
        <f>H102+K102+N102+Q102</f>
        <v>2676.0571999999997</v>
      </c>
      <c r="V102" s="10"/>
    </row>
    <row r="103" spans="1:22" ht="49.5" customHeight="1">
      <c r="A103" s="12"/>
      <c r="B103" s="460" t="s">
        <v>96</v>
      </c>
      <c r="C103" s="441"/>
      <c r="D103" s="442"/>
      <c r="E103" s="166"/>
      <c r="F103" s="5"/>
      <c r="G103" s="129"/>
      <c r="H103" s="117">
        <f>H104+H105</f>
        <v>88.26931</v>
      </c>
      <c r="I103" s="117"/>
      <c r="J103" s="129"/>
      <c r="K103" s="117">
        <f>K104+K105</f>
        <v>65.69000999999999</v>
      </c>
      <c r="L103" s="117"/>
      <c r="M103" s="129"/>
      <c r="N103" s="117">
        <f>N104+N105</f>
        <v>18.0213</v>
      </c>
      <c r="O103" s="117"/>
      <c r="P103" s="129"/>
      <c r="Q103" s="117">
        <f>Q104+Q105</f>
        <v>103.759</v>
      </c>
      <c r="R103" s="129"/>
      <c r="S103" s="117">
        <f>S104+S105</f>
        <v>275.73962</v>
      </c>
      <c r="V103" s="10"/>
    </row>
    <row r="104" spans="1:22" ht="33" customHeight="1">
      <c r="A104" s="12"/>
      <c r="B104" s="164"/>
      <c r="C104" s="165"/>
      <c r="D104" s="166"/>
      <c r="E104" s="166" t="s">
        <v>71</v>
      </c>
      <c r="F104" s="5"/>
      <c r="G104" s="198">
        <v>1.681</v>
      </c>
      <c r="H104" s="117">
        <f>G104*H155</f>
        <v>88.26931</v>
      </c>
      <c r="I104" s="117"/>
      <c r="J104" s="198">
        <v>1.251</v>
      </c>
      <c r="K104" s="117">
        <f>J104*H155</f>
        <v>65.69000999999999</v>
      </c>
      <c r="L104" s="117"/>
      <c r="M104" s="129">
        <v>0.33</v>
      </c>
      <c r="N104" s="117">
        <f>M104*J155</f>
        <v>18.0213</v>
      </c>
      <c r="O104" s="117"/>
      <c r="P104" s="129">
        <v>1.9</v>
      </c>
      <c r="Q104" s="117">
        <f>P104*J155</f>
        <v>103.759</v>
      </c>
      <c r="R104" s="198">
        <f>G104+J104+M104+P104</f>
        <v>5.162</v>
      </c>
      <c r="S104" s="117">
        <f>H104+K104+N104+Q104</f>
        <v>275.73962</v>
      </c>
      <c r="V104" s="10"/>
    </row>
    <row r="105" spans="1:22" ht="33" customHeight="1">
      <c r="A105" s="12"/>
      <c r="B105" s="164"/>
      <c r="C105" s="165"/>
      <c r="D105" s="166"/>
      <c r="E105" s="166" t="s">
        <v>2</v>
      </c>
      <c r="F105" s="5"/>
      <c r="G105" s="129">
        <v>0</v>
      </c>
      <c r="H105" s="117">
        <f>G105*H157</f>
        <v>0</v>
      </c>
      <c r="I105" s="117"/>
      <c r="J105" s="129"/>
      <c r="K105" s="117">
        <f>J105*H157</f>
        <v>0</v>
      </c>
      <c r="L105" s="117"/>
      <c r="M105" s="129"/>
      <c r="N105" s="117">
        <f>M105*J157</f>
        <v>0</v>
      </c>
      <c r="O105" s="117"/>
      <c r="P105" s="129"/>
      <c r="Q105" s="117">
        <f>P105*J157</f>
        <v>0</v>
      </c>
      <c r="R105" s="129">
        <f>G105+J105+M105+P105</f>
        <v>0</v>
      </c>
      <c r="S105" s="117">
        <f>H105+K105+N105+Q105</f>
        <v>0</v>
      </c>
      <c r="V105" s="10"/>
    </row>
    <row r="106" spans="1:22" s="249" customFormat="1" ht="57.75" customHeight="1">
      <c r="A106" s="253">
        <v>3</v>
      </c>
      <c r="B106" s="580" t="s">
        <v>47</v>
      </c>
      <c r="C106" s="581"/>
      <c r="D106" s="582"/>
      <c r="E106" s="283" t="s">
        <v>80</v>
      </c>
      <c r="F106" s="243"/>
      <c r="G106" s="245"/>
      <c r="H106" s="245">
        <f>H107+H108</f>
        <v>38870.8</v>
      </c>
      <c r="I106" s="245"/>
      <c r="J106" s="245"/>
      <c r="K106" s="245">
        <f>K107+K108</f>
        <v>33137.35</v>
      </c>
      <c r="L106" s="245"/>
      <c r="M106" s="245"/>
      <c r="N106" s="245">
        <f>N107+N108</f>
        <v>23646.129999999997</v>
      </c>
      <c r="O106" s="245"/>
      <c r="P106" s="245"/>
      <c r="Q106" s="245">
        <f>Q107+Q108</f>
        <v>35712.39</v>
      </c>
      <c r="R106" s="245"/>
      <c r="S106" s="245">
        <f>S107+S108</f>
        <v>131366.66999999998</v>
      </c>
      <c r="T106" s="247"/>
      <c r="V106" s="248"/>
    </row>
    <row r="107" spans="1:22" ht="38.25" customHeight="1">
      <c r="A107" s="12"/>
      <c r="B107" s="570"/>
      <c r="C107" s="571"/>
      <c r="D107" s="572"/>
      <c r="E107" s="163" t="s">
        <v>71</v>
      </c>
      <c r="F107" s="5"/>
      <c r="G107" s="45">
        <f>G110+G113+G116+G119+G122+G125+G128</f>
        <v>50.82000000000001</v>
      </c>
      <c r="H107" s="45">
        <f>ROUND(H110+H113+H116+H119+H122+H125+H128,2)</f>
        <v>2888.37</v>
      </c>
      <c r="I107" s="45"/>
      <c r="J107" s="45">
        <f>J110+J113+J116+J119+J122+J125+J128</f>
        <v>42.399</v>
      </c>
      <c r="K107" s="45">
        <f>ROUND(K110+K113+K116+K119+K122+K125+K128,2)</f>
        <v>2407.39</v>
      </c>
      <c r="L107" s="45"/>
      <c r="M107" s="45">
        <f>M110+M113+M116+M119+M122+M125+M128</f>
        <v>32.99</v>
      </c>
      <c r="N107" s="45">
        <f>ROUND(N110+N113+N116+N119+N122+N125+N128,2)</f>
        <v>1909.1</v>
      </c>
      <c r="O107" s="45"/>
      <c r="P107" s="45">
        <f>P110+P113+P116+P119+P122+P125+P128</f>
        <v>49.82</v>
      </c>
      <c r="Q107" s="45">
        <f>ROUND(Q110+Q113+Q116+Q119+Q122+Q125+Q128,2)</f>
        <v>2895.39</v>
      </c>
      <c r="R107" s="45">
        <f>R110+R113+R116+R119+R122+R125+R128</f>
        <v>176.029</v>
      </c>
      <c r="S107" s="130">
        <f>ROUND(S110+S113+S116+S119+S122+S125+S128,4)</f>
        <v>10100.25</v>
      </c>
      <c r="T107" s="240">
        <v>1305.68</v>
      </c>
      <c r="V107" s="10"/>
    </row>
    <row r="108" spans="1:22" ht="38.25" customHeight="1">
      <c r="A108" s="12"/>
      <c r="B108" s="570"/>
      <c r="C108" s="571"/>
      <c r="D108" s="572"/>
      <c r="E108" s="163" t="s">
        <v>2</v>
      </c>
      <c r="F108" s="5"/>
      <c r="G108" s="197">
        <f>G111+G114+G117+G120+G123+G126+G129</f>
        <v>6.282</v>
      </c>
      <c r="H108" s="45">
        <f>ROUND(H111+H114+H117+H120+H123+H126+H129,2)</f>
        <v>35982.43</v>
      </c>
      <c r="I108" s="45"/>
      <c r="J108" s="197">
        <f>J111+J114+J117+J120+J123+J126+J129</f>
        <v>5.365</v>
      </c>
      <c r="K108" s="45">
        <f>ROUND(K111+K114+K117+K120+K123+K126+K129,2)</f>
        <v>30729.96</v>
      </c>
      <c r="L108" s="45"/>
      <c r="M108" s="197">
        <f>M111+M114+M117+M120+M123+M126+M129</f>
        <v>3.649</v>
      </c>
      <c r="N108" s="45">
        <f>ROUND(N111+N114+N117+N120+N123+N126+N129,2)</f>
        <v>21737.03</v>
      </c>
      <c r="O108" s="45"/>
      <c r="P108" s="197">
        <f>P111+P114+P117+P120+P123+P126+P129</f>
        <v>5.509</v>
      </c>
      <c r="Q108" s="45">
        <f>ROUND(Q111+Q114+Q117+Q120+Q123+Q126+Q129,2)</f>
        <v>32817</v>
      </c>
      <c r="R108" s="197">
        <f>R111+R114+R117+R120+R123+R126+R129</f>
        <v>20.805</v>
      </c>
      <c r="S108" s="45">
        <f>ROUND(S111+S114+S117+S120+S123+S126+S129,2)</f>
        <v>121266.42</v>
      </c>
      <c r="T108" s="240">
        <v>1644.61</v>
      </c>
      <c r="V108" s="10"/>
    </row>
    <row r="109" spans="1:22" ht="49.5" customHeight="1">
      <c r="A109" s="12"/>
      <c r="B109" s="460" t="s">
        <v>48</v>
      </c>
      <c r="C109" s="461"/>
      <c r="D109" s="462"/>
      <c r="E109" s="172"/>
      <c r="F109" s="5"/>
      <c r="G109" s="117"/>
      <c r="H109" s="117">
        <f>H110+H111</f>
        <v>1558.33</v>
      </c>
      <c r="I109" s="117"/>
      <c r="J109" s="117"/>
      <c r="K109" s="117">
        <f>K110+K111</f>
        <v>1381.5700000000002</v>
      </c>
      <c r="L109" s="117"/>
      <c r="M109" s="117"/>
      <c r="N109" s="117">
        <f>N110+N111</f>
        <v>2083.6800000000003</v>
      </c>
      <c r="O109" s="117"/>
      <c r="P109" s="117"/>
      <c r="Q109" s="117">
        <f>Q110+Q111</f>
        <v>4134.54</v>
      </c>
      <c r="R109" s="117"/>
      <c r="S109" s="117">
        <f aca="true" t="shared" si="14" ref="S109:S114">H109+K109+N109+Q109</f>
        <v>9158.119999999999</v>
      </c>
      <c r="T109" s="240">
        <v>2062.57</v>
      </c>
      <c r="V109" s="10"/>
    </row>
    <row r="110" spans="1:22" ht="33" customHeight="1">
      <c r="A110" s="12"/>
      <c r="B110" s="577"/>
      <c r="C110" s="578"/>
      <c r="D110" s="579"/>
      <c r="E110" s="166" t="s">
        <v>71</v>
      </c>
      <c r="F110" s="5"/>
      <c r="G110" s="117">
        <v>4.37</v>
      </c>
      <c r="H110" s="193">
        <f>ROUND(G110*H155,2)</f>
        <v>229.47</v>
      </c>
      <c r="I110" s="117"/>
      <c r="J110" s="192">
        <v>3.949</v>
      </c>
      <c r="K110" s="193">
        <f>ROUND(J110*H155,2)</f>
        <v>207.36</v>
      </c>
      <c r="L110" s="117"/>
      <c r="M110" s="117">
        <v>5.54</v>
      </c>
      <c r="N110" s="193">
        <f>ROUND(M110*J155,2)</f>
        <v>302.54</v>
      </c>
      <c r="O110" s="117"/>
      <c r="P110" s="117">
        <v>10.37</v>
      </c>
      <c r="Q110" s="193">
        <f>ROUND(P110*J155,2)</f>
        <v>566.31</v>
      </c>
      <c r="R110" s="192">
        <f>G110+J110+M110+P110</f>
        <v>24.229</v>
      </c>
      <c r="S110" s="193">
        <f>ROUND(H110+K110+N110+Q110,2)</f>
        <v>1305.68</v>
      </c>
      <c r="T110" s="240">
        <v>1445.07</v>
      </c>
      <c r="V110" s="10"/>
    </row>
    <row r="111" spans="1:22" ht="33" customHeight="1">
      <c r="A111" s="12"/>
      <c r="B111" s="577"/>
      <c r="C111" s="578"/>
      <c r="D111" s="579"/>
      <c r="E111" s="166" t="s">
        <v>2</v>
      </c>
      <c r="F111" s="5"/>
      <c r="G111" s="192">
        <v>0.232</v>
      </c>
      <c r="H111" s="193">
        <f>ROUND(G111*H157,2)</f>
        <v>1328.86</v>
      </c>
      <c r="I111" s="117"/>
      <c r="J111" s="192">
        <v>0.205</v>
      </c>
      <c r="K111" s="117">
        <f>ROUND(J111*H157,2)</f>
        <v>1174.21</v>
      </c>
      <c r="L111" s="117"/>
      <c r="M111" s="192">
        <v>0.299</v>
      </c>
      <c r="N111" s="117">
        <f>ROUND(M111*J157,2)</f>
        <v>1781.14</v>
      </c>
      <c r="O111" s="117"/>
      <c r="P111" s="192">
        <v>0.599</v>
      </c>
      <c r="Q111" s="117">
        <f>ROUND(P111*J157,2)</f>
        <v>3568.23</v>
      </c>
      <c r="R111" s="192">
        <f>G111+J111+M111+P111</f>
        <v>1.335</v>
      </c>
      <c r="S111" s="193">
        <f t="shared" si="14"/>
        <v>7852.4400000000005</v>
      </c>
      <c r="T111" s="240">
        <v>1395.12</v>
      </c>
      <c r="V111" s="10"/>
    </row>
    <row r="112" spans="1:22" ht="49.5" customHeight="1">
      <c r="A112" s="12"/>
      <c r="B112" s="460" t="s">
        <v>100</v>
      </c>
      <c r="C112" s="461"/>
      <c r="D112" s="462"/>
      <c r="E112" s="172"/>
      <c r="F112" s="5"/>
      <c r="G112" s="117"/>
      <c r="H112" s="117">
        <f>H113+H114</f>
        <v>6825.75</v>
      </c>
      <c r="I112" s="117"/>
      <c r="J112" s="117"/>
      <c r="K112" s="117">
        <f>K113+K114</f>
        <v>5575.15</v>
      </c>
      <c r="L112" s="117"/>
      <c r="M112" s="117"/>
      <c r="N112" s="117">
        <f>N113+N114</f>
        <v>3549.3900000000003</v>
      </c>
      <c r="O112" s="117"/>
      <c r="P112" s="117"/>
      <c r="Q112" s="117">
        <f>Q113+Q114</f>
        <v>5798.162</v>
      </c>
      <c r="R112" s="117"/>
      <c r="S112" s="117">
        <f t="shared" si="14"/>
        <v>21748.452</v>
      </c>
      <c r="T112" s="240">
        <v>1497.58</v>
      </c>
      <c r="V112" s="10"/>
    </row>
    <row r="113" spans="1:22" ht="33" customHeight="1">
      <c r="A113" s="12"/>
      <c r="B113" s="577"/>
      <c r="C113" s="578"/>
      <c r="D113" s="579"/>
      <c r="E113" s="166" t="s">
        <v>71</v>
      </c>
      <c r="F113" s="5"/>
      <c r="G113" s="117">
        <v>10</v>
      </c>
      <c r="H113" s="188">
        <f>ROUND(G113*H155,2)</f>
        <v>525.1</v>
      </c>
      <c r="I113" s="117"/>
      <c r="J113" s="193">
        <v>8</v>
      </c>
      <c r="K113" s="188">
        <f>ROUND(J113*H155,2)</f>
        <v>420.08</v>
      </c>
      <c r="L113" s="117"/>
      <c r="M113" s="117">
        <v>5</v>
      </c>
      <c r="N113" s="117">
        <f>ROUND(M113*J155,2)</f>
        <v>273.05</v>
      </c>
      <c r="O113" s="117"/>
      <c r="P113" s="117">
        <v>8</v>
      </c>
      <c r="Q113" s="117">
        <f>ROUND(P113*J155,2)</f>
        <v>436.88</v>
      </c>
      <c r="R113" s="117">
        <f>G113+J113+M113+P113</f>
        <v>31</v>
      </c>
      <c r="S113" s="117">
        <f>ROUND(H113+K113+N113+Q113,2)</f>
        <v>1655.11</v>
      </c>
      <c r="T113" s="240">
        <v>739.13</v>
      </c>
      <c r="V113" s="10"/>
    </row>
    <row r="114" spans="1:22" ht="33" customHeight="1">
      <c r="A114" s="12"/>
      <c r="B114" s="577"/>
      <c r="C114" s="578"/>
      <c r="D114" s="579"/>
      <c r="E114" s="166" t="s">
        <v>2</v>
      </c>
      <c r="F114" s="5"/>
      <c r="G114" s="117">
        <v>1.1</v>
      </c>
      <c r="H114" s="193">
        <f>ROUND(G114*H157,2)</f>
        <v>6300.65</v>
      </c>
      <c r="I114" s="117"/>
      <c r="J114" s="193">
        <v>0.9</v>
      </c>
      <c r="K114" s="117">
        <f>ROUND(J114*H157,2)</f>
        <v>5155.07</v>
      </c>
      <c r="L114" s="117"/>
      <c r="M114" s="193">
        <v>0.55</v>
      </c>
      <c r="N114" s="117">
        <f>ROUND(M114*J157,2)</f>
        <v>3276.34</v>
      </c>
      <c r="O114" s="117"/>
      <c r="P114" s="193">
        <v>0.9</v>
      </c>
      <c r="Q114" s="117">
        <f>P114*J158</f>
        <v>5361.282</v>
      </c>
      <c r="R114" s="193">
        <f>G114+J114+M114+P114</f>
        <v>3.4499999999999997</v>
      </c>
      <c r="S114" s="117">
        <f t="shared" si="14"/>
        <v>20093.342</v>
      </c>
      <c r="T114" s="240"/>
      <c r="V114" s="10"/>
    </row>
    <row r="115" spans="1:22" ht="49.5" customHeight="1">
      <c r="A115" s="12"/>
      <c r="B115" s="460" t="s">
        <v>103</v>
      </c>
      <c r="C115" s="461"/>
      <c r="D115" s="462"/>
      <c r="E115" s="166"/>
      <c r="F115" s="5"/>
      <c r="G115" s="117"/>
      <c r="H115" s="117">
        <f>H117+H116</f>
        <v>6955.049999999999</v>
      </c>
      <c r="I115" s="117"/>
      <c r="J115" s="192"/>
      <c r="K115" s="117">
        <f>K117+K116</f>
        <v>5678.59</v>
      </c>
      <c r="L115" s="117"/>
      <c r="M115" s="192"/>
      <c r="N115" s="117">
        <f>N117+N116</f>
        <v>3616.59</v>
      </c>
      <c r="O115" s="117"/>
      <c r="P115" s="192"/>
      <c r="Q115" s="117">
        <f>Q117+Q116</f>
        <v>5905.679999999999</v>
      </c>
      <c r="R115" s="117"/>
      <c r="S115" s="117">
        <f>S117+S116</f>
        <v>22155.91</v>
      </c>
      <c r="T115" s="240"/>
      <c r="V115" s="10"/>
    </row>
    <row r="116" spans="1:22" ht="33" customHeight="1">
      <c r="A116" s="12"/>
      <c r="B116" s="164"/>
      <c r="C116" s="165"/>
      <c r="D116" s="166"/>
      <c r="E116" s="166" t="s">
        <v>71</v>
      </c>
      <c r="F116" s="5"/>
      <c r="G116" s="117">
        <v>10</v>
      </c>
      <c r="H116" s="117">
        <f>ROUND(G116*H156,2)</f>
        <v>654.4</v>
      </c>
      <c r="I116" s="117"/>
      <c r="J116" s="192">
        <v>8</v>
      </c>
      <c r="K116" s="117">
        <f>ROUND(J116*H156,2)</f>
        <v>523.52</v>
      </c>
      <c r="L116" s="117"/>
      <c r="M116" s="193">
        <v>5</v>
      </c>
      <c r="N116" s="117">
        <f>ROUND(M116*J156,2)</f>
        <v>340.25</v>
      </c>
      <c r="O116" s="117"/>
      <c r="P116" s="192">
        <v>8</v>
      </c>
      <c r="Q116" s="117">
        <f>ROUND(P116*J156,2)</f>
        <v>544.4</v>
      </c>
      <c r="R116" s="193">
        <f>G116+J116+M116+P116</f>
        <v>31</v>
      </c>
      <c r="S116" s="117">
        <f>ROUND(H116+K116+N116+Q116,2)</f>
        <v>2062.57</v>
      </c>
      <c r="T116" s="240"/>
      <c r="V116" s="10"/>
    </row>
    <row r="117" spans="1:22" ht="33" customHeight="1">
      <c r="A117" s="12"/>
      <c r="B117" s="164"/>
      <c r="C117" s="165"/>
      <c r="D117" s="166"/>
      <c r="E117" s="166" t="s">
        <v>2</v>
      </c>
      <c r="F117" s="5"/>
      <c r="G117" s="117">
        <v>1.1</v>
      </c>
      <c r="H117" s="117">
        <f>ROUND(G117*H157,2)</f>
        <v>6300.65</v>
      </c>
      <c r="I117" s="117"/>
      <c r="J117" s="193">
        <v>0.9</v>
      </c>
      <c r="K117" s="117">
        <f>ROUND(J117*H158,2)</f>
        <v>5155.07</v>
      </c>
      <c r="L117" s="117"/>
      <c r="M117" s="193">
        <v>0.55</v>
      </c>
      <c r="N117" s="117">
        <f>ROUND(M117*J158,2)</f>
        <v>3276.34</v>
      </c>
      <c r="O117" s="117"/>
      <c r="P117" s="193">
        <v>0.9</v>
      </c>
      <c r="Q117" s="117">
        <f>ROUND(P117*J158,2)</f>
        <v>5361.28</v>
      </c>
      <c r="R117" s="193">
        <f>G117+J117+M117+P117</f>
        <v>3.4499999999999997</v>
      </c>
      <c r="S117" s="117">
        <f>H117+K117+N117+Q117</f>
        <v>20093.34</v>
      </c>
      <c r="T117" s="240"/>
      <c r="V117" s="10"/>
    </row>
    <row r="118" spans="1:22" ht="49.5" customHeight="1">
      <c r="A118" s="12"/>
      <c r="B118" s="460" t="s">
        <v>106</v>
      </c>
      <c r="C118" s="461"/>
      <c r="D118" s="462"/>
      <c r="E118" s="172"/>
      <c r="F118" s="5"/>
      <c r="G118" s="117"/>
      <c r="H118" s="117">
        <f>H119+H120</f>
        <v>4949.86</v>
      </c>
      <c r="I118" s="117"/>
      <c r="J118" s="117"/>
      <c r="K118" s="117">
        <f>ROUND(K119+K120,2)</f>
        <v>5579.92</v>
      </c>
      <c r="L118" s="117"/>
      <c r="M118" s="117"/>
      <c r="N118" s="117">
        <f>N119+N120</f>
        <v>3956.46</v>
      </c>
      <c r="O118" s="117"/>
      <c r="P118" s="117"/>
      <c r="Q118" s="117">
        <f>Q119+Q120</f>
        <v>3306.1499999999996</v>
      </c>
      <c r="R118" s="117"/>
      <c r="S118" s="117">
        <f>S119+S120</f>
        <v>17792.39</v>
      </c>
      <c r="T118" s="240"/>
      <c r="V118" s="10"/>
    </row>
    <row r="119" spans="1:22" ht="33" customHeight="1">
      <c r="A119" s="12"/>
      <c r="B119" s="577"/>
      <c r="C119" s="578"/>
      <c r="D119" s="579"/>
      <c r="E119" s="166" t="s">
        <v>71</v>
      </c>
      <c r="F119" s="5"/>
      <c r="G119" s="117">
        <v>7</v>
      </c>
      <c r="H119" s="117">
        <f>ROUND(G119*H155,2)</f>
        <v>367.57</v>
      </c>
      <c r="I119" s="117"/>
      <c r="J119" s="117">
        <v>7</v>
      </c>
      <c r="K119" s="117">
        <f>J119*H155</f>
        <v>367.57</v>
      </c>
      <c r="L119" s="117"/>
      <c r="M119" s="117">
        <v>7</v>
      </c>
      <c r="N119" s="117">
        <f>ROUND(M119*J155,2)</f>
        <v>382.27</v>
      </c>
      <c r="O119" s="117"/>
      <c r="P119" s="117">
        <v>6</v>
      </c>
      <c r="Q119" s="117">
        <f>ROUND(P119*J155,2)</f>
        <v>327.66</v>
      </c>
      <c r="R119" s="117">
        <f>G119+J119+M119+P119</f>
        <v>27</v>
      </c>
      <c r="S119" s="117">
        <f>ROUND(H119+K119+N119+Q119,2)</f>
        <v>1445.07</v>
      </c>
      <c r="T119" s="240"/>
      <c r="V119" s="10"/>
    </row>
    <row r="120" spans="1:22" ht="33" customHeight="1">
      <c r="A120" s="12"/>
      <c r="B120" s="577"/>
      <c r="C120" s="578"/>
      <c r="D120" s="579"/>
      <c r="E120" s="166" t="s">
        <v>2</v>
      </c>
      <c r="F120" s="5"/>
      <c r="G120" s="117">
        <v>0.8</v>
      </c>
      <c r="H120" s="117">
        <f>ROUND(G120*H157,2)</f>
        <v>4582.29</v>
      </c>
      <c r="I120" s="117"/>
      <c r="J120" s="117">
        <v>0.91</v>
      </c>
      <c r="K120" s="117">
        <f>ROUND(J120*H157,2)</f>
        <v>5212.35</v>
      </c>
      <c r="L120" s="117"/>
      <c r="M120" s="117">
        <v>0.6</v>
      </c>
      <c r="N120" s="117">
        <f>ROUND(M120*J157,2)</f>
        <v>3574.19</v>
      </c>
      <c r="O120" s="117"/>
      <c r="P120" s="117">
        <v>0.5</v>
      </c>
      <c r="Q120" s="117">
        <f>ROUND(P120*J157,2)</f>
        <v>2978.49</v>
      </c>
      <c r="R120" s="193">
        <f>G120+J120+M120+P120</f>
        <v>2.81</v>
      </c>
      <c r="S120" s="117">
        <f>H120+K120+N120+Q120</f>
        <v>16347.32</v>
      </c>
      <c r="T120" s="240"/>
      <c r="V120" s="10"/>
    </row>
    <row r="121" spans="1:22" ht="49.5" customHeight="1">
      <c r="A121" s="12"/>
      <c r="B121" s="460" t="s">
        <v>105</v>
      </c>
      <c r="C121" s="461"/>
      <c r="D121" s="462"/>
      <c r="E121" s="166"/>
      <c r="F121" s="5"/>
      <c r="G121" s="117"/>
      <c r="H121" s="117">
        <f>H123+H122</f>
        <v>5040.37</v>
      </c>
      <c r="I121" s="117"/>
      <c r="J121" s="117"/>
      <c r="K121" s="117">
        <f>K123+K122</f>
        <v>4402.14</v>
      </c>
      <c r="L121" s="117"/>
      <c r="M121" s="117"/>
      <c r="N121" s="117">
        <f>N123+N122</f>
        <v>2586.94</v>
      </c>
      <c r="O121" s="117"/>
      <c r="P121" s="117"/>
      <c r="Q121" s="117">
        <f>Q123+Q122</f>
        <v>3914.44</v>
      </c>
      <c r="R121" s="117"/>
      <c r="S121" s="117">
        <f>S122+S123</f>
        <v>15943.890000000003</v>
      </c>
      <c r="T121" s="240"/>
      <c r="V121" s="10"/>
    </row>
    <row r="122" spans="1:22" ht="33" customHeight="1">
      <c r="A122" s="12"/>
      <c r="B122" s="164"/>
      <c r="C122" s="165"/>
      <c r="D122" s="166"/>
      <c r="E122" s="166" t="s">
        <v>71</v>
      </c>
      <c r="F122" s="5"/>
      <c r="G122" s="117">
        <v>7</v>
      </c>
      <c r="H122" s="117">
        <f>ROUND(G122*H156,2)</f>
        <v>458.08</v>
      </c>
      <c r="I122" s="117"/>
      <c r="J122" s="117">
        <v>6</v>
      </c>
      <c r="K122" s="117">
        <f>ROUND(J122*H156,2)</f>
        <v>392.64</v>
      </c>
      <c r="L122" s="117"/>
      <c r="M122" s="117">
        <v>3</v>
      </c>
      <c r="N122" s="117">
        <f>ROUND(M122*J156,2)</f>
        <v>204.15</v>
      </c>
      <c r="O122" s="117"/>
      <c r="P122" s="117">
        <v>5</v>
      </c>
      <c r="Q122" s="117">
        <f>ROUND(P122*J156,2)</f>
        <v>340.25</v>
      </c>
      <c r="R122" s="117">
        <f>G122+J122+M122+P122</f>
        <v>21</v>
      </c>
      <c r="S122" s="117">
        <f>ROUND(H122+K122+N122+Q122,2)</f>
        <v>1395.12</v>
      </c>
      <c r="T122" s="240"/>
      <c r="V122" s="10"/>
    </row>
    <row r="123" spans="1:22" ht="33" customHeight="1">
      <c r="A123" s="12"/>
      <c r="B123" s="164"/>
      <c r="C123" s="165"/>
      <c r="D123" s="166"/>
      <c r="E123" s="166" t="s">
        <v>2</v>
      </c>
      <c r="F123" s="5"/>
      <c r="G123" s="117">
        <v>0.8</v>
      </c>
      <c r="H123" s="117">
        <f>ROUND(G123*H158,2)</f>
        <v>4582.29</v>
      </c>
      <c r="I123" s="117"/>
      <c r="J123" s="117">
        <v>0.7</v>
      </c>
      <c r="K123" s="117">
        <f>ROUND(J123*H158,2)</f>
        <v>4009.5</v>
      </c>
      <c r="L123" s="117"/>
      <c r="M123" s="117">
        <v>0.4</v>
      </c>
      <c r="N123" s="117">
        <f>ROUND(M123*J158,2)</f>
        <v>2382.79</v>
      </c>
      <c r="O123" s="117"/>
      <c r="P123" s="117">
        <v>0.6</v>
      </c>
      <c r="Q123" s="117">
        <f>ROUND(P123*J158,2)</f>
        <v>3574.19</v>
      </c>
      <c r="R123" s="117">
        <f>G123+J123+M123+P123</f>
        <v>2.5</v>
      </c>
      <c r="S123" s="117">
        <f>H123+K123+N123+Q123</f>
        <v>14548.770000000002</v>
      </c>
      <c r="T123" s="240"/>
      <c r="V123" s="10"/>
    </row>
    <row r="124" spans="1:22" ht="49.5" customHeight="1">
      <c r="A124" s="12"/>
      <c r="B124" s="573" t="s">
        <v>40</v>
      </c>
      <c r="C124" s="573"/>
      <c r="D124" s="573"/>
      <c r="E124" s="168"/>
      <c r="F124" s="5"/>
      <c r="G124" s="117"/>
      <c r="H124" s="117">
        <f>H125+H126</f>
        <v>11928.31</v>
      </c>
      <c r="I124" s="117"/>
      <c r="J124" s="117"/>
      <c r="K124" s="117">
        <f>K125+K126</f>
        <v>8906.85</v>
      </c>
      <c r="L124" s="117"/>
      <c r="M124" s="117"/>
      <c r="N124" s="117">
        <f>N125+N126</f>
        <v>6175.419999999999</v>
      </c>
      <c r="O124" s="117"/>
      <c r="P124" s="117"/>
      <c r="Q124" s="117">
        <f>Q125+Q126</f>
        <v>10975.77</v>
      </c>
      <c r="R124" s="117"/>
      <c r="S124" s="117">
        <f>S125+S126</f>
        <v>37986.350000000006</v>
      </c>
      <c r="V124" s="10"/>
    </row>
    <row r="125" spans="1:22" ht="33" customHeight="1">
      <c r="A125" s="12"/>
      <c r="B125" s="577"/>
      <c r="C125" s="578"/>
      <c r="D125" s="579"/>
      <c r="E125" s="166" t="s">
        <v>71</v>
      </c>
      <c r="F125" s="5"/>
      <c r="G125" s="117">
        <v>9</v>
      </c>
      <c r="H125" s="117">
        <f>ROUND(G125*H155,2)</f>
        <v>472.59</v>
      </c>
      <c r="I125" s="117"/>
      <c r="J125" s="193">
        <v>6</v>
      </c>
      <c r="K125" s="117">
        <f>ROUND(J125*H155,2)</f>
        <v>315.06</v>
      </c>
      <c r="L125" s="117"/>
      <c r="M125" s="117">
        <v>4</v>
      </c>
      <c r="N125" s="117">
        <f>ROUND(M125*J155,2)</f>
        <v>218.44</v>
      </c>
      <c r="O125" s="117"/>
      <c r="P125" s="117">
        <v>9</v>
      </c>
      <c r="Q125" s="117">
        <f>ROUND(P125*J155,2)</f>
        <v>491.49</v>
      </c>
      <c r="R125" s="117">
        <f>G125+J125+M125+P125</f>
        <v>28</v>
      </c>
      <c r="S125" s="117">
        <f>ROUND(H125+K125+N125+Q125,2)</f>
        <v>1497.58</v>
      </c>
      <c r="T125" s="51" t="s">
        <v>79</v>
      </c>
      <c r="V125" s="10"/>
    </row>
    <row r="126" spans="1:22" ht="33" customHeight="1">
      <c r="A126" s="12"/>
      <c r="B126" s="577"/>
      <c r="C126" s="578"/>
      <c r="D126" s="579"/>
      <c r="E126" s="166" t="s">
        <v>2</v>
      </c>
      <c r="F126" s="5"/>
      <c r="G126" s="194">
        <v>2</v>
      </c>
      <c r="H126" s="117">
        <f>ROUND(G126*H157,2)</f>
        <v>11455.72</v>
      </c>
      <c r="I126" s="117"/>
      <c r="J126" s="193">
        <v>1.5</v>
      </c>
      <c r="K126" s="117">
        <f>ROUND(J126*H157,2)</f>
        <v>8591.79</v>
      </c>
      <c r="L126" s="117"/>
      <c r="M126" s="193">
        <v>1</v>
      </c>
      <c r="N126" s="117">
        <f>ROUND(M126*J157,2)</f>
        <v>5956.98</v>
      </c>
      <c r="O126" s="117"/>
      <c r="P126" s="193">
        <v>1.76</v>
      </c>
      <c r="Q126" s="117">
        <f>ROUND(P126*J157,2)</f>
        <v>10484.28</v>
      </c>
      <c r="R126" s="193">
        <f>G126+J126+M126+P126</f>
        <v>6.26</v>
      </c>
      <c r="S126" s="117">
        <f>H126+K126+N126+Q126</f>
        <v>36488.770000000004</v>
      </c>
      <c r="V126" s="10"/>
    </row>
    <row r="127" spans="1:22" ht="49.5" customHeight="1">
      <c r="A127" s="12"/>
      <c r="B127" s="410" t="s">
        <v>108</v>
      </c>
      <c r="C127" s="411"/>
      <c r="D127" s="412"/>
      <c r="E127" s="236"/>
      <c r="F127" s="5"/>
      <c r="G127" s="194"/>
      <c r="H127" s="117">
        <f>H129+H128</f>
        <v>1613.13</v>
      </c>
      <c r="I127" s="117"/>
      <c r="J127" s="193"/>
      <c r="K127" s="117">
        <f>K129+K128</f>
        <v>1613.13</v>
      </c>
      <c r="L127" s="117"/>
      <c r="M127" s="193"/>
      <c r="N127" s="117">
        <f>N129+N128</f>
        <v>1677.65</v>
      </c>
      <c r="O127" s="117"/>
      <c r="P127" s="193"/>
      <c r="Q127" s="117">
        <f>Q129+Q128</f>
        <v>1677.65</v>
      </c>
      <c r="R127" s="193"/>
      <c r="S127" s="117">
        <f>SUM(S128:S129)</f>
        <v>6581.56</v>
      </c>
      <c r="V127" s="10"/>
    </row>
    <row r="128" spans="1:22" ht="33" customHeight="1">
      <c r="A128" s="12"/>
      <c r="B128" s="577"/>
      <c r="C128" s="578"/>
      <c r="D128" s="579"/>
      <c r="E128" s="236" t="s">
        <v>71</v>
      </c>
      <c r="F128" s="5"/>
      <c r="G128" s="193">
        <v>3.45</v>
      </c>
      <c r="H128" s="117">
        <f>ROUND(G128*H155,2)</f>
        <v>181.16</v>
      </c>
      <c r="I128" s="117"/>
      <c r="J128" s="193">
        <v>3.45</v>
      </c>
      <c r="K128" s="117">
        <f>ROUND(J128*H155,2)</f>
        <v>181.16</v>
      </c>
      <c r="L128" s="117"/>
      <c r="M128" s="193">
        <v>3.45</v>
      </c>
      <c r="N128" s="117">
        <f>ROUND(M128*J155,2)</f>
        <v>188.4</v>
      </c>
      <c r="O128" s="117"/>
      <c r="P128" s="193">
        <v>3.45</v>
      </c>
      <c r="Q128" s="117">
        <f>ROUND(P128*J155,2)</f>
        <v>188.4</v>
      </c>
      <c r="R128" s="193">
        <f>G128+J128+M128+P128</f>
        <v>13.8</v>
      </c>
      <c r="S128" s="117">
        <f>ROUND(H128+K128+N128+Q128,2)</f>
        <v>739.12</v>
      </c>
      <c r="V128" s="10"/>
    </row>
    <row r="129" spans="1:22" ht="33" customHeight="1">
      <c r="A129" s="12"/>
      <c r="B129" s="577"/>
      <c r="C129" s="578"/>
      <c r="D129" s="579"/>
      <c r="E129" s="236" t="s">
        <v>2</v>
      </c>
      <c r="F129" s="5"/>
      <c r="G129" s="193">
        <v>0.25</v>
      </c>
      <c r="H129" s="193">
        <f>ROUND(G129*H157,2)</f>
        <v>1431.97</v>
      </c>
      <c r="I129" s="117"/>
      <c r="J129" s="193">
        <v>0.25</v>
      </c>
      <c r="K129" s="193">
        <f>ROUND(J129*H157,2)</f>
        <v>1431.97</v>
      </c>
      <c r="L129" s="117"/>
      <c r="M129" s="193">
        <v>0.25</v>
      </c>
      <c r="N129" s="117">
        <f>ROUND(M129*J157,2)</f>
        <v>1489.25</v>
      </c>
      <c r="O129" s="117"/>
      <c r="P129" s="193">
        <v>0.25</v>
      </c>
      <c r="Q129" s="192">
        <f>ROUND(P129*J157,2)</f>
        <v>1489.25</v>
      </c>
      <c r="R129" s="193">
        <f>G129+J129+M129+P129</f>
        <v>1</v>
      </c>
      <c r="S129" s="117">
        <f>H129+K129+N129+Q129</f>
        <v>5842.4400000000005</v>
      </c>
      <c r="V129" s="10"/>
    </row>
    <row r="130" spans="1:22" s="249" customFormat="1" ht="43.5" customHeight="1">
      <c r="A130" s="253">
        <v>4</v>
      </c>
      <c r="B130" s="580" t="s">
        <v>53</v>
      </c>
      <c r="C130" s="581"/>
      <c r="D130" s="582"/>
      <c r="E130" s="283" t="s">
        <v>80</v>
      </c>
      <c r="F130" s="243"/>
      <c r="G130" s="245"/>
      <c r="H130" s="245">
        <f>H131+H132</f>
        <v>206085.13</v>
      </c>
      <c r="I130" s="245"/>
      <c r="J130" s="245"/>
      <c r="K130" s="245">
        <f>K131+K132</f>
        <v>234968.07</v>
      </c>
      <c r="L130" s="245"/>
      <c r="M130" s="245"/>
      <c r="N130" s="245">
        <f>N131+N132</f>
        <v>147113.39</v>
      </c>
      <c r="O130" s="245"/>
      <c r="P130" s="245"/>
      <c r="Q130" s="245">
        <f>Q131+Q132</f>
        <v>275045.44</v>
      </c>
      <c r="R130" s="245"/>
      <c r="S130" s="245">
        <f>S133+S136+S139</f>
        <v>863212.03</v>
      </c>
      <c r="T130" s="247"/>
      <c r="V130" s="248"/>
    </row>
    <row r="131" spans="1:22" ht="43.5" customHeight="1">
      <c r="A131" s="12"/>
      <c r="B131" s="570"/>
      <c r="C131" s="571"/>
      <c r="D131" s="572"/>
      <c r="E131" s="163" t="s">
        <v>71</v>
      </c>
      <c r="F131" s="5"/>
      <c r="G131" s="45">
        <f>G134+G137+G140</f>
        <v>325</v>
      </c>
      <c r="H131" s="45">
        <f>H134+H137+H140</f>
        <v>17065.75</v>
      </c>
      <c r="I131" s="45"/>
      <c r="J131" s="45">
        <f>J134+J137+J140</f>
        <v>370</v>
      </c>
      <c r="K131" s="45">
        <f>K134+K137+K140</f>
        <v>19428.7</v>
      </c>
      <c r="L131" s="45"/>
      <c r="M131" s="45">
        <f>M134+M137+M140</f>
        <v>185</v>
      </c>
      <c r="N131" s="45">
        <f>N134+N137+N140</f>
        <v>10102.85</v>
      </c>
      <c r="O131" s="45"/>
      <c r="P131" s="45">
        <f>P134+P137+P140</f>
        <v>400</v>
      </c>
      <c r="Q131" s="45">
        <f>Q134+Q137+Q140</f>
        <v>21844</v>
      </c>
      <c r="R131" s="45">
        <f>G131+J131+M131+P131</f>
        <v>1280</v>
      </c>
      <c r="S131" s="45">
        <f>H131+K131+N131+Q131</f>
        <v>68441.29999999999</v>
      </c>
      <c r="V131" s="10"/>
    </row>
    <row r="132" spans="1:22" ht="43.5" customHeight="1">
      <c r="A132" s="12"/>
      <c r="B132" s="570"/>
      <c r="C132" s="571"/>
      <c r="D132" s="572"/>
      <c r="E132" s="163" t="s">
        <v>73</v>
      </c>
      <c r="F132" s="5"/>
      <c r="G132" s="45">
        <f>G135+G138+G141</f>
        <v>33</v>
      </c>
      <c r="H132" s="45">
        <f>H135+H138+H141</f>
        <v>189019.38</v>
      </c>
      <c r="I132" s="45"/>
      <c r="J132" s="45">
        <f>J135+J138+J141</f>
        <v>37.629999999999995</v>
      </c>
      <c r="K132" s="45">
        <f>K135+K138+K141</f>
        <v>215539.37</v>
      </c>
      <c r="L132" s="45"/>
      <c r="M132" s="45">
        <f>M135+M138+M141</f>
        <v>23</v>
      </c>
      <c r="N132" s="45">
        <f>N135+N138+N141</f>
        <v>137010.54</v>
      </c>
      <c r="O132" s="45"/>
      <c r="P132" s="45">
        <f>P135+P138+P141</f>
        <v>42.504999999999995</v>
      </c>
      <c r="Q132" s="45">
        <f>Q135+Q138+Q141</f>
        <v>253201.44</v>
      </c>
      <c r="R132" s="45">
        <f>G132+J132+M132+P132</f>
        <v>136.135</v>
      </c>
      <c r="S132" s="45">
        <f>H132+K132+N132+Q132</f>
        <v>794770.73</v>
      </c>
      <c r="V132" s="10"/>
    </row>
    <row r="133" spans="1:22" s="190" customFormat="1" ht="49.5" customHeight="1">
      <c r="A133" s="185"/>
      <c r="B133" s="514" t="s">
        <v>98</v>
      </c>
      <c r="C133" s="515"/>
      <c r="D133" s="516"/>
      <c r="E133" s="195"/>
      <c r="F133" s="187"/>
      <c r="G133" s="188"/>
      <c r="H133" s="188">
        <f>H134+H135</f>
        <v>12768.47</v>
      </c>
      <c r="I133" s="188"/>
      <c r="J133" s="188"/>
      <c r="K133" s="188">
        <f>K134+K135</f>
        <v>12768.47</v>
      </c>
      <c r="L133" s="188"/>
      <c r="M133" s="188"/>
      <c r="N133" s="188">
        <f>N134+N135</f>
        <v>13279.21</v>
      </c>
      <c r="O133" s="188"/>
      <c r="P133" s="188"/>
      <c r="Q133" s="188">
        <f>Q134+Q135</f>
        <v>10027.67</v>
      </c>
      <c r="R133" s="188"/>
      <c r="S133" s="188">
        <f>S134+S135</f>
        <v>48843.81999999999</v>
      </c>
      <c r="T133" s="189"/>
      <c r="V133" s="191"/>
    </row>
    <row r="134" spans="1:22" s="190" customFormat="1" ht="33" customHeight="1">
      <c r="A134" s="185"/>
      <c r="B134" s="574"/>
      <c r="C134" s="575"/>
      <c r="D134" s="576"/>
      <c r="E134" s="196" t="s">
        <v>71</v>
      </c>
      <c r="F134" s="187"/>
      <c r="G134" s="188">
        <v>25</v>
      </c>
      <c r="H134" s="188">
        <f>ROUND(G134*H155,2)</f>
        <v>1312.75</v>
      </c>
      <c r="I134" s="188"/>
      <c r="J134" s="188">
        <v>25</v>
      </c>
      <c r="K134" s="188">
        <f>ROUND(J134*H155,2)</f>
        <v>1312.75</v>
      </c>
      <c r="L134" s="188"/>
      <c r="M134" s="188">
        <v>25</v>
      </c>
      <c r="N134" s="188">
        <f>M134*J155</f>
        <v>1365.25</v>
      </c>
      <c r="O134" s="188"/>
      <c r="P134" s="188">
        <v>20</v>
      </c>
      <c r="Q134" s="188">
        <f>P134*J155</f>
        <v>1092.2</v>
      </c>
      <c r="R134" s="188">
        <f>G134+J134+M134+P134</f>
        <v>95</v>
      </c>
      <c r="S134" s="188">
        <f>H134+K134+N134+Q134</f>
        <v>5082.95</v>
      </c>
      <c r="T134" s="189"/>
      <c r="V134" s="191"/>
    </row>
    <row r="135" spans="1:22" s="190" customFormat="1" ht="33" customHeight="1">
      <c r="A135" s="185"/>
      <c r="B135" s="574"/>
      <c r="C135" s="575"/>
      <c r="D135" s="576"/>
      <c r="E135" s="196" t="s">
        <v>2</v>
      </c>
      <c r="F135" s="187"/>
      <c r="G135" s="188">
        <v>2</v>
      </c>
      <c r="H135" s="188">
        <f>ROUND(G135*H157,2)</f>
        <v>11455.72</v>
      </c>
      <c r="I135" s="188"/>
      <c r="J135" s="188">
        <v>2</v>
      </c>
      <c r="K135" s="188">
        <f>ROUND(J135*H157,2)</f>
        <v>11455.72</v>
      </c>
      <c r="L135" s="188"/>
      <c r="M135" s="188">
        <v>2</v>
      </c>
      <c r="N135" s="188">
        <f>M135*J157</f>
        <v>11913.96</v>
      </c>
      <c r="O135" s="188"/>
      <c r="P135" s="188">
        <v>1.5</v>
      </c>
      <c r="Q135" s="188">
        <f>P135*J157</f>
        <v>8935.47</v>
      </c>
      <c r="R135" s="188">
        <f>G135+J135+M135+P135</f>
        <v>7.5</v>
      </c>
      <c r="S135" s="188">
        <f>H135+K135+N135+Q135</f>
        <v>43760.869999999995</v>
      </c>
      <c r="T135" s="189"/>
      <c r="V135" s="191"/>
    </row>
    <row r="136" spans="1:22" ht="49.5" customHeight="1">
      <c r="A136" s="12"/>
      <c r="B136" s="460" t="s">
        <v>55</v>
      </c>
      <c r="C136" s="461"/>
      <c r="D136" s="462"/>
      <c r="E136" s="172"/>
      <c r="F136" s="5"/>
      <c r="G136" s="117"/>
      <c r="H136" s="117">
        <f>H137+H138</f>
        <v>65393.53</v>
      </c>
      <c r="I136" s="117"/>
      <c r="J136" s="117"/>
      <c r="K136" s="117">
        <f>K137+K138</f>
        <v>62267.049999999996</v>
      </c>
      <c r="L136" s="117"/>
      <c r="M136" s="117"/>
      <c r="N136" s="117">
        <f>N137+N138</f>
        <v>65824.89</v>
      </c>
      <c r="O136" s="117"/>
      <c r="P136" s="117"/>
      <c r="Q136" s="117">
        <f>Q137+Q138</f>
        <v>98687.87000000001</v>
      </c>
      <c r="R136" s="117"/>
      <c r="S136" s="117">
        <f>S137+S138</f>
        <v>292173.33999999997</v>
      </c>
      <c r="V136" s="10"/>
    </row>
    <row r="137" spans="1:22" ht="33" customHeight="1">
      <c r="A137" s="12"/>
      <c r="B137" s="577"/>
      <c r="C137" s="578"/>
      <c r="D137" s="579"/>
      <c r="E137" s="166" t="s">
        <v>71</v>
      </c>
      <c r="F137" s="5"/>
      <c r="G137" s="117">
        <v>100</v>
      </c>
      <c r="H137" s="117">
        <f>ROUND(G137*H155,2)</f>
        <v>5251</v>
      </c>
      <c r="I137" s="117"/>
      <c r="J137" s="117">
        <v>95</v>
      </c>
      <c r="K137" s="117">
        <f>ROUND(J137*H155,2)</f>
        <v>4988.45</v>
      </c>
      <c r="L137" s="117"/>
      <c r="M137" s="117">
        <v>60</v>
      </c>
      <c r="N137" s="117">
        <f>ROUND(M137*J155,2)</f>
        <v>3276.6</v>
      </c>
      <c r="O137" s="117"/>
      <c r="P137" s="117">
        <v>130</v>
      </c>
      <c r="Q137" s="117">
        <f>ROUND(P137*J155,2)</f>
        <v>7099.3</v>
      </c>
      <c r="R137" s="117">
        <f>G137+J137+M137+P137</f>
        <v>385</v>
      </c>
      <c r="S137" s="117">
        <f>H137+K137+N137+Q137</f>
        <v>20615.350000000002</v>
      </c>
      <c r="T137" s="51" t="s">
        <v>78</v>
      </c>
      <c r="V137" s="10"/>
    </row>
    <row r="138" spans="1:22" ht="33" customHeight="1">
      <c r="A138" s="12"/>
      <c r="B138" s="577"/>
      <c r="C138" s="578"/>
      <c r="D138" s="579"/>
      <c r="E138" s="166" t="s">
        <v>2</v>
      </c>
      <c r="F138" s="5"/>
      <c r="G138" s="117">
        <v>10.5</v>
      </c>
      <c r="H138" s="117">
        <f>ROUND(G138*H158,2)</f>
        <v>60142.53</v>
      </c>
      <c r="I138" s="117"/>
      <c r="J138" s="117">
        <v>10</v>
      </c>
      <c r="K138" s="117">
        <f>ROUND(J138*H158,12)</f>
        <v>57278.6</v>
      </c>
      <c r="L138" s="117"/>
      <c r="M138" s="117">
        <v>10.5</v>
      </c>
      <c r="N138" s="117">
        <f>ROUND(M138*J158,2)</f>
        <v>62548.29</v>
      </c>
      <c r="O138" s="117"/>
      <c r="P138" s="192">
        <v>15.375</v>
      </c>
      <c r="Q138" s="117">
        <f>ROUND(P138*J158,2)</f>
        <v>91588.57</v>
      </c>
      <c r="R138" s="117">
        <f>G138+J138+M138+P138</f>
        <v>46.375</v>
      </c>
      <c r="S138" s="117">
        <f>H138+K138+N138+Q138</f>
        <v>271557.99</v>
      </c>
      <c r="V138" s="10"/>
    </row>
    <row r="139" spans="1:22" ht="49.5" customHeight="1">
      <c r="A139" s="12"/>
      <c r="B139" s="448" t="s">
        <v>81</v>
      </c>
      <c r="C139" s="449"/>
      <c r="D139" s="450"/>
      <c r="E139" s="172"/>
      <c r="F139" s="5"/>
      <c r="G139" s="117"/>
      <c r="H139" s="117">
        <f>H140+H141</f>
        <v>127923.13</v>
      </c>
      <c r="I139" s="117"/>
      <c r="J139" s="117"/>
      <c r="K139" s="117">
        <f>K140+K141</f>
        <v>159932.55</v>
      </c>
      <c r="L139" s="117"/>
      <c r="M139" s="117"/>
      <c r="N139" s="117">
        <f>SUM(N140:N141)</f>
        <v>68009.29000000001</v>
      </c>
      <c r="O139" s="117"/>
      <c r="P139" s="117"/>
      <c r="Q139" s="117">
        <f>SUM(Q140:Q141)</f>
        <v>166329.9</v>
      </c>
      <c r="R139" s="117"/>
      <c r="S139" s="117">
        <f>SUM(S140:S141)</f>
        <v>522194.87</v>
      </c>
      <c r="V139" s="10"/>
    </row>
    <row r="140" spans="1:22" ht="33" customHeight="1">
      <c r="A140" s="12"/>
      <c r="B140" s="577"/>
      <c r="C140" s="578"/>
      <c r="D140" s="579"/>
      <c r="E140" s="166" t="s">
        <v>71</v>
      </c>
      <c r="F140" s="5"/>
      <c r="G140" s="117">
        <v>200</v>
      </c>
      <c r="H140" s="117">
        <f>ROUND(G140*H155,2)</f>
        <v>10502</v>
      </c>
      <c r="I140" s="117"/>
      <c r="J140" s="117">
        <v>250</v>
      </c>
      <c r="K140" s="117">
        <f>ROUND(J140*H155,2)</f>
        <v>13127.5</v>
      </c>
      <c r="L140" s="117"/>
      <c r="M140" s="117">
        <v>100</v>
      </c>
      <c r="N140" s="117">
        <f>ROUND(M140*J155,2)</f>
        <v>5461</v>
      </c>
      <c r="O140" s="117"/>
      <c r="P140" s="117">
        <v>250</v>
      </c>
      <c r="Q140" s="117">
        <f>ROUND(P140*J155,2)</f>
        <v>13652.5</v>
      </c>
      <c r="R140" s="117">
        <f>SUM(G140)+J140+M140+P140</f>
        <v>800</v>
      </c>
      <c r="S140" s="117">
        <f>H140+K140+N140+Q140</f>
        <v>42743</v>
      </c>
      <c r="V140" s="10"/>
    </row>
    <row r="141" spans="1:22" ht="33" customHeight="1">
      <c r="A141" s="12"/>
      <c r="B141" s="577"/>
      <c r="C141" s="578"/>
      <c r="D141" s="579"/>
      <c r="E141" s="166" t="s">
        <v>2</v>
      </c>
      <c r="F141" s="5"/>
      <c r="G141" s="117">
        <v>20.5</v>
      </c>
      <c r="H141" s="117">
        <f>ROUND(G141*H157,2)</f>
        <v>117421.13</v>
      </c>
      <c r="I141" s="117"/>
      <c r="J141" s="117">
        <v>25.63</v>
      </c>
      <c r="K141" s="117">
        <f>ROUND(J141*H157,2)</f>
        <v>146805.05</v>
      </c>
      <c r="L141" s="117"/>
      <c r="M141" s="117">
        <v>10.5</v>
      </c>
      <c r="N141" s="117">
        <f>ROUND(M141*J157,2)</f>
        <v>62548.29</v>
      </c>
      <c r="O141" s="117"/>
      <c r="P141" s="117">
        <v>25.63</v>
      </c>
      <c r="Q141" s="117">
        <f>ROUND(P141*J157,2)</f>
        <v>152677.4</v>
      </c>
      <c r="R141" s="117">
        <f>SUM(G141)+J141+M141+P141</f>
        <v>82.25999999999999</v>
      </c>
      <c r="S141" s="117">
        <f>SUM(H141)+K141+N141+Q141</f>
        <v>479451.87</v>
      </c>
      <c r="V141" s="10"/>
    </row>
    <row r="142" spans="1:22" s="249" customFormat="1" ht="38.25" customHeight="1">
      <c r="A142" s="251">
        <v>5</v>
      </c>
      <c r="B142" s="419" t="s">
        <v>82</v>
      </c>
      <c r="C142" s="420"/>
      <c r="D142" s="421"/>
      <c r="E142" s="283" t="s">
        <v>80</v>
      </c>
      <c r="F142" s="243"/>
      <c r="G142" s="245"/>
      <c r="H142" s="245">
        <f>H145+H148</f>
        <v>5016.68</v>
      </c>
      <c r="I142" s="245"/>
      <c r="J142" s="245"/>
      <c r="K142" s="245">
        <f>K145+K148</f>
        <v>4459.160000000001</v>
      </c>
      <c r="L142" s="245"/>
      <c r="M142" s="245"/>
      <c r="N142" s="245">
        <f>N145+N148</f>
        <v>4799.36</v>
      </c>
      <c r="O142" s="245"/>
      <c r="P142" s="245"/>
      <c r="Q142" s="245">
        <f>Q145+Q148</f>
        <v>5156.78</v>
      </c>
      <c r="R142" s="245"/>
      <c r="S142" s="245">
        <f>H142+K142+N142+Q142</f>
        <v>19431.98</v>
      </c>
      <c r="T142" s="247"/>
      <c r="V142" s="248"/>
    </row>
    <row r="143" spans="1:22" ht="38.25" customHeight="1">
      <c r="A143" s="70"/>
      <c r="B143" s="160"/>
      <c r="C143" s="161"/>
      <c r="D143" s="162"/>
      <c r="E143" s="163" t="s">
        <v>71</v>
      </c>
      <c r="F143" s="5"/>
      <c r="G143" s="45">
        <f>G146+G149</f>
        <v>5</v>
      </c>
      <c r="H143" s="45">
        <f aca="true" t="shared" si="15" ref="H143:Q144">H146+H149</f>
        <v>262.56</v>
      </c>
      <c r="I143" s="45">
        <f t="shared" si="15"/>
        <v>0</v>
      </c>
      <c r="J143" s="45">
        <f t="shared" si="15"/>
        <v>4.2</v>
      </c>
      <c r="K143" s="45">
        <f t="shared" si="15"/>
        <v>220.54</v>
      </c>
      <c r="L143" s="45">
        <f t="shared" si="15"/>
        <v>0</v>
      </c>
      <c r="M143" s="45">
        <f t="shared" si="15"/>
        <v>2.8000000000000003</v>
      </c>
      <c r="N143" s="45">
        <f t="shared" si="15"/>
        <v>152.91</v>
      </c>
      <c r="O143" s="45">
        <f t="shared" si="15"/>
        <v>0</v>
      </c>
      <c r="P143" s="45">
        <f t="shared" si="15"/>
        <v>2.8000000000000003</v>
      </c>
      <c r="Q143" s="45">
        <f t="shared" si="15"/>
        <v>152.91</v>
      </c>
      <c r="R143" s="45">
        <f>SUM(G143)+J143+M143+P143</f>
        <v>14.8</v>
      </c>
      <c r="S143" s="45">
        <f>H143+K143+N143+Q143</f>
        <v>788.92</v>
      </c>
      <c r="V143" s="10"/>
    </row>
    <row r="144" spans="1:22" ht="38.25" customHeight="1">
      <c r="A144" s="70"/>
      <c r="B144" s="160"/>
      <c r="C144" s="161"/>
      <c r="D144" s="162"/>
      <c r="E144" s="163" t="s">
        <v>73</v>
      </c>
      <c r="F144" s="5"/>
      <c r="G144" s="45">
        <f>G147+G150</f>
        <v>0.83</v>
      </c>
      <c r="H144" s="45">
        <f t="shared" si="15"/>
        <v>4754.120000000001</v>
      </c>
      <c r="I144" s="45">
        <f aca="true" t="shared" si="16" ref="I144:Q144">I147+I150</f>
        <v>0</v>
      </c>
      <c r="J144" s="45">
        <f t="shared" si="16"/>
        <v>0.74</v>
      </c>
      <c r="K144" s="45">
        <f t="shared" si="15"/>
        <v>4238.620000000001</v>
      </c>
      <c r="L144" s="45">
        <f t="shared" si="16"/>
        <v>0</v>
      </c>
      <c r="M144" s="45">
        <f t="shared" si="16"/>
        <v>0.78</v>
      </c>
      <c r="N144" s="45">
        <f t="shared" si="16"/>
        <v>4646.45</v>
      </c>
      <c r="O144" s="45">
        <f t="shared" si="16"/>
        <v>0</v>
      </c>
      <c r="P144" s="45">
        <f t="shared" si="16"/>
        <v>0.84</v>
      </c>
      <c r="Q144" s="45">
        <f t="shared" si="16"/>
        <v>5003.87</v>
      </c>
      <c r="R144" s="45">
        <f>SUM(G144)+J144+M144+P144</f>
        <v>3.1899999999999995</v>
      </c>
      <c r="S144" s="45">
        <f>ROUND(H144+K144+N144+Q144,2)</f>
        <v>18643.06</v>
      </c>
      <c r="V144" s="10"/>
    </row>
    <row r="145" spans="1:22" ht="49.5" customHeight="1">
      <c r="A145" s="70"/>
      <c r="B145" s="413" t="s">
        <v>83</v>
      </c>
      <c r="C145" s="414"/>
      <c r="D145" s="415"/>
      <c r="E145" s="166"/>
      <c r="F145" s="5"/>
      <c r="G145" s="117"/>
      <c r="H145" s="117">
        <f>SUM(H146:H147)</f>
        <v>656.3199999999999</v>
      </c>
      <c r="I145" s="117"/>
      <c r="J145" s="117"/>
      <c r="K145" s="117">
        <f>SUM(K146:K147)</f>
        <v>125.06</v>
      </c>
      <c r="L145" s="117"/>
      <c r="M145" s="117"/>
      <c r="N145" s="117">
        <f>SUM(N146:N147)</f>
        <v>362.88</v>
      </c>
      <c r="O145" s="117"/>
      <c r="P145" s="117"/>
      <c r="Q145" s="117">
        <f>SUM(Q146:Q147)</f>
        <v>720.3000000000001</v>
      </c>
      <c r="R145" s="117"/>
      <c r="S145" s="117">
        <f aca="true" t="shared" si="17" ref="S145:S150">SUM(H145)+K145+N145+Q145</f>
        <v>1864.56</v>
      </c>
      <c r="V145" s="10"/>
    </row>
    <row r="146" spans="1:22" ht="33" customHeight="1">
      <c r="A146" s="70"/>
      <c r="B146" s="156"/>
      <c r="C146" s="157"/>
      <c r="D146" s="158"/>
      <c r="E146" s="166" t="s">
        <v>71</v>
      </c>
      <c r="F146" s="5"/>
      <c r="G146" s="117">
        <v>0.5</v>
      </c>
      <c r="H146" s="117">
        <f>ROUND(G146*H155,2)</f>
        <v>26.26</v>
      </c>
      <c r="I146" s="117"/>
      <c r="J146" s="117">
        <v>0.2</v>
      </c>
      <c r="K146" s="117">
        <f>ROUND(J146*H155,2)</f>
        <v>10.5</v>
      </c>
      <c r="L146" s="117"/>
      <c r="M146" s="117">
        <v>0.1</v>
      </c>
      <c r="N146" s="117">
        <f>ROUND(M146*J155,2)</f>
        <v>5.46</v>
      </c>
      <c r="O146" s="117"/>
      <c r="P146" s="117">
        <v>0.1</v>
      </c>
      <c r="Q146" s="117">
        <f>ROUND(P146*J155,2)</f>
        <v>5.46</v>
      </c>
      <c r="R146" s="117">
        <f>SUM(G146)+J146+M146+P146</f>
        <v>0.8999999999999999</v>
      </c>
      <c r="S146" s="117">
        <f t="shared" si="17"/>
        <v>47.68000000000001</v>
      </c>
      <c r="V146" s="10"/>
    </row>
    <row r="147" spans="1:22" ht="33" customHeight="1">
      <c r="A147" s="70"/>
      <c r="B147" s="156"/>
      <c r="C147" s="157"/>
      <c r="D147" s="158"/>
      <c r="E147" s="166" t="s">
        <v>2</v>
      </c>
      <c r="F147" s="5"/>
      <c r="G147" s="117">
        <v>0.11</v>
      </c>
      <c r="H147" s="117">
        <f>ROUND(G147*H157,2)</f>
        <v>630.06</v>
      </c>
      <c r="I147" s="117"/>
      <c r="J147" s="117">
        <v>0.02</v>
      </c>
      <c r="K147" s="117">
        <f>ROUND(J147*H157,2)</f>
        <v>114.56</v>
      </c>
      <c r="L147" s="117"/>
      <c r="M147" s="117">
        <v>0.06</v>
      </c>
      <c r="N147" s="117">
        <f>ROUND(M147*J157,2)</f>
        <v>357.42</v>
      </c>
      <c r="O147" s="117"/>
      <c r="P147" s="117">
        <v>0.12</v>
      </c>
      <c r="Q147" s="117">
        <f>ROUND(P147*J157,2)</f>
        <v>714.84</v>
      </c>
      <c r="R147" s="117">
        <f>SUM(G147)+J147+M147+P147</f>
        <v>0.31</v>
      </c>
      <c r="S147" s="117">
        <f t="shared" si="17"/>
        <v>1816.88</v>
      </c>
      <c r="V147" s="10"/>
    </row>
    <row r="148" spans="1:22" ht="49.5" customHeight="1">
      <c r="A148" s="70"/>
      <c r="B148" s="413" t="s">
        <v>84</v>
      </c>
      <c r="C148" s="414"/>
      <c r="D148" s="415"/>
      <c r="E148" s="166"/>
      <c r="F148" s="5"/>
      <c r="G148" s="117"/>
      <c r="H148" s="117">
        <f>SUM(H149:H150)</f>
        <v>4360.360000000001</v>
      </c>
      <c r="I148" s="117"/>
      <c r="J148" s="117"/>
      <c r="K148" s="117">
        <f>SUM(K149:K150)</f>
        <v>4334.1</v>
      </c>
      <c r="L148" s="117"/>
      <c r="M148" s="117"/>
      <c r="N148" s="117">
        <f>SUM(N149:N150)</f>
        <v>4436.48</v>
      </c>
      <c r="O148" s="117"/>
      <c r="P148" s="117"/>
      <c r="Q148" s="117">
        <f>SUM(Q149:Q150)</f>
        <v>4436.48</v>
      </c>
      <c r="R148" s="117"/>
      <c r="S148" s="117">
        <f t="shared" si="17"/>
        <v>17567.42</v>
      </c>
      <c r="V148" s="10"/>
    </row>
    <row r="149" spans="1:22" ht="33" customHeight="1">
      <c r="A149" s="70"/>
      <c r="B149" s="156"/>
      <c r="C149" s="157"/>
      <c r="D149" s="158"/>
      <c r="E149" s="166" t="s">
        <v>71</v>
      </c>
      <c r="F149" s="5"/>
      <c r="G149" s="117">
        <v>4.5</v>
      </c>
      <c r="H149" s="117">
        <f>ROUND(G149*H155,2)</f>
        <v>236.3</v>
      </c>
      <c r="I149" s="117"/>
      <c r="J149" s="117">
        <v>4</v>
      </c>
      <c r="K149" s="117">
        <f>ROUND(J149*H155,2)</f>
        <v>210.04</v>
      </c>
      <c r="L149" s="117"/>
      <c r="M149" s="117">
        <v>2.7</v>
      </c>
      <c r="N149" s="117">
        <f>ROUND(M149*J155,2)</f>
        <v>147.45</v>
      </c>
      <c r="O149" s="117"/>
      <c r="P149" s="117">
        <v>2.7</v>
      </c>
      <c r="Q149" s="117">
        <f>ROUND(P149*J155,2)</f>
        <v>147.45</v>
      </c>
      <c r="R149" s="117">
        <f>SUM(G149)+J149+M149+P149</f>
        <v>13.899999999999999</v>
      </c>
      <c r="S149" s="117">
        <f t="shared" si="17"/>
        <v>741.24</v>
      </c>
      <c r="V149" s="10"/>
    </row>
    <row r="150" spans="1:22" ht="33" customHeight="1">
      <c r="A150" s="70"/>
      <c r="B150" s="156"/>
      <c r="C150" s="157"/>
      <c r="D150" s="158"/>
      <c r="E150" s="166" t="s">
        <v>2</v>
      </c>
      <c r="F150" s="5"/>
      <c r="G150" s="117">
        <v>0.72</v>
      </c>
      <c r="H150" s="117">
        <f>ROUND(G150*H157,2)</f>
        <v>4124.06</v>
      </c>
      <c r="I150" s="117"/>
      <c r="J150" s="117">
        <v>0.72</v>
      </c>
      <c r="K150" s="117">
        <f>ROUND(J150*H157,2)</f>
        <v>4124.06</v>
      </c>
      <c r="L150" s="117"/>
      <c r="M150" s="117">
        <v>0.72</v>
      </c>
      <c r="N150" s="117">
        <f>ROUND(M150*J157,2)</f>
        <v>4289.03</v>
      </c>
      <c r="O150" s="117"/>
      <c r="P150" s="117">
        <v>0.72</v>
      </c>
      <c r="Q150" s="117">
        <f>ROUND(P150*J157,2)</f>
        <v>4289.03</v>
      </c>
      <c r="R150" s="117">
        <f>SUM(G150)+J150+M150+P150</f>
        <v>2.88</v>
      </c>
      <c r="S150" s="117">
        <f t="shared" si="17"/>
        <v>16826.18</v>
      </c>
      <c r="V150" s="10"/>
    </row>
    <row r="151" spans="1:20" s="249" customFormat="1" ht="38.25" customHeight="1">
      <c r="A151" s="284"/>
      <c r="B151" s="609" t="s">
        <v>19</v>
      </c>
      <c r="C151" s="609"/>
      <c r="D151" s="609"/>
      <c r="E151" s="285"/>
      <c r="F151" s="253">
        <f>SUM(F70:F105)</f>
        <v>1470.1</v>
      </c>
      <c r="G151" s="245"/>
      <c r="H151" s="286">
        <f>H70+H91+H106+H130+H142</f>
        <v>646649.07331</v>
      </c>
      <c r="I151" s="245">
        <f>SUM(I70:I105)</f>
        <v>0</v>
      </c>
      <c r="J151" s="245"/>
      <c r="K151" s="286">
        <f>K70+K91+K106+K130+K142</f>
        <v>724522.78381</v>
      </c>
      <c r="L151" s="245">
        <f>SUM(L70:L105)</f>
        <v>0</v>
      </c>
      <c r="M151" s="245"/>
      <c r="N151" s="245">
        <f>N70+N91+N106+N130+N142</f>
        <v>454207.16849999997</v>
      </c>
      <c r="O151" s="245">
        <f>SUM(O70:O105)</f>
        <v>0</v>
      </c>
      <c r="P151" s="245"/>
      <c r="Q151" s="245">
        <f>Q70+Q91+Q106+Q130+Q142</f>
        <v>725570.5588</v>
      </c>
      <c r="R151" s="245"/>
      <c r="S151" s="245">
        <f>S152+S153</f>
        <v>2550949.58442</v>
      </c>
      <c r="T151" s="247"/>
    </row>
    <row r="152" spans="1:19" ht="38.25" customHeight="1">
      <c r="A152" s="46"/>
      <c r="B152" s="173"/>
      <c r="C152" s="174"/>
      <c r="D152" s="175"/>
      <c r="E152" s="166" t="s">
        <v>71</v>
      </c>
      <c r="F152" s="12"/>
      <c r="G152" s="45">
        <f>G71+G92+G107+G131+G143</f>
        <v>1231.201</v>
      </c>
      <c r="H152" s="47">
        <f>H71+H92+H107+H131+H143</f>
        <v>67493.68331000001</v>
      </c>
      <c r="I152" s="45"/>
      <c r="J152" s="45">
        <f>J71+J92+J107+J131+J143</f>
        <v>1293.75</v>
      </c>
      <c r="K152" s="45">
        <f>K71+K92+K107+K131+K143</f>
        <v>72033.61901</v>
      </c>
      <c r="L152" s="45"/>
      <c r="M152" s="45">
        <f>M71+M92+M107+M131+M143</f>
        <v>652.02</v>
      </c>
      <c r="N152" s="45">
        <f>N71+N92+N107+N131+N143</f>
        <v>37105.3703</v>
      </c>
      <c r="O152" s="45"/>
      <c r="P152" s="45">
        <f>P71+P92+P107+P131+P143</f>
        <v>1140.6200000000001</v>
      </c>
      <c r="Q152" s="45">
        <f>Q71+Q92+Q107+Q131+Q143</f>
        <v>66645.16400000002</v>
      </c>
      <c r="R152" s="45">
        <f>R71+R92+R107+R131+R143</f>
        <v>4317.591</v>
      </c>
      <c r="S152" s="45">
        <f>S71+S92+S107+S131+S143</f>
        <v>243277.83662000002</v>
      </c>
    </row>
    <row r="153" spans="1:19" ht="38.25" customHeight="1">
      <c r="A153" s="46"/>
      <c r="B153" s="173"/>
      <c r="C153" s="174"/>
      <c r="D153" s="175"/>
      <c r="E153" s="166" t="s">
        <v>2</v>
      </c>
      <c r="F153" s="12"/>
      <c r="G153" s="197">
        <f>G72+G93+G108+G132+G144</f>
        <v>101.11200000000001</v>
      </c>
      <c r="H153" s="47">
        <f>H72+H93+H108+H132+H144</f>
        <v>579155.39</v>
      </c>
      <c r="I153" s="45"/>
      <c r="J153" s="197">
        <f>J72+J93+J108+J132+J144</f>
        <v>113.91499999999998</v>
      </c>
      <c r="K153" s="45">
        <f>K72+K93+K108+K132+K144</f>
        <v>652489.1648</v>
      </c>
      <c r="L153" s="45"/>
      <c r="M153" s="45">
        <f>M72+M93+M108+M132+M144</f>
        <v>70.019</v>
      </c>
      <c r="N153" s="45">
        <f>N72+N93+N108+N132+N144</f>
        <v>417101.7982</v>
      </c>
      <c r="O153" s="45"/>
      <c r="P153" s="45">
        <f>P72+P93+P108+P132+P144</f>
        <v>110.614</v>
      </c>
      <c r="Q153" s="45">
        <f>Q72+Q93+Q108+Q132+Q144</f>
        <v>658925.3948</v>
      </c>
      <c r="R153" s="45">
        <f>R72+R93+R108+R132+R144</f>
        <v>395.66</v>
      </c>
      <c r="S153" s="45">
        <f>S72+S93+S108+S132+S144</f>
        <v>2307671.7478</v>
      </c>
    </row>
    <row r="154" spans="1:19" ht="49.5" customHeight="1">
      <c r="A154" s="39"/>
      <c r="B154" s="610" t="s">
        <v>8</v>
      </c>
      <c r="C154" s="611"/>
      <c r="D154" s="612"/>
      <c r="E154" s="167"/>
      <c r="F154" s="434" t="s">
        <v>114</v>
      </c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4"/>
      <c r="R154" s="434"/>
      <c r="S154" s="434"/>
    </row>
    <row r="155" spans="1:20" s="9" customFormat="1" ht="24.75" customHeight="1">
      <c r="A155" s="91"/>
      <c r="B155" s="92"/>
      <c r="C155" s="92"/>
      <c r="D155" s="92"/>
      <c r="E155" s="92"/>
      <c r="F155" s="84" t="s">
        <v>18</v>
      </c>
      <c r="G155" s="84" t="s">
        <v>18</v>
      </c>
      <c r="H155" s="93">
        <v>52.51</v>
      </c>
      <c r="I155" s="93" t="s">
        <v>16</v>
      </c>
      <c r="J155" s="93">
        <v>54.61</v>
      </c>
      <c r="K155" s="94"/>
      <c r="L155" s="94"/>
      <c r="M155" s="94"/>
      <c r="N155" s="94"/>
      <c r="O155" s="94"/>
      <c r="P155" s="94"/>
      <c r="Q155" s="94"/>
      <c r="R155" s="94"/>
      <c r="S155" s="94"/>
      <c r="T155" s="81"/>
    </row>
    <row r="156" spans="1:20" s="9" customFormat="1" ht="55.5" customHeight="1">
      <c r="A156" s="91"/>
      <c r="B156" s="92"/>
      <c r="C156" s="92"/>
      <c r="D156" s="92"/>
      <c r="E156" s="92"/>
      <c r="F156" s="84" t="s">
        <v>13</v>
      </c>
      <c r="G156" s="84" t="s">
        <v>32</v>
      </c>
      <c r="H156" s="93">
        <v>65.44</v>
      </c>
      <c r="I156" s="93"/>
      <c r="J156" s="93">
        <v>68.05</v>
      </c>
      <c r="K156" s="94"/>
      <c r="L156" s="94"/>
      <c r="M156" s="95" t="s">
        <v>74</v>
      </c>
      <c r="N156" s="94" t="s">
        <v>75</v>
      </c>
      <c r="O156" s="94"/>
      <c r="P156" s="94" t="s">
        <v>13</v>
      </c>
      <c r="Q156" s="94"/>
      <c r="R156" s="94"/>
      <c r="S156" s="94"/>
      <c r="T156" s="81"/>
    </row>
    <row r="157" spans="1:20" s="9" customFormat="1" ht="24" customHeight="1">
      <c r="A157" s="91"/>
      <c r="B157" s="92"/>
      <c r="C157" s="92"/>
      <c r="D157" s="92"/>
      <c r="E157" s="92"/>
      <c r="F157" s="84"/>
      <c r="G157" s="84"/>
      <c r="H157" s="96">
        <v>5727.86</v>
      </c>
      <c r="I157" s="96"/>
      <c r="J157" s="96">
        <v>5956.98</v>
      </c>
      <c r="K157" s="94"/>
      <c r="L157" s="94"/>
      <c r="M157" s="94" t="s">
        <v>76</v>
      </c>
      <c r="N157" s="94">
        <v>0.06054</v>
      </c>
      <c r="O157" s="94"/>
      <c r="P157" s="94">
        <v>0.05688</v>
      </c>
      <c r="Q157" s="97"/>
      <c r="R157" s="97"/>
      <c r="S157" s="98"/>
      <c r="T157" s="81"/>
    </row>
    <row r="158" spans="1:20" s="9" customFormat="1" ht="21" customHeight="1">
      <c r="A158" s="91"/>
      <c r="B158" s="92"/>
      <c r="C158" s="92"/>
      <c r="D158" s="92"/>
      <c r="E158" s="92"/>
      <c r="F158" s="84"/>
      <c r="G158" s="84"/>
      <c r="H158" s="96">
        <v>5727.86</v>
      </c>
      <c r="I158" s="96"/>
      <c r="J158" s="96">
        <v>5956.98</v>
      </c>
      <c r="K158" s="94"/>
      <c r="L158" s="94"/>
      <c r="M158" s="94" t="s">
        <v>77</v>
      </c>
      <c r="N158" s="94">
        <v>0.06054</v>
      </c>
      <c r="O158" s="94"/>
      <c r="P158" s="94">
        <v>0.05688</v>
      </c>
      <c r="Q158" s="608"/>
      <c r="R158" s="608"/>
      <c r="S158" s="608"/>
      <c r="T158" s="81"/>
    </row>
    <row r="159" spans="1:20" s="9" customFormat="1" ht="15" customHeight="1">
      <c r="A159" s="91"/>
      <c r="B159" s="92"/>
      <c r="C159" s="92"/>
      <c r="D159" s="92"/>
      <c r="E159" s="92"/>
      <c r="F159" s="84"/>
      <c r="G159" s="84"/>
      <c r="H159" s="96"/>
      <c r="I159" s="96"/>
      <c r="J159" s="96"/>
      <c r="K159" s="94"/>
      <c r="L159" s="94"/>
      <c r="M159" s="94"/>
      <c r="N159" s="94"/>
      <c r="O159" s="94"/>
      <c r="P159" s="94"/>
      <c r="Q159" s="608"/>
      <c r="R159" s="608"/>
      <c r="S159" s="608"/>
      <c r="T159" s="81"/>
    </row>
    <row r="160" spans="1:20" s="9" customFormat="1" ht="13.5" customHeight="1">
      <c r="A160" s="91"/>
      <c r="B160" s="92"/>
      <c r="C160" s="92"/>
      <c r="D160" s="92"/>
      <c r="E160" s="92"/>
      <c r="F160" s="84"/>
      <c r="G160" s="84"/>
      <c r="H160" s="84"/>
      <c r="I160" s="84"/>
      <c r="J160" s="84"/>
      <c r="K160" s="94"/>
      <c r="L160" s="94"/>
      <c r="M160" s="94"/>
      <c r="N160" s="94"/>
      <c r="O160" s="94"/>
      <c r="P160" s="94"/>
      <c r="Q160" s="608"/>
      <c r="R160" s="608"/>
      <c r="S160" s="608"/>
      <c r="T160" s="81"/>
    </row>
    <row r="161" spans="1:20" s="9" customFormat="1" ht="15.75" customHeight="1">
      <c r="A161" s="91"/>
      <c r="B161" s="92"/>
      <c r="C161" s="92"/>
      <c r="D161" s="92"/>
      <c r="E161" s="92"/>
      <c r="F161" s="84"/>
      <c r="G161" s="84"/>
      <c r="H161" s="84"/>
      <c r="I161" s="84"/>
      <c r="J161" s="84"/>
      <c r="K161" s="94"/>
      <c r="L161" s="94"/>
      <c r="M161" s="94"/>
      <c r="N161" s="94"/>
      <c r="O161" s="94"/>
      <c r="P161" s="94"/>
      <c r="Q161" s="94"/>
      <c r="R161" s="94"/>
      <c r="S161" s="94"/>
      <c r="T161" s="81"/>
    </row>
    <row r="162" spans="1:20" s="9" customFormat="1" ht="26.25" customHeight="1" hidden="1">
      <c r="A162" s="596" t="s">
        <v>63</v>
      </c>
      <c r="B162" s="596"/>
      <c r="C162" s="596"/>
      <c r="D162" s="596"/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81"/>
    </row>
    <row r="163" spans="1:20" s="9" customFormat="1" ht="35.25" hidden="1">
      <c r="A163" s="597" t="s">
        <v>15</v>
      </c>
      <c r="B163" s="598" t="s">
        <v>0</v>
      </c>
      <c r="C163" s="599"/>
      <c r="D163" s="600"/>
      <c r="E163" s="99"/>
      <c r="F163" s="595" t="s">
        <v>1</v>
      </c>
      <c r="G163" s="595"/>
      <c r="H163" s="595"/>
      <c r="I163" s="595" t="s">
        <v>3</v>
      </c>
      <c r="J163" s="595"/>
      <c r="K163" s="595"/>
      <c r="L163" s="595" t="s">
        <v>4</v>
      </c>
      <c r="M163" s="595"/>
      <c r="N163" s="595"/>
      <c r="O163" s="595" t="s">
        <v>6</v>
      </c>
      <c r="P163" s="595"/>
      <c r="Q163" s="595"/>
      <c r="R163" s="595" t="s">
        <v>7</v>
      </c>
      <c r="S163" s="595"/>
      <c r="T163" s="81"/>
    </row>
    <row r="164" spans="1:20" s="9" customFormat="1" ht="35.25" hidden="1">
      <c r="A164" s="597"/>
      <c r="B164" s="601"/>
      <c r="C164" s="602"/>
      <c r="D164" s="603"/>
      <c r="E164" s="100"/>
      <c r="F164" s="80"/>
      <c r="G164" s="101" t="s">
        <v>10</v>
      </c>
      <c r="H164" s="101" t="s">
        <v>5</v>
      </c>
      <c r="I164" s="101" t="s">
        <v>10</v>
      </c>
      <c r="J164" s="101" t="s">
        <v>10</v>
      </c>
      <c r="K164" s="101" t="s">
        <v>5</v>
      </c>
      <c r="L164" s="101" t="s">
        <v>10</v>
      </c>
      <c r="M164" s="101" t="s">
        <v>10</v>
      </c>
      <c r="N164" s="101" t="s">
        <v>5</v>
      </c>
      <c r="O164" s="101" t="s">
        <v>10</v>
      </c>
      <c r="P164" s="101" t="s">
        <v>10</v>
      </c>
      <c r="Q164" s="101" t="s">
        <v>5</v>
      </c>
      <c r="R164" s="101" t="s">
        <v>10</v>
      </c>
      <c r="S164" s="101" t="s">
        <v>5</v>
      </c>
      <c r="T164" s="81"/>
    </row>
    <row r="165" spans="1:22" s="9" customFormat="1" ht="32.25" customHeight="1" hidden="1">
      <c r="A165" s="102">
        <v>1</v>
      </c>
      <c r="B165" s="588" t="s">
        <v>33</v>
      </c>
      <c r="C165" s="589"/>
      <c r="D165" s="590"/>
      <c r="E165" s="103"/>
      <c r="F165" s="102">
        <v>14.8</v>
      </c>
      <c r="G165" s="104">
        <v>3.3</v>
      </c>
      <c r="H165" s="104">
        <f>G165*J188</f>
        <v>97.152</v>
      </c>
      <c r="I165" s="104">
        <v>14.8</v>
      </c>
      <c r="J165" s="104">
        <v>3.3</v>
      </c>
      <c r="K165" s="104">
        <f>J165*J188</f>
        <v>97.152</v>
      </c>
      <c r="L165" s="104">
        <v>15</v>
      </c>
      <c r="M165" s="104">
        <v>3.4</v>
      </c>
      <c r="N165" s="104">
        <f>M165*J188</f>
        <v>100.096</v>
      </c>
      <c r="O165" s="104">
        <v>15</v>
      </c>
      <c r="P165" s="104">
        <v>3.3</v>
      </c>
      <c r="Q165" s="104">
        <f>P165*J188</f>
        <v>97.152</v>
      </c>
      <c r="R165" s="104">
        <f>G165+J165+M165+P165</f>
        <v>13.3</v>
      </c>
      <c r="S165" s="104">
        <f>H165+K165+N165+Q165</f>
        <v>391.55199999999996</v>
      </c>
      <c r="T165" s="81" t="s">
        <v>21</v>
      </c>
      <c r="U165" s="8"/>
      <c r="V165" s="8"/>
    </row>
    <row r="166" spans="1:22" s="9" customFormat="1" ht="32.25" customHeight="1" hidden="1">
      <c r="A166" s="102">
        <v>2</v>
      </c>
      <c r="B166" s="588" t="s">
        <v>41</v>
      </c>
      <c r="C166" s="589"/>
      <c r="D166" s="590"/>
      <c r="E166" s="103"/>
      <c r="F166" s="105"/>
      <c r="G166" s="104">
        <f>G167+G168+G169+G170+G171+G172</f>
        <v>4062.7</v>
      </c>
      <c r="H166" s="104">
        <f>H167+H168+H169+H170+H171+H172</f>
        <v>130684.578</v>
      </c>
      <c r="I166" s="104"/>
      <c r="J166" s="104">
        <f>J167+J168+J169+J170+J171+J172</f>
        <v>3746</v>
      </c>
      <c r="K166" s="104">
        <f>K167+K168+K169+K170+K171+K172</f>
        <v>121933.6</v>
      </c>
      <c r="L166" s="104"/>
      <c r="M166" s="104">
        <f>M167+M168+M169+M170+M171+M172</f>
        <v>3920.1</v>
      </c>
      <c r="N166" s="104">
        <f>N167+N168+N169+N170+N171+N172</f>
        <v>126797.51400000001</v>
      </c>
      <c r="O166" s="104"/>
      <c r="P166" s="104">
        <f>P167+P168+P169+P170+P171+P172</f>
        <v>3955.8</v>
      </c>
      <c r="Q166" s="104">
        <f>Q167+Q168+Q169+Q170+Q171+Q172</f>
        <v>128166.672</v>
      </c>
      <c r="R166" s="104">
        <f>R167+R168+R169+R170+R171+R172</f>
        <v>15684.6</v>
      </c>
      <c r="S166" s="104">
        <f>S167+S168+S169+S170+S171+S172</f>
        <v>507582.364</v>
      </c>
      <c r="T166" s="81"/>
      <c r="U166" s="8"/>
      <c r="V166" s="8"/>
    </row>
    <row r="167" spans="1:22" s="9" customFormat="1" ht="25.5" customHeight="1" hidden="1">
      <c r="A167" s="102"/>
      <c r="B167" s="584" t="s">
        <v>34</v>
      </c>
      <c r="C167" s="585"/>
      <c r="D167" s="586"/>
      <c r="E167" s="106"/>
      <c r="F167" s="105">
        <v>3068.8</v>
      </c>
      <c r="G167" s="107">
        <v>520</v>
      </c>
      <c r="H167" s="107">
        <f>G167*J188</f>
        <v>15308.800000000001</v>
      </c>
      <c r="I167" s="107">
        <v>2511</v>
      </c>
      <c r="J167" s="107">
        <v>185</v>
      </c>
      <c r="K167" s="107">
        <f>J167*J188</f>
        <v>5446.400000000001</v>
      </c>
      <c r="L167" s="107">
        <v>2511</v>
      </c>
      <c r="M167" s="107">
        <v>590</v>
      </c>
      <c r="N167" s="107">
        <f>M167*J188</f>
        <v>17369.600000000002</v>
      </c>
      <c r="O167" s="107">
        <v>2511</v>
      </c>
      <c r="P167" s="107">
        <v>342</v>
      </c>
      <c r="Q167" s="107">
        <f>P167*J188</f>
        <v>10068.48</v>
      </c>
      <c r="R167" s="107">
        <f aca="true" t="shared" si="18" ref="R167:S173">G167+J167+M167+P167</f>
        <v>1637</v>
      </c>
      <c r="S167" s="107">
        <f t="shared" si="18"/>
        <v>48193.28</v>
      </c>
      <c r="T167" s="81" t="s">
        <v>21</v>
      </c>
      <c r="U167" s="8"/>
      <c r="V167" s="8"/>
    </row>
    <row r="168" spans="1:22" s="9" customFormat="1" ht="27.75" customHeight="1" hidden="1">
      <c r="A168" s="102"/>
      <c r="B168" s="584" t="s">
        <v>35</v>
      </c>
      <c r="C168" s="585"/>
      <c r="D168" s="586"/>
      <c r="E168" s="106"/>
      <c r="F168" s="105">
        <v>609</v>
      </c>
      <c r="G168" s="107">
        <v>516</v>
      </c>
      <c r="H168" s="107">
        <f>G168*J188</f>
        <v>15191.04</v>
      </c>
      <c r="I168" s="107">
        <v>609</v>
      </c>
      <c r="J168" s="107">
        <v>516</v>
      </c>
      <c r="K168" s="107">
        <f>J168*J188</f>
        <v>15191.04</v>
      </c>
      <c r="L168" s="107">
        <v>609</v>
      </c>
      <c r="M168" s="107">
        <v>516</v>
      </c>
      <c r="N168" s="107">
        <f>M168*J188</f>
        <v>15191.04</v>
      </c>
      <c r="O168" s="107">
        <v>609</v>
      </c>
      <c r="P168" s="107">
        <v>516</v>
      </c>
      <c r="Q168" s="107">
        <f>P168*J188</f>
        <v>15191.04</v>
      </c>
      <c r="R168" s="107">
        <f t="shared" si="18"/>
        <v>2064</v>
      </c>
      <c r="S168" s="107">
        <f t="shared" si="18"/>
        <v>60764.16</v>
      </c>
      <c r="T168" s="81" t="s">
        <v>21</v>
      </c>
      <c r="U168" s="8"/>
      <c r="V168" s="8"/>
    </row>
    <row r="169" spans="1:22" s="9" customFormat="1" ht="26.25" customHeight="1" hidden="1">
      <c r="A169" s="102"/>
      <c r="B169" s="584" t="s">
        <v>36</v>
      </c>
      <c r="C169" s="585"/>
      <c r="D169" s="586"/>
      <c r="E169" s="106"/>
      <c r="F169" s="105">
        <v>725.1</v>
      </c>
      <c r="G169" s="107">
        <v>616</v>
      </c>
      <c r="H169" s="107">
        <f>G169*J189</f>
        <v>22490.16</v>
      </c>
      <c r="I169" s="107">
        <v>885.2</v>
      </c>
      <c r="J169" s="107">
        <v>752</v>
      </c>
      <c r="K169" s="107">
        <f>J169*J189</f>
        <v>27455.519999999997</v>
      </c>
      <c r="L169" s="107">
        <v>727.3</v>
      </c>
      <c r="M169" s="107">
        <v>618</v>
      </c>
      <c r="N169" s="107">
        <f>M169*J189</f>
        <v>22563.18</v>
      </c>
      <c r="O169" s="107">
        <v>892.61</v>
      </c>
      <c r="P169" s="107">
        <v>759</v>
      </c>
      <c r="Q169" s="107">
        <f>P169*J189</f>
        <v>27711.09</v>
      </c>
      <c r="R169" s="107">
        <f t="shared" si="18"/>
        <v>2745</v>
      </c>
      <c r="S169" s="107">
        <f t="shared" si="18"/>
        <v>100219.94999999998</v>
      </c>
      <c r="T169" s="81" t="s">
        <v>21</v>
      </c>
      <c r="U169" s="8"/>
      <c r="V169" s="8"/>
    </row>
    <row r="170" spans="1:22" s="9" customFormat="1" ht="24" customHeight="1" hidden="1">
      <c r="A170" s="102"/>
      <c r="B170" s="587" t="s">
        <v>37</v>
      </c>
      <c r="C170" s="587"/>
      <c r="D170" s="587"/>
      <c r="E170" s="108"/>
      <c r="F170" s="105">
        <v>1639</v>
      </c>
      <c r="G170" s="107">
        <v>951</v>
      </c>
      <c r="H170" s="107">
        <f>G170*J189</f>
        <v>34721.009999999995</v>
      </c>
      <c r="I170" s="107">
        <v>1584</v>
      </c>
      <c r="J170" s="107">
        <v>896</v>
      </c>
      <c r="K170" s="107">
        <f>J170*J189</f>
        <v>32712.96</v>
      </c>
      <c r="L170" s="107">
        <v>1344</v>
      </c>
      <c r="M170" s="107">
        <v>993</v>
      </c>
      <c r="N170" s="107">
        <f>M170*J189</f>
        <v>36254.43</v>
      </c>
      <c r="O170" s="107">
        <v>1639</v>
      </c>
      <c r="P170" s="107">
        <v>897</v>
      </c>
      <c r="Q170" s="107">
        <f>P170*J189</f>
        <v>32749.469999999998</v>
      </c>
      <c r="R170" s="107">
        <f t="shared" si="18"/>
        <v>3737</v>
      </c>
      <c r="S170" s="107">
        <f t="shared" si="18"/>
        <v>136437.87</v>
      </c>
      <c r="T170" s="81" t="s">
        <v>21</v>
      </c>
      <c r="U170" s="8"/>
      <c r="V170" s="8"/>
    </row>
    <row r="171" spans="1:22" s="9" customFormat="1" ht="24.75" customHeight="1" hidden="1">
      <c r="A171" s="102"/>
      <c r="B171" s="587" t="s">
        <v>38</v>
      </c>
      <c r="C171" s="587"/>
      <c r="D171" s="587"/>
      <c r="E171" s="108"/>
      <c r="F171" s="105">
        <v>53.7</v>
      </c>
      <c r="G171" s="107">
        <v>1393</v>
      </c>
      <c r="H171" s="107">
        <f>G171*J188</f>
        <v>41009.92</v>
      </c>
      <c r="I171" s="107">
        <v>43.6</v>
      </c>
      <c r="J171" s="107">
        <v>1346</v>
      </c>
      <c r="K171" s="107">
        <f>J171*J188</f>
        <v>39626.240000000005</v>
      </c>
      <c r="L171" s="107">
        <v>43.8</v>
      </c>
      <c r="M171" s="107">
        <v>1142</v>
      </c>
      <c r="N171" s="107">
        <f>M171*J188</f>
        <v>33620.48</v>
      </c>
      <c r="O171" s="107">
        <v>43.8</v>
      </c>
      <c r="P171" s="107">
        <v>1393</v>
      </c>
      <c r="Q171" s="107">
        <f>P171*J188</f>
        <v>41009.92</v>
      </c>
      <c r="R171" s="107">
        <f t="shared" si="18"/>
        <v>5274</v>
      </c>
      <c r="S171" s="107">
        <f t="shared" si="18"/>
        <v>155266.56</v>
      </c>
      <c r="T171" s="81" t="s">
        <v>21</v>
      </c>
      <c r="U171" s="8"/>
      <c r="V171" s="8"/>
    </row>
    <row r="172" spans="1:22" s="9" customFormat="1" ht="54.75" customHeight="1" hidden="1">
      <c r="A172" s="102"/>
      <c r="B172" s="587" t="s">
        <v>39</v>
      </c>
      <c r="C172" s="587"/>
      <c r="D172" s="587"/>
      <c r="E172" s="108"/>
      <c r="F172" s="105">
        <v>51</v>
      </c>
      <c r="G172" s="107">
        <v>66.7</v>
      </c>
      <c r="H172" s="107">
        <f>G172*J188</f>
        <v>1963.6480000000001</v>
      </c>
      <c r="I172" s="107">
        <v>48</v>
      </c>
      <c r="J172" s="107">
        <v>51</v>
      </c>
      <c r="K172" s="107">
        <f>J172*J188</f>
        <v>1501.44</v>
      </c>
      <c r="L172" s="107">
        <v>48</v>
      </c>
      <c r="M172" s="107">
        <v>61.1</v>
      </c>
      <c r="N172" s="107">
        <f>M172*J188</f>
        <v>1798.784</v>
      </c>
      <c r="O172" s="107">
        <v>51</v>
      </c>
      <c r="P172" s="107">
        <v>48.8</v>
      </c>
      <c r="Q172" s="107">
        <f>P172*J188</f>
        <v>1436.672</v>
      </c>
      <c r="R172" s="107">
        <f t="shared" si="18"/>
        <v>227.60000000000002</v>
      </c>
      <c r="S172" s="107">
        <f t="shared" si="18"/>
        <v>6700.544</v>
      </c>
      <c r="T172" s="81" t="s">
        <v>21</v>
      </c>
      <c r="U172" s="8"/>
      <c r="V172" s="8"/>
    </row>
    <row r="173" spans="1:22" s="9" customFormat="1" ht="24" customHeight="1" hidden="1">
      <c r="A173" s="102">
        <v>3</v>
      </c>
      <c r="B173" s="588" t="s">
        <v>42</v>
      </c>
      <c r="C173" s="589"/>
      <c r="D173" s="590"/>
      <c r="E173" s="103"/>
      <c r="F173" s="105">
        <v>76.86</v>
      </c>
      <c r="G173" s="104">
        <v>201</v>
      </c>
      <c r="H173" s="104">
        <f>G173*J188</f>
        <v>5917.4400000000005</v>
      </c>
      <c r="I173" s="104">
        <v>76.86</v>
      </c>
      <c r="J173" s="104">
        <v>201</v>
      </c>
      <c r="K173" s="104">
        <f>J173*J188</f>
        <v>5917.4400000000005</v>
      </c>
      <c r="L173" s="104">
        <v>76.86</v>
      </c>
      <c r="M173" s="104">
        <v>201</v>
      </c>
      <c r="N173" s="104">
        <f>M173*J188</f>
        <v>5917.4400000000005</v>
      </c>
      <c r="O173" s="104">
        <v>76.86</v>
      </c>
      <c r="P173" s="104">
        <v>201</v>
      </c>
      <c r="Q173" s="104">
        <f>P173*J188</f>
        <v>5917.4400000000005</v>
      </c>
      <c r="R173" s="104">
        <f t="shared" si="18"/>
        <v>804</v>
      </c>
      <c r="S173" s="104">
        <f t="shared" si="18"/>
        <v>23669.760000000002</v>
      </c>
      <c r="T173" s="81" t="s">
        <v>21</v>
      </c>
      <c r="U173" s="8"/>
      <c r="V173" s="8"/>
    </row>
    <row r="174" spans="1:22" s="9" customFormat="1" ht="30.75" customHeight="1" hidden="1">
      <c r="A174" s="102">
        <v>4</v>
      </c>
      <c r="B174" s="588" t="s">
        <v>43</v>
      </c>
      <c r="C174" s="589"/>
      <c r="D174" s="590"/>
      <c r="E174" s="103"/>
      <c r="F174" s="105">
        <v>172</v>
      </c>
      <c r="G174" s="104">
        <f>G175</f>
        <v>23.4</v>
      </c>
      <c r="H174" s="104">
        <f>H175</f>
        <v>688.896</v>
      </c>
      <c r="I174" s="104"/>
      <c r="J174" s="104">
        <f>J175</f>
        <v>23.4</v>
      </c>
      <c r="K174" s="104">
        <f>K175</f>
        <v>688.896</v>
      </c>
      <c r="L174" s="104"/>
      <c r="M174" s="104">
        <f>M175</f>
        <v>23.4</v>
      </c>
      <c r="N174" s="104">
        <f>N175</f>
        <v>688.896</v>
      </c>
      <c r="O174" s="104"/>
      <c r="P174" s="104">
        <f>P175</f>
        <v>23.1</v>
      </c>
      <c r="Q174" s="104">
        <f>Q175</f>
        <v>680.0640000000001</v>
      </c>
      <c r="R174" s="104">
        <f>R175</f>
        <v>93.29999999999998</v>
      </c>
      <c r="S174" s="104">
        <f>S175</f>
        <v>2746.7520000000004</v>
      </c>
      <c r="T174" s="81" t="s">
        <v>21</v>
      </c>
      <c r="U174" s="8"/>
      <c r="V174" s="8"/>
    </row>
    <row r="175" spans="1:22" s="9" customFormat="1" ht="30.75" customHeight="1" hidden="1">
      <c r="A175" s="102"/>
      <c r="B175" s="584" t="s">
        <v>44</v>
      </c>
      <c r="C175" s="585"/>
      <c r="D175" s="586"/>
      <c r="E175" s="106"/>
      <c r="F175" s="105"/>
      <c r="G175" s="107">
        <v>23.4</v>
      </c>
      <c r="H175" s="107">
        <f>G175*J188</f>
        <v>688.896</v>
      </c>
      <c r="I175" s="107"/>
      <c r="J175" s="107">
        <v>23.4</v>
      </c>
      <c r="K175" s="107">
        <f>J175*J188</f>
        <v>688.896</v>
      </c>
      <c r="L175" s="107"/>
      <c r="M175" s="107">
        <v>23.4</v>
      </c>
      <c r="N175" s="107">
        <f>M175*J188</f>
        <v>688.896</v>
      </c>
      <c r="O175" s="107"/>
      <c r="P175" s="107">
        <v>23.1</v>
      </c>
      <c r="Q175" s="107">
        <f>P175*J188</f>
        <v>680.0640000000001</v>
      </c>
      <c r="R175" s="107">
        <f>G175+J175+M175+P175</f>
        <v>93.29999999999998</v>
      </c>
      <c r="S175" s="107">
        <f>H175+K175+N175+Q175</f>
        <v>2746.7520000000004</v>
      </c>
      <c r="T175" s="81"/>
      <c r="U175" s="8"/>
      <c r="V175" s="8"/>
    </row>
    <row r="176" spans="1:22" s="9" customFormat="1" ht="30.75" customHeight="1" hidden="1">
      <c r="A176" s="102">
        <v>5</v>
      </c>
      <c r="B176" s="588" t="s">
        <v>47</v>
      </c>
      <c r="C176" s="589"/>
      <c r="D176" s="590"/>
      <c r="E176" s="103"/>
      <c r="F176" s="105"/>
      <c r="G176" s="104">
        <f>G177+G178+G179+G180+G181+G182</f>
        <v>127.91</v>
      </c>
      <c r="H176" s="104">
        <f>H177+H178+H179+H180+H181+H182</f>
        <v>3854.7524000000003</v>
      </c>
      <c r="I176" s="104"/>
      <c r="J176" s="104">
        <f>J177+J178+J179+J181+J182+J180</f>
        <v>122.46000000000001</v>
      </c>
      <c r="K176" s="104">
        <f>K177+K178+K179+K180+K181+K182</f>
        <v>3672.3874</v>
      </c>
      <c r="L176" s="104"/>
      <c r="M176" s="104">
        <f>M177+M178+M179+M180+M181+M182</f>
        <v>110.28999999999999</v>
      </c>
      <c r="N176" s="104">
        <f>N177+N178+N179+N180+N181+N182</f>
        <v>3314.1026</v>
      </c>
      <c r="O176" s="104"/>
      <c r="P176" s="104">
        <f>P177+P178+P179+P180+P181+P182</f>
        <v>122.81</v>
      </c>
      <c r="Q176" s="104">
        <f>Q177+Q178+Q179+Q180+Q181+Q182</f>
        <v>3701.0734</v>
      </c>
      <c r="R176" s="104">
        <f>R177+R178+R179+R180+R181+R182</f>
        <v>483.46999999999997</v>
      </c>
      <c r="S176" s="104">
        <f>S177+S178+S179+S180+S181+S182</f>
        <v>14542.3158</v>
      </c>
      <c r="T176" s="81"/>
      <c r="U176" s="8"/>
      <c r="V176" s="8"/>
    </row>
    <row r="177" spans="1:22" s="9" customFormat="1" ht="30.75" customHeight="1" hidden="1">
      <c r="A177" s="102"/>
      <c r="B177" s="584" t="s">
        <v>48</v>
      </c>
      <c r="C177" s="585"/>
      <c r="D177" s="586"/>
      <c r="E177" s="106"/>
      <c r="F177" s="105"/>
      <c r="G177" s="107">
        <v>7.71</v>
      </c>
      <c r="H177" s="107">
        <f>G177*J188</f>
        <v>226.9824</v>
      </c>
      <c r="I177" s="107"/>
      <c r="J177" s="107">
        <v>6.36</v>
      </c>
      <c r="K177" s="107">
        <f>J177*J188</f>
        <v>187.2384</v>
      </c>
      <c r="L177" s="107"/>
      <c r="M177" s="107">
        <v>3.69</v>
      </c>
      <c r="N177" s="107">
        <f>M177*J188</f>
        <v>108.6336</v>
      </c>
      <c r="O177" s="107"/>
      <c r="P177" s="107">
        <v>6.11</v>
      </c>
      <c r="Q177" s="107">
        <f>P177*J188</f>
        <v>179.87840000000003</v>
      </c>
      <c r="R177" s="107">
        <f aca="true" t="shared" si="19" ref="R177:S182">G177+J177+M177+P177</f>
        <v>23.87</v>
      </c>
      <c r="S177" s="107">
        <f t="shared" si="19"/>
        <v>702.7328000000001</v>
      </c>
      <c r="T177" s="81"/>
      <c r="U177" s="8"/>
      <c r="V177" s="8"/>
    </row>
    <row r="178" spans="1:22" s="9" customFormat="1" ht="30.75" customHeight="1" hidden="1">
      <c r="A178" s="102"/>
      <c r="B178" s="584" t="s">
        <v>49</v>
      </c>
      <c r="C178" s="585"/>
      <c r="D178" s="586"/>
      <c r="E178" s="106"/>
      <c r="F178" s="105"/>
      <c r="G178" s="107">
        <v>40</v>
      </c>
      <c r="H178" s="107">
        <f>G178*J188</f>
        <v>1177.6000000000001</v>
      </c>
      <c r="I178" s="107"/>
      <c r="J178" s="107">
        <v>40</v>
      </c>
      <c r="K178" s="107">
        <f>J178*J188</f>
        <v>1177.6000000000001</v>
      </c>
      <c r="L178" s="107"/>
      <c r="M178" s="107">
        <v>40</v>
      </c>
      <c r="N178" s="107">
        <f>M178*J188</f>
        <v>1177.6000000000001</v>
      </c>
      <c r="O178" s="107"/>
      <c r="P178" s="107">
        <v>40</v>
      </c>
      <c r="Q178" s="107">
        <f>P178*J188</f>
        <v>1177.6000000000001</v>
      </c>
      <c r="R178" s="107">
        <f t="shared" si="19"/>
        <v>160</v>
      </c>
      <c r="S178" s="107">
        <f t="shared" si="19"/>
        <v>4710.400000000001</v>
      </c>
      <c r="T178" s="81"/>
      <c r="U178" s="8"/>
      <c r="V178" s="8"/>
    </row>
    <row r="179" spans="1:22" s="9" customFormat="1" ht="30.75" customHeight="1" hidden="1">
      <c r="A179" s="102"/>
      <c r="B179" s="584" t="s">
        <v>50</v>
      </c>
      <c r="C179" s="585"/>
      <c r="D179" s="586"/>
      <c r="E179" s="106"/>
      <c r="F179" s="105"/>
      <c r="G179" s="107">
        <v>27.6</v>
      </c>
      <c r="H179" s="109">
        <f>G179*J188</f>
        <v>812.5440000000001</v>
      </c>
      <c r="I179" s="107"/>
      <c r="J179" s="107">
        <v>27.6</v>
      </c>
      <c r="K179" s="107">
        <f>J179*J188</f>
        <v>812.5440000000001</v>
      </c>
      <c r="L179" s="107"/>
      <c r="M179" s="107">
        <v>27.6</v>
      </c>
      <c r="N179" s="107">
        <f>M179*J188</f>
        <v>812.5440000000001</v>
      </c>
      <c r="O179" s="107"/>
      <c r="P179" s="107">
        <v>27.6</v>
      </c>
      <c r="Q179" s="107">
        <f>P179*J188</f>
        <v>812.5440000000001</v>
      </c>
      <c r="R179" s="107">
        <f t="shared" si="19"/>
        <v>110.4</v>
      </c>
      <c r="S179" s="107">
        <f t="shared" si="19"/>
        <v>3250.1760000000004</v>
      </c>
      <c r="T179" s="81"/>
      <c r="U179" s="8"/>
      <c r="V179" s="8"/>
    </row>
    <row r="180" spans="1:22" s="9" customFormat="1" ht="30.75" customHeight="1" hidden="1">
      <c r="A180" s="102"/>
      <c r="B180" s="587" t="s">
        <v>40</v>
      </c>
      <c r="C180" s="587"/>
      <c r="D180" s="587"/>
      <c r="E180" s="108"/>
      <c r="F180" s="105"/>
      <c r="G180" s="107">
        <v>40</v>
      </c>
      <c r="H180" s="107">
        <f>G180*J188</f>
        <v>1177.6000000000001</v>
      </c>
      <c r="I180" s="107"/>
      <c r="J180" s="107">
        <v>39</v>
      </c>
      <c r="K180" s="107">
        <f>J180*J188</f>
        <v>1148.16</v>
      </c>
      <c r="L180" s="107"/>
      <c r="M180" s="107">
        <v>29.5</v>
      </c>
      <c r="N180" s="107">
        <f>M180*J188</f>
        <v>868.48</v>
      </c>
      <c r="O180" s="107"/>
      <c r="P180" s="107">
        <v>37</v>
      </c>
      <c r="Q180" s="107">
        <f>P180*J188</f>
        <v>1089.28</v>
      </c>
      <c r="R180" s="107">
        <f t="shared" si="19"/>
        <v>145.5</v>
      </c>
      <c r="S180" s="107">
        <f t="shared" si="19"/>
        <v>4283.52</v>
      </c>
      <c r="T180" s="81"/>
      <c r="U180" s="8"/>
      <c r="V180" s="8"/>
    </row>
    <row r="181" spans="1:22" s="9" customFormat="1" ht="30.75" customHeight="1" hidden="1">
      <c r="A181" s="102"/>
      <c r="B181" s="587" t="s">
        <v>51</v>
      </c>
      <c r="C181" s="587"/>
      <c r="D181" s="587"/>
      <c r="E181" s="108"/>
      <c r="F181" s="105"/>
      <c r="G181" s="107">
        <v>4.6</v>
      </c>
      <c r="H181" s="107">
        <f>G181*J189</f>
        <v>167.94599999999997</v>
      </c>
      <c r="I181" s="107"/>
      <c r="J181" s="107">
        <v>1.5</v>
      </c>
      <c r="K181" s="107">
        <f>J181*J189</f>
        <v>54.765</v>
      </c>
      <c r="L181" s="107"/>
      <c r="M181" s="107">
        <v>1.5</v>
      </c>
      <c r="N181" s="107">
        <f>M181*J189</f>
        <v>54.765</v>
      </c>
      <c r="O181" s="107"/>
      <c r="P181" s="107">
        <v>4.1</v>
      </c>
      <c r="Q181" s="107">
        <f>P181*J189</f>
        <v>149.69099999999997</v>
      </c>
      <c r="R181" s="107">
        <f t="shared" si="19"/>
        <v>11.7</v>
      </c>
      <c r="S181" s="107">
        <f t="shared" si="19"/>
        <v>427.1669999999999</v>
      </c>
      <c r="T181" s="81"/>
      <c r="U181" s="8"/>
      <c r="V181" s="8"/>
    </row>
    <row r="182" spans="1:22" s="9" customFormat="1" ht="30.75" customHeight="1" hidden="1">
      <c r="A182" s="102"/>
      <c r="B182" s="587" t="s">
        <v>52</v>
      </c>
      <c r="C182" s="587"/>
      <c r="D182" s="587"/>
      <c r="E182" s="108"/>
      <c r="F182" s="105"/>
      <c r="G182" s="107">
        <v>8</v>
      </c>
      <c r="H182" s="107">
        <f>G182*J189</f>
        <v>292.08</v>
      </c>
      <c r="I182" s="107"/>
      <c r="J182" s="107">
        <v>8</v>
      </c>
      <c r="K182" s="107">
        <f>J182*J189</f>
        <v>292.08</v>
      </c>
      <c r="L182" s="107"/>
      <c r="M182" s="107">
        <v>8</v>
      </c>
      <c r="N182" s="107">
        <f>M182*J189</f>
        <v>292.08</v>
      </c>
      <c r="O182" s="107"/>
      <c r="P182" s="107">
        <v>8</v>
      </c>
      <c r="Q182" s="107">
        <f>P182*J189</f>
        <v>292.08</v>
      </c>
      <c r="R182" s="107">
        <f t="shared" si="19"/>
        <v>32</v>
      </c>
      <c r="S182" s="107">
        <f t="shared" si="19"/>
        <v>1168.32</v>
      </c>
      <c r="T182" s="81"/>
      <c r="U182" s="8"/>
      <c r="V182" s="8"/>
    </row>
    <row r="183" spans="1:22" s="9" customFormat="1" ht="30.75" customHeight="1" hidden="1">
      <c r="A183" s="102">
        <v>6</v>
      </c>
      <c r="B183" s="588" t="s">
        <v>53</v>
      </c>
      <c r="C183" s="589"/>
      <c r="D183" s="590"/>
      <c r="E183" s="103"/>
      <c r="F183" s="105"/>
      <c r="G183" s="104">
        <f>G184+G185</f>
        <v>428.14000000000004</v>
      </c>
      <c r="H183" s="104">
        <f>H184+H185</f>
        <v>12604.4416</v>
      </c>
      <c r="I183" s="104"/>
      <c r="J183" s="104">
        <f>J184+J185</f>
        <v>444.5</v>
      </c>
      <c r="K183" s="104">
        <f>K184+K185</f>
        <v>13086.08</v>
      </c>
      <c r="L183" s="104"/>
      <c r="M183" s="104">
        <f>M184+M185</f>
        <v>216.12</v>
      </c>
      <c r="N183" s="104">
        <f>N184+N185</f>
        <v>6362.5728</v>
      </c>
      <c r="O183" s="104"/>
      <c r="P183" s="104">
        <f>P184+P185</f>
        <v>423.71000000000004</v>
      </c>
      <c r="Q183" s="104">
        <f>Q184+Q185</f>
        <v>12474.022400000002</v>
      </c>
      <c r="R183" s="104">
        <f>R184+R185</f>
        <v>1512.47</v>
      </c>
      <c r="S183" s="104">
        <f>S184+S185</f>
        <v>44527.1168</v>
      </c>
      <c r="T183" s="81"/>
      <c r="U183" s="8"/>
      <c r="V183" s="8"/>
    </row>
    <row r="184" spans="1:22" s="9" customFormat="1" ht="30.75" customHeight="1" hidden="1">
      <c r="A184" s="105"/>
      <c r="B184" s="584" t="s">
        <v>54</v>
      </c>
      <c r="C184" s="585"/>
      <c r="D184" s="586"/>
      <c r="E184" s="106"/>
      <c r="F184" s="105"/>
      <c r="G184" s="107">
        <v>27.6</v>
      </c>
      <c r="H184" s="107">
        <f>G184*J188</f>
        <v>812.5440000000001</v>
      </c>
      <c r="I184" s="107"/>
      <c r="J184" s="107">
        <v>44.5</v>
      </c>
      <c r="K184" s="107">
        <f>J184*J188</f>
        <v>1310.0800000000002</v>
      </c>
      <c r="L184" s="107"/>
      <c r="M184" s="107">
        <v>74.6</v>
      </c>
      <c r="N184" s="107">
        <f>M184*J188</f>
        <v>2196.2239999999997</v>
      </c>
      <c r="O184" s="107"/>
      <c r="P184" s="107">
        <v>23.1</v>
      </c>
      <c r="Q184" s="107">
        <f>P184*J188</f>
        <v>680.0640000000001</v>
      </c>
      <c r="R184" s="107">
        <f>G184+J184+M184+P184</f>
        <v>169.79999999999998</v>
      </c>
      <c r="S184" s="107">
        <f>H184+K184+N184+Q184</f>
        <v>4998.912</v>
      </c>
      <c r="T184" s="81"/>
      <c r="U184" s="8"/>
      <c r="V184" s="8"/>
    </row>
    <row r="185" spans="1:22" s="9" customFormat="1" ht="30.75" customHeight="1" hidden="1">
      <c r="A185" s="105"/>
      <c r="B185" s="584" t="s">
        <v>55</v>
      </c>
      <c r="C185" s="585"/>
      <c r="D185" s="586"/>
      <c r="E185" s="106"/>
      <c r="F185" s="105"/>
      <c r="G185" s="107">
        <v>400.54</v>
      </c>
      <c r="H185" s="107">
        <f>G185*J188</f>
        <v>11791.8976</v>
      </c>
      <c r="I185" s="107"/>
      <c r="J185" s="107">
        <v>400</v>
      </c>
      <c r="K185" s="107">
        <f>J185*J188</f>
        <v>11776</v>
      </c>
      <c r="L185" s="107"/>
      <c r="M185" s="107">
        <v>141.52</v>
      </c>
      <c r="N185" s="107">
        <f>M185*J188</f>
        <v>4166.348800000001</v>
      </c>
      <c r="O185" s="107"/>
      <c r="P185" s="107">
        <v>400.61</v>
      </c>
      <c r="Q185" s="107">
        <f>P185*J188</f>
        <v>11793.958400000001</v>
      </c>
      <c r="R185" s="107">
        <f>G185+J185+M185+P185</f>
        <v>1342.67</v>
      </c>
      <c r="S185" s="107">
        <f>H185+K185+N185+Q185</f>
        <v>39528.2048</v>
      </c>
      <c r="T185" s="81"/>
      <c r="U185" s="8"/>
      <c r="V185" s="8"/>
    </row>
    <row r="186" spans="1:20" s="9" customFormat="1" ht="35.25" hidden="1">
      <c r="A186" s="110"/>
      <c r="B186" s="604" t="s">
        <v>19</v>
      </c>
      <c r="C186" s="605"/>
      <c r="D186" s="606"/>
      <c r="E186" s="111"/>
      <c r="F186" s="102" t="e">
        <f>F165+#REF!+#REF!+F167+F168+F169+#REF!+F170+F171+F172+F173+F174+#REF!</f>
        <v>#REF!</v>
      </c>
      <c r="G186" s="104">
        <f>G165+G166+G173+G174+G176+G183</f>
        <v>4846.45</v>
      </c>
      <c r="H186" s="104">
        <f>H165+H166+H173+H174+H176+H183</f>
        <v>153847.25999999998</v>
      </c>
      <c r="I186" s="104" t="e">
        <f>I165+I167+I168+I169+#REF!+I170+I171+I172+I173+I174</f>
        <v>#REF!</v>
      </c>
      <c r="J186" s="104">
        <f>J165+J166+J173+J174+J176+J183</f>
        <v>4540.66</v>
      </c>
      <c r="K186" s="104">
        <f>K165+K166+K173+K174+K176+K183</f>
        <v>145395.55539999998</v>
      </c>
      <c r="L186" s="104" t="e">
        <f>L165+L167+L168+L169+#REF!+L170+L171+L172+L173+L174</f>
        <v>#REF!</v>
      </c>
      <c r="M186" s="104">
        <f>M165+M166+M173+M174+M176+M183</f>
        <v>4474.3099999999995</v>
      </c>
      <c r="N186" s="104">
        <f>N165+N166+N173+N174+N176+N183</f>
        <v>143180.62140000003</v>
      </c>
      <c r="O186" s="104" t="e">
        <f>O165+O167+O168+O169+#REF!+O170+O171+O172+O173+O174</f>
        <v>#REF!</v>
      </c>
      <c r="P186" s="104">
        <f>P165+P166+P173+P174+P176+P183</f>
        <v>4729.720000000001</v>
      </c>
      <c r="Q186" s="104">
        <f>Q165+Q166+Q173+Q174+Q176+Q183</f>
        <v>151036.4238</v>
      </c>
      <c r="R186" s="104">
        <f>R165+R166+R173+R174+R176+R183</f>
        <v>18591.140000000003</v>
      </c>
      <c r="S186" s="104">
        <f>S165+S166+S173+S174+S176+S183</f>
        <v>593459.8605999999</v>
      </c>
      <c r="T186" s="81"/>
    </row>
    <row r="187" spans="1:20" s="9" customFormat="1" ht="35.25" hidden="1">
      <c r="A187" s="110"/>
      <c r="B187" s="607" t="s">
        <v>17</v>
      </c>
      <c r="C187" s="607"/>
      <c r="D187" s="607"/>
      <c r="E187" s="112"/>
      <c r="F187" s="597" t="s">
        <v>60</v>
      </c>
      <c r="G187" s="597"/>
      <c r="H187" s="597"/>
      <c r="I187" s="597"/>
      <c r="J187" s="597"/>
      <c r="K187" s="597"/>
      <c r="L187" s="597"/>
      <c r="M187" s="597"/>
      <c r="N187" s="597"/>
      <c r="O187" s="597"/>
      <c r="P187" s="597"/>
      <c r="Q187" s="597"/>
      <c r="R187" s="597"/>
      <c r="S187" s="597"/>
      <c r="T187" s="81"/>
    </row>
    <row r="188" spans="1:20" s="9" customFormat="1" ht="25.5" customHeight="1" hidden="1">
      <c r="A188" s="84"/>
      <c r="B188" s="84"/>
      <c r="C188" s="84"/>
      <c r="D188" s="84"/>
      <c r="E188" s="84"/>
      <c r="F188" s="84"/>
      <c r="G188" s="84"/>
      <c r="H188" s="87" t="s">
        <v>12</v>
      </c>
      <c r="I188" s="87"/>
      <c r="J188" s="87">
        <v>29.44</v>
      </c>
      <c r="K188" s="87"/>
      <c r="L188" s="84"/>
      <c r="M188" s="84"/>
      <c r="N188" s="84"/>
      <c r="O188" s="84"/>
      <c r="P188" s="84"/>
      <c r="Q188" s="84"/>
      <c r="R188" s="84"/>
      <c r="S188" s="84"/>
      <c r="T188" s="81"/>
    </row>
    <row r="189" spans="1:20" s="9" customFormat="1" ht="33" customHeight="1" hidden="1">
      <c r="A189" s="84"/>
      <c r="B189" s="84"/>
      <c r="C189" s="84"/>
      <c r="D189" s="84"/>
      <c r="E189" s="84"/>
      <c r="F189" s="84"/>
      <c r="G189" s="84"/>
      <c r="H189" s="87" t="s">
        <v>13</v>
      </c>
      <c r="I189" s="87"/>
      <c r="J189" s="87">
        <v>36.51</v>
      </c>
      <c r="K189" s="87"/>
      <c r="L189" s="84"/>
      <c r="M189" s="84"/>
      <c r="N189" s="84"/>
      <c r="O189" s="84"/>
      <c r="P189" s="84"/>
      <c r="Q189" s="97"/>
      <c r="R189" s="97"/>
      <c r="S189" s="84"/>
      <c r="T189" s="81"/>
    </row>
    <row r="190" spans="1:20" s="9" customFormat="1" ht="34.5" customHeight="1" hidden="1">
      <c r="A190" s="596" t="s">
        <v>64</v>
      </c>
      <c r="B190" s="596"/>
      <c r="C190" s="596"/>
      <c r="D190" s="596"/>
      <c r="E190" s="596"/>
      <c r="F190" s="596"/>
      <c r="G190" s="596"/>
      <c r="H190" s="596"/>
      <c r="I190" s="596"/>
      <c r="J190" s="596"/>
      <c r="K190" s="596"/>
      <c r="L190" s="596"/>
      <c r="M190" s="596"/>
      <c r="N190" s="596"/>
      <c r="O190" s="596"/>
      <c r="P190" s="596"/>
      <c r="Q190" s="596"/>
      <c r="R190" s="596"/>
      <c r="S190" s="596"/>
      <c r="T190" s="81"/>
    </row>
    <row r="191" spans="1:20" s="9" customFormat="1" ht="35.25" hidden="1">
      <c r="A191" s="597" t="s">
        <v>15</v>
      </c>
      <c r="B191" s="598" t="s">
        <v>0</v>
      </c>
      <c r="C191" s="599"/>
      <c r="D191" s="600"/>
      <c r="E191" s="99"/>
      <c r="F191" s="595" t="s">
        <v>1</v>
      </c>
      <c r="G191" s="595"/>
      <c r="H191" s="595"/>
      <c r="I191" s="595" t="s">
        <v>3</v>
      </c>
      <c r="J191" s="595"/>
      <c r="K191" s="595"/>
      <c r="L191" s="595" t="s">
        <v>4</v>
      </c>
      <c r="M191" s="595"/>
      <c r="N191" s="595"/>
      <c r="O191" s="595" t="s">
        <v>6</v>
      </c>
      <c r="P191" s="595"/>
      <c r="Q191" s="595"/>
      <c r="R191" s="595" t="s">
        <v>7</v>
      </c>
      <c r="S191" s="595"/>
      <c r="T191" s="81"/>
    </row>
    <row r="192" spans="1:20" s="9" customFormat="1" ht="35.25" hidden="1">
      <c r="A192" s="597"/>
      <c r="B192" s="601"/>
      <c r="C192" s="602"/>
      <c r="D192" s="603"/>
      <c r="E192" s="113"/>
      <c r="F192" s="101" t="s">
        <v>10</v>
      </c>
      <c r="G192" s="101" t="s">
        <v>10</v>
      </c>
      <c r="H192" s="101" t="s">
        <v>5</v>
      </c>
      <c r="I192" s="101" t="s">
        <v>10</v>
      </c>
      <c r="J192" s="101" t="s">
        <v>10</v>
      </c>
      <c r="K192" s="101" t="s">
        <v>5</v>
      </c>
      <c r="L192" s="101" t="s">
        <v>10</v>
      </c>
      <c r="M192" s="101" t="s">
        <v>10</v>
      </c>
      <c r="N192" s="101" t="s">
        <v>5</v>
      </c>
      <c r="O192" s="101" t="s">
        <v>10</v>
      </c>
      <c r="P192" s="101" t="s">
        <v>10</v>
      </c>
      <c r="Q192" s="101" t="s">
        <v>5</v>
      </c>
      <c r="R192" s="101" t="s">
        <v>10</v>
      </c>
      <c r="S192" s="101" t="s">
        <v>5</v>
      </c>
      <c r="T192" s="81"/>
    </row>
    <row r="193" spans="1:23" s="9" customFormat="1" ht="25.5" customHeight="1" hidden="1">
      <c r="A193" s="102">
        <v>1</v>
      </c>
      <c r="B193" s="588" t="s">
        <v>33</v>
      </c>
      <c r="C193" s="589"/>
      <c r="D193" s="590"/>
      <c r="E193" s="103"/>
      <c r="F193" s="105">
        <v>17.5</v>
      </c>
      <c r="G193" s="104">
        <v>12.3</v>
      </c>
      <c r="H193" s="104">
        <f>G193*J216</f>
        <v>457.068</v>
      </c>
      <c r="I193" s="104">
        <v>17.5</v>
      </c>
      <c r="J193" s="104">
        <v>8.3</v>
      </c>
      <c r="K193" s="104">
        <f>J193*J216</f>
        <v>308.428</v>
      </c>
      <c r="L193" s="104">
        <v>17.5</v>
      </c>
      <c r="M193" s="104">
        <v>5.4</v>
      </c>
      <c r="N193" s="104">
        <f>M193*K216</f>
        <v>207.9</v>
      </c>
      <c r="O193" s="104">
        <v>17.5</v>
      </c>
      <c r="P193" s="104">
        <v>11.3</v>
      </c>
      <c r="Q193" s="104">
        <f>P193*K216</f>
        <v>435.05</v>
      </c>
      <c r="R193" s="104">
        <f>G193+J193+M193+P193</f>
        <v>37.3</v>
      </c>
      <c r="S193" s="104">
        <f>H193+K193+N193+Q193</f>
        <v>1408.446</v>
      </c>
      <c r="T193" s="81" t="s">
        <v>21</v>
      </c>
      <c r="U193" s="8">
        <f>41.08*P193</f>
        <v>464.204</v>
      </c>
      <c r="V193" s="8">
        <f>H193+K193+N193+Q193</f>
        <v>1408.446</v>
      </c>
      <c r="W193" s="9">
        <f aca="true" t="shared" si="20" ref="W193:W202">G193+J193+M193+P193</f>
        <v>37.3</v>
      </c>
    </row>
    <row r="194" spans="1:22" s="9" customFormat="1" ht="25.5" customHeight="1" hidden="1">
      <c r="A194" s="102">
        <v>2</v>
      </c>
      <c r="B194" s="588" t="s">
        <v>41</v>
      </c>
      <c r="C194" s="589"/>
      <c r="D194" s="590"/>
      <c r="E194" s="103"/>
      <c r="F194" s="105"/>
      <c r="G194" s="104">
        <f>G195+G196+G197+G198+G199+G200</f>
        <v>5188.679999999999</v>
      </c>
      <c r="H194" s="104">
        <f>H195+H196+H198+H199+H200+H197</f>
        <v>136057.8288</v>
      </c>
      <c r="I194" s="104"/>
      <c r="J194" s="104">
        <f>J195+J196+J197+J198+J199+J200</f>
        <v>4597.45</v>
      </c>
      <c r="K194" s="104">
        <f>K195+K196+K197+K198+K199+K200</f>
        <v>119534.57199999999</v>
      </c>
      <c r="L194" s="104"/>
      <c r="M194" s="104">
        <f>M195+M196+M197+M198+M199+M200</f>
        <v>4948.61</v>
      </c>
      <c r="N194" s="104">
        <f>N195+N196+N197+N198+N199+N200</f>
        <v>134143.28500000003</v>
      </c>
      <c r="O194" s="104"/>
      <c r="P194" s="104">
        <f>P195+P196+P197+P198+P199+P200</f>
        <v>4697.63</v>
      </c>
      <c r="Q194" s="104">
        <f>Q195+Q196+Q197+Q198+Q199+Q200</f>
        <v>125820.235</v>
      </c>
      <c r="R194" s="104">
        <f>R195+R196+R198+R199+R200+R197</f>
        <v>19432.370000000003</v>
      </c>
      <c r="S194" s="104">
        <f>S195+S196+S197+S198+S199+S200</f>
        <v>515555.92079999996</v>
      </c>
      <c r="T194" s="81"/>
      <c r="U194" s="8"/>
      <c r="V194" s="8"/>
    </row>
    <row r="195" spans="1:23" s="9" customFormat="1" ht="32.25" customHeight="1" hidden="1">
      <c r="A195" s="105"/>
      <c r="B195" s="584" t="s">
        <v>34</v>
      </c>
      <c r="C195" s="585"/>
      <c r="D195" s="586"/>
      <c r="E195" s="106"/>
      <c r="F195" s="105">
        <v>2715</v>
      </c>
      <c r="G195" s="107">
        <v>748.28</v>
      </c>
      <c r="H195" s="107">
        <f>G195*J216</f>
        <v>27806.084799999997</v>
      </c>
      <c r="I195" s="107">
        <v>2715</v>
      </c>
      <c r="J195" s="107">
        <v>409.15</v>
      </c>
      <c r="K195" s="107">
        <f>J195*J216</f>
        <v>15204.013999999997</v>
      </c>
      <c r="L195" s="107">
        <v>2715</v>
      </c>
      <c r="M195" s="107">
        <v>662.91</v>
      </c>
      <c r="N195" s="107">
        <f>M195*K216</f>
        <v>25522.035</v>
      </c>
      <c r="O195" s="107">
        <v>2715</v>
      </c>
      <c r="P195" s="107">
        <v>464.93</v>
      </c>
      <c r="Q195" s="107">
        <f>P195*K216</f>
        <v>17899.805</v>
      </c>
      <c r="R195" s="107">
        <f aca="true" t="shared" si="21" ref="R195:S201">G195+J195+M195+P195</f>
        <v>2285.2699999999995</v>
      </c>
      <c r="S195" s="107">
        <f t="shared" si="21"/>
        <v>86431.9388</v>
      </c>
      <c r="T195" s="81" t="s">
        <v>21</v>
      </c>
      <c r="U195" s="8">
        <f aca="true" t="shared" si="22" ref="U195:U202">41.08*P195</f>
        <v>19099.324399999998</v>
      </c>
      <c r="V195" s="8">
        <f aca="true" t="shared" si="23" ref="V195:V202">H195+K195+N195+Q195</f>
        <v>86431.9388</v>
      </c>
      <c r="W195" s="9">
        <f t="shared" si="20"/>
        <v>2285.2699999999995</v>
      </c>
    </row>
    <row r="196" spans="1:23" s="9" customFormat="1" ht="33.75" customHeight="1" hidden="1">
      <c r="A196" s="105"/>
      <c r="B196" s="584" t="s">
        <v>35</v>
      </c>
      <c r="C196" s="585"/>
      <c r="D196" s="586"/>
      <c r="E196" s="106"/>
      <c r="F196" s="105">
        <v>816</v>
      </c>
      <c r="G196" s="107">
        <v>660</v>
      </c>
      <c r="H196" s="107">
        <f>G196*J216</f>
        <v>24525.6</v>
      </c>
      <c r="I196" s="107">
        <v>816</v>
      </c>
      <c r="J196" s="107">
        <v>660</v>
      </c>
      <c r="K196" s="107">
        <f>J196*J216</f>
        <v>24525.6</v>
      </c>
      <c r="L196" s="107">
        <v>816</v>
      </c>
      <c r="M196" s="107">
        <v>660</v>
      </c>
      <c r="N196" s="107">
        <f>M196*K216</f>
        <v>25410</v>
      </c>
      <c r="O196" s="107">
        <v>816</v>
      </c>
      <c r="P196" s="107">
        <v>660</v>
      </c>
      <c r="Q196" s="107">
        <f>P196*K216</f>
        <v>25410</v>
      </c>
      <c r="R196" s="107">
        <f t="shared" si="21"/>
        <v>2640</v>
      </c>
      <c r="S196" s="107">
        <f t="shared" si="21"/>
        <v>99871.2</v>
      </c>
      <c r="T196" s="81" t="s">
        <v>21</v>
      </c>
      <c r="U196" s="8">
        <f t="shared" si="22"/>
        <v>27112.8</v>
      </c>
      <c r="V196" s="8">
        <f t="shared" si="23"/>
        <v>99871.2</v>
      </c>
      <c r="W196" s="9">
        <f t="shared" si="20"/>
        <v>2640</v>
      </c>
    </row>
    <row r="197" spans="1:23" s="9" customFormat="1" ht="34.5" customHeight="1" hidden="1">
      <c r="A197" s="105"/>
      <c r="B197" s="584" t="s">
        <v>36</v>
      </c>
      <c r="C197" s="585"/>
      <c r="D197" s="586"/>
      <c r="E197" s="106"/>
      <c r="F197" s="105">
        <v>910.2</v>
      </c>
      <c r="G197" s="107">
        <v>774</v>
      </c>
      <c r="H197" s="107">
        <f>G197*J217</f>
        <v>8196.66</v>
      </c>
      <c r="I197" s="107">
        <v>1072.5</v>
      </c>
      <c r="J197" s="107">
        <v>912</v>
      </c>
      <c r="K197" s="107">
        <f>J197*J217</f>
        <v>9658.08</v>
      </c>
      <c r="L197" s="107">
        <v>905.1</v>
      </c>
      <c r="M197" s="107">
        <v>769</v>
      </c>
      <c r="N197" s="107">
        <f>M197*K217</f>
        <v>8143.71</v>
      </c>
      <c r="O197" s="107">
        <v>1121.6</v>
      </c>
      <c r="P197" s="107">
        <v>940</v>
      </c>
      <c r="Q197" s="107">
        <f>P197*K217</f>
        <v>9954.6</v>
      </c>
      <c r="R197" s="107">
        <f t="shared" si="21"/>
        <v>3395</v>
      </c>
      <c r="S197" s="107">
        <f t="shared" si="21"/>
        <v>35953.049999999996</v>
      </c>
      <c r="T197" s="81" t="s">
        <v>21</v>
      </c>
      <c r="U197" s="8">
        <f>11.81*P197</f>
        <v>11101.4</v>
      </c>
      <c r="V197" s="8">
        <f t="shared" si="23"/>
        <v>35953.049999999996</v>
      </c>
      <c r="W197" s="9">
        <f t="shared" si="20"/>
        <v>3395</v>
      </c>
    </row>
    <row r="198" spans="1:23" s="9" customFormat="1" ht="28.5" customHeight="1" hidden="1">
      <c r="A198" s="105"/>
      <c r="B198" s="587" t="s">
        <v>37</v>
      </c>
      <c r="C198" s="587"/>
      <c r="D198" s="587"/>
      <c r="E198" s="108"/>
      <c r="F198" s="105">
        <v>1845</v>
      </c>
      <c r="G198" s="107">
        <v>1362</v>
      </c>
      <c r="H198" s="107">
        <f>G198*J217</f>
        <v>14423.58</v>
      </c>
      <c r="I198" s="107">
        <v>1803</v>
      </c>
      <c r="J198" s="107">
        <v>1019</v>
      </c>
      <c r="K198" s="107">
        <f>J198*J217</f>
        <v>10791.21</v>
      </c>
      <c r="L198" s="107">
        <v>1803</v>
      </c>
      <c r="M198" s="107">
        <v>1251</v>
      </c>
      <c r="N198" s="107">
        <f>M198*K217</f>
        <v>13248.09</v>
      </c>
      <c r="O198" s="107">
        <v>1813.3</v>
      </c>
      <c r="P198" s="107">
        <v>1032</v>
      </c>
      <c r="Q198" s="107">
        <f>P198*K217</f>
        <v>10928.88</v>
      </c>
      <c r="R198" s="107">
        <f t="shared" si="21"/>
        <v>4664</v>
      </c>
      <c r="S198" s="107">
        <f t="shared" si="21"/>
        <v>49391.76</v>
      </c>
      <c r="T198" s="81" t="s">
        <v>21</v>
      </c>
      <c r="U198" s="8">
        <f t="shared" si="22"/>
        <v>42394.56</v>
      </c>
      <c r="V198" s="8">
        <f t="shared" si="23"/>
        <v>49391.76</v>
      </c>
      <c r="W198" s="9">
        <f t="shared" si="20"/>
        <v>4664</v>
      </c>
    </row>
    <row r="199" spans="1:23" s="9" customFormat="1" ht="33" customHeight="1" hidden="1">
      <c r="A199" s="105"/>
      <c r="B199" s="587" t="s">
        <v>38</v>
      </c>
      <c r="C199" s="587"/>
      <c r="D199" s="587"/>
      <c r="E199" s="108"/>
      <c r="F199" s="105">
        <v>74.5</v>
      </c>
      <c r="G199" s="107">
        <v>1568</v>
      </c>
      <c r="H199" s="107">
        <f>G199*J216</f>
        <v>58266.88</v>
      </c>
      <c r="I199" s="107">
        <v>72.8</v>
      </c>
      <c r="J199" s="107">
        <v>1533</v>
      </c>
      <c r="K199" s="107">
        <f>J199*J216</f>
        <v>56966.27999999999</v>
      </c>
      <c r="L199" s="107">
        <v>72.9</v>
      </c>
      <c r="M199" s="107">
        <v>1533</v>
      </c>
      <c r="N199" s="107">
        <f>M199*K216</f>
        <v>59020.5</v>
      </c>
      <c r="O199" s="107">
        <v>72.9</v>
      </c>
      <c r="P199" s="107">
        <v>1541</v>
      </c>
      <c r="Q199" s="107">
        <f>P199*K216</f>
        <v>59328.5</v>
      </c>
      <c r="R199" s="107">
        <f t="shared" si="21"/>
        <v>6175</v>
      </c>
      <c r="S199" s="107">
        <f t="shared" si="21"/>
        <v>233582.15999999997</v>
      </c>
      <c r="T199" s="81" t="s">
        <v>21</v>
      </c>
      <c r="U199" s="8">
        <f t="shared" si="22"/>
        <v>63304.28</v>
      </c>
      <c r="V199" s="8">
        <f t="shared" si="23"/>
        <v>233582.15999999997</v>
      </c>
      <c r="W199" s="9">
        <f t="shared" si="20"/>
        <v>6175</v>
      </c>
    </row>
    <row r="200" spans="1:23" s="9" customFormat="1" ht="44.25" customHeight="1" hidden="1">
      <c r="A200" s="105"/>
      <c r="B200" s="587" t="s">
        <v>39</v>
      </c>
      <c r="C200" s="587"/>
      <c r="D200" s="587"/>
      <c r="E200" s="108"/>
      <c r="F200" s="105">
        <v>88.6</v>
      </c>
      <c r="G200" s="107">
        <v>76.4</v>
      </c>
      <c r="H200" s="107">
        <f>G200*J216</f>
        <v>2839.024</v>
      </c>
      <c r="I200" s="107">
        <v>88.5</v>
      </c>
      <c r="J200" s="107">
        <v>64.3</v>
      </c>
      <c r="K200" s="107">
        <f>J200*J216</f>
        <v>2389.3879999999995</v>
      </c>
      <c r="L200" s="107">
        <v>88.5</v>
      </c>
      <c r="M200" s="107">
        <v>72.7</v>
      </c>
      <c r="N200" s="107">
        <f>M200*K216</f>
        <v>2798.9500000000003</v>
      </c>
      <c r="O200" s="107">
        <v>88.5</v>
      </c>
      <c r="P200" s="107">
        <v>59.7</v>
      </c>
      <c r="Q200" s="107">
        <f>P200*K216</f>
        <v>2298.4500000000003</v>
      </c>
      <c r="R200" s="107">
        <f>G200+J200+M200+P200</f>
        <v>273.09999999999997</v>
      </c>
      <c r="S200" s="107">
        <f t="shared" si="21"/>
        <v>10325.812</v>
      </c>
      <c r="T200" s="81" t="s">
        <v>21</v>
      </c>
      <c r="U200" s="8">
        <f t="shared" si="22"/>
        <v>2452.476</v>
      </c>
      <c r="V200" s="8">
        <f t="shared" si="23"/>
        <v>10325.812</v>
      </c>
      <c r="W200" s="9">
        <f t="shared" si="20"/>
        <v>273.09999999999997</v>
      </c>
    </row>
    <row r="201" spans="1:23" s="9" customFormat="1" ht="51.75" customHeight="1" hidden="1">
      <c r="A201" s="102">
        <v>3</v>
      </c>
      <c r="B201" s="588" t="s">
        <v>42</v>
      </c>
      <c r="C201" s="589"/>
      <c r="D201" s="590"/>
      <c r="E201" s="103"/>
      <c r="F201" s="105">
        <v>118.05</v>
      </c>
      <c r="G201" s="104">
        <v>263</v>
      </c>
      <c r="H201" s="104">
        <f>G201*J216</f>
        <v>9773.08</v>
      </c>
      <c r="I201" s="104">
        <v>118.05</v>
      </c>
      <c r="J201" s="104">
        <v>252</v>
      </c>
      <c r="K201" s="104">
        <f>J201*J216</f>
        <v>9364.32</v>
      </c>
      <c r="L201" s="104">
        <v>118.05</v>
      </c>
      <c r="M201" s="104">
        <v>248</v>
      </c>
      <c r="N201" s="104">
        <f>M201*K216</f>
        <v>9548</v>
      </c>
      <c r="O201" s="104">
        <v>118.05</v>
      </c>
      <c r="P201" s="104">
        <v>268</v>
      </c>
      <c r="Q201" s="104">
        <f>P201*K216</f>
        <v>10318</v>
      </c>
      <c r="R201" s="104">
        <f t="shared" si="21"/>
        <v>1031</v>
      </c>
      <c r="S201" s="104">
        <f t="shared" si="21"/>
        <v>39003.4</v>
      </c>
      <c r="T201" s="81" t="s">
        <v>21</v>
      </c>
      <c r="U201" s="8">
        <f t="shared" si="22"/>
        <v>11009.439999999999</v>
      </c>
      <c r="V201" s="8">
        <f t="shared" si="23"/>
        <v>39003.4</v>
      </c>
      <c r="W201" s="9">
        <f t="shared" si="20"/>
        <v>1031</v>
      </c>
    </row>
    <row r="202" spans="1:23" s="9" customFormat="1" ht="33.75" customHeight="1" hidden="1">
      <c r="A202" s="102">
        <v>4</v>
      </c>
      <c r="B202" s="588" t="s">
        <v>43</v>
      </c>
      <c r="C202" s="589"/>
      <c r="D202" s="590"/>
      <c r="E202" s="103"/>
      <c r="F202" s="105">
        <v>180</v>
      </c>
      <c r="G202" s="104">
        <f>G203</f>
        <v>23.4</v>
      </c>
      <c r="H202" s="104">
        <f>H203</f>
        <v>869.5439999999999</v>
      </c>
      <c r="I202" s="104"/>
      <c r="J202" s="104">
        <f>J203</f>
        <v>23.4</v>
      </c>
      <c r="K202" s="104">
        <f>K203</f>
        <v>869.5439999999999</v>
      </c>
      <c r="L202" s="104"/>
      <c r="M202" s="104">
        <f>M203</f>
        <v>23.4</v>
      </c>
      <c r="N202" s="104">
        <f>N203</f>
        <v>900.9</v>
      </c>
      <c r="O202" s="104"/>
      <c r="P202" s="104">
        <f>P203</f>
        <v>23.1</v>
      </c>
      <c r="Q202" s="104">
        <f>Q203</f>
        <v>889.35</v>
      </c>
      <c r="R202" s="104">
        <f>R203</f>
        <v>93.29999999999998</v>
      </c>
      <c r="S202" s="104">
        <f>S203</f>
        <v>3529.3379999999997</v>
      </c>
      <c r="T202" s="81" t="s">
        <v>21</v>
      </c>
      <c r="U202" s="8">
        <f t="shared" si="22"/>
        <v>948.948</v>
      </c>
      <c r="V202" s="8">
        <f t="shared" si="23"/>
        <v>3529.3379999999997</v>
      </c>
      <c r="W202" s="9">
        <f t="shared" si="20"/>
        <v>93.29999999999998</v>
      </c>
    </row>
    <row r="203" spans="1:22" s="9" customFormat="1" ht="27.75" customHeight="1" hidden="1">
      <c r="A203" s="105"/>
      <c r="B203" s="584" t="s">
        <v>44</v>
      </c>
      <c r="C203" s="585"/>
      <c r="D203" s="586"/>
      <c r="E203" s="106"/>
      <c r="F203" s="105"/>
      <c r="G203" s="107">
        <v>23.4</v>
      </c>
      <c r="H203" s="107">
        <f>G203*J216</f>
        <v>869.5439999999999</v>
      </c>
      <c r="I203" s="107"/>
      <c r="J203" s="107">
        <v>23.4</v>
      </c>
      <c r="K203" s="107">
        <f>J203*J216</f>
        <v>869.5439999999999</v>
      </c>
      <c r="L203" s="107"/>
      <c r="M203" s="107">
        <v>23.4</v>
      </c>
      <c r="N203" s="107">
        <f>M203*K216</f>
        <v>900.9</v>
      </c>
      <c r="O203" s="107"/>
      <c r="P203" s="107">
        <v>23.1</v>
      </c>
      <c r="Q203" s="107">
        <f>P203*K216</f>
        <v>889.35</v>
      </c>
      <c r="R203" s="107">
        <f>G203+J203+M203+P203</f>
        <v>93.29999999999998</v>
      </c>
      <c r="S203" s="107">
        <f>H203+K203+N203+Q203</f>
        <v>3529.3379999999997</v>
      </c>
      <c r="T203" s="81"/>
      <c r="U203" s="8"/>
      <c r="V203" s="8"/>
    </row>
    <row r="204" spans="1:22" s="9" customFormat="1" ht="33.75" customHeight="1" hidden="1">
      <c r="A204" s="102">
        <v>5</v>
      </c>
      <c r="B204" s="588" t="s">
        <v>47</v>
      </c>
      <c r="C204" s="589"/>
      <c r="D204" s="590"/>
      <c r="E204" s="103"/>
      <c r="F204" s="105"/>
      <c r="G204" s="104">
        <f>G205+G206+G207+G208+G209+G210</f>
        <v>189.14000000000001</v>
      </c>
      <c r="H204" s="104">
        <f>H205+H206+H207+H208+H209+H210</f>
        <v>6316.366399999999</v>
      </c>
      <c r="I204" s="104"/>
      <c r="J204" s="104">
        <f>J205+J206+J207+J208+J209+J210</f>
        <v>169.2</v>
      </c>
      <c r="K204" s="104">
        <f>K205+K206+K208+K210+K207+K209</f>
        <v>5710.902999999999</v>
      </c>
      <c r="L204" s="104"/>
      <c r="M204" s="104">
        <f>M205+M206+M207+M208+M209+M210</f>
        <v>143.23000000000002</v>
      </c>
      <c r="N204" s="104">
        <f>N205+N206+N207+N208+N209+N210</f>
        <v>4908.708</v>
      </c>
      <c r="O204" s="104"/>
      <c r="P204" s="104">
        <f>P205+P206+P207+P208+P209+P210</f>
        <v>174.28</v>
      </c>
      <c r="Q204" s="104">
        <f>Q205+Q206+Q207+Q208+Q209+Q210</f>
        <v>5942.255</v>
      </c>
      <c r="R204" s="104">
        <f>R205+R206+R207+R208+R209+R210</f>
        <v>675.85</v>
      </c>
      <c r="S204" s="104">
        <f>S205+S206+S207+S208+S209+S210</f>
        <v>22878.2324</v>
      </c>
      <c r="T204" s="81"/>
      <c r="U204" s="8"/>
      <c r="V204" s="8"/>
    </row>
    <row r="205" spans="1:22" s="9" customFormat="1" ht="33.75" customHeight="1" hidden="1">
      <c r="A205" s="102"/>
      <c r="B205" s="584" t="s">
        <v>48</v>
      </c>
      <c r="C205" s="585"/>
      <c r="D205" s="586"/>
      <c r="E205" s="106"/>
      <c r="F205" s="105"/>
      <c r="G205" s="107">
        <v>8.64</v>
      </c>
      <c r="H205" s="107">
        <f>G205*J216</f>
        <v>321.06239999999997</v>
      </c>
      <c r="I205" s="107"/>
      <c r="J205" s="107">
        <v>8</v>
      </c>
      <c r="K205" s="107">
        <f>J205*J216</f>
        <v>297.28</v>
      </c>
      <c r="L205" s="107"/>
      <c r="M205" s="107">
        <v>5.23</v>
      </c>
      <c r="N205" s="107">
        <f>M205*K216</f>
        <v>201.35500000000002</v>
      </c>
      <c r="O205" s="107"/>
      <c r="P205" s="107">
        <v>7.48</v>
      </c>
      <c r="Q205" s="107">
        <f>P205*K216</f>
        <v>287.98</v>
      </c>
      <c r="R205" s="107">
        <f aca="true" t="shared" si="24" ref="R205:S210">G205+J205+M205+P205</f>
        <v>29.35</v>
      </c>
      <c r="S205" s="107">
        <f t="shared" si="24"/>
        <v>1107.6774</v>
      </c>
      <c r="T205" s="81"/>
      <c r="U205" s="8"/>
      <c r="V205" s="8"/>
    </row>
    <row r="206" spans="1:22" s="9" customFormat="1" ht="33.75" customHeight="1" hidden="1">
      <c r="A206" s="102"/>
      <c r="B206" s="584" t="s">
        <v>49</v>
      </c>
      <c r="C206" s="585"/>
      <c r="D206" s="586"/>
      <c r="E206" s="106"/>
      <c r="F206" s="105"/>
      <c r="G206" s="107">
        <v>53.5</v>
      </c>
      <c r="H206" s="107">
        <f>G206*J216</f>
        <v>1988.0599999999997</v>
      </c>
      <c r="I206" s="107"/>
      <c r="J206" s="107">
        <v>52.5</v>
      </c>
      <c r="K206" s="107">
        <f>J206*J216</f>
        <v>1950.8999999999999</v>
      </c>
      <c r="L206" s="107"/>
      <c r="M206" s="107">
        <v>42.5</v>
      </c>
      <c r="N206" s="107">
        <f>M206*K216</f>
        <v>1636.25</v>
      </c>
      <c r="O206" s="107"/>
      <c r="P206" s="107">
        <v>51.5</v>
      </c>
      <c r="Q206" s="107">
        <f>P206*K216</f>
        <v>1982.75</v>
      </c>
      <c r="R206" s="107">
        <f t="shared" si="24"/>
        <v>200</v>
      </c>
      <c r="S206" s="107">
        <f t="shared" si="24"/>
        <v>7557.959999999999</v>
      </c>
      <c r="T206" s="81"/>
      <c r="U206" s="8"/>
      <c r="V206" s="8"/>
    </row>
    <row r="207" spans="1:22" s="9" customFormat="1" ht="33.75" customHeight="1" hidden="1">
      <c r="A207" s="102"/>
      <c r="B207" s="584" t="s">
        <v>50</v>
      </c>
      <c r="C207" s="585"/>
      <c r="D207" s="586"/>
      <c r="E207" s="106"/>
      <c r="F207" s="105"/>
      <c r="G207" s="107">
        <v>40</v>
      </c>
      <c r="H207" s="107">
        <f>G207*J216</f>
        <v>1486.3999999999999</v>
      </c>
      <c r="I207" s="107"/>
      <c r="J207" s="107">
        <v>40</v>
      </c>
      <c r="K207" s="107">
        <f>J207*J216</f>
        <v>1486.3999999999999</v>
      </c>
      <c r="L207" s="107"/>
      <c r="M207" s="107">
        <v>38.9</v>
      </c>
      <c r="N207" s="107">
        <f>M207*K216</f>
        <v>1497.6499999999999</v>
      </c>
      <c r="O207" s="107"/>
      <c r="P207" s="107">
        <v>39.5</v>
      </c>
      <c r="Q207" s="107">
        <f>P207*K216</f>
        <v>1520.75</v>
      </c>
      <c r="R207" s="107">
        <f t="shared" si="24"/>
        <v>158.4</v>
      </c>
      <c r="S207" s="107">
        <f t="shared" si="24"/>
        <v>5991.2</v>
      </c>
      <c r="T207" s="81"/>
      <c r="U207" s="8"/>
      <c r="V207" s="8"/>
    </row>
    <row r="208" spans="1:22" s="9" customFormat="1" ht="33.75" customHeight="1" hidden="1">
      <c r="A208" s="102"/>
      <c r="B208" s="587" t="s">
        <v>40</v>
      </c>
      <c r="C208" s="587"/>
      <c r="D208" s="587"/>
      <c r="E208" s="108"/>
      <c r="F208" s="105"/>
      <c r="G208" s="107">
        <v>60.2</v>
      </c>
      <c r="H208" s="107">
        <f>G208*J216</f>
        <v>2237.0319999999997</v>
      </c>
      <c r="I208" s="107"/>
      <c r="J208" s="107">
        <v>47</v>
      </c>
      <c r="K208" s="107">
        <f>J208*J216</f>
        <v>1746.5199999999998</v>
      </c>
      <c r="L208" s="107"/>
      <c r="M208" s="107">
        <v>34.9</v>
      </c>
      <c r="N208" s="107">
        <f>M208*K216</f>
        <v>1343.6499999999999</v>
      </c>
      <c r="O208" s="107"/>
      <c r="P208" s="107">
        <v>48.3</v>
      </c>
      <c r="Q208" s="107">
        <f>P208*K216</f>
        <v>1859.55</v>
      </c>
      <c r="R208" s="107">
        <f t="shared" si="24"/>
        <v>190.39999999999998</v>
      </c>
      <c r="S208" s="107">
        <f t="shared" si="24"/>
        <v>7186.7519999999995</v>
      </c>
      <c r="T208" s="81"/>
      <c r="U208" s="8"/>
      <c r="V208" s="8"/>
    </row>
    <row r="209" spans="1:22" s="9" customFormat="1" ht="33.75" customHeight="1" hidden="1">
      <c r="A209" s="102"/>
      <c r="B209" s="587" t="s">
        <v>51</v>
      </c>
      <c r="C209" s="587"/>
      <c r="D209" s="587"/>
      <c r="E209" s="108"/>
      <c r="F209" s="105"/>
      <c r="G209" s="107">
        <v>7.3</v>
      </c>
      <c r="H209" s="107">
        <f>G209*J217</f>
        <v>77.307</v>
      </c>
      <c r="I209" s="107"/>
      <c r="J209" s="107">
        <v>2.2</v>
      </c>
      <c r="K209" s="107">
        <f>J209*J217</f>
        <v>23.298000000000002</v>
      </c>
      <c r="L209" s="107"/>
      <c r="M209" s="107">
        <v>2.2</v>
      </c>
      <c r="N209" s="107">
        <f>M209*K217</f>
        <v>23.298000000000002</v>
      </c>
      <c r="O209" s="107"/>
      <c r="P209" s="107">
        <v>8</v>
      </c>
      <c r="Q209" s="107">
        <f>P209*K217</f>
        <v>84.72</v>
      </c>
      <c r="R209" s="107">
        <f t="shared" si="24"/>
        <v>19.7</v>
      </c>
      <c r="S209" s="107">
        <f t="shared" si="24"/>
        <v>208.623</v>
      </c>
      <c r="T209" s="81"/>
      <c r="U209" s="8"/>
      <c r="V209" s="8"/>
    </row>
    <row r="210" spans="1:22" s="9" customFormat="1" ht="33.75" customHeight="1" hidden="1">
      <c r="A210" s="102"/>
      <c r="B210" s="587" t="s">
        <v>52</v>
      </c>
      <c r="C210" s="587"/>
      <c r="D210" s="587"/>
      <c r="E210" s="108"/>
      <c r="F210" s="105"/>
      <c r="G210" s="107">
        <v>19.5</v>
      </c>
      <c r="H210" s="107">
        <f>G210*J217</f>
        <v>206.505</v>
      </c>
      <c r="I210" s="107"/>
      <c r="J210" s="107">
        <v>19.5</v>
      </c>
      <c r="K210" s="107">
        <f>J210*J217</f>
        <v>206.505</v>
      </c>
      <c r="L210" s="107"/>
      <c r="M210" s="107">
        <v>19.5</v>
      </c>
      <c r="N210" s="107">
        <f>M210*K217</f>
        <v>206.505</v>
      </c>
      <c r="O210" s="107"/>
      <c r="P210" s="107">
        <v>19.5</v>
      </c>
      <c r="Q210" s="107">
        <f>P210*K217</f>
        <v>206.505</v>
      </c>
      <c r="R210" s="107">
        <f t="shared" si="24"/>
        <v>78</v>
      </c>
      <c r="S210" s="107">
        <f t="shared" si="24"/>
        <v>826.02</v>
      </c>
      <c r="T210" s="81"/>
      <c r="U210" s="8"/>
      <c r="V210" s="8"/>
    </row>
    <row r="211" spans="1:22" s="9" customFormat="1" ht="33.75" customHeight="1" hidden="1">
      <c r="A211" s="102">
        <v>6</v>
      </c>
      <c r="B211" s="588" t="s">
        <v>53</v>
      </c>
      <c r="C211" s="589"/>
      <c r="D211" s="590"/>
      <c r="E211" s="103"/>
      <c r="F211" s="105"/>
      <c r="G211" s="104">
        <f>G212+G213</f>
        <v>463.75</v>
      </c>
      <c r="H211" s="104">
        <f>H212+H213</f>
        <v>17232.949999999997</v>
      </c>
      <c r="I211" s="104"/>
      <c r="J211" s="104">
        <f>J212+J213</f>
        <v>564.53</v>
      </c>
      <c r="K211" s="104">
        <f>K212+K213</f>
        <v>20977.934799999995</v>
      </c>
      <c r="L211" s="104"/>
      <c r="M211" s="104">
        <f>M212+M213</f>
        <v>284.18</v>
      </c>
      <c r="N211" s="104">
        <f>N212+N213</f>
        <v>10940.93</v>
      </c>
      <c r="O211" s="104"/>
      <c r="P211" s="104">
        <f>P212+P213</f>
        <v>550.62</v>
      </c>
      <c r="Q211" s="104">
        <f>Q212+Q213</f>
        <v>21198.87</v>
      </c>
      <c r="R211" s="104">
        <f>R212+R213</f>
        <v>1863.08</v>
      </c>
      <c r="S211" s="104">
        <f>S212+S213</f>
        <v>70350.6848</v>
      </c>
      <c r="T211" s="81"/>
      <c r="U211" s="8"/>
      <c r="V211" s="8"/>
    </row>
    <row r="212" spans="1:22" s="9" customFormat="1" ht="33.75" customHeight="1" hidden="1">
      <c r="A212" s="105"/>
      <c r="B212" s="584" t="s">
        <v>54</v>
      </c>
      <c r="C212" s="585"/>
      <c r="D212" s="586"/>
      <c r="E212" s="106"/>
      <c r="F212" s="105"/>
      <c r="G212" s="107">
        <v>45.6</v>
      </c>
      <c r="H212" s="107">
        <f>G212*J216</f>
        <v>1694.4959999999999</v>
      </c>
      <c r="I212" s="107"/>
      <c r="J212" s="107">
        <v>64.5</v>
      </c>
      <c r="K212" s="107">
        <f>J212*J216</f>
        <v>2396.8199999999997</v>
      </c>
      <c r="L212" s="107"/>
      <c r="M212" s="107">
        <v>113.6</v>
      </c>
      <c r="N212" s="107">
        <f>M212*K216</f>
        <v>4373.599999999999</v>
      </c>
      <c r="O212" s="107"/>
      <c r="P212" s="107">
        <v>50.1</v>
      </c>
      <c r="Q212" s="107">
        <f>P212*K216</f>
        <v>1928.8500000000001</v>
      </c>
      <c r="R212" s="107">
        <f>G212+J212+M212+P212</f>
        <v>273.8</v>
      </c>
      <c r="S212" s="107">
        <f>H212+K212+N212+Q212</f>
        <v>10393.766</v>
      </c>
      <c r="T212" s="81"/>
      <c r="U212" s="8"/>
      <c r="V212" s="8"/>
    </row>
    <row r="213" spans="1:22" s="9" customFormat="1" ht="33.75" customHeight="1" hidden="1">
      <c r="A213" s="105"/>
      <c r="B213" s="584" t="s">
        <v>55</v>
      </c>
      <c r="C213" s="585"/>
      <c r="D213" s="586"/>
      <c r="E213" s="106"/>
      <c r="F213" s="105"/>
      <c r="G213" s="107">
        <v>418.15</v>
      </c>
      <c r="H213" s="107">
        <f>G213*J216</f>
        <v>15538.453999999998</v>
      </c>
      <c r="I213" s="107"/>
      <c r="J213" s="107">
        <v>500.03</v>
      </c>
      <c r="K213" s="107">
        <f>J213*J216</f>
        <v>18581.114799999996</v>
      </c>
      <c r="L213" s="107"/>
      <c r="M213" s="107">
        <v>170.58</v>
      </c>
      <c r="N213" s="107">
        <f>M213*K216</f>
        <v>6567.330000000001</v>
      </c>
      <c r="O213" s="107"/>
      <c r="P213" s="107">
        <v>500.52</v>
      </c>
      <c r="Q213" s="107">
        <f>P213*K216</f>
        <v>19270.02</v>
      </c>
      <c r="R213" s="107">
        <f>G213+J213+M213+P213</f>
        <v>1589.28</v>
      </c>
      <c r="S213" s="107">
        <f>H213+K213+N213+Q213</f>
        <v>59956.9188</v>
      </c>
      <c r="T213" s="81"/>
      <c r="U213" s="8"/>
      <c r="V213" s="8"/>
    </row>
    <row r="214" spans="1:20" s="9" customFormat="1" ht="35.25" hidden="1">
      <c r="A214" s="114"/>
      <c r="B214" s="591" t="s">
        <v>19</v>
      </c>
      <c r="C214" s="591"/>
      <c r="D214" s="591"/>
      <c r="E214" s="115"/>
      <c r="F214" s="102">
        <f>SUM(F193:F202)</f>
        <v>6764.85</v>
      </c>
      <c r="G214" s="104">
        <f>G193+G194+G201+G202+G204+G211</f>
        <v>6140.2699999999995</v>
      </c>
      <c r="H214" s="104">
        <f>H193+H194+H201+H202+H204+H211</f>
        <v>170706.83719999995</v>
      </c>
      <c r="I214" s="104">
        <f>SUM(I193:I202)</f>
        <v>6703.35</v>
      </c>
      <c r="J214" s="104">
        <f>J193+J194+J201+J202+J204+J211</f>
        <v>5614.879999999999</v>
      </c>
      <c r="K214" s="104">
        <f>K193+K194+K201+K202+K204+K211</f>
        <v>156765.70179999995</v>
      </c>
      <c r="L214" s="104">
        <f>SUM(L193:L202)</f>
        <v>6536.05</v>
      </c>
      <c r="M214" s="104">
        <f>M193+M194+M201+M202+M204+M211</f>
        <v>5652.82</v>
      </c>
      <c r="N214" s="104">
        <f>N193+N194+N201+N202+N204+N211</f>
        <v>160649.72300000003</v>
      </c>
      <c r="O214" s="104">
        <f>SUM(O193:O202)</f>
        <v>6762.85</v>
      </c>
      <c r="P214" s="104">
        <f>P193+P194+P201+P202+P204+P211</f>
        <v>5724.93</v>
      </c>
      <c r="Q214" s="104">
        <f>Q193+Q194+Q201+Q202+Q204+Q211</f>
        <v>164603.76</v>
      </c>
      <c r="R214" s="104">
        <f>R193+R194+R201+R202+R204+R211</f>
        <v>23132.9</v>
      </c>
      <c r="S214" s="104">
        <f>S193+S194+S201+S202+S204+S211</f>
        <v>652726.022</v>
      </c>
      <c r="T214" s="81"/>
    </row>
    <row r="215" spans="1:20" s="9" customFormat="1" ht="35.25" hidden="1">
      <c r="A215" s="110"/>
      <c r="B215" s="592" t="s">
        <v>8</v>
      </c>
      <c r="C215" s="593"/>
      <c r="D215" s="594"/>
      <c r="E215" s="116"/>
      <c r="F215" s="595" t="s">
        <v>61</v>
      </c>
      <c r="G215" s="595"/>
      <c r="H215" s="595"/>
      <c r="I215" s="595"/>
      <c r="J215" s="595"/>
      <c r="K215" s="595"/>
      <c r="L215" s="595"/>
      <c r="M215" s="595"/>
      <c r="N215" s="595"/>
      <c r="O215" s="595"/>
      <c r="P215" s="595"/>
      <c r="Q215" s="595"/>
      <c r="R215" s="595"/>
      <c r="S215" s="595"/>
      <c r="T215" s="81"/>
    </row>
    <row r="216" spans="1:20" s="9" customFormat="1" ht="35.25" hidden="1">
      <c r="A216" s="84"/>
      <c r="B216" s="84"/>
      <c r="C216" s="84"/>
      <c r="D216" s="84"/>
      <c r="E216" s="84"/>
      <c r="F216" s="84"/>
      <c r="G216" s="84"/>
      <c r="H216" s="87" t="s">
        <v>12</v>
      </c>
      <c r="I216" s="87"/>
      <c r="J216" s="87">
        <v>37.16</v>
      </c>
      <c r="K216" s="87">
        <v>38.5</v>
      </c>
      <c r="L216" s="84"/>
      <c r="M216" s="84"/>
      <c r="N216" s="84"/>
      <c r="O216" s="84"/>
      <c r="P216" s="84"/>
      <c r="Q216" s="84"/>
      <c r="R216" s="84"/>
      <c r="S216" s="84"/>
      <c r="T216" s="81"/>
    </row>
    <row r="217" spans="1:20" s="9" customFormat="1" ht="35.25" hidden="1">
      <c r="A217" s="84"/>
      <c r="B217" s="84"/>
      <c r="C217" s="84"/>
      <c r="D217" s="84"/>
      <c r="E217" s="84"/>
      <c r="F217" s="84"/>
      <c r="G217" s="84"/>
      <c r="H217" s="87" t="s">
        <v>20</v>
      </c>
      <c r="I217" s="87"/>
      <c r="J217" s="87">
        <v>10.59</v>
      </c>
      <c r="K217" s="87">
        <v>10.59</v>
      </c>
      <c r="L217" s="84"/>
      <c r="M217" s="84"/>
      <c r="N217" s="84"/>
      <c r="O217" s="84"/>
      <c r="P217" s="84"/>
      <c r="Q217" s="84"/>
      <c r="R217" s="84"/>
      <c r="S217" s="84"/>
      <c r="T217" s="81"/>
    </row>
    <row r="218" spans="1:20" s="9" customFormat="1" ht="35.25">
      <c r="A218" s="84"/>
      <c r="B218" s="84"/>
      <c r="C218" s="84"/>
      <c r="D218" s="84"/>
      <c r="E218" s="84"/>
      <c r="F218" s="84"/>
      <c r="G218" s="84"/>
      <c r="H218" s="84"/>
      <c r="I218" s="80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1"/>
    </row>
    <row r="219" spans="1:19" ht="35.25">
      <c r="A219" s="37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35.25">
      <c r="A220" s="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ht="35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35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35.25">
      <c r="A223" s="4"/>
      <c r="B223" s="4"/>
      <c r="C223" s="4"/>
      <c r="D223" s="4"/>
      <c r="E223" s="4"/>
      <c r="F223" s="39"/>
      <c r="L223" s="4"/>
      <c r="M223" s="4"/>
      <c r="N223" s="4"/>
      <c r="O223" s="4"/>
      <c r="P223" s="4"/>
      <c r="Q223" s="4"/>
      <c r="R223" s="4"/>
      <c r="S223" s="4"/>
    </row>
    <row r="224" ht="35.25">
      <c r="F224" s="40" t="s">
        <v>22</v>
      </c>
    </row>
    <row r="225" ht="35.25">
      <c r="F225" s="40" t="s">
        <v>23</v>
      </c>
    </row>
    <row r="226" ht="35.25">
      <c r="F226" s="40" t="s">
        <v>24</v>
      </c>
    </row>
    <row r="227" ht="35.25">
      <c r="F227" s="40" t="s">
        <v>25</v>
      </c>
    </row>
    <row r="228" ht="35.25">
      <c r="F228" s="40" t="s">
        <v>26</v>
      </c>
    </row>
    <row r="229" ht="35.25">
      <c r="F229" s="40" t="s">
        <v>27</v>
      </c>
    </row>
    <row r="230" ht="35.25">
      <c r="F230" s="40" t="s">
        <v>29</v>
      </c>
    </row>
    <row r="231" ht="35.25">
      <c r="F231" s="40" t="s">
        <v>30</v>
      </c>
    </row>
    <row r="232" ht="35.25">
      <c r="F232" s="40" t="s">
        <v>28</v>
      </c>
    </row>
  </sheetData>
  <sheetProtection formatCells="0"/>
  <mergeCells count="218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F68:H68"/>
    <mergeCell ref="I68:K68"/>
    <mergeCell ref="L68:N68"/>
    <mergeCell ref="O68:Q68"/>
    <mergeCell ref="R68:S68"/>
    <mergeCell ref="B70:D70"/>
    <mergeCell ref="B73:D73"/>
    <mergeCell ref="B76:D76"/>
    <mergeCell ref="B72:D72"/>
    <mergeCell ref="B74:D74"/>
    <mergeCell ref="E68:E69"/>
    <mergeCell ref="B75:D75"/>
    <mergeCell ref="B98:D98"/>
    <mergeCell ref="B92:D92"/>
    <mergeCell ref="B93:D93"/>
    <mergeCell ref="B79:D79"/>
    <mergeCell ref="B81:D81"/>
    <mergeCell ref="B83:D83"/>
    <mergeCell ref="B96:D96"/>
    <mergeCell ref="B89:D89"/>
    <mergeCell ref="B90:D90"/>
    <mergeCell ref="B82:D82"/>
    <mergeCell ref="B77:D77"/>
    <mergeCell ref="B78:D78"/>
    <mergeCell ref="B80:D80"/>
    <mergeCell ref="B136:D136"/>
    <mergeCell ref="B151:D151"/>
    <mergeCell ref="B154:D154"/>
    <mergeCell ref="B135:D135"/>
    <mergeCell ref="B137:D137"/>
    <mergeCell ref="B138:D138"/>
    <mergeCell ref="B139:D139"/>
    <mergeCell ref="B140:D140"/>
    <mergeCell ref="B141:D141"/>
    <mergeCell ref="B142:D142"/>
    <mergeCell ref="F154:S154"/>
    <mergeCell ref="Q158:S158"/>
    <mergeCell ref="Q159:S159"/>
    <mergeCell ref="B145:D145"/>
    <mergeCell ref="B148:D148"/>
    <mergeCell ref="Q160:S160"/>
    <mergeCell ref="A162:S162"/>
    <mergeCell ref="A163:A164"/>
    <mergeCell ref="B163:D164"/>
    <mergeCell ref="F163:H163"/>
    <mergeCell ref="I163:K163"/>
    <mergeCell ref="L163:N163"/>
    <mergeCell ref="O163:Q163"/>
    <mergeCell ref="R163:S163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F187:S187"/>
    <mergeCell ref="A190:S190"/>
    <mergeCell ref="A191:A192"/>
    <mergeCell ref="B191:D192"/>
    <mergeCell ref="F191:H191"/>
    <mergeCell ref="I191:K191"/>
    <mergeCell ref="L191:N191"/>
    <mergeCell ref="O191:Q191"/>
    <mergeCell ref="R191:S191"/>
    <mergeCell ref="B193:D193"/>
    <mergeCell ref="B194:D194"/>
    <mergeCell ref="B195:D195"/>
    <mergeCell ref="B196:D196"/>
    <mergeCell ref="B197:D197"/>
    <mergeCell ref="B198:D198"/>
    <mergeCell ref="B214:D214"/>
    <mergeCell ref="B215:D215"/>
    <mergeCell ref="F215:S215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199:D199"/>
    <mergeCell ref="B200:D200"/>
    <mergeCell ref="B201:D201"/>
    <mergeCell ref="B202:D202"/>
    <mergeCell ref="B203:D203"/>
    <mergeCell ref="B204:D204"/>
    <mergeCell ref="B94:D94"/>
    <mergeCell ref="B97:D97"/>
    <mergeCell ref="B95:D95"/>
    <mergeCell ref="B84:D84"/>
    <mergeCell ref="B86:D86"/>
    <mergeCell ref="B87:D87"/>
    <mergeCell ref="B85:D85"/>
    <mergeCell ref="B88:D88"/>
    <mergeCell ref="B91:D91"/>
    <mergeCell ref="B99:D99"/>
    <mergeCell ref="B110:D110"/>
    <mergeCell ref="B111:D111"/>
    <mergeCell ref="B113:D113"/>
    <mergeCell ref="B106:D106"/>
    <mergeCell ref="B109:D109"/>
    <mergeCell ref="B112:D112"/>
    <mergeCell ref="B107:D107"/>
    <mergeCell ref="B100:D100"/>
    <mergeCell ref="B103:D103"/>
    <mergeCell ref="B133:D133"/>
    <mergeCell ref="B114:D114"/>
    <mergeCell ref="B119:D119"/>
    <mergeCell ref="B120:D120"/>
    <mergeCell ref="B125:D125"/>
    <mergeCell ref="B126:D126"/>
    <mergeCell ref="B115:D115"/>
    <mergeCell ref="B121:D121"/>
    <mergeCell ref="B108:D108"/>
    <mergeCell ref="B131:D131"/>
    <mergeCell ref="B132:D132"/>
    <mergeCell ref="B118:D118"/>
    <mergeCell ref="B124:D124"/>
    <mergeCell ref="B134:D134"/>
    <mergeCell ref="B127:D127"/>
    <mergeCell ref="B128:D128"/>
    <mergeCell ref="B129:D129"/>
    <mergeCell ref="B130:D130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2" manualBreakCount="2">
    <brk id="99" max="18" man="1"/>
    <brk id="135" max="18" man="1"/>
  </rowBreaks>
  <colBreaks count="1" manualBreakCount="1">
    <brk id="2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7"/>
  <sheetViews>
    <sheetView view="pageBreakPreview" zoomScale="60" zoomScaleNormal="85" workbookViewId="0" topLeftCell="A1">
      <selection activeCell="A6" sqref="A6:R6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8" customWidth="1"/>
    <col min="8" max="8" width="0.2890625" style="7" hidden="1" customWidth="1"/>
    <col min="9" max="9" width="28.28125" style="7" customWidth="1"/>
    <col min="10" max="10" width="30.7109375" style="38" customWidth="1"/>
    <col min="11" max="11" width="9.8515625" style="7" hidden="1" customWidth="1"/>
    <col min="12" max="12" width="25.00390625" style="7" customWidth="1"/>
    <col min="13" max="13" width="27.8515625" style="38" customWidth="1"/>
    <col min="14" max="14" width="9.8515625" style="7" hidden="1" customWidth="1"/>
    <col min="15" max="15" width="25.57421875" style="7" customWidth="1"/>
    <col min="16" max="16" width="29.8515625" style="38" customWidth="1"/>
    <col min="17" max="17" width="28.421875" style="7" customWidth="1"/>
    <col min="18" max="18" width="32.8515625" style="38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327"/>
      <c r="O1" s="327"/>
      <c r="P1" s="76" t="s">
        <v>153</v>
      </c>
      <c r="Q1" s="11"/>
      <c r="R1" s="77"/>
      <c r="T1" s="9"/>
      <c r="U1" s="9"/>
      <c r="V1" s="9"/>
    </row>
    <row r="2" spans="1:22" ht="15.75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327"/>
      <c r="O2" s="327"/>
      <c r="P2" s="504" t="s">
        <v>31</v>
      </c>
      <c r="Q2" s="504"/>
      <c r="R2" s="504"/>
      <c r="T2" s="9"/>
      <c r="U2" s="9"/>
      <c r="V2" s="9"/>
    </row>
    <row r="3" spans="1:22" ht="18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327"/>
      <c r="O3" s="327"/>
      <c r="P3" s="504" t="s">
        <v>62</v>
      </c>
      <c r="Q3" s="504"/>
      <c r="R3" s="504"/>
      <c r="T3" s="9"/>
      <c r="U3" s="9"/>
      <c r="V3" s="9"/>
    </row>
    <row r="4" spans="1:22" ht="23.25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327"/>
      <c r="O4" s="327"/>
      <c r="P4" s="504" t="s">
        <v>154</v>
      </c>
      <c r="Q4" s="504"/>
      <c r="R4" s="504"/>
      <c r="T4" s="9"/>
      <c r="U4" s="9"/>
      <c r="V4" s="9"/>
    </row>
    <row r="5" spans="1:22" ht="26.25" hidden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327"/>
      <c r="O5" s="327"/>
      <c r="P5" s="77"/>
      <c r="Q5" s="297"/>
      <c r="R5" s="77"/>
      <c r="T5" s="9"/>
      <c r="U5" s="9"/>
      <c r="V5" s="9"/>
    </row>
    <row r="6" spans="1:22" ht="66" customHeight="1">
      <c r="A6" s="422" t="s">
        <v>126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T6" s="9"/>
      <c r="U6" s="9"/>
      <c r="V6" s="9"/>
    </row>
    <row r="7" spans="1:22" ht="33.75" customHeight="1">
      <c r="A7" s="505" t="s">
        <v>127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T7" s="9"/>
      <c r="U7" s="9"/>
      <c r="V7" s="9"/>
    </row>
    <row r="8" spans="1:22" ht="30.75" customHeight="1">
      <c r="A8" s="508" t="s">
        <v>15</v>
      </c>
      <c r="B8" s="491" t="s">
        <v>0</v>
      </c>
      <c r="C8" s="492"/>
      <c r="D8" s="493"/>
      <c r="E8" s="482" t="s">
        <v>1</v>
      </c>
      <c r="F8" s="483"/>
      <c r="G8" s="484"/>
      <c r="H8" s="482" t="s">
        <v>3</v>
      </c>
      <c r="I8" s="483"/>
      <c r="J8" s="484"/>
      <c r="K8" s="482" t="s">
        <v>4</v>
      </c>
      <c r="L8" s="483"/>
      <c r="M8" s="484"/>
      <c r="N8" s="482" t="s">
        <v>6</v>
      </c>
      <c r="O8" s="483"/>
      <c r="P8" s="484"/>
      <c r="Q8" s="482" t="s">
        <v>7</v>
      </c>
      <c r="R8" s="484"/>
      <c r="U8" s="9"/>
      <c r="V8" s="9"/>
    </row>
    <row r="9" spans="1:22" ht="25.5">
      <c r="A9" s="509"/>
      <c r="B9" s="494"/>
      <c r="C9" s="495"/>
      <c r="D9" s="496"/>
      <c r="E9" s="119"/>
      <c r="F9" s="119" t="s">
        <v>2</v>
      </c>
      <c r="G9" s="120" t="s">
        <v>5</v>
      </c>
      <c r="H9" s="119"/>
      <c r="I9" s="121" t="s">
        <v>2</v>
      </c>
      <c r="J9" s="120" t="s">
        <v>5</v>
      </c>
      <c r="K9" s="119"/>
      <c r="L9" s="119" t="s">
        <v>2</v>
      </c>
      <c r="M9" s="120" t="s">
        <v>5</v>
      </c>
      <c r="N9" s="119" t="s">
        <v>2</v>
      </c>
      <c r="O9" s="119" t="s">
        <v>2</v>
      </c>
      <c r="P9" s="120" t="s">
        <v>5</v>
      </c>
      <c r="Q9" s="119" t="s">
        <v>2</v>
      </c>
      <c r="R9" s="120" t="s">
        <v>5</v>
      </c>
      <c r="U9" s="9"/>
      <c r="V9" s="9"/>
    </row>
    <row r="10" spans="1:22" s="249" customFormat="1" ht="49.5" customHeight="1">
      <c r="A10" s="255">
        <v>1</v>
      </c>
      <c r="B10" s="445" t="s">
        <v>41</v>
      </c>
      <c r="C10" s="446"/>
      <c r="D10" s="447"/>
      <c r="E10" s="256"/>
      <c r="F10" s="368">
        <f>F11+F12+F13+F14+F15+F16</f>
        <v>2212</v>
      </c>
      <c r="G10" s="265">
        <f aca="true" t="shared" si="0" ref="G10:Q10">G11+G12+G13+G14+G15+G16</f>
        <v>13176839.76</v>
      </c>
      <c r="H10" s="245">
        <f t="shared" si="0"/>
        <v>1508.1</v>
      </c>
      <c r="I10" s="244">
        <f t="shared" si="0"/>
        <v>937.5</v>
      </c>
      <c r="J10" s="265">
        <f>J11+J12+J13+J14+J15+J16</f>
        <v>5584668.75</v>
      </c>
      <c r="K10" s="245">
        <f t="shared" si="0"/>
        <v>453.7</v>
      </c>
      <c r="L10" s="244">
        <f t="shared" si="0"/>
        <v>444</v>
      </c>
      <c r="M10" s="265">
        <f>M11+M12+M13+M14+M15+M16</f>
        <v>2745407.4</v>
      </c>
      <c r="N10" s="245">
        <f t="shared" si="0"/>
        <v>3033.1</v>
      </c>
      <c r="O10" s="244">
        <f t="shared" si="0"/>
        <v>1154</v>
      </c>
      <c r="P10" s="369">
        <f>P12+P11+P13+P14+P15+P16</f>
        <v>7135585.9</v>
      </c>
      <c r="Q10" s="245">
        <f t="shared" si="0"/>
        <v>4747.5</v>
      </c>
      <c r="R10" s="265">
        <f>R11+R12+R13+R14+R15+R16</f>
        <v>28642501.81</v>
      </c>
      <c r="S10" s="247"/>
      <c r="T10" s="248"/>
      <c r="U10" s="257"/>
      <c r="V10" s="258"/>
    </row>
    <row r="11" spans="1:21" ht="30" customHeight="1">
      <c r="A11" s="124"/>
      <c r="B11" s="410" t="s">
        <v>34</v>
      </c>
      <c r="C11" s="411"/>
      <c r="D11" s="412"/>
      <c r="E11" s="123">
        <v>968.6</v>
      </c>
      <c r="F11" s="370">
        <v>390</v>
      </c>
      <c r="G11" s="193">
        <f>ROUND(F11*F47,2)</f>
        <v>2323222.2</v>
      </c>
      <c r="H11" s="117">
        <v>347.1</v>
      </c>
      <c r="I11" s="118">
        <v>132</v>
      </c>
      <c r="J11" s="193">
        <f>ROUND(I11*F47,2)</f>
        <v>786321.36</v>
      </c>
      <c r="K11" s="117">
        <v>138.9</v>
      </c>
      <c r="L11" s="118">
        <v>50</v>
      </c>
      <c r="M11" s="193">
        <f>ROUND(L11*G47,2)</f>
        <v>309167.5</v>
      </c>
      <c r="N11" s="117">
        <v>879.1</v>
      </c>
      <c r="O11" s="118">
        <v>240</v>
      </c>
      <c r="P11" s="193">
        <f>ROUND(O11*G47,2)</f>
        <v>1484004</v>
      </c>
      <c r="Q11" s="117">
        <f aca="true" t="shared" si="1" ref="Q11:Q18">F11+I11+L11+O11</f>
        <v>812</v>
      </c>
      <c r="R11" s="117">
        <f aca="true" t="shared" si="2" ref="R11:R16">ROUND(G11+J11+M11+P11,2)</f>
        <v>4902715.06</v>
      </c>
      <c r="S11" s="51"/>
      <c r="T11" s="10"/>
      <c r="U11" s="10"/>
    </row>
    <row r="12" spans="1:21" ht="30" customHeight="1">
      <c r="A12" s="124"/>
      <c r="B12" s="410" t="s">
        <v>35</v>
      </c>
      <c r="C12" s="411"/>
      <c r="D12" s="412"/>
      <c r="E12" s="123">
        <v>275.5</v>
      </c>
      <c r="F12" s="370">
        <v>205</v>
      </c>
      <c r="G12" s="129">
        <f>ROUND(F12*F47,2)</f>
        <v>1221180.9</v>
      </c>
      <c r="H12" s="117">
        <v>101.3</v>
      </c>
      <c r="I12" s="118">
        <v>80</v>
      </c>
      <c r="J12" s="193">
        <f>ROUND(I12*F47,2)</f>
        <v>476558.4</v>
      </c>
      <c r="K12" s="117">
        <v>40.3</v>
      </c>
      <c r="L12" s="118">
        <v>10</v>
      </c>
      <c r="M12" s="193">
        <f>ROUND(L12*G47,2)</f>
        <v>61833.5</v>
      </c>
      <c r="N12" s="117">
        <v>245.5</v>
      </c>
      <c r="O12" s="118">
        <v>115</v>
      </c>
      <c r="P12" s="193">
        <f>ROUND(O12*G47,2)</f>
        <v>711085.25</v>
      </c>
      <c r="Q12" s="117">
        <f t="shared" si="1"/>
        <v>410</v>
      </c>
      <c r="R12" s="117">
        <f t="shared" si="2"/>
        <v>2470658.05</v>
      </c>
      <c r="S12" s="51"/>
      <c r="T12" s="10"/>
      <c r="U12" s="10"/>
    </row>
    <row r="13" spans="1:21" ht="30" customHeight="1">
      <c r="A13" s="124"/>
      <c r="B13" s="410" t="s">
        <v>36</v>
      </c>
      <c r="C13" s="411"/>
      <c r="D13" s="412"/>
      <c r="E13" s="123">
        <v>1020.1</v>
      </c>
      <c r="F13" s="370">
        <v>600</v>
      </c>
      <c r="G13" s="193">
        <f>ROUND(F13*F47,2)</f>
        <v>3574188</v>
      </c>
      <c r="H13" s="117">
        <v>343</v>
      </c>
      <c r="I13" s="118">
        <v>411</v>
      </c>
      <c r="J13" s="193">
        <f>ROUND(I13*F47,2)</f>
        <v>2448318.78</v>
      </c>
      <c r="K13" s="117">
        <v>122.2</v>
      </c>
      <c r="L13" s="118">
        <v>235</v>
      </c>
      <c r="M13" s="193">
        <f>ROUND(L13*G47,2)</f>
        <v>1453087.25</v>
      </c>
      <c r="N13" s="117">
        <v>920.9</v>
      </c>
      <c r="O13" s="118">
        <v>235</v>
      </c>
      <c r="P13" s="193">
        <f>ROUND(O13*G47,2)</f>
        <v>1453087.25</v>
      </c>
      <c r="Q13" s="117">
        <f t="shared" si="1"/>
        <v>1481</v>
      </c>
      <c r="R13" s="117">
        <f t="shared" si="2"/>
        <v>8928681.28</v>
      </c>
      <c r="S13" s="51"/>
      <c r="T13" s="10"/>
      <c r="U13" s="10"/>
    </row>
    <row r="14" spans="1:21" ht="30" customHeight="1">
      <c r="A14" s="125"/>
      <c r="B14" s="410" t="s">
        <v>37</v>
      </c>
      <c r="C14" s="411"/>
      <c r="D14" s="412"/>
      <c r="E14" s="126">
        <v>186.3</v>
      </c>
      <c r="F14" s="370">
        <v>210</v>
      </c>
      <c r="G14" s="193">
        <f>ROUND(F14*F47,2)</f>
        <v>1250965.8</v>
      </c>
      <c r="H14" s="117">
        <v>55.3</v>
      </c>
      <c r="I14" s="118">
        <v>74.5</v>
      </c>
      <c r="J14" s="193">
        <f>ROUND(I14*F47,2)</f>
        <v>443795.01</v>
      </c>
      <c r="K14" s="117">
        <v>2.8</v>
      </c>
      <c r="L14" s="118">
        <v>99</v>
      </c>
      <c r="M14" s="193">
        <f>ROUND(L14*G47,2)</f>
        <v>612151.65</v>
      </c>
      <c r="N14" s="117">
        <v>158.5</v>
      </c>
      <c r="O14" s="118">
        <v>99</v>
      </c>
      <c r="P14" s="193">
        <f>ROUND(O14*G47,2)</f>
        <v>612151.65</v>
      </c>
      <c r="Q14" s="117">
        <f t="shared" si="1"/>
        <v>482.5</v>
      </c>
      <c r="R14" s="117">
        <f t="shared" si="2"/>
        <v>2919064.11</v>
      </c>
      <c r="S14" s="51"/>
      <c r="T14" s="10"/>
      <c r="U14" s="10"/>
    </row>
    <row r="15" spans="1:21" ht="30" customHeight="1">
      <c r="A15" s="125"/>
      <c r="B15" s="410" t="s">
        <v>38</v>
      </c>
      <c r="C15" s="411"/>
      <c r="D15" s="412"/>
      <c r="E15" s="126">
        <v>619</v>
      </c>
      <c r="F15" s="370">
        <v>557</v>
      </c>
      <c r="G15" s="193">
        <f>ROUND(F15*F47,2)</f>
        <v>3318037.86</v>
      </c>
      <c r="H15" s="117">
        <v>532.4</v>
      </c>
      <c r="I15" s="118">
        <v>160</v>
      </c>
      <c r="J15" s="193">
        <f>ROUND(I15*F47,2)</f>
        <v>953116.8</v>
      </c>
      <c r="K15" s="117">
        <v>142.3</v>
      </c>
      <c r="L15" s="118">
        <v>35</v>
      </c>
      <c r="M15" s="193">
        <f>ROUND(L15*G47,2)</f>
        <v>216417.25</v>
      </c>
      <c r="N15" s="117">
        <v>646.5</v>
      </c>
      <c r="O15" s="118">
        <v>320</v>
      </c>
      <c r="P15" s="193">
        <f>ROUND(O15*G47,2)</f>
        <v>1978672</v>
      </c>
      <c r="Q15" s="117">
        <f t="shared" si="1"/>
        <v>1072</v>
      </c>
      <c r="R15" s="117">
        <f t="shared" si="2"/>
        <v>6466243.91</v>
      </c>
      <c r="S15" s="51"/>
      <c r="T15" s="10"/>
      <c r="U15" s="10"/>
    </row>
    <row r="16" spans="1:21" ht="58.5" customHeight="1">
      <c r="A16" s="125"/>
      <c r="B16" s="410" t="s">
        <v>39</v>
      </c>
      <c r="C16" s="411"/>
      <c r="D16" s="412"/>
      <c r="E16" s="126">
        <v>277.52</v>
      </c>
      <c r="F16" s="371">
        <v>250</v>
      </c>
      <c r="G16" s="193">
        <f>ROUND(F16*F47,2)</f>
        <v>1489245</v>
      </c>
      <c r="H16" s="117">
        <v>129</v>
      </c>
      <c r="I16" s="372">
        <v>80</v>
      </c>
      <c r="J16" s="193">
        <f>ROUND(I16*F47,2)</f>
        <v>476558.4</v>
      </c>
      <c r="K16" s="117">
        <v>7.2</v>
      </c>
      <c r="L16" s="372">
        <v>15</v>
      </c>
      <c r="M16" s="193">
        <f>ROUND(L16*G47,2)</f>
        <v>92750.25</v>
      </c>
      <c r="N16" s="117">
        <v>182.6</v>
      </c>
      <c r="O16" s="373">
        <v>145</v>
      </c>
      <c r="P16" s="193">
        <f>ROUND(O16*G47,2)</f>
        <v>896585.75</v>
      </c>
      <c r="Q16" s="117">
        <f>F16+I16+L16+O16</f>
        <v>490</v>
      </c>
      <c r="R16" s="117">
        <f t="shared" si="2"/>
        <v>2955139.4</v>
      </c>
      <c r="S16" s="180"/>
      <c r="T16" s="10"/>
      <c r="U16" s="10"/>
    </row>
    <row r="17" spans="1:21" s="249" customFormat="1" ht="49.5" customHeight="1">
      <c r="A17" s="255">
        <v>2</v>
      </c>
      <c r="B17" s="445" t="s">
        <v>42</v>
      </c>
      <c r="C17" s="446"/>
      <c r="D17" s="447"/>
      <c r="E17" s="259"/>
      <c r="F17" s="374">
        <f>SUM(F18:F21)</f>
        <v>281.5</v>
      </c>
      <c r="G17" s="245">
        <f>SUM(G18:G21)</f>
        <v>1676889.8699999996</v>
      </c>
      <c r="H17" s="245">
        <f>SUM(H18:H19)</f>
        <v>0</v>
      </c>
      <c r="I17" s="269">
        <f aca="true" t="shared" si="3" ref="I17:R17">SUM(I18:I21)</f>
        <v>96</v>
      </c>
      <c r="J17" s="245">
        <f t="shared" si="3"/>
        <v>571870.08</v>
      </c>
      <c r="K17" s="245">
        <f t="shared" si="3"/>
        <v>0</v>
      </c>
      <c r="L17" s="269">
        <f t="shared" si="3"/>
        <v>49.5</v>
      </c>
      <c r="M17" s="245">
        <f t="shared" si="3"/>
        <v>306075.83</v>
      </c>
      <c r="N17" s="245">
        <f t="shared" si="3"/>
        <v>0</v>
      </c>
      <c r="O17" s="375">
        <f t="shared" si="3"/>
        <v>169.5</v>
      </c>
      <c r="P17" s="254">
        <f t="shared" si="3"/>
        <v>1048077.83</v>
      </c>
      <c r="Q17" s="376">
        <f t="shared" si="3"/>
        <v>596.5</v>
      </c>
      <c r="R17" s="245">
        <f t="shared" si="3"/>
        <v>3602913.61</v>
      </c>
      <c r="S17" s="247"/>
      <c r="T17" s="248"/>
      <c r="U17" s="248"/>
    </row>
    <row r="18" spans="1:21" s="69" customFormat="1" ht="30" customHeight="1">
      <c r="A18" s="124"/>
      <c r="B18" s="410" t="s">
        <v>94</v>
      </c>
      <c r="C18" s="441"/>
      <c r="D18" s="442"/>
      <c r="E18" s="126"/>
      <c r="F18" s="377">
        <v>177</v>
      </c>
      <c r="G18" s="117">
        <f>ROUND(F18*F47,2)</f>
        <v>1054385.46</v>
      </c>
      <c r="H18" s="117"/>
      <c r="I18" s="378">
        <v>30</v>
      </c>
      <c r="J18" s="117">
        <f>ROUND(I18*F47,2)</f>
        <v>178709.4</v>
      </c>
      <c r="K18" s="117"/>
      <c r="L18" s="378">
        <v>11</v>
      </c>
      <c r="M18" s="117">
        <f>ROUND(L18*G47,2)</f>
        <v>68016.85</v>
      </c>
      <c r="N18" s="117"/>
      <c r="O18" s="378">
        <v>80</v>
      </c>
      <c r="P18" s="193">
        <f>ROUND(O18*G47,2)</f>
        <v>494668</v>
      </c>
      <c r="Q18" s="379">
        <f t="shared" si="1"/>
        <v>298</v>
      </c>
      <c r="R18" s="117">
        <f>ROUND(G18+J18+M18+P18,2)</f>
        <v>1795779.71</v>
      </c>
      <c r="S18" s="68"/>
      <c r="T18" s="71"/>
      <c r="U18" s="71"/>
    </row>
    <row r="19" spans="1:21" s="69" customFormat="1" ht="30" customHeight="1">
      <c r="A19" s="124"/>
      <c r="B19" s="410" t="s">
        <v>95</v>
      </c>
      <c r="C19" s="441"/>
      <c r="D19" s="442"/>
      <c r="E19" s="126"/>
      <c r="F19" s="380">
        <v>17</v>
      </c>
      <c r="G19" s="117">
        <f>ROUND(F19*F47,2)</f>
        <v>101268.66</v>
      </c>
      <c r="H19" s="117"/>
      <c r="I19" s="378">
        <v>18</v>
      </c>
      <c r="J19" s="193">
        <f>ROUND(I19*F47,2)</f>
        <v>107225.64</v>
      </c>
      <c r="K19" s="117"/>
      <c r="L19" s="381">
        <v>17</v>
      </c>
      <c r="M19" s="117">
        <f>ROUND(L19*G47,2)</f>
        <v>105116.95</v>
      </c>
      <c r="N19" s="117"/>
      <c r="O19" s="378">
        <v>17</v>
      </c>
      <c r="P19" s="193">
        <f>ROUND(O19*G47,2)</f>
        <v>105116.95</v>
      </c>
      <c r="Q19" s="379">
        <f>F19+I19+L19+O19</f>
        <v>69</v>
      </c>
      <c r="R19" s="117">
        <f>ROUND(G19+J19+M19+P19,2)</f>
        <v>418728.2</v>
      </c>
      <c r="S19" s="68"/>
      <c r="T19" s="71"/>
      <c r="U19" s="71"/>
    </row>
    <row r="20" spans="1:21" s="69" customFormat="1" ht="30" customHeight="1">
      <c r="A20" s="124"/>
      <c r="B20" s="410" t="s">
        <v>97</v>
      </c>
      <c r="C20" s="441"/>
      <c r="D20" s="442"/>
      <c r="E20" s="126"/>
      <c r="F20" s="377">
        <v>17.5</v>
      </c>
      <c r="G20" s="117">
        <f>ROUND(F20*F47,2)</f>
        <v>104247.15</v>
      </c>
      <c r="H20" s="117"/>
      <c r="I20" s="378">
        <v>18</v>
      </c>
      <c r="J20" s="193">
        <f>ROUND(I20*F47,2)</f>
        <v>107225.64</v>
      </c>
      <c r="K20" s="117"/>
      <c r="L20" s="378">
        <v>17.5</v>
      </c>
      <c r="M20" s="117">
        <f>ROUND(L20*G47,2)</f>
        <v>108208.63</v>
      </c>
      <c r="N20" s="117"/>
      <c r="O20" s="378">
        <v>17.5</v>
      </c>
      <c r="P20" s="193">
        <f>ROUND(O20*G47,2)</f>
        <v>108208.63</v>
      </c>
      <c r="Q20" s="379">
        <f>F20+I20+L20+O20</f>
        <v>70.5</v>
      </c>
      <c r="R20" s="117">
        <f>ROUND(G20+J20+M20+P20,2)</f>
        <v>427890.05</v>
      </c>
      <c r="S20" s="68"/>
      <c r="T20" s="71"/>
      <c r="U20" s="71"/>
    </row>
    <row r="21" spans="1:21" s="69" customFormat="1" ht="30" customHeight="1">
      <c r="A21" s="124"/>
      <c r="B21" s="410" t="s">
        <v>96</v>
      </c>
      <c r="C21" s="441"/>
      <c r="D21" s="442"/>
      <c r="E21" s="126"/>
      <c r="F21" s="377">
        <v>70</v>
      </c>
      <c r="G21" s="117">
        <f>ROUND(F21*F47,2)</f>
        <v>416988.6</v>
      </c>
      <c r="H21" s="117"/>
      <c r="I21" s="378">
        <v>30</v>
      </c>
      <c r="J21" s="117">
        <f>ROUND(I21*F47,2)</f>
        <v>178709.4</v>
      </c>
      <c r="K21" s="117"/>
      <c r="L21" s="378">
        <v>4</v>
      </c>
      <c r="M21" s="117">
        <f>ROUND(L21*G47,2)</f>
        <v>24733.4</v>
      </c>
      <c r="N21" s="117"/>
      <c r="O21" s="378">
        <v>55</v>
      </c>
      <c r="P21" s="193">
        <f>ROUND(O21*G47,2)</f>
        <v>340084.25</v>
      </c>
      <c r="Q21" s="379">
        <f>F21+I21+L21+O21</f>
        <v>159</v>
      </c>
      <c r="R21" s="117">
        <f>ROUND(G21+J21+M21+P21,2)</f>
        <v>960515.65</v>
      </c>
      <c r="S21" s="68"/>
      <c r="T21" s="71"/>
      <c r="U21" s="71"/>
    </row>
    <row r="22" spans="1:21" s="249" customFormat="1" ht="49.5" customHeight="1">
      <c r="A22" s="255">
        <v>3</v>
      </c>
      <c r="B22" s="445" t="s">
        <v>43</v>
      </c>
      <c r="C22" s="446"/>
      <c r="D22" s="447"/>
      <c r="E22" s="259"/>
      <c r="F22" s="368">
        <f aca="true" t="shared" si="4" ref="F22:R22">SUM(F23:F26)</f>
        <v>872.5</v>
      </c>
      <c r="G22" s="245">
        <f t="shared" si="4"/>
        <v>5197465.05</v>
      </c>
      <c r="H22" s="245">
        <f t="shared" si="4"/>
        <v>0</v>
      </c>
      <c r="I22" s="244">
        <f t="shared" si="4"/>
        <v>847</v>
      </c>
      <c r="J22" s="245">
        <f t="shared" si="4"/>
        <v>35854943.48</v>
      </c>
      <c r="K22" s="245">
        <f t="shared" si="4"/>
        <v>0</v>
      </c>
      <c r="L22" s="382">
        <f t="shared" si="4"/>
        <v>635</v>
      </c>
      <c r="M22" s="245">
        <f t="shared" si="4"/>
        <v>3926427.25</v>
      </c>
      <c r="N22" s="245">
        <f t="shared" si="4"/>
        <v>0</v>
      </c>
      <c r="O22" s="244">
        <f t="shared" si="4"/>
        <v>1063</v>
      </c>
      <c r="P22" s="254">
        <f t="shared" si="4"/>
        <v>6572901.05</v>
      </c>
      <c r="Q22" s="245">
        <f t="shared" si="4"/>
        <v>3417.5</v>
      </c>
      <c r="R22" s="245">
        <f t="shared" si="4"/>
        <v>51551736.81</v>
      </c>
      <c r="S22" s="247"/>
      <c r="T22" s="248"/>
      <c r="U22" s="248"/>
    </row>
    <row r="23" spans="1:21" s="151" customFormat="1" ht="15" customHeight="1">
      <c r="A23" s="506"/>
      <c r="B23" s="485" t="s">
        <v>44</v>
      </c>
      <c r="C23" s="486"/>
      <c r="D23" s="487"/>
      <c r="E23" s="179"/>
      <c r="F23" s="502">
        <v>38.5</v>
      </c>
      <c r="G23" s="500">
        <f>ROUND(F23*F47,2)</f>
        <v>229343.73</v>
      </c>
      <c r="H23" s="383"/>
      <c r="I23" s="512">
        <v>13</v>
      </c>
      <c r="J23" s="500">
        <f>ROUND(I23*F47,2)</f>
        <v>77440.74</v>
      </c>
      <c r="K23" s="383"/>
      <c r="L23" s="568">
        <v>4</v>
      </c>
      <c r="M23" s="500">
        <f>ROUND(L23*G47,2)</f>
        <v>24733.4</v>
      </c>
      <c r="N23" s="383"/>
      <c r="O23" s="512">
        <v>33</v>
      </c>
      <c r="P23" s="566">
        <f>ROUND(O23*G47,2)</f>
        <v>204050.55</v>
      </c>
      <c r="Q23" s="500">
        <f>F23+I23+L23+O23</f>
        <v>88.5</v>
      </c>
      <c r="R23" s="500">
        <f>ROUND(G23+J23+M23+P23,1)</f>
        <v>535568.4</v>
      </c>
      <c r="S23" s="152"/>
      <c r="T23" s="153"/>
      <c r="U23" s="153"/>
    </row>
    <row r="24" spans="1:21" ht="15" customHeight="1">
      <c r="A24" s="507"/>
      <c r="B24" s="488"/>
      <c r="C24" s="489"/>
      <c r="D24" s="490"/>
      <c r="E24" s="126"/>
      <c r="F24" s="503"/>
      <c r="G24" s="501"/>
      <c r="H24" s="117"/>
      <c r="I24" s="513"/>
      <c r="J24" s="501"/>
      <c r="K24" s="117"/>
      <c r="L24" s="569"/>
      <c r="M24" s="501"/>
      <c r="N24" s="117"/>
      <c r="O24" s="513"/>
      <c r="P24" s="567"/>
      <c r="Q24" s="501"/>
      <c r="R24" s="501"/>
      <c r="S24" s="51"/>
      <c r="T24" s="10"/>
      <c r="U24" s="10"/>
    </row>
    <row r="25" spans="1:21" ht="30" customHeight="1">
      <c r="A25" s="125"/>
      <c r="B25" s="410" t="s">
        <v>92</v>
      </c>
      <c r="C25" s="441"/>
      <c r="D25" s="442"/>
      <c r="E25" s="126"/>
      <c r="F25" s="370">
        <v>49</v>
      </c>
      <c r="G25" s="117">
        <f>ROUND(F25*F47,2)</f>
        <v>291892.02</v>
      </c>
      <c r="H25" s="117"/>
      <c r="I25" s="118">
        <v>49</v>
      </c>
      <c r="J25" s="117">
        <f>ROUND(I25*F47,2)</f>
        <v>291892.02</v>
      </c>
      <c r="K25" s="117"/>
      <c r="L25" s="384">
        <v>71</v>
      </c>
      <c r="M25" s="117">
        <f>ROUND(L25*G47,2)</f>
        <v>439017.85</v>
      </c>
      <c r="N25" s="117"/>
      <c r="O25" s="118">
        <v>30</v>
      </c>
      <c r="P25" s="193">
        <f>ROUND(O25*G47,2)</f>
        <v>185500.5</v>
      </c>
      <c r="Q25" s="117">
        <f>F25+I25+L25+O25</f>
        <v>199</v>
      </c>
      <c r="R25" s="117">
        <f>ROUND(G25+J25+M25+P25,2)</f>
        <v>1208302.39</v>
      </c>
      <c r="S25" s="51"/>
      <c r="T25" s="10"/>
      <c r="U25" s="10"/>
    </row>
    <row r="26" spans="1:21" ht="30" customHeight="1">
      <c r="A26" s="125"/>
      <c r="B26" s="410" t="s">
        <v>93</v>
      </c>
      <c r="C26" s="441"/>
      <c r="D26" s="442"/>
      <c r="E26" s="126"/>
      <c r="F26" s="370">
        <v>785</v>
      </c>
      <c r="G26" s="117">
        <f>ROUND(F26*F47,2)</f>
        <v>4676229.3</v>
      </c>
      <c r="H26" s="117"/>
      <c r="I26" s="118">
        <v>785</v>
      </c>
      <c r="J26" s="117">
        <f>ROUND(F47*F47,2)</f>
        <v>35485610.72</v>
      </c>
      <c r="K26" s="117"/>
      <c r="L26" s="384">
        <v>560</v>
      </c>
      <c r="M26" s="117">
        <f>ROUND(L26*G47,2)</f>
        <v>3462676</v>
      </c>
      <c r="N26" s="117"/>
      <c r="O26" s="118">
        <v>1000</v>
      </c>
      <c r="P26" s="193">
        <f>ROUND(O26*G47,2)</f>
        <v>6183350</v>
      </c>
      <c r="Q26" s="117">
        <f>F26+I26+L26+O26</f>
        <v>3130</v>
      </c>
      <c r="R26" s="117">
        <f>ROUND(G26+J26+M26+P26,2)</f>
        <v>49807866.02</v>
      </c>
      <c r="S26" s="51"/>
      <c r="T26" s="10"/>
      <c r="U26" s="10"/>
    </row>
    <row r="27" spans="1:21" s="249" customFormat="1" ht="49.5" customHeight="1">
      <c r="A27" s="255">
        <v>4</v>
      </c>
      <c r="B27" s="445" t="s">
        <v>47</v>
      </c>
      <c r="C27" s="446"/>
      <c r="D27" s="447"/>
      <c r="E27" s="259"/>
      <c r="F27" s="385">
        <f>F28+F29+F30+F31+F32</f>
        <v>564</v>
      </c>
      <c r="G27" s="245">
        <f>G28+G29+G30+G31+G32</f>
        <v>3359736.7199999997</v>
      </c>
      <c r="H27" s="245"/>
      <c r="I27" s="244">
        <f>I28+I29+I30+I31+I32</f>
        <v>263</v>
      </c>
      <c r="J27" s="245">
        <f>J28+J29+J30+J31+J32</f>
        <v>1566685.74</v>
      </c>
      <c r="K27" s="245"/>
      <c r="L27" s="244">
        <f>L28+L29+L30+L31+L32</f>
        <v>152</v>
      </c>
      <c r="M27" s="245">
        <f>M28+M29+M30+M31+M32</f>
        <v>939869.2000000001</v>
      </c>
      <c r="N27" s="245"/>
      <c r="O27" s="244">
        <f>O28+O29+O30+O31+O32</f>
        <v>394</v>
      </c>
      <c r="P27" s="254">
        <f>P28+P29+P30+P31+P32</f>
        <v>2436239.9</v>
      </c>
      <c r="Q27" s="245">
        <f>SUM(Q28:Q32)</f>
        <v>1373</v>
      </c>
      <c r="R27" s="245">
        <f>R28+R29+R30+R31+R32</f>
        <v>8302531.5600000005</v>
      </c>
      <c r="S27" s="247"/>
      <c r="T27" s="248"/>
      <c r="U27" s="248"/>
    </row>
    <row r="28" spans="1:21" ht="30" customHeight="1">
      <c r="A28" s="125"/>
      <c r="B28" s="410" t="s">
        <v>48</v>
      </c>
      <c r="C28" s="411"/>
      <c r="D28" s="412"/>
      <c r="E28" s="126"/>
      <c r="F28" s="370">
        <v>28</v>
      </c>
      <c r="G28" s="117">
        <f>ROUND(F28*F47,2)</f>
        <v>166795.44</v>
      </c>
      <c r="H28" s="117"/>
      <c r="I28" s="118">
        <v>28</v>
      </c>
      <c r="J28" s="117">
        <f>ROUND(I28*F47,2)</f>
        <v>166795.44</v>
      </c>
      <c r="K28" s="117"/>
      <c r="L28" s="118">
        <v>28</v>
      </c>
      <c r="M28" s="117">
        <f>ROUND(L28*G47,2)</f>
        <v>173133.8</v>
      </c>
      <c r="N28" s="117"/>
      <c r="O28" s="118">
        <v>28</v>
      </c>
      <c r="P28" s="193">
        <f>ROUND(O28*G47,2)</f>
        <v>173133.8</v>
      </c>
      <c r="Q28" s="117">
        <f>F28+I28+L28+O28</f>
        <v>112</v>
      </c>
      <c r="R28" s="117">
        <f>ROUND(G28+J28+M28+P28,2)</f>
        <v>679858.48</v>
      </c>
      <c r="S28" s="51"/>
      <c r="T28" s="10"/>
      <c r="U28" s="10"/>
    </row>
    <row r="29" spans="1:21" ht="30" customHeight="1">
      <c r="A29" s="125"/>
      <c r="B29" s="410" t="s">
        <v>49</v>
      </c>
      <c r="C29" s="411"/>
      <c r="D29" s="412"/>
      <c r="E29" s="126"/>
      <c r="F29" s="370">
        <v>360</v>
      </c>
      <c r="G29" s="117">
        <f>ROUND(F29*F47,2)</f>
        <v>2144512.8</v>
      </c>
      <c r="H29" s="117"/>
      <c r="I29" s="118">
        <v>110</v>
      </c>
      <c r="J29" s="117">
        <f>ROUND(I29*F47,2)</f>
        <v>655267.8</v>
      </c>
      <c r="K29" s="117"/>
      <c r="L29" s="118">
        <v>20</v>
      </c>
      <c r="M29" s="117">
        <f>ROUND(L29*G47,2)</f>
        <v>123667</v>
      </c>
      <c r="N29" s="117"/>
      <c r="O29" s="118">
        <v>210</v>
      </c>
      <c r="P29" s="193">
        <f>ROUND(O29*G47,2)</f>
        <v>1298503.5</v>
      </c>
      <c r="Q29" s="117">
        <f>F29+I29+L29+O29</f>
        <v>700</v>
      </c>
      <c r="R29" s="117">
        <f>ROUND(G29+J29+M29+P29,2)</f>
        <v>4221951.1</v>
      </c>
      <c r="S29" s="51"/>
      <c r="T29" s="10"/>
      <c r="U29" s="10"/>
    </row>
    <row r="30" spans="1:21" ht="30" customHeight="1">
      <c r="A30" s="125"/>
      <c r="B30" s="410" t="s">
        <v>50</v>
      </c>
      <c r="C30" s="411"/>
      <c r="D30" s="412"/>
      <c r="E30" s="126"/>
      <c r="F30" s="370">
        <v>93</v>
      </c>
      <c r="G30" s="117">
        <f>ROUND(F30*F47,2)</f>
        <v>553999.14</v>
      </c>
      <c r="H30" s="117"/>
      <c r="I30" s="118">
        <v>92</v>
      </c>
      <c r="J30" s="117">
        <f>ROUND(I30*F47,2)</f>
        <v>548042.16</v>
      </c>
      <c r="K30" s="117"/>
      <c r="L30" s="118">
        <v>92</v>
      </c>
      <c r="M30" s="117">
        <f>ROUND(L30*G47,2)</f>
        <v>568868.2</v>
      </c>
      <c r="N30" s="117"/>
      <c r="O30" s="118">
        <v>92</v>
      </c>
      <c r="P30" s="193">
        <f>O30*G47</f>
        <v>568868.2000000001</v>
      </c>
      <c r="Q30" s="117">
        <f>F30+I30+L30+O30</f>
        <v>369</v>
      </c>
      <c r="R30" s="117">
        <f>ROUND(G30+J30+M30+P30,2)</f>
        <v>2239777.7</v>
      </c>
      <c r="S30" s="51"/>
      <c r="T30" s="10"/>
      <c r="U30" s="10"/>
    </row>
    <row r="31" spans="1:21" ht="30" customHeight="1">
      <c r="A31" s="125"/>
      <c r="B31" s="410" t="s">
        <v>40</v>
      </c>
      <c r="C31" s="411"/>
      <c r="D31" s="412"/>
      <c r="E31" s="126">
        <v>112.1</v>
      </c>
      <c r="F31" s="370">
        <v>75</v>
      </c>
      <c r="G31" s="117">
        <f>ROUND(F31*F47,2)</f>
        <v>446773.5</v>
      </c>
      <c r="H31" s="117"/>
      <c r="I31" s="118">
        <v>25</v>
      </c>
      <c r="J31" s="117">
        <f>ROUND(I31*F47,2)</f>
        <v>148924.5</v>
      </c>
      <c r="K31" s="117"/>
      <c r="L31" s="118">
        <v>4</v>
      </c>
      <c r="M31" s="117">
        <f>ROUND(L31*G47,2)</f>
        <v>24733.4</v>
      </c>
      <c r="N31" s="117"/>
      <c r="O31" s="118">
        <v>56</v>
      </c>
      <c r="P31" s="193">
        <f>O31*G47</f>
        <v>346267.60000000003</v>
      </c>
      <c r="Q31" s="117">
        <f>F31+I31+L31+O31</f>
        <v>160</v>
      </c>
      <c r="R31" s="117">
        <f>ROUND(G31+J31+M31+P31,2)</f>
        <v>966699</v>
      </c>
      <c r="S31" s="51"/>
      <c r="T31" s="10"/>
      <c r="U31" s="10"/>
    </row>
    <row r="32" spans="1:21" ht="30" customHeight="1">
      <c r="A32" s="125"/>
      <c r="B32" s="410" t="s">
        <v>108</v>
      </c>
      <c r="C32" s="411"/>
      <c r="D32" s="412"/>
      <c r="E32" s="126"/>
      <c r="F32" s="370">
        <v>8</v>
      </c>
      <c r="G32" s="117">
        <f>ROUND(F32*F47,2)</f>
        <v>47655.84</v>
      </c>
      <c r="H32" s="117"/>
      <c r="I32" s="118">
        <v>8</v>
      </c>
      <c r="J32" s="117">
        <f>ROUND(I32*F47,2)</f>
        <v>47655.84</v>
      </c>
      <c r="K32" s="117"/>
      <c r="L32" s="118">
        <v>8</v>
      </c>
      <c r="M32" s="117">
        <f>ROUND(L32*G47,2)</f>
        <v>49466.8</v>
      </c>
      <c r="N32" s="117"/>
      <c r="O32" s="118">
        <v>8</v>
      </c>
      <c r="P32" s="193">
        <f>O32*G47</f>
        <v>49466.8</v>
      </c>
      <c r="Q32" s="117">
        <f>F32+I32+L32+O32</f>
        <v>32</v>
      </c>
      <c r="R32" s="117">
        <f>ROUND(G32+J32+M32+P32,2)</f>
        <v>194245.28</v>
      </c>
      <c r="S32" s="51"/>
      <c r="T32" s="10"/>
      <c r="U32" s="10"/>
    </row>
    <row r="33" spans="1:21" s="249" customFormat="1" ht="49.5" customHeight="1">
      <c r="A33" s="255">
        <v>5</v>
      </c>
      <c r="B33" s="445" t="s">
        <v>53</v>
      </c>
      <c r="C33" s="446"/>
      <c r="D33" s="447"/>
      <c r="E33" s="259"/>
      <c r="F33" s="368">
        <f>F34+F35+F36</f>
        <v>436</v>
      </c>
      <c r="G33" s="245">
        <f>G34+G35+G36</f>
        <v>2597243.2800000003</v>
      </c>
      <c r="H33" s="245"/>
      <c r="I33" s="244">
        <f>I34+I35+I36</f>
        <v>225</v>
      </c>
      <c r="J33" s="245">
        <f>J34+J35+J36</f>
        <v>1340320.5</v>
      </c>
      <c r="K33" s="245"/>
      <c r="L33" s="244">
        <f>L34+L35+L36</f>
        <v>75</v>
      </c>
      <c r="M33" s="245">
        <f>M34+M35+M36</f>
        <v>463751.25</v>
      </c>
      <c r="N33" s="245"/>
      <c r="O33" s="244">
        <f>O34+O35+O36</f>
        <v>450</v>
      </c>
      <c r="P33" s="254">
        <f>P34+P35+P36</f>
        <v>2782507.5</v>
      </c>
      <c r="Q33" s="245">
        <f>Q34+Q35+Q36</f>
        <v>1186</v>
      </c>
      <c r="R33" s="245">
        <f>R34+R35+R36</f>
        <v>7183822.529999999</v>
      </c>
      <c r="S33" s="247"/>
      <c r="T33" s="248"/>
      <c r="U33" s="248"/>
    </row>
    <row r="34" spans="1:21" ht="30" customHeight="1">
      <c r="A34" s="125"/>
      <c r="B34" s="460" t="s">
        <v>98</v>
      </c>
      <c r="C34" s="461"/>
      <c r="D34" s="462"/>
      <c r="E34" s="126"/>
      <c r="F34" s="370">
        <v>16</v>
      </c>
      <c r="G34" s="117">
        <f>ROUND(F34*F47,2)</f>
        <v>95311.68</v>
      </c>
      <c r="H34" s="117"/>
      <c r="I34" s="118">
        <v>15</v>
      </c>
      <c r="J34" s="117">
        <f>ROUND(I34*F47,2)</f>
        <v>89354.7</v>
      </c>
      <c r="K34" s="117"/>
      <c r="L34" s="118">
        <v>5</v>
      </c>
      <c r="M34" s="117">
        <f>ROUND(L34*G47,2)</f>
        <v>30916.75</v>
      </c>
      <c r="N34" s="117"/>
      <c r="O34" s="118">
        <v>70</v>
      </c>
      <c r="P34" s="193">
        <f>O34*G47</f>
        <v>432834.5</v>
      </c>
      <c r="Q34" s="117">
        <f>F34+I34+L34+O34</f>
        <v>106</v>
      </c>
      <c r="R34" s="117">
        <f>ROUND(G34+J34+M34+P34,2)</f>
        <v>648417.63</v>
      </c>
      <c r="S34" s="51"/>
      <c r="T34" s="10"/>
      <c r="U34" s="10"/>
    </row>
    <row r="35" spans="1:21" ht="30" customHeight="1">
      <c r="A35" s="125"/>
      <c r="B35" s="410" t="s">
        <v>55</v>
      </c>
      <c r="C35" s="411"/>
      <c r="D35" s="412"/>
      <c r="E35" s="126"/>
      <c r="F35" s="370">
        <v>160</v>
      </c>
      <c r="G35" s="193">
        <f>ROUND(F35*F47,2)</f>
        <v>953116.8</v>
      </c>
      <c r="H35" s="117"/>
      <c r="I35" s="118">
        <v>60</v>
      </c>
      <c r="J35" s="193">
        <f>ROUND(I35*F47,2)</f>
        <v>357418.8</v>
      </c>
      <c r="K35" s="117"/>
      <c r="L35" s="118">
        <v>20</v>
      </c>
      <c r="M35" s="193">
        <f>ROUND(L35*G47,2)</f>
        <v>123667</v>
      </c>
      <c r="N35" s="117"/>
      <c r="O35" s="118">
        <v>140</v>
      </c>
      <c r="P35" s="193">
        <f>O35*G47</f>
        <v>865669</v>
      </c>
      <c r="Q35" s="117">
        <f>F35+I35+L35+O35</f>
        <v>380</v>
      </c>
      <c r="R35" s="193">
        <f>ROUND(G35+J35+M35+P35,2)</f>
        <v>2299871.6</v>
      </c>
      <c r="S35" s="51"/>
      <c r="T35" s="10"/>
      <c r="U35" s="10"/>
    </row>
    <row r="36" spans="1:21" ht="30" customHeight="1">
      <c r="A36" s="125"/>
      <c r="B36" s="410" t="s">
        <v>81</v>
      </c>
      <c r="C36" s="411"/>
      <c r="D36" s="412"/>
      <c r="E36" s="126"/>
      <c r="F36" s="370">
        <v>260</v>
      </c>
      <c r="G36" s="117">
        <f>ROUND(F36*F47,2)</f>
        <v>1548814.8</v>
      </c>
      <c r="H36" s="117"/>
      <c r="I36" s="118">
        <v>150</v>
      </c>
      <c r="J36" s="117">
        <f>ROUND(I36*F47,2)</f>
        <v>893547</v>
      </c>
      <c r="K36" s="117"/>
      <c r="L36" s="118">
        <v>50</v>
      </c>
      <c r="M36" s="117">
        <f>ROUND(L36*G47,2)</f>
        <v>309167.5</v>
      </c>
      <c r="N36" s="117"/>
      <c r="O36" s="118">
        <v>240</v>
      </c>
      <c r="P36" s="193">
        <f>SUM(O36)*G47</f>
        <v>1484004</v>
      </c>
      <c r="Q36" s="117">
        <f>F36+I36+L36+O36</f>
        <v>700</v>
      </c>
      <c r="R36" s="117">
        <f>ROUND(G36+J36+M36+P36,2)</f>
        <v>4235533.3</v>
      </c>
      <c r="S36" s="51"/>
      <c r="T36" s="10"/>
      <c r="U36" s="10"/>
    </row>
    <row r="37" spans="1:21" s="249" customFormat="1" ht="49.5" customHeight="1">
      <c r="A37" s="255">
        <v>6</v>
      </c>
      <c r="B37" s="445" t="s">
        <v>56</v>
      </c>
      <c r="C37" s="446"/>
      <c r="D37" s="447"/>
      <c r="E37" s="259"/>
      <c r="F37" s="374">
        <f>SUM(F38:F39)</f>
        <v>192.53</v>
      </c>
      <c r="G37" s="245">
        <f>SUM(G38:G39)</f>
        <v>1146897.3599999999</v>
      </c>
      <c r="H37" s="245"/>
      <c r="I37" s="269">
        <f>SUM(I38:I39)</f>
        <v>130.65</v>
      </c>
      <c r="J37" s="245">
        <f>SUM(J38:J39)</f>
        <v>778279.4400000001</v>
      </c>
      <c r="K37" s="245"/>
      <c r="L37" s="269">
        <f>SUM(L38:L39)</f>
        <v>96.44</v>
      </c>
      <c r="M37" s="245">
        <f>SUM(M38:M39)</f>
        <v>596322.27</v>
      </c>
      <c r="N37" s="245"/>
      <c r="O37" s="269">
        <f>SUM(O38:O39)</f>
        <v>216.71</v>
      </c>
      <c r="P37" s="254">
        <f>P38+P39</f>
        <v>1339993.78</v>
      </c>
      <c r="Q37" s="245">
        <f>SUM(Q38:Q39)</f>
        <v>636.33</v>
      </c>
      <c r="R37" s="245">
        <f>SUM(R38:R39)</f>
        <v>3861492.85</v>
      </c>
      <c r="S37" s="247"/>
      <c r="T37" s="248"/>
      <c r="U37" s="248"/>
    </row>
    <row r="38" spans="1:21" s="69" customFormat="1" ht="30" customHeight="1">
      <c r="A38" s="125"/>
      <c r="B38" s="410" t="s">
        <v>86</v>
      </c>
      <c r="C38" s="441"/>
      <c r="D38" s="442"/>
      <c r="E38" s="126"/>
      <c r="F38" s="377">
        <f>186.53</f>
        <v>186.53</v>
      </c>
      <c r="G38" s="117">
        <f>ROUND(F38*F47,2)</f>
        <v>1111155.48</v>
      </c>
      <c r="H38" s="117"/>
      <c r="I38" s="378">
        <f>124.65</f>
        <v>124.65</v>
      </c>
      <c r="J38" s="117">
        <f>ROUND(I38*F47,2)</f>
        <v>742537.56</v>
      </c>
      <c r="K38" s="117"/>
      <c r="L38" s="378">
        <v>90.44</v>
      </c>
      <c r="M38" s="117">
        <f>ROUND(L38*G47,2)</f>
        <v>559222.17</v>
      </c>
      <c r="N38" s="117"/>
      <c r="O38" s="378">
        <v>210.71</v>
      </c>
      <c r="P38" s="193">
        <f>ROUND(O38*G47,2)</f>
        <v>1302893.68</v>
      </c>
      <c r="Q38" s="117">
        <f>F38+I38+L38+O38</f>
        <v>612.33</v>
      </c>
      <c r="R38" s="117">
        <f>ROUND(G38+J38+M38+P38,2)</f>
        <v>3715808.89</v>
      </c>
      <c r="S38" s="68"/>
      <c r="T38" s="71"/>
      <c r="U38" s="71"/>
    </row>
    <row r="39" spans="1:21" s="69" customFormat="1" ht="30" customHeight="1">
      <c r="A39" s="125"/>
      <c r="B39" s="410" t="s">
        <v>85</v>
      </c>
      <c r="C39" s="441"/>
      <c r="D39" s="442"/>
      <c r="E39" s="126"/>
      <c r="F39" s="377">
        <v>6</v>
      </c>
      <c r="G39" s="117">
        <f>ROUND(F39*F47,2)</f>
        <v>35741.88</v>
      </c>
      <c r="H39" s="117"/>
      <c r="I39" s="378">
        <v>6</v>
      </c>
      <c r="J39" s="117">
        <f>ROUND(I39*F47,2)</f>
        <v>35741.88</v>
      </c>
      <c r="K39" s="117"/>
      <c r="L39" s="378">
        <v>6</v>
      </c>
      <c r="M39" s="117">
        <f>ROUND(L39*G47,2)</f>
        <v>37100.1</v>
      </c>
      <c r="N39" s="117"/>
      <c r="O39" s="378">
        <v>6</v>
      </c>
      <c r="P39" s="193">
        <f>ROUND(O39*G47,2)</f>
        <v>37100.1</v>
      </c>
      <c r="Q39" s="117">
        <f>F39+I39+L39+O39</f>
        <v>24</v>
      </c>
      <c r="R39" s="117">
        <f>ROUND(G39+J39+M39+P39,2)</f>
        <v>145683.96</v>
      </c>
      <c r="S39" s="68"/>
      <c r="T39" s="71"/>
      <c r="U39" s="71"/>
    </row>
    <row r="40" spans="1:21" s="249" customFormat="1" ht="49.5" customHeight="1">
      <c r="A40" s="255">
        <v>7</v>
      </c>
      <c r="B40" s="476" t="s">
        <v>82</v>
      </c>
      <c r="C40" s="477"/>
      <c r="D40" s="478"/>
      <c r="E40" s="259"/>
      <c r="F40" s="374">
        <f>F41+F42+F43</f>
        <v>86</v>
      </c>
      <c r="G40" s="245">
        <f>G41+G42+G43</f>
        <v>512300.28</v>
      </c>
      <c r="H40" s="245">
        <f>SUM(H41:H42)</f>
        <v>0</v>
      </c>
      <c r="I40" s="269">
        <f>I41+I42+I43</f>
        <v>56.5</v>
      </c>
      <c r="J40" s="245">
        <f>J41+J42+J43</f>
        <v>336569.37</v>
      </c>
      <c r="K40" s="245">
        <f>SUM(K41:K42)</f>
        <v>0</v>
      </c>
      <c r="L40" s="269">
        <f>L41+L42+L43</f>
        <v>45.5</v>
      </c>
      <c r="M40" s="245">
        <f>M41+M42+M43</f>
        <v>281342.43</v>
      </c>
      <c r="N40" s="245">
        <f>SUM(N41:N42)</f>
        <v>0</v>
      </c>
      <c r="O40" s="269">
        <f>O41+O42+O43</f>
        <v>140</v>
      </c>
      <c r="P40" s="254">
        <f>P41+P42+P43</f>
        <v>865669</v>
      </c>
      <c r="Q40" s="254">
        <f>Q41+Q42+Q43</f>
        <v>328</v>
      </c>
      <c r="R40" s="245">
        <f>R41+R42+R43</f>
        <v>1995881.08</v>
      </c>
      <c r="S40" s="247"/>
      <c r="T40" s="248"/>
      <c r="U40" s="248"/>
    </row>
    <row r="41" spans="1:21" s="69" customFormat="1" ht="30" customHeight="1">
      <c r="A41" s="122"/>
      <c r="B41" s="410" t="s">
        <v>83</v>
      </c>
      <c r="C41" s="411"/>
      <c r="D41" s="412"/>
      <c r="E41" s="127"/>
      <c r="F41" s="377">
        <v>12</v>
      </c>
      <c r="G41" s="117">
        <f>ROUND(F41*F47,2)</f>
        <v>71483.76</v>
      </c>
      <c r="H41" s="117"/>
      <c r="I41" s="378">
        <v>7.5</v>
      </c>
      <c r="J41" s="117">
        <f>ROUND(I41*F47,2)</f>
        <v>44677.35</v>
      </c>
      <c r="K41" s="117"/>
      <c r="L41" s="378">
        <v>5.5</v>
      </c>
      <c r="M41" s="117">
        <f>ROUND(L41*G47,2)</f>
        <v>34008.43</v>
      </c>
      <c r="N41" s="117"/>
      <c r="O41" s="378">
        <v>11</v>
      </c>
      <c r="P41" s="193">
        <f>ROUND(O41*G47,2)</f>
        <v>68016.85</v>
      </c>
      <c r="Q41" s="193">
        <f>F41+I41+L41+O41</f>
        <v>36</v>
      </c>
      <c r="R41" s="117">
        <f>ROUND(G41+J41+M41+P41,2)</f>
        <v>218186.39</v>
      </c>
      <c r="S41" s="68"/>
      <c r="T41" s="71"/>
      <c r="U41" s="71"/>
    </row>
    <row r="42" spans="1:21" s="69" customFormat="1" ht="30" customHeight="1">
      <c r="A42" s="122"/>
      <c r="B42" s="410" t="s">
        <v>84</v>
      </c>
      <c r="C42" s="411"/>
      <c r="D42" s="412"/>
      <c r="E42" s="127"/>
      <c r="F42" s="377">
        <v>65</v>
      </c>
      <c r="G42" s="117">
        <f>ROUND(F42*F47,2)</f>
        <v>387203.7</v>
      </c>
      <c r="H42" s="117"/>
      <c r="I42" s="378">
        <v>40</v>
      </c>
      <c r="J42" s="117">
        <f>ROUND(I42*F47,2)</f>
        <v>238279.2</v>
      </c>
      <c r="K42" s="117"/>
      <c r="L42" s="378">
        <v>31</v>
      </c>
      <c r="M42" s="117">
        <f>ROUND(L42*G47,2)</f>
        <v>191683.85</v>
      </c>
      <c r="N42" s="117"/>
      <c r="O42" s="378">
        <v>120</v>
      </c>
      <c r="P42" s="193">
        <f>ROUND(O42*G47,2)</f>
        <v>742002</v>
      </c>
      <c r="Q42" s="193">
        <f>F42+I42+L42+O42</f>
        <v>256</v>
      </c>
      <c r="R42" s="117">
        <f>ROUND(G42+J42+M42+P42,2)</f>
        <v>1559168.75</v>
      </c>
      <c r="S42" s="68"/>
      <c r="T42" s="71"/>
      <c r="U42" s="71"/>
    </row>
    <row r="43" spans="1:21" s="69" customFormat="1" ht="30" customHeight="1">
      <c r="A43" s="122"/>
      <c r="B43" s="410" t="s">
        <v>107</v>
      </c>
      <c r="C43" s="411"/>
      <c r="D43" s="412"/>
      <c r="E43" s="127"/>
      <c r="F43" s="377">
        <v>9</v>
      </c>
      <c r="G43" s="117">
        <f>ROUND(F43*F47,2)</f>
        <v>53612.82</v>
      </c>
      <c r="H43" s="117"/>
      <c r="I43" s="378">
        <v>9</v>
      </c>
      <c r="J43" s="117">
        <f>ROUND(I43*F47,2)</f>
        <v>53612.82</v>
      </c>
      <c r="K43" s="117"/>
      <c r="L43" s="378">
        <v>9</v>
      </c>
      <c r="M43" s="117">
        <f>ROUND(L43*G47,2)</f>
        <v>55650.15</v>
      </c>
      <c r="N43" s="117"/>
      <c r="O43" s="378">
        <v>9</v>
      </c>
      <c r="P43" s="193">
        <f>ROUND(G47*O43,2)</f>
        <v>55650.15</v>
      </c>
      <c r="Q43" s="193">
        <f>F43+I43+L43+O43</f>
        <v>36</v>
      </c>
      <c r="R43" s="117">
        <f>ROUND(G43+J43+M43+P43,2)</f>
        <v>218525.94</v>
      </c>
      <c r="S43" s="68"/>
      <c r="T43" s="71"/>
      <c r="U43" s="71"/>
    </row>
    <row r="44" spans="1:20" s="249" customFormat="1" ht="49.5" customHeight="1">
      <c r="A44" s="260"/>
      <c r="B44" s="497" t="s">
        <v>19</v>
      </c>
      <c r="C44" s="498"/>
      <c r="D44" s="499"/>
      <c r="E44" s="256" t="e">
        <f>#REF!+#REF!+#REF!+E11+E12+E13+E14+E15+E16+E31+#REF!+#REF!+#REF!</f>
        <v>#REF!</v>
      </c>
      <c r="F44" s="244">
        <f>F10+F17+F22+F27+F33+F37+F40</f>
        <v>4644.53</v>
      </c>
      <c r="G44" s="245">
        <f>G10+G17+G22+G27+G33+G37+G40</f>
        <v>27667372.32</v>
      </c>
      <c r="H44" s="245" t="e">
        <f>#REF!+H10+H17+H22+H27+H33+H37+H40</f>
        <v>#REF!</v>
      </c>
      <c r="I44" s="244">
        <f>I10+I17+I22+I27+I33+I37+I40</f>
        <v>2555.65</v>
      </c>
      <c r="J44" s="245">
        <f>J10+J17+J22+J27+J33+J37+J40</f>
        <v>46033337.35999999</v>
      </c>
      <c r="K44" s="245" t="e">
        <f>#REF!+K10+K17+K22+K27+K33+K37+K40</f>
        <v>#REF!</v>
      </c>
      <c r="L44" s="244">
        <f>L10+L17+L22+L27+L33+L37+L40</f>
        <v>1497.44</v>
      </c>
      <c r="M44" s="245">
        <f>M10+M17+M22+M27+M33+M37+M40</f>
        <v>9259195.63</v>
      </c>
      <c r="N44" s="245" t="e">
        <f>#REF!+N10+N17+N22+N27+N33+N37+N40</f>
        <v>#REF!</v>
      </c>
      <c r="O44" s="386">
        <f>O10+O17+O22+O27+O33+O37+O40</f>
        <v>3587.21</v>
      </c>
      <c r="P44" s="254">
        <f>P10+P17+P22+P27+P33+P37+P40</f>
        <v>22180974.96</v>
      </c>
      <c r="Q44" s="245">
        <f>Q10+Q17+Q22+Q27+Q33+Q37+Q40</f>
        <v>12284.83</v>
      </c>
      <c r="R44" s="245">
        <f>R10+R17+R22+R27+R33+R37+R40</f>
        <v>105140880.25</v>
      </c>
      <c r="S44" s="261"/>
      <c r="T44" s="262"/>
    </row>
    <row r="45" spans="1:18" ht="65.25" customHeight="1">
      <c r="A45" s="128"/>
      <c r="B45" s="473" t="s">
        <v>8</v>
      </c>
      <c r="C45" s="474"/>
      <c r="D45" s="475"/>
      <c r="E45" s="479" t="s">
        <v>147</v>
      </c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1"/>
    </row>
    <row r="46" spans="1:22" ht="15.75" customHeight="1">
      <c r="A46" s="176"/>
      <c r="B46" s="177"/>
      <c r="C46" s="178"/>
      <c r="D46" s="178"/>
      <c r="E46" s="82"/>
      <c r="F46" s="82"/>
      <c r="G46" s="82"/>
      <c r="H46" s="82"/>
      <c r="I46" s="82"/>
      <c r="J46" s="83"/>
      <c r="K46" s="17"/>
      <c r="L46" s="17"/>
      <c r="M46" s="73"/>
      <c r="N46" s="17"/>
      <c r="O46" s="17"/>
      <c r="P46" s="73"/>
      <c r="Q46" s="17"/>
      <c r="R46" s="73"/>
      <c r="T46" s="9"/>
      <c r="U46" s="9"/>
      <c r="V46" s="9"/>
    </row>
    <row r="47" spans="1:22" ht="33.75" customHeight="1">
      <c r="A47" s="181"/>
      <c r="B47" s="182"/>
      <c r="C47" s="183"/>
      <c r="D47" s="184"/>
      <c r="E47" s="183" t="s">
        <v>11</v>
      </c>
      <c r="F47" s="388">
        <v>5956.98</v>
      </c>
      <c r="G47" s="389">
        <v>6183.35</v>
      </c>
      <c r="H47" s="21"/>
      <c r="I47" s="21"/>
      <c r="J47" s="21"/>
      <c r="K47" s="21"/>
      <c r="L47" s="21"/>
      <c r="M47" s="21"/>
      <c r="N47" s="182"/>
      <c r="O47" s="182"/>
      <c r="P47" s="182"/>
      <c r="Q47" s="182"/>
      <c r="R47" s="182"/>
      <c r="T47" s="9"/>
      <c r="U47" s="9"/>
      <c r="V47" s="9"/>
    </row>
    <row r="48" spans="1:22" ht="31.5" customHeight="1">
      <c r="A48" s="510" t="s">
        <v>142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T48" s="9"/>
      <c r="U48" s="9"/>
      <c r="V48" s="9"/>
    </row>
    <row r="49" spans="1:22" ht="27.75" customHeight="1">
      <c r="A49" s="434" t="s">
        <v>15</v>
      </c>
      <c r="B49" s="435" t="s">
        <v>0</v>
      </c>
      <c r="C49" s="436"/>
      <c r="D49" s="437"/>
      <c r="E49" s="468" t="s">
        <v>1</v>
      </c>
      <c r="F49" s="468"/>
      <c r="G49" s="468"/>
      <c r="H49" s="468" t="s">
        <v>3</v>
      </c>
      <c r="I49" s="468"/>
      <c r="J49" s="468"/>
      <c r="K49" s="468" t="s">
        <v>4</v>
      </c>
      <c r="L49" s="468"/>
      <c r="M49" s="468"/>
      <c r="N49" s="468" t="s">
        <v>6</v>
      </c>
      <c r="O49" s="468"/>
      <c r="P49" s="468"/>
      <c r="Q49" s="468" t="s">
        <v>7</v>
      </c>
      <c r="R49" s="468"/>
      <c r="T49" s="9"/>
      <c r="U49" s="9"/>
      <c r="V49" s="9"/>
    </row>
    <row r="50" spans="1:22" ht="30" customHeight="1">
      <c r="A50" s="434"/>
      <c r="B50" s="438"/>
      <c r="C50" s="439"/>
      <c r="D50" s="440"/>
      <c r="E50" s="296"/>
      <c r="F50" s="296" t="s">
        <v>9</v>
      </c>
      <c r="G50" s="74" t="s">
        <v>5</v>
      </c>
      <c r="H50" s="296" t="s">
        <v>9</v>
      </c>
      <c r="I50" s="296" t="s">
        <v>9</v>
      </c>
      <c r="J50" s="74" t="s">
        <v>5</v>
      </c>
      <c r="K50" s="296" t="s">
        <v>9</v>
      </c>
      <c r="L50" s="296" t="s">
        <v>9</v>
      </c>
      <c r="M50" s="74" t="s">
        <v>5</v>
      </c>
      <c r="N50" s="296" t="s">
        <v>9</v>
      </c>
      <c r="O50" s="296" t="s">
        <v>9</v>
      </c>
      <c r="P50" s="74" t="s">
        <v>5</v>
      </c>
      <c r="Q50" s="296" t="s">
        <v>9</v>
      </c>
      <c r="R50" s="74" t="s">
        <v>5</v>
      </c>
      <c r="T50" s="9"/>
      <c r="U50" s="9"/>
      <c r="V50" s="9"/>
    </row>
    <row r="51" spans="1:22" s="249" customFormat="1" ht="30" customHeight="1">
      <c r="A51" s="242">
        <v>2</v>
      </c>
      <c r="B51" s="419" t="s">
        <v>41</v>
      </c>
      <c r="C51" s="420"/>
      <c r="D51" s="421"/>
      <c r="E51" s="263"/>
      <c r="F51" s="264">
        <f>F52+F53+F54+F55+F56+F57</f>
        <v>103100</v>
      </c>
      <c r="G51" s="265">
        <f aca="true" t="shared" si="5" ref="G51:R51">G52+G53+G54+G55+G56+G57</f>
        <v>669119</v>
      </c>
      <c r="H51" s="265">
        <f t="shared" si="5"/>
        <v>161000</v>
      </c>
      <c r="I51" s="264">
        <f t="shared" si="5"/>
        <v>100000</v>
      </c>
      <c r="J51" s="265">
        <f t="shared" si="5"/>
        <v>649000</v>
      </c>
      <c r="K51" s="265">
        <f t="shared" si="5"/>
        <v>168000</v>
      </c>
      <c r="L51" s="264">
        <f t="shared" si="5"/>
        <v>103749</v>
      </c>
      <c r="M51" s="265">
        <f t="shared" si="5"/>
        <v>699268.26</v>
      </c>
      <c r="N51" s="265">
        <f t="shared" si="5"/>
        <v>244000</v>
      </c>
      <c r="O51" s="264">
        <f t="shared" si="5"/>
        <v>129200</v>
      </c>
      <c r="P51" s="265">
        <f t="shared" si="5"/>
        <v>870808</v>
      </c>
      <c r="Q51" s="265">
        <f t="shared" si="5"/>
        <v>436049</v>
      </c>
      <c r="R51" s="265">
        <f t="shared" si="5"/>
        <v>2888195.26</v>
      </c>
      <c r="S51" s="247"/>
      <c r="T51" s="258"/>
      <c r="U51" s="257"/>
      <c r="V51" s="258"/>
    </row>
    <row r="52" spans="1:21" ht="30" customHeight="1">
      <c r="A52" s="199"/>
      <c r="B52" s="470" t="s">
        <v>34</v>
      </c>
      <c r="C52" s="471"/>
      <c r="D52" s="472"/>
      <c r="E52" s="12">
        <v>53000</v>
      </c>
      <c r="F52" s="118">
        <v>30000</v>
      </c>
      <c r="G52" s="117">
        <f>ROUND(F52*F85,2)</f>
        <v>194700</v>
      </c>
      <c r="H52" s="117">
        <v>36000</v>
      </c>
      <c r="I52" s="118">
        <v>25000</v>
      </c>
      <c r="J52" s="117">
        <f>ROUND(I52*F85,2)</f>
        <v>162250</v>
      </c>
      <c r="K52" s="117">
        <v>24000</v>
      </c>
      <c r="L52" s="118">
        <v>25000</v>
      </c>
      <c r="M52" s="117">
        <f>ROUND(L52*G85,2)</f>
        <v>168500</v>
      </c>
      <c r="N52" s="117">
        <v>50000</v>
      </c>
      <c r="O52" s="118">
        <v>40000</v>
      </c>
      <c r="P52" s="117">
        <f>ROUND(O52*G85,2)</f>
        <v>269600</v>
      </c>
      <c r="Q52" s="117">
        <f aca="true" t="shared" si="6" ref="Q52:R62">F52+I52+L52+O52</f>
        <v>120000</v>
      </c>
      <c r="R52" s="117">
        <f t="shared" si="6"/>
        <v>795050</v>
      </c>
      <c r="S52" s="51"/>
      <c r="U52" s="10"/>
    </row>
    <row r="53" spans="1:21" ht="30" customHeight="1">
      <c r="A53" s="199"/>
      <c r="B53" s="470" t="s">
        <v>35</v>
      </c>
      <c r="C53" s="471"/>
      <c r="D53" s="472"/>
      <c r="E53" s="12">
        <v>27000</v>
      </c>
      <c r="F53" s="118">
        <v>20000</v>
      </c>
      <c r="G53" s="117">
        <f>ROUND(F53*F85,2)</f>
        <v>129800</v>
      </c>
      <c r="H53" s="117">
        <v>17000</v>
      </c>
      <c r="I53" s="118">
        <v>23000</v>
      </c>
      <c r="J53" s="117">
        <f>ROUND(I53*F85,2)</f>
        <v>149270</v>
      </c>
      <c r="K53" s="117">
        <v>19000</v>
      </c>
      <c r="L53" s="118">
        <v>18549</v>
      </c>
      <c r="M53" s="117">
        <f>ROUND(L53*G85,2)</f>
        <v>125020.26</v>
      </c>
      <c r="N53" s="117">
        <v>41000</v>
      </c>
      <c r="O53" s="118">
        <v>22000</v>
      </c>
      <c r="P53" s="117">
        <f>ROUND(O53*G85,2)</f>
        <v>148280</v>
      </c>
      <c r="Q53" s="117">
        <f t="shared" si="6"/>
        <v>83549</v>
      </c>
      <c r="R53" s="117">
        <f t="shared" si="6"/>
        <v>552370.26</v>
      </c>
      <c r="S53" s="51"/>
      <c r="U53" s="10"/>
    </row>
    <row r="54" spans="1:21" ht="30" customHeight="1">
      <c r="A54" s="199"/>
      <c r="B54" s="470" t="s">
        <v>36</v>
      </c>
      <c r="C54" s="471"/>
      <c r="D54" s="472"/>
      <c r="E54" s="12">
        <v>70000</v>
      </c>
      <c r="F54" s="118">
        <v>15000</v>
      </c>
      <c r="G54" s="117">
        <f>ROUND(F54*F85,2)</f>
        <v>97350</v>
      </c>
      <c r="H54" s="117">
        <v>55000</v>
      </c>
      <c r="I54" s="118">
        <v>14000</v>
      </c>
      <c r="J54" s="117">
        <f>ROUND(I54*F85,2)</f>
        <v>90860</v>
      </c>
      <c r="K54" s="117">
        <v>45000</v>
      </c>
      <c r="L54" s="118">
        <v>13000</v>
      </c>
      <c r="M54" s="117">
        <f>ROUND(L54*G85,2)</f>
        <v>87620</v>
      </c>
      <c r="N54" s="117">
        <v>70000</v>
      </c>
      <c r="O54" s="118">
        <v>16000</v>
      </c>
      <c r="P54" s="117">
        <f>ROUND(O54*G85,2)</f>
        <v>107840</v>
      </c>
      <c r="Q54" s="117">
        <f t="shared" si="6"/>
        <v>58000</v>
      </c>
      <c r="R54" s="117">
        <f t="shared" si="6"/>
        <v>383670</v>
      </c>
      <c r="S54" s="51"/>
      <c r="U54" s="10"/>
    </row>
    <row r="55" spans="1:21" ht="30" customHeight="1">
      <c r="A55" s="26"/>
      <c r="B55" s="469" t="s">
        <v>37</v>
      </c>
      <c r="C55" s="469"/>
      <c r="D55" s="469"/>
      <c r="E55" s="5">
        <v>17000</v>
      </c>
      <c r="F55" s="118">
        <v>15000</v>
      </c>
      <c r="G55" s="117">
        <f>ROUND(F55*F85,2)</f>
        <v>97350</v>
      </c>
      <c r="H55" s="117">
        <v>14000</v>
      </c>
      <c r="I55" s="118">
        <v>15000</v>
      </c>
      <c r="J55" s="117">
        <f>ROUND(I55*F85,2)</f>
        <v>97350</v>
      </c>
      <c r="K55" s="117">
        <v>13000</v>
      </c>
      <c r="L55" s="118">
        <v>15000</v>
      </c>
      <c r="M55" s="117">
        <f>ROUND(L55*G85,2)</f>
        <v>101100</v>
      </c>
      <c r="N55" s="117">
        <v>24000</v>
      </c>
      <c r="O55" s="118">
        <v>15000</v>
      </c>
      <c r="P55" s="117">
        <f>ROUND(O55*G85,2)</f>
        <v>101100</v>
      </c>
      <c r="Q55" s="117">
        <f t="shared" si="6"/>
        <v>60000</v>
      </c>
      <c r="R55" s="117">
        <f t="shared" si="6"/>
        <v>396900</v>
      </c>
      <c r="S55" s="51"/>
      <c r="U55" s="10"/>
    </row>
    <row r="56" spans="1:21" ht="30" customHeight="1">
      <c r="A56" s="26"/>
      <c r="B56" s="469" t="s">
        <v>38</v>
      </c>
      <c r="C56" s="469"/>
      <c r="D56" s="469"/>
      <c r="E56" s="5">
        <v>31000</v>
      </c>
      <c r="F56" s="118">
        <v>20000</v>
      </c>
      <c r="G56" s="117">
        <f>ROUND(F56*F85,2)</f>
        <v>129800</v>
      </c>
      <c r="H56" s="117">
        <v>27000</v>
      </c>
      <c r="I56" s="118">
        <v>20000</v>
      </c>
      <c r="J56" s="117">
        <f>ROUND(I56*F85,2)</f>
        <v>129800</v>
      </c>
      <c r="K56" s="117">
        <v>58000</v>
      </c>
      <c r="L56" s="118">
        <v>25000</v>
      </c>
      <c r="M56" s="117">
        <f>ROUND(L56*G85,2)</f>
        <v>168500</v>
      </c>
      <c r="N56" s="117">
        <v>44000</v>
      </c>
      <c r="O56" s="118">
        <v>25000</v>
      </c>
      <c r="P56" s="117">
        <f>ROUND(O56*G85,2)</f>
        <v>168500</v>
      </c>
      <c r="Q56" s="117">
        <f t="shared" si="6"/>
        <v>90000</v>
      </c>
      <c r="R56" s="117">
        <f t="shared" si="6"/>
        <v>596600</v>
      </c>
      <c r="S56" s="51"/>
      <c r="U56" s="10"/>
    </row>
    <row r="57" spans="1:21" ht="46.5" customHeight="1">
      <c r="A57" s="26"/>
      <c r="B57" s="469" t="s">
        <v>39</v>
      </c>
      <c r="C57" s="469"/>
      <c r="D57" s="469"/>
      <c r="E57" s="5">
        <v>8000</v>
      </c>
      <c r="F57" s="118">
        <v>3100</v>
      </c>
      <c r="G57" s="117">
        <f>ROUND(F57*F85,2)</f>
        <v>20119</v>
      </c>
      <c r="H57" s="117">
        <v>12000</v>
      </c>
      <c r="I57" s="118">
        <v>3000</v>
      </c>
      <c r="J57" s="117">
        <f>ROUND(I57*F85,2)</f>
        <v>19470</v>
      </c>
      <c r="K57" s="117">
        <v>9000</v>
      </c>
      <c r="L57" s="118">
        <v>7200</v>
      </c>
      <c r="M57" s="117">
        <f>ROUND(L57*G85,2)</f>
        <v>48528</v>
      </c>
      <c r="N57" s="117">
        <v>15000</v>
      </c>
      <c r="O57" s="118">
        <v>11200</v>
      </c>
      <c r="P57" s="117">
        <f>ROUND(O57*G85,2)</f>
        <v>75488</v>
      </c>
      <c r="Q57" s="117">
        <f t="shared" si="6"/>
        <v>24500</v>
      </c>
      <c r="R57" s="117">
        <f t="shared" si="6"/>
        <v>163605</v>
      </c>
      <c r="S57" s="51"/>
      <c r="U57" s="10"/>
    </row>
    <row r="58" spans="1:21" s="249" customFormat="1" ht="49.5" customHeight="1">
      <c r="A58" s="242">
        <v>3</v>
      </c>
      <c r="B58" s="419" t="s">
        <v>42</v>
      </c>
      <c r="C58" s="420"/>
      <c r="D58" s="421"/>
      <c r="E58" s="253">
        <v>9000</v>
      </c>
      <c r="F58" s="244">
        <f>SUM(F59:F62)</f>
        <v>25200</v>
      </c>
      <c r="G58" s="245">
        <f aca="true" t="shared" si="7" ref="G58:R58">SUM(G59:G62)</f>
        <v>163548</v>
      </c>
      <c r="H58" s="245">
        <f t="shared" si="7"/>
        <v>0</v>
      </c>
      <c r="I58" s="244">
        <f t="shared" si="7"/>
        <v>26260</v>
      </c>
      <c r="J58" s="245">
        <f t="shared" si="7"/>
        <v>170427.4</v>
      </c>
      <c r="K58" s="245">
        <f t="shared" si="7"/>
        <v>0</v>
      </c>
      <c r="L58" s="244">
        <f t="shared" si="7"/>
        <v>25400</v>
      </c>
      <c r="M58" s="245">
        <f t="shared" si="7"/>
        <v>171196</v>
      </c>
      <c r="N58" s="245">
        <f t="shared" si="7"/>
        <v>0</v>
      </c>
      <c r="O58" s="244">
        <f t="shared" si="7"/>
        <v>26500</v>
      </c>
      <c r="P58" s="245">
        <f t="shared" si="7"/>
        <v>178610</v>
      </c>
      <c r="Q58" s="245">
        <f t="shared" si="7"/>
        <v>103360</v>
      </c>
      <c r="R58" s="245">
        <f t="shared" si="7"/>
        <v>683781.4</v>
      </c>
      <c r="S58" s="247"/>
      <c r="U58" s="248"/>
    </row>
    <row r="59" spans="1:21" s="69" customFormat="1" ht="30" customHeight="1">
      <c r="A59" s="199"/>
      <c r="B59" s="413" t="s">
        <v>94</v>
      </c>
      <c r="C59" s="443"/>
      <c r="D59" s="444"/>
      <c r="E59" s="5"/>
      <c r="F59" s="118">
        <v>20000</v>
      </c>
      <c r="G59" s="117">
        <f>ROUND(F59*F85,2)</f>
        <v>129800</v>
      </c>
      <c r="H59" s="117"/>
      <c r="I59" s="118">
        <v>21860</v>
      </c>
      <c r="J59" s="117">
        <f>ROUND(I59*F85,2)</f>
        <v>141871.4</v>
      </c>
      <c r="K59" s="117"/>
      <c r="L59" s="118">
        <v>20000</v>
      </c>
      <c r="M59" s="117">
        <f>ROUND(L59*G85,2)</f>
        <v>134800</v>
      </c>
      <c r="N59" s="117"/>
      <c r="O59" s="118">
        <v>20500</v>
      </c>
      <c r="P59" s="117">
        <f>ROUND(O59*G85,2)</f>
        <v>138170</v>
      </c>
      <c r="Q59" s="117">
        <f>F59+I59+L59+O59</f>
        <v>82360</v>
      </c>
      <c r="R59" s="117">
        <f t="shared" si="6"/>
        <v>544641.4</v>
      </c>
      <c r="S59" s="68"/>
      <c r="U59" s="71"/>
    </row>
    <row r="60" spans="1:21" s="69" customFormat="1" ht="30" customHeight="1">
      <c r="A60" s="199"/>
      <c r="B60" s="413" t="s">
        <v>95</v>
      </c>
      <c r="C60" s="443"/>
      <c r="D60" s="444"/>
      <c r="E60" s="5"/>
      <c r="F60" s="118">
        <v>2400</v>
      </c>
      <c r="G60" s="117">
        <f>ROUND(F60*F85,2)</f>
        <v>15576</v>
      </c>
      <c r="H60" s="117"/>
      <c r="I60" s="118">
        <v>1500</v>
      </c>
      <c r="J60" s="117">
        <f>ROUND(I60*F85,2)</f>
        <v>9735</v>
      </c>
      <c r="K60" s="117"/>
      <c r="L60" s="118">
        <v>2400</v>
      </c>
      <c r="M60" s="117">
        <f>ROUND(L60*G85,2)</f>
        <v>16176</v>
      </c>
      <c r="N60" s="117"/>
      <c r="O60" s="118">
        <v>2000</v>
      </c>
      <c r="P60" s="117">
        <f>ROUND(O60*G85,2)</f>
        <v>13480</v>
      </c>
      <c r="Q60" s="117">
        <f>F60+I60+L60+O60</f>
        <v>8300</v>
      </c>
      <c r="R60" s="117">
        <f t="shared" si="6"/>
        <v>54967</v>
      </c>
      <c r="S60" s="68"/>
      <c r="U60" s="71"/>
    </row>
    <row r="61" spans="1:21" s="69" customFormat="1" ht="30" customHeight="1">
      <c r="A61" s="199"/>
      <c r="B61" s="413" t="s">
        <v>97</v>
      </c>
      <c r="C61" s="443"/>
      <c r="D61" s="444"/>
      <c r="E61" s="5"/>
      <c r="F61" s="118">
        <v>1500</v>
      </c>
      <c r="G61" s="117">
        <f>ROUND(F61*F85,2)</f>
        <v>9735</v>
      </c>
      <c r="H61" s="117"/>
      <c r="I61" s="118">
        <v>1200</v>
      </c>
      <c r="J61" s="117">
        <f>ROUND(I61*F85,2)</f>
        <v>7788</v>
      </c>
      <c r="K61" s="117"/>
      <c r="L61" s="118">
        <v>1100</v>
      </c>
      <c r="M61" s="117">
        <f>ROUND(L61*G85,2)</f>
        <v>7414</v>
      </c>
      <c r="N61" s="117"/>
      <c r="O61" s="118">
        <v>1500</v>
      </c>
      <c r="P61" s="117">
        <f>ROUND(O61*G85,2)</f>
        <v>10110</v>
      </c>
      <c r="Q61" s="117">
        <f>F61+I61+L61+O61</f>
        <v>5300</v>
      </c>
      <c r="R61" s="117">
        <f t="shared" si="6"/>
        <v>35047</v>
      </c>
      <c r="S61" s="68"/>
      <c r="U61" s="71"/>
    </row>
    <row r="62" spans="1:21" s="69" customFormat="1" ht="30" customHeight="1">
      <c r="A62" s="199"/>
      <c r="B62" s="413" t="s">
        <v>96</v>
      </c>
      <c r="C62" s="443"/>
      <c r="D62" s="444"/>
      <c r="E62" s="5"/>
      <c r="F62" s="118">
        <v>1300</v>
      </c>
      <c r="G62" s="117">
        <f>ROUND(F62*F85,2)</f>
        <v>8437</v>
      </c>
      <c r="H62" s="117"/>
      <c r="I62" s="118">
        <v>1700</v>
      </c>
      <c r="J62" s="117">
        <f>ROUND(I62*F85,2)</f>
        <v>11033</v>
      </c>
      <c r="K62" s="117"/>
      <c r="L62" s="118">
        <v>1900</v>
      </c>
      <c r="M62" s="117">
        <f>ROUND(L62*G85,2)</f>
        <v>12806</v>
      </c>
      <c r="N62" s="117"/>
      <c r="O62" s="118">
        <v>2500</v>
      </c>
      <c r="P62" s="117">
        <f>ROUND(O62*G85,2)</f>
        <v>16850</v>
      </c>
      <c r="Q62" s="117">
        <f>F62+I62+L62+O62</f>
        <v>7400</v>
      </c>
      <c r="R62" s="117">
        <f t="shared" si="6"/>
        <v>49126</v>
      </c>
      <c r="S62" s="68"/>
      <c r="U62" s="71"/>
    </row>
    <row r="63" spans="1:21" s="249" customFormat="1" ht="49.5" customHeight="1">
      <c r="A63" s="242">
        <v>4</v>
      </c>
      <c r="B63" s="419" t="s">
        <v>43</v>
      </c>
      <c r="C63" s="420"/>
      <c r="D63" s="421"/>
      <c r="E63" s="253">
        <v>20000</v>
      </c>
      <c r="F63" s="244">
        <f>F64+F65+F66</f>
        <v>56400</v>
      </c>
      <c r="G63" s="245">
        <f>G64+G65+G66</f>
        <v>366036</v>
      </c>
      <c r="H63" s="245">
        <f aca="true" t="shared" si="8" ref="H63:R63">H64+H65+H66</f>
        <v>0</v>
      </c>
      <c r="I63" s="244">
        <f t="shared" si="8"/>
        <v>25600</v>
      </c>
      <c r="J63" s="245">
        <f t="shared" si="8"/>
        <v>166144</v>
      </c>
      <c r="K63" s="245">
        <f t="shared" si="8"/>
        <v>0</v>
      </c>
      <c r="L63" s="244">
        <f t="shared" si="8"/>
        <v>35910</v>
      </c>
      <c r="M63" s="245">
        <f t="shared" si="8"/>
        <v>242033.4</v>
      </c>
      <c r="N63" s="245">
        <f t="shared" si="8"/>
        <v>0</v>
      </c>
      <c r="O63" s="244">
        <f t="shared" si="8"/>
        <v>68100</v>
      </c>
      <c r="P63" s="245">
        <f t="shared" si="8"/>
        <v>458994</v>
      </c>
      <c r="Q63" s="245">
        <f t="shared" si="8"/>
        <v>186010</v>
      </c>
      <c r="R63" s="245">
        <f t="shared" si="8"/>
        <v>1233207.4</v>
      </c>
      <c r="S63" s="247"/>
      <c r="U63" s="248"/>
    </row>
    <row r="64" spans="1:21" ht="30" customHeight="1">
      <c r="A64" s="26"/>
      <c r="B64" s="448" t="s">
        <v>44</v>
      </c>
      <c r="C64" s="449"/>
      <c r="D64" s="450"/>
      <c r="E64" s="5"/>
      <c r="F64" s="118">
        <v>3500</v>
      </c>
      <c r="G64" s="117">
        <f>ROUND(F64*F85,2)</f>
        <v>22715</v>
      </c>
      <c r="H64" s="117"/>
      <c r="I64" s="118">
        <v>3700</v>
      </c>
      <c r="J64" s="117">
        <f>ROUND(I64*F85,2)</f>
        <v>24013</v>
      </c>
      <c r="K64" s="117"/>
      <c r="L64" s="118">
        <v>4500</v>
      </c>
      <c r="M64" s="117">
        <f>ROUND(L64*G85,2)</f>
        <v>30330</v>
      </c>
      <c r="N64" s="117"/>
      <c r="O64" s="118">
        <v>5100</v>
      </c>
      <c r="P64" s="117">
        <f>ROUND(O64*G85,2)</f>
        <v>34374</v>
      </c>
      <c r="Q64" s="117">
        <f aca="true" t="shared" si="9" ref="Q64:R66">F64+I64+L64+O64</f>
        <v>16800</v>
      </c>
      <c r="R64" s="117">
        <f>G64+J64+M64+P64</f>
        <v>111432</v>
      </c>
      <c r="S64" s="51"/>
      <c r="U64" s="10"/>
    </row>
    <row r="65" spans="1:21" ht="30" customHeight="1">
      <c r="A65" s="26"/>
      <c r="B65" s="448" t="s">
        <v>58</v>
      </c>
      <c r="C65" s="449"/>
      <c r="D65" s="450"/>
      <c r="E65" s="5">
        <v>29400</v>
      </c>
      <c r="F65" s="118">
        <v>50000</v>
      </c>
      <c r="G65" s="117">
        <f>ROUND(F65*F85,2)</f>
        <v>324500</v>
      </c>
      <c r="H65" s="117"/>
      <c r="I65" s="118">
        <v>20000</v>
      </c>
      <c r="J65" s="117">
        <f>ROUND(I65*F85,2)</f>
        <v>129800</v>
      </c>
      <c r="K65" s="117"/>
      <c r="L65" s="118">
        <v>30200</v>
      </c>
      <c r="M65" s="117">
        <f>ROUND(L65*G85,2)</f>
        <v>203548</v>
      </c>
      <c r="N65" s="117"/>
      <c r="O65" s="118">
        <v>48000</v>
      </c>
      <c r="P65" s="117">
        <f>ROUND(O65*G85,2)</f>
        <v>323520</v>
      </c>
      <c r="Q65" s="117">
        <f t="shared" si="9"/>
        <v>148200</v>
      </c>
      <c r="R65" s="117">
        <f>G65+J65+M65+P65</f>
        <v>981368</v>
      </c>
      <c r="S65" s="51"/>
      <c r="U65" s="10"/>
    </row>
    <row r="66" spans="1:21" ht="30" customHeight="1">
      <c r="A66" s="26"/>
      <c r="B66" s="448" t="s">
        <v>59</v>
      </c>
      <c r="C66" s="449"/>
      <c r="D66" s="450"/>
      <c r="E66" s="5"/>
      <c r="F66" s="118">
        <v>2900</v>
      </c>
      <c r="G66" s="117">
        <f>ROUND(F66*F85,2)</f>
        <v>18821</v>
      </c>
      <c r="H66" s="117"/>
      <c r="I66" s="118">
        <v>1900</v>
      </c>
      <c r="J66" s="117">
        <f>ROUND(I66*F85,2)</f>
        <v>12331</v>
      </c>
      <c r="K66" s="117"/>
      <c r="L66" s="118">
        <v>1210</v>
      </c>
      <c r="M66" s="117">
        <f>ROUND(L66*G85,2)</f>
        <v>8155.4</v>
      </c>
      <c r="N66" s="117"/>
      <c r="O66" s="118">
        <v>15000</v>
      </c>
      <c r="P66" s="117">
        <f>ROUND(O66*G85,2)</f>
        <v>101100</v>
      </c>
      <c r="Q66" s="117">
        <f t="shared" si="9"/>
        <v>21010</v>
      </c>
      <c r="R66" s="117">
        <f t="shared" si="9"/>
        <v>140407.4</v>
      </c>
      <c r="S66" s="51"/>
      <c r="U66" s="10"/>
    </row>
    <row r="67" spans="1:21" s="249" customFormat="1" ht="49.5" customHeight="1">
      <c r="A67" s="242">
        <v>5</v>
      </c>
      <c r="B67" s="419" t="s">
        <v>47</v>
      </c>
      <c r="C67" s="420"/>
      <c r="D67" s="421"/>
      <c r="E67" s="243"/>
      <c r="F67" s="244">
        <f>F68+F69+F70+F71+F72</f>
        <v>21243</v>
      </c>
      <c r="G67" s="245">
        <f>G68+G69+G70+G71+G72</f>
        <v>137867.07</v>
      </c>
      <c r="H67" s="245">
        <f aca="true" t="shared" si="10" ref="H67:N67">H68+H69+H70+H71</f>
        <v>0</v>
      </c>
      <c r="I67" s="244">
        <f>I68+I69+I70+I71+I72</f>
        <v>19065</v>
      </c>
      <c r="J67" s="245">
        <f>J68+J69+J70+J71+J72</f>
        <v>123731.85</v>
      </c>
      <c r="K67" s="245">
        <f t="shared" si="10"/>
        <v>0</v>
      </c>
      <c r="L67" s="244">
        <f>L68+L69+L70+L71+L72</f>
        <v>20424</v>
      </c>
      <c r="M67" s="245">
        <f>M68+M69+M70+M71+M72</f>
        <v>137657.76</v>
      </c>
      <c r="N67" s="245">
        <f t="shared" si="10"/>
        <v>0</v>
      </c>
      <c r="O67" s="244">
        <f>O68+O69+O70+O71+O72</f>
        <v>22535.1</v>
      </c>
      <c r="P67" s="245">
        <f>P68+P69+P70+P71+P72</f>
        <v>151886.57</v>
      </c>
      <c r="Q67" s="245">
        <f>Q68+Q69+Q70+Q71+Q72</f>
        <v>83267.1</v>
      </c>
      <c r="R67" s="245">
        <f>R68+R69+R70+R71+R72</f>
        <v>551143.25</v>
      </c>
      <c r="S67" s="247"/>
      <c r="U67" s="248"/>
    </row>
    <row r="68" spans="1:21" ht="30" customHeight="1">
      <c r="A68" s="26"/>
      <c r="B68" s="448" t="s">
        <v>48</v>
      </c>
      <c r="C68" s="449"/>
      <c r="D68" s="450"/>
      <c r="E68" s="5"/>
      <c r="F68" s="118">
        <v>3193</v>
      </c>
      <c r="G68" s="200">
        <f>ROUND(F68*F85,2)</f>
        <v>20722.57</v>
      </c>
      <c r="H68" s="117"/>
      <c r="I68" s="118">
        <v>2815</v>
      </c>
      <c r="J68" s="117">
        <f>ROUND(I68*F85,2)</f>
        <v>18269.35</v>
      </c>
      <c r="K68" s="117"/>
      <c r="L68" s="118">
        <v>2814</v>
      </c>
      <c r="M68" s="117">
        <f>ROUND(L68*G85,2)</f>
        <v>18966.36</v>
      </c>
      <c r="N68" s="117"/>
      <c r="O68" s="118">
        <v>2588</v>
      </c>
      <c r="P68" s="117">
        <f>ROUND(O68*G85,2)</f>
        <v>17443.12</v>
      </c>
      <c r="Q68" s="117">
        <f aca="true" t="shared" si="11" ref="Q68:R73">F68+I68+L68+O68</f>
        <v>11410</v>
      </c>
      <c r="R68" s="117">
        <f t="shared" si="11"/>
        <v>75401.4</v>
      </c>
      <c r="S68" s="51"/>
      <c r="U68" s="10"/>
    </row>
    <row r="69" spans="1:21" ht="30" customHeight="1">
      <c r="A69" s="26"/>
      <c r="B69" s="448" t="s">
        <v>49</v>
      </c>
      <c r="C69" s="449"/>
      <c r="D69" s="450"/>
      <c r="E69" s="5"/>
      <c r="F69" s="118">
        <v>10000</v>
      </c>
      <c r="G69" s="193">
        <f>ROUND(F69*F85,2)</f>
        <v>64900</v>
      </c>
      <c r="H69" s="117"/>
      <c r="I69" s="118">
        <v>8000</v>
      </c>
      <c r="J69" s="117">
        <f>ROUND(I69*F85,2)</f>
        <v>51920</v>
      </c>
      <c r="K69" s="117"/>
      <c r="L69" s="118">
        <v>8000</v>
      </c>
      <c r="M69" s="117">
        <f>ROUND(L69*G85,2)</f>
        <v>53920</v>
      </c>
      <c r="N69" s="117"/>
      <c r="O69" s="118">
        <v>10000</v>
      </c>
      <c r="P69" s="117">
        <f>ROUND(O69*G85,2)</f>
        <v>67400</v>
      </c>
      <c r="Q69" s="117">
        <f t="shared" si="11"/>
        <v>36000</v>
      </c>
      <c r="R69" s="117">
        <f t="shared" si="11"/>
        <v>238140</v>
      </c>
      <c r="S69" s="51"/>
      <c r="U69" s="10"/>
    </row>
    <row r="70" spans="1:21" ht="30" customHeight="1">
      <c r="A70" s="26"/>
      <c r="B70" s="448" t="s">
        <v>50</v>
      </c>
      <c r="C70" s="449"/>
      <c r="D70" s="450"/>
      <c r="E70" s="5"/>
      <c r="F70" s="118">
        <v>5000</v>
      </c>
      <c r="G70" s="193">
        <f>ROUND(F70*F85,2)</f>
        <v>32450</v>
      </c>
      <c r="H70" s="117"/>
      <c r="I70" s="118">
        <v>4500</v>
      </c>
      <c r="J70" s="117">
        <f>ROUND(I70*F85,2)</f>
        <v>29205</v>
      </c>
      <c r="K70" s="117"/>
      <c r="L70" s="118">
        <v>6160</v>
      </c>
      <c r="M70" s="117">
        <f>ROUND(L70*G85,2)</f>
        <v>41518.4</v>
      </c>
      <c r="N70" s="117"/>
      <c r="O70" s="118">
        <v>4500</v>
      </c>
      <c r="P70" s="117">
        <f>ROUND(O70*G85,2)</f>
        <v>30330</v>
      </c>
      <c r="Q70" s="117">
        <f t="shared" si="11"/>
        <v>20160</v>
      </c>
      <c r="R70" s="117">
        <f t="shared" si="11"/>
        <v>133503.4</v>
      </c>
      <c r="S70" s="51"/>
      <c r="U70" s="10"/>
    </row>
    <row r="71" spans="1:21" ht="30" customHeight="1">
      <c r="A71" s="26"/>
      <c r="B71" s="466" t="s">
        <v>40</v>
      </c>
      <c r="C71" s="466"/>
      <c r="D71" s="466"/>
      <c r="E71" s="5"/>
      <c r="F71" s="118">
        <v>1300</v>
      </c>
      <c r="G71" s="193">
        <f>ROUND(F71*F85,2)</f>
        <v>8437</v>
      </c>
      <c r="H71" s="117"/>
      <c r="I71" s="118">
        <v>2000</v>
      </c>
      <c r="J71" s="117">
        <f>ROUND(I71*F85,2)</f>
        <v>12980</v>
      </c>
      <c r="K71" s="117"/>
      <c r="L71" s="118">
        <v>1700</v>
      </c>
      <c r="M71" s="117">
        <f>ROUND(L71*G85,2)</f>
        <v>11458</v>
      </c>
      <c r="N71" s="117"/>
      <c r="O71" s="118">
        <v>3696</v>
      </c>
      <c r="P71" s="117">
        <f>ROUND(O71*G85,2)</f>
        <v>24911.04</v>
      </c>
      <c r="Q71" s="117">
        <f t="shared" si="11"/>
        <v>8696</v>
      </c>
      <c r="R71" s="117">
        <f t="shared" si="11"/>
        <v>57786.04</v>
      </c>
      <c r="S71" s="51"/>
      <c r="U71" s="10"/>
    </row>
    <row r="72" spans="1:21" ht="30" customHeight="1">
      <c r="A72" s="26"/>
      <c r="B72" s="410" t="s">
        <v>108</v>
      </c>
      <c r="C72" s="411"/>
      <c r="D72" s="412"/>
      <c r="E72" s="5"/>
      <c r="F72" s="118">
        <v>1750</v>
      </c>
      <c r="G72" s="193">
        <f>ROUND(F72*F85,2)</f>
        <v>11357.5</v>
      </c>
      <c r="H72" s="117"/>
      <c r="I72" s="118">
        <v>1750</v>
      </c>
      <c r="J72" s="117">
        <f>ROUND(I72*F85,2)</f>
        <v>11357.5</v>
      </c>
      <c r="K72" s="117"/>
      <c r="L72" s="118">
        <v>1750</v>
      </c>
      <c r="M72" s="117">
        <f>ROUND(L72*G85,2)</f>
        <v>11795</v>
      </c>
      <c r="N72" s="117"/>
      <c r="O72" s="118">
        <v>1751.1</v>
      </c>
      <c r="P72" s="117">
        <f>ROUND(O72*G85,2)</f>
        <v>11802.41</v>
      </c>
      <c r="Q72" s="117">
        <f t="shared" si="11"/>
        <v>7001.1</v>
      </c>
      <c r="R72" s="117">
        <f t="shared" si="11"/>
        <v>46312.41</v>
      </c>
      <c r="S72" s="51"/>
      <c r="U72" s="10"/>
    </row>
    <row r="73" spans="1:21" s="249" customFormat="1" ht="49.5" customHeight="1">
      <c r="A73" s="242">
        <v>6</v>
      </c>
      <c r="B73" s="419" t="s">
        <v>53</v>
      </c>
      <c r="C73" s="420"/>
      <c r="D73" s="421"/>
      <c r="E73" s="243"/>
      <c r="F73" s="244">
        <f>F74+F75+F76</f>
        <v>60000</v>
      </c>
      <c r="G73" s="245">
        <f aca="true" t="shared" si="12" ref="G73:P73">G74+G75+G76</f>
        <v>389400</v>
      </c>
      <c r="H73" s="245">
        <f t="shared" si="12"/>
        <v>0</v>
      </c>
      <c r="I73" s="244">
        <f t="shared" si="12"/>
        <v>42700</v>
      </c>
      <c r="J73" s="245">
        <f t="shared" si="12"/>
        <v>277123</v>
      </c>
      <c r="K73" s="245">
        <f t="shared" si="12"/>
        <v>0</v>
      </c>
      <c r="L73" s="244">
        <f t="shared" si="12"/>
        <v>6370</v>
      </c>
      <c r="M73" s="245">
        <f t="shared" si="12"/>
        <v>42933.8</v>
      </c>
      <c r="N73" s="245">
        <f t="shared" si="12"/>
        <v>0</v>
      </c>
      <c r="O73" s="244">
        <f t="shared" si="12"/>
        <v>38500</v>
      </c>
      <c r="P73" s="245">
        <f t="shared" si="12"/>
        <v>259490</v>
      </c>
      <c r="Q73" s="245">
        <f t="shared" si="11"/>
        <v>147570</v>
      </c>
      <c r="R73" s="245">
        <f t="shared" si="11"/>
        <v>968946.8</v>
      </c>
      <c r="S73" s="247"/>
      <c r="U73" s="248"/>
    </row>
    <row r="74" spans="1:21" ht="30" customHeight="1">
      <c r="A74" s="26"/>
      <c r="B74" s="460" t="s">
        <v>98</v>
      </c>
      <c r="C74" s="461"/>
      <c r="D74" s="462"/>
      <c r="E74" s="5"/>
      <c r="F74" s="118">
        <v>3000</v>
      </c>
      <c r="G74" s="117">
        <f>ROUND(F74*F85,2)</f>
        <v>19470</v>
      </c>
      <c r="H74" s="117"/>
      <c r="I74" s="118">
        <v>3500</v>
      </c>
      <c r="J74" s="117">
        <f>ROUND(I74*F85,2)</f>
        <v>22715</v>
      </c>
      <c r="K74" s="117"/>
      <c r="L74" s="118">
        <v>2000</v>
      </c>
      <c r="M74" s="117">
        <f>ROUND(L74*G85,2)</f>
        <v>13480</v>
      </c>
      <c r="N74" s="117"/>
      <c r="O74" s="118">
        <v>3500</v>
      </c>
      <c r="P74" s="117">
        <f>ROUND(O74*G85,2)</f>
        <v>23590</v>
      </c>
      <c r="Q74" s="117">
        <f>F74+I74+L74+O74</f>
        <v>12000</v>
      </c>
      <c r="R74" s="117">
        <f>G74+J74+M74+P74</f>
        <v>79255</v>
      </c>
      <c r="S74" s="51"/>
      <c r="U74" s="10"/>
    </row>
    <row r="75" spans="1:21" ht="30" customHeight="1">
      <c r="A75" s="26"/>
      <c r="B75" s="448" t="s">
        <v>55</v>
      </c>
      <c r="C75" s="449"/>
      <c r="D75" s="450"/>
      <c r="E75" s="5"/>
      <c r="F75" s="118">
        <v>17000</v>
      </c>
      <c r="G75" s="117">
        <f>ROUND(F75*F85,2)</f>
        <v>110330</v>
      </c>
      <c r="H75" s="117"/>
      <c r="I75" s="118">
        <v>9200</v>
      </c>
      <c r="J75" s="117">
        <f>ROUND(I75*F85,2)</f>
        <v>59708</v>
      </c>
      <c r="K75" s="117"/>
      <c r="L75" s="118">
        <v>4200</v>
      </c>
      <c r="M75" s="117">
        <f>ROUND(L75*G85,2)</f>
        <v>28308</v>
      </c>
      <c r="N75" s="117"/>
      <c r="O75" s="118">
        <v>10000</v>
      </c>
      <c r="P75" s="117">
        <f>ROUND(O75*G85,2)</f>
        <v>67400</v>
      </c>
      <c r="Q75" s="117">
        <f>F75+I75+L75+O75</f>
        <v>40400</v>
      </c>
      <c r="R75" s="117">
        <f>G75+J75+M75+P75</f>
        <v>265746</v>
      </c>
      <c r="S75" s="51"/>
      <c r="U75" s="10"/>
    </row>
    <row r="76" spans="1:21" ht="30" customHeight="1">
      <c r="A76" s="26"/>
      <c r="B76" s="448" t="s">
        <v>81</v>
      </c>
      <c r="C76" s="449"/>
      <c r="D76" s="450"/>
      <c r="E76" s="5"/>
      <c r="F76" s="118">
        <v>40000</v>
      </c>
      <c r="G76" s="117">
        <f>ROUND(F76*F85,2)</f>
        <v>259600</v>
      </c>
      <c r="H76" s="117"/>
      <c r="I76" s="118">
        <v>30000</v>
      </c>
      <c r="J76" s="117">
        <f>ROUND(I76*F85,2)</f>
        <v>194700</v>
      </c>
      <c r="K76" s="117"/>
      <c r="L76" s="118">
        <v>170</v>
      </c>
      <c r="M76" s="117">
        <f>ROUND(L76*G85,2)</f>
        <v>1145.8</v>
      </c>
      <c r="N76" s="117"/>
      <c r="O76" s="118">
        <v>25000</v>
      </c>
      <c r="P76" s="117">
        <f>ROUND(O76*G85,2)</f>
        <v>168500</v>
      </c>
      <c r="Q76" s="117">
        <f>F76+I76+L76+O76</f>
        <v>95170</v>
      </c>
      <c r="R76" s="117">
        <f>SUM(G76)+J76+M76+P76</f>
        <v>623945.8</v>
      </c>
      <c r="S76" s="51"/>
      <c r="U76" s="10"/>
    </row>
    <row r="77" spans="1:21" s="249" customFormat="1" ht="49.5" customHeight="1">
      <c r="A77" s="251">
        <v>7</v>
      </c>
      <c r="B77" s="419" t="s">
        <v>82</v>
      </c>
      <c r="C77" s="420"/>
      <c r="D77" s="421"/>
      <c r="E77" s="243"/>
      <c r="F77" s="244">
        <f>SUM(F78:F79)</f>
        <v>2900</v>
      </c>
      <c r="G77" s="245">
        <f aca="true" t="shared" si="13" ref="G77:R77">SUM(G78:G79)</f>
        <v>18821</v>
      </c>
      <c r="H77" s="245">
        <f t="shared" si="13"/>
        <v>0</v>
      </c>
      <c r="I77" s="244">
        <f t="shared" si="13"/>
        <v>1800</v>
      </c>
      <c r="J77" s="245">
        <f t="shared" si="13"/>
        <v>11682</v>
      </c>
      <c r="K77" s="245">
        <f t="shared" si="13"/>
        <v>0</v>
      </c>
      <c r="L77" s="244">
        <f t="shared" si="13"/>
        <v>170</v>
      </c>
      <c r="M77" s="245">
        <f t="shared" si="13"/>
        <v>1145.8</v>
      </c>
      <c r="N77" s="245">
        <f t="shared" si="13"/>
        <v>0</v>
      </c>
      <c r="O77" s="244">
        <f t="shared" si="13"/>
        <v>5000</v>
      </c>
      <c r="P77" s="245">
        <f t="shared" si="13"/>
        <v>33700</v>
      </c>
      <c r="Q77" s="245">
        <f t="shared" si="13"/>
        <v>9870</v>
      </c>
      <c r="R77" s="245">
        <f t="shared" si="13"/>
        <v>65348.8</v>
      </c>
      <c r="S77" s="247"/>
      <c r="U77" s="248"/>
    </row>
    <row r="78" spans="1:21" ht="30" customHeight="1">
      <c r="A78" s="70"/>
      <c r="B78" s="413" t="s">
        <v>83</v>
      </c>
      <c r="C78" s="414"/>
      <c r="D78" s="415"/>
      <c r="E78" s="5"/>
      <c r="F78" s="118">
        <v>0</v>
      </c>
      <c r="G78" s="117">
        <f>SUM(F78)*F85</f>
        <v>0</v>
      </c>
      <c r="H78" s="117"/>
      <c r="I78" s="118">
        <v>0</v>
      </c>
      <c r="J78" s="117">
        <f>SUM(I78)*F85</f>
        <v>0</v>
      </c>
      <c r="K78" s="117"/>
      <c r="L78" s="118">
        <v>0</v>
      </c>
      <c r="M78" s="117">
        <f>SUM(L78)*G85</f>
        <v>0</v>
      </c>
      <c r="N78" s="117"/>
      <c r="O78" s="118">
        <v>0</v>
      </c>
      <c r="P78" s="117">
        <f>SUM(O78)*G85</f>
        <v>0</v>
      </c>
      <c r="Q78" s="117">
        <f>SUM(F78)+I78+L78+O78</f>
        <v>0</v>
      </c>
      <c r="R78" s="117">
        <f>SUM(G78)+J78+M78+P78</f>
        <v>0</v>
      </c>
      <c r="S78" s="51"/>
      <c r="U78" s="10"/>
    </row>
    <row r="79" spans="1:21" ht="30" customHeight="1">
      <c r="A79" s="70"/>
      <c r="B79" s="413" t="s">
        <v>84</v>
      </c>
      <c r="C79" s="414"/>
      <c r="D79" s="415"/>
      <c r="E79" s="5"/>
      <c r="F79" s="118">
        <v>2900</v>
      </c>
      <c r="G79" s="117">
        <f>ROUND(F79*F85,2)</f>
        <v>18821</v>
      </c>
      <c r="H79" s="117"/>
      <c r="I79" s="118">
        <v>1800</v>
      </c>
      <c r="J79" s="117">
        <f>ROUND(I79*F85,2)</f>
        <v>11682</v>
      </c>
      <c r="K79" s="117"/>
      <c r="L79" s="118">
        <v>170</v>
      </c>
      <c r="M79" s="117">
        <f>ROUND(L79*G85,2)</f>
        <v>1145.8</v>
      </c>
      <c r="N79" s="117"/>
      <c r="O79" s="118">
        <v>5000</v>
      </c>
      <c r="P79" s="117">
        <f>ROUND(O79*G85,2)</f>
        <v>33700</v>
      </c>
      <c r="Q79" s="117">
        <f>SUM(F79)+I79+L79+O79</f>
        <v>9870</v>
      </c>
      <c r="R79" s="117">
        <f>SUM(G79)+J79+M79+P79</f>
        <v>65348.8</v>
      </c>
      <c r="S79" s="51"/>
      <c r="U79" s="10"/>
    </row>
    <row r="80" spans="1:21" s="249" customFormat="1" ht="49.5" customHeight="1">
      <c r="A80" s="251">
        <v>8</v>
      </c>
      <c r="B80" s="523" t="s">
        <v>56</v>
      </c>
      <c r="C80" s="524"/>
      <c r="D80" s="525"/>
      <c r="E80" s="253"/>
      <c r="F80" s="244">
        <f>SUM(F81:F82)</f>
        <v>21000</v>
      </c>
      <c r="G80" s="245">
        <f aca="true" t="shared" si="14" ref="G80:P80">SUM(G81:G82)</f>
        <v>136290</v>
      </c>
      <c r="H80" s="245">
        <f t="shared" si="14"/>
        <v>0</v>
      </c>
      <c r="I80" s="244">
        <f t="shared" si="14"/>
        <v>14000</v>
      </c>
      <c r="J80" s="245">
        <f t="shared" si="14"/>
        <v>90860</v>
      </c>
      <c r="K80" s="245">
        <f t="shared" si="14"/>
        <v>0</v>
      </c>
      <c r="L80" s="244">
        <f t="shared" si="14"/>
        <v>14000</v>
      </c>
      <c r="M80" s="245">
        <f t="shared" si="14"/>
        <v>94360</v>
      </c>
      <c r="N80" s="245">
        <f t="shared" si="14"/>
        <v>0</v>
      </c>
      <c r="O80" s="244">
        <f t="shared" si="14"/>
        <v>21000</v>
      </c>
      <c r="P80" s="245">
        <f t="shared" si="14"/>
        <v>141540</v>
      </c>
      <c r="Q80" s="245">
        <f aca="true" t="shared" si="15" ref="Q80:R82">F80+I80+L80+O80</f>
        <v>70000</v>
      </c>
      <c r="R80" s="245">
        <f t="shared" si="15"/>
        <v>463050</v>
      </c>
      <c r="S80" s="247"/>
      <c r="U80" s="248"/>
    </row>
    <row r="81" spans="1:21" ht="30" customHeight="1">
      <c r="A81" s="70"/>
      <c r="B81" s="413" t="s">
        <v>87</v>
      </c>
      <c r="C81" s="441"/>
      <c r="D81" s="442"/>
      <c r="E81" s="5"/>
      <c r="F81" s="384" t="s">
        <v>78</v>
      </c>
      <c r="G81" s="387" t="s">
        <v>78</v>
      </c>
      <c r="H81" s="387"/>
      <c r="I81" s="384" t="s">
        <v>78</v>
      </c>
      <c r="J81" s="387" t="s">
        <v>78</v>
      </c>
      <c r="K81" s="387"/>
      <c r="L81" s="384" t="s">
        <v>78</v>
      </c>
      <c r="M81" s="387" t="s">
        <v>78</v>
      </c>
      <c r="N81" s="387"/>
      <c r="O81" s="384" t="s">
        <v>78</v>
      </c>
      <c r="P81" s="387" t="s">
        <v>78</v>
      </c>
      <c r="Q81" s="387" t="s">
        <v>78</v>
      </c>
      <c r="R81" s="387" t="s">
        <v>78</v>
      </c>
      <c r="S81" s="51"/>
      <c r="U81" s="10"/>
    </row>
    <row r="82" spans="1:21" ht="30" customHeight="1">
      <c r="A82" s="70"/>
      <c r="B82" s="413" t="s">
        <v>88</v>
      </c>
      <c r="C82" s="441"/>
      <c r="D82" s="442"/>
      <c r="E82" s="5"/>
      <c r="F82" s="118">
        <v>21000</v>
      </c>
      <c r="G82" s="117">
        <f>ROUND(F82*F85,2)</f>
        <v>136290</v>
      </c>
      <c r="H82" s="117"/>
      <c r="I82" s="118">
        <v>14000</v>
      </c>
      <c r="J82" s="117">
        <f>ROUND(I82*F85,2)</f>
        <v>90860</v>
      </c>
      <c r="K82" s="117"/>
      <c r="L82" s="118">
        <v>14000</v>
      </c>
      <c r="M82" s="117">
        <f>L82*G85</f>
        <v>94360</v>
      </c>
      <c r="N82" s="117"/>
      <c r="O82" s="118">
        <v>21000</v>
      </c>
      <c r="P82" s="117">
        <f>ROUND(O82*G85,2)</f>
        <v>141540</v>
      </c>
      <c r="Q82" s="117">
        <f t="shared" si="15"/>
        <v>70000</v>
      </c>
      <c r="R82" s="117">
        <f t="shared" si="15"/>
        <v>463050</v>
      </c>
      <c r="S82" s="51"/>
      <c r="U82" s="10"/>
    </row>
    <row r="83" spans="1:20" s="249" customFormat="1" ht="49.5" customHeight="1">
      <c r="A83" s="266"/>
      <c r="B83" s="467" t="s">
        <v>19</v>
      </c>
      <c r="C83" s="467"/>
      <c r="D83" s="467"/>
      <c r="E83" s="253">
        <f>SUM(E51:E65)</f>
        <v>264400</v>
      </c>
      <c r="F83" s="244">
        <f>F51+F58+F63+F67+F73+F77+F80</f>
        <v>289843</v>
      </c>
      <c r="G83" s="245">
        <f>G51+G58+G63+G67+G73+G77+G80</f>
        <v>1881081.07</v>
      </c>
      <c r="H83" s="245" t="e">
        <f>#REF!+H51+H58+H63+H67+H73+H77+H80</f>
        <v>#REF!</v>
      </c>
      <c r="I83" s="244">
        <f>I51+I58+I63+I67+I73+I77+I80</f>
        <v>229425</v>
      </c>
      <c r="J83" s="245">
        <f>J51+J58+J63+J67+J73+J77+J80</f>
        <v>1488968.25</v>
      </c>
      <c r="K83" s="245" t="e">
        <f>#REF!+K51+K58+K63+K67+K73+K77+K80</f>
        <v>#REF!</v>
      </c>
      <c r="L83" s="244">
        <f>L51+L58+L63+L67+L73+L77+L80</f>
        <v>206023</v>
      </c>
      <c r="M83" s="245">
        <f>M51+M58+M63+M67+M73+M77+M80</f>
        <v>1388595.02</v>
      </c>
      <c r="N83" s="245" t="e">
        <f>#REF!+N51+N58+N63+N67+N73+N77+N80</f>
        <v>#REF!</v>
      </c>
      <c r="O83" s="244">
        <f>O51+O58+O63+O67+O73+O77+O80</f>
        <v>310835.1</v>
      </c>
      <c r="P83" s="245">
        <f>P51+P58+P63+P67+P73+P77+P80</f>
        <v>2095028.57</v>
      </c>
      <c r="Q83" s="245">
        <f>Q51+Q58+Q63+Q67+Q73+Q77+Q80</f>
        <v>1036126.1</v>
      </c>
      <c r="R83" s="245">
        <f>R51+R58+R63+R67+R73+R77+R80</f>
        <v>6853672.909999999</v>
      </c>
      <c r="S83" s="261"/>
      <c r="T83" s="267"/>
    </row>
    <row r="84" spans="1:18" ht="50.25" customHeight="1">
      <c r="A84" s="29"/>
      <c r="B84" s="511" t="s">
        <v>8</v>
      </c>
      <c r="C84" s="511"/>
      <c r="D84" s="511"/>
      <c r="E84" s="463" t="s">
        <v>115</v>
      </c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5"/>
    </row>
    <row r="85" spans="1:22" ht="32.25" customHeight="1">
      <c r="A85" s="3"/>
      <c r="B85" s="3"/>
      <c r="C85" s="3"/>
      <c r="D85" s="3"/>
      <c r="E85" s="3"/>
      <c r="F85" s="84">
        <v>6.49</v>
      </c>
      <c r="G85" s="84">
        <v>6.74</v>
      </c>
      <c r="H85" s="90"/>
      <c r="I85" s="90"/>
      <c r="J85" s="85"/>
      <c r="K85" s="3"/>
      <c r="L85" s="3"/>
      <c r="M85" s="72"/>
      <c r="N85" s="3"/>
      <c r="O85" s="3"/>
      <c r="P85" s="78"/>
      <c r="Q85" s="30"/>
      <c r="R85" s="72"/>
      <c r="T85" s="9"/>
      <c r="U85" s="9"/>
      <c r="V85" s="9"/>
    </row>
    <row r="86" spans="1:22" ht="21" customHeight="1">
      <c r="A86" s="31"/>
      <c r="B86" s="32"/>
      <c r="C86" s="32"/>
      <c r="D86" s="32"/>
      <c r="E86" s="33" t="s">
        <v>13</v>
      </c>
      <c r="F86" s="90"/>
      <c r="G86" s="237"/>
      <c r="H86" s="237"/>
      <c r="I86" s="237"/>
      <c r="J86" s="88"/>
      <c r="K86" s="34"/>
      <c r="L86" s="34"/>
      <c r="M86" s="75"/>
      <c r="N86" s="34"/>
      <c r="O86" s="34"/>
      <c r="P86" s="75"/>
      <c r="Q86" s="34"/>
      <c r="R86" s="75"/>
      <c r="T86" s="9"/>
      <c r="U86" s="9"/>
      <c r="V86" s="9"/>
    </row>
    <row r="87" spans="1:22" ht="2.25" customHeight="1">
      <c r="A87" s="31"/>
      <c r="B87" s="32"/>
      <c r="C87" s="32"/>
      <c r="D87" s="32"/>
      <c r="E87" s="33"/>
      <c r="F87" s="89"/>
      <c r="G87" s="85"/>
      <c r="H87" s="89"/>
      <c r="I87" s="89"/>
      <c r="J87" s="88"/>
      <c r="K87" s="34"/>
      <c r="L87" s="34"/>
      <c r="M87" s="75"/>
      <c r="N87" s="34"/>
      <c r="O87" s="34"/>
      <c r="P87" s="78"/>
      <c r="Q87" s="35"/>
      <c r="R87" s="79"/>
      <c r="T87" s="9"/>
      <c r="U87" s="9"/>
      <c r="V87" s="9"/>
    </row>
    <row r="88" spans="1:18" s="190" customFormat="1" ht="14.25" customHeight="1">
      <c r="A88" s="209"/>
      <c r="B88" s="210"/>
      <c r="C88" s="210"/>
      <c r="D88" s="210"/>
      <c r="E88" s="89"/>
      <c r="F88" s="89"/>
      <c r="G88" s="89"/>
      <c r="H88" s="89"/>
      <c r="I88" s="89"/>
      <c r="J88" s="201"/>
      <c r="K88" s="201"/>
      <c r="L88" s="201"/>
      <c r="M88" s="201"/>
      <c r="N88" s="201"/>
      <c r="O88" s="201"/>
      <c r="P88" s="459"/>
      <c r="Q88" s="459"/>
      <c r="R88" s="459"/>
    </row>
    <row r="89" spans="1:18" s="190" customFormat="1" ht="9.75" customHeight="1">
      <c r="A89" s="209"/>
      <c r="B89" s="210"/>
      <c r="C89" s="210"/>
      <c r="D89" s="210"/>
      <c r="E89" s="89"/>
      <c r="F89" s="89"/>
      <c r="G89" s="89"/>
      <c r="H89" s="89"/>
      <c r="I89" s="89"/>
      <c r="J89" s="201"/>
      <c r="K89" s="201"/>
      <c r="L89" s="201"/>
      <c r="M89" s="201"/>
      <c r="N89" s="201"/>
      <c r="O89" s="201"/>
      <c r="P89" s="459"/>
      <c r="Q89" s="459"/>
      <c r="R89" s="459"/>
    </row>
    <row r="90" spans="1:18" s="190" customFormat="1" ht="13.5" customHeight="1" hidden="1">
      <c r="A90" s="209"/>
      <c r="B90" s="210"/>
      <c r="C90" s="210"/>
      <c r="D90" s="210"/>
      <c r="E90" s="89"/>
      <c r="F90" s="89"/>
      <c r="G90" s="89"/>
      <c r="H90" s="89"/>
      <c r="I90" s="89"/>
      <c r="J90" s="201"/>
      <c r="K90" s="201"/>
      <c r="L90" s="201"/>
      <c r="M90" s="201"/>
      <c r="N90" s="201"/>
      <c r="O90" s="201"/>
      <c r="P90" s="459"/>
      <c r="Q90" s="459"/>
      <c r="R90" s="459"/>
    </row>
    <row r="91" spans="1:18" s="190" customFormat="1" ht="15.75" customHeight="1" hidden="1">
      <c r="A91" s="209"/>
      <c r="B91" s="210"/>
      <c r="C91" s="210"/>
      <c r="D91" s="210"/>
      <c r="E91" s="89"/>
      <c r="F91" s="89"/>
      <c r="G91" s="89"/>
      <c r="H91" s="89"/>
      <c r="I91" s="89"/>
      <c r="J91" s="201"/>
      <c r="K91" s="201"/>
      <c r="L91" s="201"/>
      <c r="M91" s="201"/>
      <c r="N91" s="201"/>
      <c r="O91" s="201"/>
      <c r="P91" s="201"/>
      <c r="Q91" s="201"/>
      <c r="R91" s="201"/>
    </row>
    <row r="92" spans="1:18" s="190" customFormat="1" ht="26.25" customHeight="1">
      <c r="A92" s="453" t="s">
        <v>122</v>
      </c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</row>
    <row r="93" spans="1:18" s="190" customFormat="1" ht="25.5">
      <c r="A93" s="455" t="s">
        <v>15</v>
      </c>
      <c r="B93" s="428" t="s">
        <v>0</v>
      </c>
      <c r="C93" s="429"/>
      <c r="D93" s="430"/>
      <c r="E93" s="427" t="s">
        <v>1</v>
      </c>
      <c r="F93" s="427"/>
      <c r="G93" s="427"/>
      <c r="H93" s="427" t="s">
        <v>3</v>
      </c>
      <c r="I93" s="427"/>
      <c r="J93" s="427"/>
      <c r="K93" s="427" t="s">
        <v>4</v>
      </c>
      <c r="L93" s="427"/>
      <c r="M93" s="427"/>
      <c r="N93" s="427" t="s">
        <v>6</v>
      </c>
      <c r="O93" s="427"/>
      <c r="P93" s="427"/>
      <c r="Q93" s="427" t="s">
        <v>7</v>
      </c>
      <c r="R93" s="427"/>
    </row>
    <row r="94" spans="1:18" s="190" customFormat="1" ht="25.5">
      <c r="A94" s="455"/>
      <c r="B94" s="431"/>
      <c r="C94" s="432"/>
      <c r="D94" s="433"/>
      <c r="F94" s="202" t="s">
        <v>10</v>
      </c>
      <c r="G94" s="202" t="s">
        <v>5</v>
      </c>
      <c r="H94" s="202" t="s">
        <v>10</v>
      </c>
      <c r="I94" s="202" t="s">
        <v>10</v>
      </c>
      <c r="J94" s="202" t="s">
        <v>5</v>
      </c>
      <c r="K94" s="202" t="s">
        <v>10</v>
      </c>
      <c r="L94" s="202" t="s">
        <v>10</v>
      </c>
      <c r="M94" s="202" t="s">
        <v>5</v>
      </c>
      <c r="N94" s="202" t="s">
        <v>10</v>
      </c>
      <c r="O94" s="202" t="s">
        <v>10</v>
      </c>
      <c r="P94" s="202" t="s">
        <v>5</v>
      </c>
      <c r="Q94" s="202" t="s">
        <v>10</v>
      </c>
      <c r="R94" s="202" t="s">
        <v>5</v>
      </c>
    </row>
    <row r="95" spans="1:21" s="249" customFormat="1" ht="49.5" customHeight="1">
      <c r="A95" s="242">
        <v>1</v>
      </c>
      <c r="B95" s="419" t="s">
        <v>41</v>
      </c>
      <c r="C95" s="420"/>
      <c r="D95" s="421"/>
      <c r="E95" s="243"/>
      <c r="F95" s="244">
        <f>F96+F97+F98+F99+F100+F101</f>
        <v>1030</v>
      </c>
      <c r="G95" s="245">
        <f>G96+G97+G98+G99+G100+G101</f>
        <v>55888.9</v>
      </c>
      <c r="H95" s="245"/>
      <c r="I95" s="244">
        <f>I96+I97+I98+I99+I100+I101</f>
        <v>1040</v>
      </c>
      <c r="J95" s="245">
        <f>J96+J97+J98+J99+J100+J101</f>
        <v>55687.2</v>
      </c>
      <c r="K95" s="245"/>
      <c r="L95" s="244">
        <f>L96+L97+L98+L99+L100+L101</f>
        <v>1130</v>
      </c>
      <c r="M95" s="245">
        <f>M96+M97+M98+M99+M100+M101</f>
        <v>62804.00000000001</v>
      </c>
      <c r="N95" s="245"/>
      <c r="O95" s="244">
        <f>O96+O97+O98+O99+O100+O101</f>
        <v>1535</v>
      </c>
      <c r="P95" s="246">
        <f>P96+P97+P98+P99+P100+P101</f>
        <v>87041.29999999999</v>
      </c>
      <c r="Q95" s="246">
        <f aca="true" t="shared" si="16" ref="Q95:R101">F95+I95+L95+O95</f>
        <v>4735</v>
      </c>
      <c r="R95" s="246">
        <f t="shared" si="16"/>
        <v>261421.4</v>
      </c>
      <c r="S95" s="247"/>
      <c r="T95" s="248"/>
      <c r="U95" s="248"/>
    </row>
    <row r="96" spans="1:21" s="190" customFormat="1" ht="49.5" customHeight="1">
      <c r="A96" s="203"/>
      <c r="B96" s="424" t="s">
        <v>34</v>
      </c>
      <c r="C96" s="425"/>
      <c r="D96" s="426"/>
      <c r="E96" s="187">
        <v>3068.8</v>
      </c>
      <c r="F96" s="206">
        <v>270</v>
      </c>
      <c r="G96" s="188">
        <f>ROUND(F96*F126,2)</f>
        <v>13035.6</v>
      </c>
      <c r="H96" s="188">
        <v>2511</v>
      </c>
      <c r="I96" s="206">
        <v>250</v>
      </c>
      <c r="J96" s="188">
        <f>ROUND(I96*F126,2)</f>
        <v>12070</v>
      </c>
      <c r="K96" s="188">
        <v>2511</v>
      </c>
      <c r="L96" s="206">
        <v>100</v>
      </c>
      <c r="M96" s="188">
        <f>ROUND(L96*G126,2)</f>
        <v>5278</v>
      </c>
      <c r="N96" s="188">
        <v>2511</v>
      </c>
      <c r="O96" s="206">
        <v>355</v>
      </c>
      <c r="P96" s="207">
        <f>ROUND(O96*G126,2)</f>
        <v>18736.9</v>
      </c>
      <c r="Q96" s="207">
        <f t="shared" si="16"/>
        <v>975</v>
      </c>
      <c r="R96" s="207">
        <f t="shared" si="16"/>
        <v>49120.5</v>
      </c>
      <c r="S96" s="189" t="s">
        <v>78</v>
      </c>
      <c r="T96" s="191"/>
      <c r="U96" s="191"/>
    </row>
    <row r="97" spans="1:21" s="190" customFormat="1" ht="48.75" customHeight="1">
      <c r="A97" s="203"/>
      <c r="B97" s="424" t="s">
        <v>35</v>
      </c>
      <c r="C97" s="425"/>
      <c r="D97" s="426"/>
      <c r="E97" s="187">
        <v>609</v>
      </c>
      <c r="F97" s="206">
        <v>150</v>
      </c>
      <c r="G97" s="188">
        <f>ROUND(F97*F126,2)</f>
        <v>7242</v>
      </c>
      <c r="H97" s="188">
        <v>609</v>
      </c>
      <c r="I97" s="206">
        <v>170</v>
      </c>
      <c r="J97" s="188">
        <f>ROUND(I97*F126,2)</f>
        <v>8207.6</v>
      </c>
      <c r="K97" s="188">
        <v>609</v>
      </c>
      <c r="L97" s="206">
        <v>150</v>
      </c>
      <c r="M97" s="188">
        <f>ROUND(L97*G126,2)</f>
        <v>7917</v>
      </c>
      <c r="N97" s="188">
        <v>609</v>
      </c>
      <c r="O97" s="206">
        <v>150</v>
      </c>
      <c r="P97" s="207">
        <f>ROUND(O97*G126,2)</f>
        <v>7917</v>
      </c>
      <c r="Q97" s="207">
        <f t="shared" si="16"/>
        <v>620</v>
      </c>
      <c r="R97" s="207">
        <f t="shared" si="16"/>
        <v>31283.6</v>
      </c>
      <c r="S97" s="189" t="s">
        <v>78</v>
      </c>
      <c r="T97" s="191"/>
      <c r="U97" s="191"/>
    </row>
    <row r="98" spans="1:21" s="190" customFormat="1" ht="47.25" customHeight="1">
      <c r="A98" s="203"/>
      <c r="B98" s="424" t="s">
        <v>36</v>
      </c>
      <c r="C98" s="425"/>
      <c r="D98" s="426"/>
      <c r="E98" s="187">
        <v>725.1</v>
      </c>
      <c r="F98" s="206">
        <v>150</v>
      </c>
      <c r="G98" s="188">
        <f>ROUND(F98*F127,2)</f>
        <v>9295.5</v>
      </c>
      <c r="H98" s="188">
        <v>885.2</v>
      </c>
      <c r="I98" s="206">
        <v>150</v>
      </c>
      <c r="J98" s="188">
        <f>ROUND(I98*F127,2)</f>
        <v>9295.5</v>
      </c>
      <c r="K98" s="188">
        <v>727.3</v>
      </c>
      <c r="L98" s="206">
        <v>100</v>
      </c>
      <c r="M98" s="188">
        <f>ROUND(L98*G127,2)</f>
        <v>6784</v>
      </c>
      <c r="N98" s="188">
        <v>892.61</v>
      </c>
      <c r="O98" s="206">
        <v>200</v>
      </c>
      <c r="P98" s="207">
        <f>ROUND(O98*G127,2)</f>
        <v>13568</v>
      </c>
      <c r="Q98" s="207">
        <f t="shared" si="16"/>
        <v>600</v>
      </c>
      <c r="R98" s="207">
        <f t="shared" si="16"/>
        <v>38943</v>
      </c>
      <c r="S98" s="189" t="s">
        <v>78</v>
      </c>
      <c r="T98" s="191"/>
      <c r="U98" s="191"/>
    </row>
    <row r="99" spans="1:21" s="190" customFormat="1" ht="30.75" customHeight="1">
      <c r="A99" s="203"/>
      <c r="B99" s="454" t="s">
        <v>37</v>
      </c>
      <c r="C99" s="454"/>
      <c r="D99" s="454"/>
      <c r="E99" s="187">
        <v>1639</v>
      </c>
      <c r="F99" s="206">
        <v>300</v>
      </c>
      <c r="G99" s="188">
        <f>ROUND(F99*F127,2)</f>
        <v>18591</v>
      </c>
      <c r="H99" s="188">
        <v>1584</v>
      </c>
      <c r="I99" s="206">
        <v>250</v>
      </c>
      <c r="J99" s="188">
        <f>ROUND(I99*F127,2)</f>
        <v>15492.5</v>
      </c>
      <c r="K99" s="188">
        <v>1344</v>
      </c>
      <c r="L99" s="206">
        <v>110</v>
      </c>
      <c r="M99" s="188">
        <f>ROUND(L99*G127,2)</f>
        <v>7462.4</v>
      </c>
      <c r="N99" s="188">
        <v>1639</v>
      </c>
      <c r="O99" s="206">
        <v>200</v>
      </c>
      <c r="P99" s="207">
        <f>ROUND(O99*G127,2)</f>
        <v>13568</v>
      </c>
      <c r="Q99" s="207">
        <f t="shared" si="16"/>
        <v>860</v>
      </c>
      <c r="R99" s="207">
        <f t="shared" si="16"/>
        <v>55113.9</v>
      </c>
      <c r="S99" s="189" t="s">
        <v>78</v>
      </c>
      <c r="T99" s="191"/>
      <c r="U99" s="191"/>
    </row>
    <row r="100" spans="1:21" s="190" customFormat="1" ht="33" customHeight="1">
      <c r="A100" s="203"/>
      <c r="B100" s="454" t="s">
        <v>38</v>
      </c>
      <c r="C100" s="454"/>
      <c r="D100" s="454"/>
      <c r="E100" s="187">
        <v>53.7</v>
      </c>
      <c r="F100" s="206">
        <v>110</v>
      </c>
      <c r="G100" s="188">
        <f>ROUND(F100*F126,2)</f>
        <v>5310.8</v>
      </c>
      <c r="H100" s="188">
        <v>43.6</v>
      </c>
      <c r="I100" s="206">
        <v>200</v>
      </c>
      <c r="J100" s="188">
        <f>ROUND(I100*F126,2)</f>
        <v>9656</v>
      </c>
      <c r="K100" s="188">
        <v>43.8</v>
      </c>
      <c r="L100" s="206">
        <v>590</v>
      </c>
      <c r="M100" s="188">
        <f>ROUND(L100*G126,2)</f>
        <v>31140.2</v>
      </c>
      <c r="N100" s="188">
        <v>43.8</v>
      </c>
      <c r="O100" s="206">
        <v>550</v>
      </c>
      <c r="P100" s="207">
        <f>ROUND(O100*G126,2)</f>
        <v>29029</v>
      </c>
      <c r="Q100" s="207">
        <f t="shared" si="16"/>
        <v>1450</v>
      </c>
      <c r="R100" s="207">
        <f t="shared" si="16"/>
        <v>75136</v>
      </c>
      <c r="S100" s="189" t="s">
        <v>78</v>
      </c>
      <c r="T100" s="191"/>
      <c r="U100" s="191"/>
    </row>
    <row r="101" spans="1:21" s="190" customFormat="1" ht="54.75" customHeight="1">
      <c r="A101" s="203"/>
      <c r="B101" s="454" t="s">
        <v>39</v>
      </c>
      <c r="C101" s="454"/>
      <c r="D101" s="454"/>
      <c r="E101" s="187">
        <v>51</v>
      </c>
      <c r="F101" s="206">
        <v>50</v>
      </c>
      <c r="G101" s="188">
        <f>ROUND(F101*F126,2)</f>
        <v>2414</v>
      </c>
      <c r="H101" s="188">
        <v>48</v>
      </c>
      <c r="I101" s="206">
        <v>20</v>
      </c>
      <c r="J101" s="188">
        <f>ROUND(I101*F126,2)</f>
        <v>965.6</v>
      </c>
      <c r="K101" s="188">
        <v>48</v>
      </c>
      <c r="L101" s="206">
        <v>80</v>
      </c>
      <c r="M101" s="188">
        <f>ROUND(L101*G126,2)</f>
        <v>4222.4</v>
      </c>
      <c r="N101" s="188">
        <v>51</v>
      </c>
      <c r="O101" s="206">
        <v>80</v>
      </c>
      <c r="P101" s="207">
        <f>ROUND(O101*G126,2)</f>
        <v>4222.4</v>
      </c>
      <c r="Q101" s="207">
        <f t="shared" si="16"/>
        <v>230</v>
      </c>
      <c r="R101" s="207">
        <f t="shared" si="16"/>
        <v>11824.4</v>
      </c>
      <c r="S101" s="189" t="s">
        <v>78</v>
      </c>
      <c r="T101" s="191"/>
      <c r="U101" s="191"/>
    </row>
    <row r="102" spans="1:21" s="249" customFormat="1" ht="55.5" customHeight="1">
      <c r="A102" s="242">
        <v>2</v>
      </c>
      <c r="B102" s="419" t="s">
        <v>42</v>
      </c>
      <c r="C102" s="420"/>
      <c r="D102" s="421"/>
      <c r="E102" s="243">
        <v>76.86</v>
      </c>
      <c r="F102" s="268">
        <f>SUM(F103:F106)</f>
        <v>85.97500000000001</v>
      </c>
      <c r="G102" s="245">
        <f aca="true" t="shared" si="17" ref="G102:R102">SUM(G103:G106)</f>
        <v>4236.4400000000005</v>
      </c>
      <c r="H102" s="245">
        <f t="shared" si="17"/>
        <v>0</v>
      </c>
      <c r="I102" s="269">
        <f t="shared" si="17"/>
        <v>74.1</v>
      </c>
      <c r="J102" s="245">
        <f t="shared" si="17"/>
        <v>3632.3100000000004</v>
      </c>
      <c r="K102" s="245">
        <f t="shared" si="17"/>
        <v>0</v>
      </c>
      <c r="L102" s="269">
        <f t="shared" si="17"/>
        <v>55</v>
      </c>
      <c r="M102" s="245">
        <f t="shared" si="17"/>
        <v>3038.44</v>
      </c>
      <c r="N102" s="245">
        <f t="shared" si="17"/>
        <v>0</v>
      </c>
      <c r="O102" s="269">
        <f t="shared" si="17"/>
        <v>83</v>
      </c>
      <c r="P102" s="246">
        <f t="shared" si="17"/>
        <v>4456.04</v>
      </c>
      <c r="Q102" s="270">
        <f t="shared" si="17"/>
        <v>298.07500000000005</v>
      </c>
      <c r="R102" s="246">
        <f t="shared" si="17"/>
        <v>15363.230000000003</v>
      </c>
      <c r="S102" s="247" t="s">
        <v>21</v>
      </c>
      <c r="T102" s="248"/>
      <c r="U102" s="248"/>
    </row>
    <row r="103" spans="1:21" s="190" customFormat="1" ht="46.5" customHeight="1">
      <c r="A103" s="203"/>
      <c r="B103" s="416" t="s">
        <v>94</v>
      </c>
      <c r="C103" s="417"/>
      <c r="D103" s="418"/>
      <c r="E103" s="187"/>
      <c r="F103" s="211">
        <v>58.525</v>
      </c>
      <c r="G103" s="188">
        <f>ROUND(F103*F126,2)</f>
        <v>2825.59</v>
      </c>
      <c r="H103" s="188"/>
      <c r="I103" s="211">
        <v>50</v>
      </c>
      <c r="J103" s="188">
        <f>ROUND(I103*F126,2)</f>
        <v>2414</v>
      </c>
      <c r="K103" s="188"/>
      <c r="L103" s="211">
        <v>30</v>
      </c>
      <c r="M103" s="188">
        <f>ROUND(L103*G126,2)</f>
        <v>1583.4</v>
      </c>
      <c r="N103" s="188"/>
      <c r="O103" s="211">
        <v>62</v>
      </c>
      <c r="P103" s="207">
        <f>ROUND(O103*G126,2)</f>
        <v>3272.36</v>
      </c>
      <c r="Q103" s="238">
        <f aca="true" t="shared" si="18" ref="Q103:R106">F103+I103+L103+O103</f>
        <v>200.525</v>
      </c>
      <c r="R103" s="207">
        <f t="shared" si="18"/>
        <v>10095.35</v>
      </c>
      <c r="S103" s="189"/>
      <c r="T103" s="191"/>
      <c r="U103" s="191"/>
    </row>
    <row r="104" spans="1:21" s="190" customFormat="1" ht="46.5" customHeight="1">
      <c r="A104" s="203"/>
      <c r="B104" s="416" t="s">
        <v>95</v>
      </c>
      <c r="C104" s="417"/>
      <c r="D104" s="418"/>
      <c r="E104" s="187"/>
      <c r="F104" s="212">
        <v>6.25</v>
      </c>
      <c r="G104" s="188">
        <f>ROUND(F104*F127,2)</f>
        <v>387.31</v>
      </c>
      <c r="H104" s="204"/>
      <c r="I104" s="212">
        <v>4</v>
      </c>
      <c r="J104" s="188">
        <f>ROUND(I104*F127,2)</f>
        <v>247.88</v>
      </c>
      <c r="K104" s="204"/>
      <c r="L104" s="212">
        <v>9</v>
      </c>
      <c r="M104" s="188">
        <f>ROUND(L104*G127,2)</f>
        <v>610.56</v>
      </c>
      <c r="N104" s="204"/>
      <c r="O104" s="212">
        <v>5</v>
      </c>
      <c r="P104" s="207">
        <f>ROUND(O104*G127,2)</f>
        <v>339.2</v>
      </c>
      <c r="Q104" s="207">
        <f t="shared" si="18"/>
        <v>24.25</v>
      </c>
      <c r="R104" s="207">
        <f t="shared" si="18"/>
        <v>1584.95</v>
      </c>
      <c r="S104" s="189"/>
      <c r="T104" s="191"/>
      <c r="U104" s="191"/>
    </row>
    <row r="105" spans="1:21" s="190" customFormat="1" ht="46.5" customHeight="1">
      <c r="A105" s="203"/>
      <c r="B105" s="416" t="s">
        <v>97</v>
      </c>
      <c r="C105" s="417"/>
      <c r="D105" s="418"/>
      <c r="E105" s="187"/>
      <c r="F105" s="212">
        <v>6.2</v>
      </c>
      <c r="G105" s="188">
        <f>ROUND(F105*F126,2)</f>
        <v>299.34</v>
      </c>
      <c r="H105" s="204"/>
      <c r="I105" s="212">
        <v>5.1</v>
      </c>
      <c r="J105" s="213">
        <f>ROUND(I105*F126,2)</f>
        <v>246.23</v>
      </c>
      <c r="K105" s="204"/>
      <c r="L105" s="212">
        <v>4</v>
      </c>
      <c r="M105" s="188">
        <f>ROUND(L105*G126,2)</f>
        <v>211.12</v>
      </c>
      <c r="N105" s="204"/>
      <c r="O105" s="212">
        <v>6</v>
      </c>
      <c r="P105" s="207">
        <f>ROUND(O105*G126,2)</f>
        <v>316.68</v>
      </c>
      <c r="Q105" s="207">
        <f t="shared" si="18"/>
        <v>21.3</v>
      </c>
      <c r="R105" s="207">
        <f t="shared" si="18"/>
        <v>1073.37</v>
      </c>
      <c r="S105" s="189"/>
      <c r="T105" s="191"/>
      <c r="U105" s="191"/>
    </row>
    <row r="106" spans="1:21" s="190" customFormat="1" ht="46.5" customHeight="1">
      <c r="A106" s="203"/>
      <c r="B106" s="416" t="s">
        <v>96</v>
      </c>
      <c r="C106" s="417"/>
      <c r="D106" s="418"/>
      <c r="E106" s="187"/>
      <c r="F106" s="212">
        <v>15</v>
      </c>
      <c r="G106" s="188">
        <f>ROUND(F106*F126,2)</f>
        <v>724.2</v>
      </c>
      <c r="H106" s="204"/>
      <c r="I106" s="212">
        <v>15</v>
      </c>
      <c r="J106" s="188">
        <f>ROUND(I106*F126,2)</f>
        <v>724.2</v>
      </c>
      <c r="K106" s="204"/>
      <c r="L106" s="212">
        <v>12</v>
      </c>
      <c r="M106" s="188">
        <f>ROUND(L106*G126,2)</f>
        <v>633.36</v>
      </c>
      <c r="N106" s="204"/>
      <c r="O106" s="212">
        <v>10</v>
      </c>
      <c r="P106" s="207">
        <f>ROUND(O106*G126,2)</f>
        <v>527.8</v>
      </c>
      <c r="Q106" s="207">
        <f t="shared" si="18"/>
        <v>52</v>
      </c>
      <c r="R106" s="207">
        <f t="shared" si="18"/>
        <v>2609.5600000000004</v>
      </c>
      <c r="S106" s="189"/>
      <c r="T106" s="191"/>
      <c r="U106" s="191"/>
    </row>
    <row r="107" spans="1:21" s="249" customFormat="1" ht="30.75" customHeight="1">
      <c r="A107" s="242">
        <v>3</v>
      </c>
      <c r="B107" s="419" t="s">
        <v>43</v>
      </c>
      <c r="C107" s="420"/>
      <c r="D107" s="421"/>
      <c r="E107" s="243">
        <v>172</v>
      </c>
      <c r="F107" s="244">
        <f>F108</f>
        <v>20</v>
      </c>
      <c r="G107" s="245">
        <f>G108</f>
        <v>965.6</v>
      </c>
      <c r="H107" s="245"/>
      <c r="I107" s="244">
        <f>I108</f>
        <v>20</v>
      </c>
      <c r="J107" s="245">
        <f>J108</f>
        <v>965.6</v>
      </c>
      <c r="K107" s="245"/>
      <c r="L107" s="244">
        <f>L108</f>
        <v>20</v>
      </c>
      <c r="M107" s="245">
        <f>M108</f>
        <v>1055.6</v>
      </c>
      <c r="N107" s="245"/>
      <c r="O107" s="244">
        <f>O108</f>
        <v>20</v>
      </c>
      <c r="P107" s="246">
        <f>P108</f>
        <v>1055.6</v>
      </c>
      <c r="Q107" s="246">
        <f>Q108</f>
        <v>80</v>
      </c>
      <c r="R107" s="246">
        <f>R108</f>
        <v>4042.4</v>
      </c>
      <c r="S107" s="247" t="s">
        <v>21</v>
      </c>
      <c r="T107" s="248"/>
      <c r="U107" s="248"/>
    </row>
    <row r="108" spans="1:21" s="190" customFormat="1" ht="46.5" customHeight="1">
      <c r="A108" s="203"/>
      <c r="B108" s="424" t="s">
        <v>44</v>
      </c>
      <c r="C108" s="425"/>
      <c r="D108" s="426"/>
      <c r="E108" s="187"/>
      <c r="F108" s="206">
        <v>20</v>
      </c>
      <c r="G108" s="188">
        <f>ROUND(F108*F126,2)</f>
        <v>965.6</v>
      </c>
      <c r="H108" s="188"/>
      <c r="I108" s="206">
        <v>20</v>
      </c>
      <c r="J108" s="188">
        <f>ROUND(I108*F126,2)</f>
        <v>965.6</v>
      </c>
      <c r="K108" s="188"/>
      <c r="L108" s="206">
        <v>20</v>
      </c>
      <c r="M108" s="188">
        <f>ROUND(L108*G126,2)</f>
        <v>1055.6</v>
      </c>
      <c r="N108" s="188"/>
      <c r="O108" s="206">
        <v>20</v>
      </c>
      <c r="P108" s="207">
        <f>ROUND(O108*G126,2)</f>
        <v>1055.6</v>
      </c>
      <c r="Q108" s="207">
        <f>F108+I108+L108+O108</f>
        <v>80</v>
      </c>
      <c r="R108" s="207">
        <f>G108+J108+M108+P108</f>
        <v>4042.4</v>
      </c>
      <c r="S108" s="189"/>
      <c r="T108" s="191"/>
      <c r="U108" s="191"/>
    </row>
    <row r="109" spans="1:21" s="249" customFormat="1" ht="48.75" customHeight="1">
      <c r="A109" s="242">
        <v>4</v>
      </c>
      <c r="B109" s="419" t="s">
        <v>47</v>
      </c>
      <c r="C109" s="420"/>
      <c r="D109" s="421"/>
      <c r="E109" s="243"/>
      <c r="F109" s="244">
        <f>F110+F111+F112+F113+F114+F115+F116</f>
        <v>121.2</v>
      </c>
      <c r="G109" s="244">
        <f>G110+G111+G112+G113+G114+G115+G116</f>
        <v>6073.31</v>
      </c>
      <c r="H109" s="244">
        <f aca="true" t="shared" si="19" ref="H109:N109">H110+H111+H113+H115</f>
        <v>0</v>
      </c>
      <c r="I109" s="250">
        <f>I110+I111+I112+I113+I114+I115+I116</f>
        <v>134.636</v>
      </c>
      <c r="J109" s="244">
        <f>J110+J111+J112+J113+J114+J115+J116</f>
        <v>6974.39</v>
      </c>
      <c r="K109" s="244">
        <f t="shared" si="19"/>
        <v>0</v>
      </c>
      <c r="L109" s="244">
        <f>L110+L111+L112+L113+L114+L115+L116</f>
        <v>132.45</v>
      </c>
      <c r="M109" s="244">
        <f>M110+M111+M112+M113+M114+M115+M116</f>
        <v>7444.01</v>
      </c>
      <c r="N109" s="244">
        <f t="shared" si="19"/>
        <v>0</v>
      </c>
      <c r="O109" s="244">
        <f>O110+O111+O112+O113+O114+O115+O116</f>
        <v>122.7</v>
      </c>
      <c r="P109" s="244">
        <f>P110+P111+P112+P113+P114+P115+P116</f>
        <v>6848.09</v>
      </c>
      <c r="Q109" s="246">
        <f>Q110+Q111+Q112+Q113+Q114+Q115+Q116</f>
        <v>510.986</v>
      </c>
      <c r="R109" s="246">
        <f>SUM(R110:R116)</f>
        <v>27339.8</v>
      </c>
      <c r="S109" s="247"/>
      <c r="T109" s="248"/>
      <c r="U109" s="248"/>
    </row>
    <row r="110" spans="1:21" s="190" customFormat="1" ht="33.75" customHeight="1">
      <c r="A110" s="203"/>
      <c r="B110" s="424" t="s">
        <v>91</v>
      </c>
      <c r="C110" s="425"/>
      <c r="D110" s="426"/>
      <c r="E110" s="187"/>
      <c r="F110" s="206">
        <v>17</v>
      </c>
      <c r="G110" s="188">
        <f>ROUND(F110*F126,2)</f>
        <v>820.76</v>
      </c>
      <c r="H110" s="188"/>
      <c r="I110" s="206">
        <v>13</v>
      </c>
      <c r="J110" s="188">
        <f>ROUND(I110*F126,2)</f>
        <v>627.64</v>
      </c>
      <c r="K110" s="188"/>
      <c r="L110" s="206">
        <v>13</v>
      </c>
      <c r="M110" s="188">
        <f>ROUND(L110*G126,2)</f>
        <v>686.14</v>
      </c>
      <c r="N110" s="188"/>
      <c r="O110" s="206">
        <v>20</v>
      </c>
      <c r="P110" s="207">
        <f>ROUND(O110*G126,2)</f>
        <v>1055.6</v>
      </c>
      <c r="Q110" s="207">
        <f aca="true" t="shared" si="20" ref="Q110:R119">F110+I110+L110+O110</f>
        <v>63</v>
      </c>
      <c r="R110" s="207">
        <f t="shared" si="20"/>
        <v>3190.14</v>
      </c>
      <c r="S110" s="189"/>
      <c r="T110" s="191"/>
      <c r="U110" s="191"/>
    </row>
    <row r="111" spans="1:21" s="190" customFormat="1" ht="35.25" customHeight="1">
      <c r="A111" s="203"/>
      <c r="B111" s="424" t="s">
        <v>100</v>
      </c>
      <c r="C111" s="425"/>
      <c r="D111" s="426"/>
      <c r="E111" s="187"/>
      <c r="F111" s="206">
        <v>36</v>
      </c>
      <c r="G111" s="188">
        <f>ROUND(F111*F126,2)</f>
        <v>1738.08</v>
      </c>
      <c r="H111" s="188"/>
      <c r="I111" s="206">
        <v>36</v>
      </c>
      <c r="J111" s="188">
        <f>ROUND(I111*F126,2)</f>
        <v>1738.08</v>
      </c>
      <c r="K111" s="188"/>
      <c r="L111" s="206">
        <v>52.35</v>
      </c>
      <c r="M111" s="188">
        <f>ROUND(L111*G126,2)</f>
        <v>2763.03</v>
      </c>
      <c r="N111" s="188"/>
      <c r="O111" s="206">
        <v>36</v>
      </c>
      <c r="P111" s="207">
        <f>O111*G126</f>
        <v>1900.08</v>
      </c>
      <c r="Q111" s="207">
        <f t="shared" si="20"/>
        <v>160.35</v>
      </c>
      <c r="R111" s="207">
        <f t="shared" si="20"/>
        <v>8139.27</v>
      </c>
      <c r="S111" s="189"/>
      <c r="T111" s="191"/>
      <c r="U111" s="191"/>
    </row>
    <row r="112" spans="1:21" s="190" customFormat="1" ht="35.25" customHeight="1">
      <c r="A112" s="203"/>
      <c r="B112" s="424" t="s">
        <v>103</v>
      </c>
      <c r="C112" s="425"/>
      <c r="D112" s="426"/>
      <c r="E112" s="187"/>
      <c r="F112" s="206">
        <v>12</v>
      </c>
      <c r="G112" s="188">
        <f>ROUND(F112*F127,2)</f>
        <v>743.64</v>
      </c>
      <c r="H112" s="188"/>
      <c r="I112" s="206">
        <v>12</v>
      </c>
      <c r="J112" s="188">
        <f>ROUND(I112*F127,2)</f>
        <v>743.64</v>
      </c>
      <c r="K112" s="188"/>
      <c r="L112" s="206">
        <v>20</v>
      </c>
      <c r="M112" s="188">
        <f>ROUND(L112*G127,2)</f>
        <v>1356.8</v>
      </c>
      <c r="N112" s="188"/>
      <c r="O112" s="206">
        <v>12</v>
      </c>
      <c r="P112" s="207">
        <f>ROUND(O112*G127,2)</f>
        <v>814.08</v>
      </c>
      <c r="Q112" s="207">
        <f>F112+I112+L112+O112</f>
        <v>56</v>
      </c>
      <c r="R112" s="207">
        <f>G112+J112+M112+P112</f>
        <v>3658.16</v>
      </c>
      <c r="S112" s="189"/>
      <c r="T112" s="191"/>
      <c r="U112" s="191"/>
    </row>
    <row r="113" spans="1:21" s="190" customFormat="1" ht="33.75" customHeight="1">
      <c r="A113" s="203"/>
      <c r="B113" s="424" t="s">
        <v>101</v>
      </c>
      <c r="C113" s="425"/>
      <c r="D113" s="426"/>
      <c r="E113" s="187"/>
      <c r="F113" s="206">
        <v>28</v>
      </c>
      <c r="G113" s="188">
        <f>ROUND(F113*F126,2)</f>
        <v>1351.84</v>
      </c>
      <c r="H113" s="188"/>
      <c r="I113" s="206">
        <v>28</v>
      </c>
      <c r="J113" s="188">
        <f>ROUND(I113*F126,2)</f>
        <v>1351.84</v>
      </c>
      <c r="K113" s="188"/>
      <c r="L113" s="206">
        <v>19</v>
      </c>
      <c r="M113" s="188">
        <f>L113*G126</f>
        <v>1002.82</v>
      </c>
      <c r="N113" s="188"/>
      <c r="O113" s="206">
        <v>19</v>
      </c>
      <c r="P113" s="207">
        <f>ROUND(19*G126,2)</f>
        <v>1002.82</v>
      </c>
      <c r="Q113" s="207">
        <f t="shared" si="20"/>
        <v>94</v>
      </c>
      <c r="R113" s="207">
        <f>G113+J113+M113+P113</f>
        <v>4709.32</v>
      </c>
      <c r="S113" s="189"/>
      <c r="T113" s="191"/>
      <c r="U113" s="191"/>
    </row>
    <row r="114" spans="1:21" s="190" customFormat="1" ht="33.75" customHeight="1">
      <c r="A114" s="203"/>
      <c r="B114" s="424" t="s">
        <v>102</v>
      </c>
      <c r="C114" s="425"/>
      <c r="D114" s="426"/>
      <c r="E114" s="187"/>
      <c r="F114" s="206">
        <v>4.2</v>
      </c>
      <c r="G114" s="188">
        <f>ROUND(F114*F127,2)</f>
        <v>260.27</v>
      </c>
      <c r="H114" s="188"/>
      <c r="I114" s="211">
        <v>22.636</v>
      </c>
      <c r="J114" s="188">
        <f>ROUND(I114*F127,2)</f>
        <v>1402.75</v>
      </c>
      <c r="K114" s="188"/>
      <c r="L114" s="206">
        <v>10.1</v>
      </c>
      <c r="M114" s="188">
        <f>ROUND(L114*G127,2)</f>
        <v>685.18</v>
      </c>
      <c r="N114" s="188"/>
      <c r="O114" s="206">
        <v>12.7</v>
      </c>
      <c r="P114" s="207">
        <f>ROUND(O114*G127,2)</f>
        <v>861.57</v>
      </c>
      <c r="Q114" s="239">
        <f t="shared" si="20"/>
        <v>49.635999999999996</v>
      </c>
      <c r="R114" s="207">
        <f>G114+J114+M114+P114</f>
        <v>3209.77</v>
      </c>
      <c r="S114" s="189"/>
      <c r="T114" s="191"/>
      <c r="U114" s="191"/>
    </row>
    <row r="115" spans="1:21" s="190" customFormat="1" ht="35.25" customHeight="1">
      <c r="A115" s="203"/>
      <c r="B115" s="454" t="s">
        <v>40</v>
      </c>
      <c r="C115" s="454"/>
      <c r="D115" s="454"/>
      <c r="E115" s="187"/>
      <c r="F115" s="206">
        <v>21</v>
      </c>
      <c r="G115" s="188">
        <f>ROUND(F115*F126,2)</f>
        <v>1013.88</v>
      </c>
      <c r="H115" s="188"/>
      <c r="I115" s="206">
        <v>20</v>
      </c>
      <c r="J115" s="188">
        <f>ROUND(I115*F126,2)</f>
        <v>965.6</v>
      </c>
      <c r="K115" s="188"/>
      <c r="L115" s="206">
        <v>15</v>
      </c>
      <c r="M115" s="188">
        <f>ROUND(L115*G126,2)</f>
        <v>791.7</v>
      </c>
      <c r="N115" s="188"/>
      <c r="O115" s="206">
        <v>20</v>
      </c>
      <c r="P115" s="207">
        <f>ROUND(O115*G126,2)</f>
        <v>1055.6</v>
      </c>
      <c r="Q115" s="207">
        <f t="shared" si="20"/>
        <v>76</v>
      </c>
      <c r="R115" s="207">
        <f t="shared" si="20"/>
        <v>3826.78</v>
      </c>
      <c r="S115" s="189" t="s">
        <v>79</v>
      </c>
      <c r="T115" s="191"/>
      <c r="U115" s="191"/>
    </row>
    <row r="116" spans="1:21" s="190" customFormat="1" ht="35.25" customHeight="1">
      <c r="A116" s="203"/>
      <c r="B116" s="410" t="s">
        <v>108</v>
      </c>
      <c r="C116" s="411"/>
      <c r="D116" s="412"/>
      <c r="E116" s="187"/>
      <c r="F116" s="206">
        <v>3</v>
      </c>
      <c r="G116" s="188">
        <f>ROUND(F126*F116,2)</f>
        <v>144.84</v>
      </c>
      <c r="H116" s="188"/>
      <c r="I116" s="206">
        <v>3</v>
      </c>
      <c r="J116" s="188">
        <f>ROUND(I116*F126,2)</f>
        <v>144.84</v>
      </c>
      <c r="K116" s="188"/>
      <c r="L116" s="206">
        <v>3</v>
      </c>
      <c r="M116" s="188">
        <f>ROUND(L116*G126,2)</f>
        <v>158.34</v>
      </c>
      <c r="N116" s="188"/>
      <c r="O116" s="206">
        <v>3</v>
      </c>
      <c r="P116" s="207">
        <f>ROUND(O116*G126,2)</f>
        <v>158.34</v>
      </c>
      <c r="Q116" s="207">
        <f t="shared" si="20"/>
        <v>12</v>
      </c>
      <c r="R116" s="207">
        <f>G116+J116+M116+P116</f>
        <v>606.36</v>
      </c>
      <c r="S116" s="189"/>
      <c r="T116" s="191"/>
      <c r="U116" s="191"/>
    </row>
    <row r="117" spans="1:21" s="249" customFormat="1" ht="30.75" customHeight="1">
      <c r="A117" s="242">
        <v>5</v>
      </c>
      <c r="B117" s="419" t="s">
        <v>53</v>
      </c>
      <c r="C117" s="420"/>
      <c r="D117" s="421"/>
      <c r="E117" s="243"/>
      <c r="F117" s="244">
        <f>F118+F119+F120</f>
        <v>640</v>
      </c>
      <c r="G117" s="245">
        <f>G118+G119+G120</f>
        <v>30899.2</v>
      </c>
      <c r="H117" s="245"/>
      <c r="I117" s="244">
        <f>I118+I119+I120</f>
        <v>290</v>
      </c>
      <c r="J117" s="245">
        <f>J118+J119+J120</f>
        <v>14001.2</v>
      </c>
      <c r="K117" s="245"/>
      <c r="L117" s="244">
        <f>L118+L119+L120</f>
        <v>430</v>
      </c>
      <c r="M117" s="245">
        <f>M118+M119+M120</f>
        <v>22695.4</v>
      </c>
      <c r="N117" s="245"/>
      <c r="O117" s="244">
        <f>O118+O119+O120</f>
        <v>460</v>
      </c>
      <c r="P117" s="246">
        <f>P118+P119+P120</f>
        <v>24278.8</v>
      </c>
      <c r="Q117" s="246">
        <f t="shared" si="20"/>
        <v>1820</v>
      </c>
      <c r="R117" s="246">
        <f t="shared" si="20"/>
        <v>91874.6</v>
      </c>
      <c r="S117" s="247"/>
      <c r="T117" s="248"/>
      <c r="U117" s="248"/>
    </row>
    <row r="118" spans="1:21" s="190" customFormat="1" ht="36.75" customHeight="1">
      <c r="A118" s="214"/>
      <c r="B118" s="514" t="s">
        <v>98</v>
      </c>
      <c r="C118" s="515"/>
      <c r="D118" s="516"/>
      <c r="E118" s="187"/>
      <c r="F118" s="206">
        <v>80</v>
      </c>
      <c r="G118" s="188">
        <f>ROUND(F118*F126,2)</f>
        <v>3862.4</v>
      </c>
      <c r="H118" s="188"/>
      <c r="I118" s="206">
        <v>40</v>
      </c>
      <c r="J118" s="188">
        <f>ROUND(I118*F126,2)</f>
        <v>1931.2</v>
      </c>
      <c r="K118" s="188"/>
      <c r="L118" s="206">
        <v>30</v>
      </c>
      <c r="M118" s="188">
        <f>ROUND(L118*G126,2)</f>
        <v>1583.4</v>
      </c>
      <c r="N118" s="188"/>
      <c r="O118" s="206">
        <v>60</v>
      </c>
      <c r="P118" s="207">
        <f>ROUND(O118*G126,2)</f>
        <v>3166.8</v>
      </c>
      <c r="Q118" s="207">
        <f t="shared" si="20"/>
        <v>210</v>
      </c>
      <c r="R118" s="207">
        <f t="shared" si="20"/>
        <v>10543.8</v>
      </c>
      <c r="S118" s="189"/>
      <c r="T118" s="191"/>
      <c r="U118" s="191"/>
    </row>
    <row r="119" spans="1:21" s="190" customFormat="1" ht="35.25" customHeight="1">
      <c r="A119" s="214"/>
      <c r="B119" s="424" t="s">
        <v>55</v>
      </c>
      <c r="C119" s="425"/>
      <c r="D119" s="426"/>
      <c r="E119" s="187"/>
      <c r="F119" s="206">
        <v>110</v>
      </c>
      <c r="G119" s="188">
        <f>ROUND(F119*F126,2)</f>
        <v>5310.8</v>
      </c>
      <c r="H119" s="188"/>
      <c r="I119" s="206">
        <v>50</v>
      </c>
      <c r="J119" s="188">
        <f>ROUND(I119*F126,2)</f>
        <v>2414</v>
      </c>
      <c r="K119" s="188"/>
      <c r="L119" s="206">
        <v>50</v>
      </c>
      <c r="M119" s="188">
        <f>ROUND(L119*G126,2)</f>
        <v>2639</v>
      </c>
      <c r="N119" s="188"/>
      <c r="O119" s="206">
        <v>200</v>
      </c>
      <c r="P119" s="207">
        <f>ROUND(O119*G126,2)</f>
        <v>10556</v>
      </c>
      <c r="Q119" s="207">
        <f t="shared" si="20"/>
        <v>410</v>
      </c>
      <c r="R119" s="207">
        <f t="shared" si="20"/>
        <v>20919.8</v>
      </c>
      <c r="S119" s="189"/>
      <c r="T119" s="191"/>
      <c r="U119" s="191"/>
    </row>
    <row r="120" spans="1:21" s="190" customFormat="1" ht="36.75" customHeight="1">
      <c r="A120" s="214"/>
      <c r="B120" s="424" t="s">
        <v>81</v>
      </c>
      <c r="C120" s="425"/>
      <c r="D120" s="426"/>
      <c r="E120" s="187"/>
      <c r="F120" s="206">
        <v>450</v>
      </c>
      <c r="G120" s="188">
        <f>ROUND(F120*F126,2)</f>
        <v>21726</v>
      </c>
      <c r="H120" s="188"/>
      <c r="I120" s="206">
        <v>200</v>
      </c>
      <c r="J120" s="188">
        <f>ROUND(I120*F126,2)</f>
        <v>9656</v>
      </c>
      <c r="K120" s="188"/>
      <c r="L120" s="206">
        <v>350</v>
      </c>
      <c r="M120" s="188">
        <f>ROUND(L120*G126,2)</f>
        <v>18473</v>
      </c>
      <c r="N120" s="188"/>
      <c r="O120" s="206">
        <v>200</v>
      </c>
      <c r="P120" s="207">
        <f>ROUND(O120*G126,2)</f>
        <v>10556</v>
      </c>
      <c r="Q120" s="207">
        <f>F120+I120+L120+O120</f>
        <v>1200</v>
      </c>
      <c r="R120" s="207">
        <f>SUM(G120)+J120+M120+P120</f>
        <v>60411</v>
      </c>
      <c r="S120" s="189"/>
      <c r="T120" s="191"/>
      <c r="U120" s="191"/>
    </row>
    <row r="121" spans="1:21" s="249" customFormat="1" ht="36.75" customHeight="1">
      <c r="A121" s="251">
        <v>6</v>
      </c>
      <c r="B121" s="419" t="s">
        <v>82</v>
      </c>
      <c r="C121" s="420"/>
      <c r="D121" s="421"/>
      <c r="E121" s="243"/>
      <c r="F121" s="244">
        <f>SUM(F122:F123)</f>
        <v>6</v>
      </c>
      <c r="G121" s="245">
        <f aca="true" t="shared" si="21" ref="G121:R121">SUM(G122:G123)</f>
        <v>289.68</v>
      </c>
      <c r="H121" s="245">
        <f t="shared" si="21"/>
        <v>0</v>
      </c>
      <c r="I121" s="244">
        <f t="shared" si="21"/>
        <v>22</v>
      </c>
      <c r="J121" s="245">
        <f t="shared" si="21"/>
        <v>1062.16</v>
      </c>
      <c r="K121" s="245">
        <f t="shared" si="21"/>
        <v>0</v>
      </c>
      <c r="L121" s="244">
        <f t="shared" si="21"/>
        <v>36</v>
      </c>
      <c r="M121" s="245">
        <f t="shared" si="21"/>
        <v>1900.08</v>
      </c>
      <c r="N121" s="245">
        <f t="shared" si="21"/>
        <v>0</v>
      </c>
      <c r="O121" s="244">
        <f t="shared" si="21"/>
        <v>10</v>
      </c>
      <c r="P121" s="246">
        <f t="shared" si="21"/>
        <v>527.8</v>
      </c>
      <c r="Q121" s="246">
        <f t="shared" si="21"/>
        <v>74</v>
      </c>
      <c r="R121" s="246">
        <f t="shared" si="21"/>
        <v>3779.7200000000003</v>
      </c>
      <c r="S121" s="247"/>
      <c r="T121" s="248"/>
      <c r="U121" s="248"/>
    </row>
    <row r="122" spans="1:21" s="190" customFormat="1" ht="36.75" customHeight="1">
      <c r="A122" s="205"/>
      <c r="B122" s="416" t="s">
        <v>83</v>
      </c>
      <c r="C122" s="451"/>
      <c r="D122" s="452"/>
      <c r="E122" s="187"/>
      <c r="F122" s="206">
        <v>0</v>
      </c>
      <c r="G122" s="188"/>
      <c r="H122" s="188"/>
      <c r="I122" s="206">
        <v>0</v>
      </c>
      <c r="J122" s="188"/>
      <c r="K122" s="188"/>
      <c r="L122" s="206">
        <v>0</v>
      </c>
      <c r="M122" s="188"/>
      <c r="N122" s="188"/>
      <c r="O122" s="206">
        <v>0</v>
      </c>
      <c r="P122" s="207"/>
      <c r="Q122" s="207">
        <v>0</v>
      </c>
      <c r="R122" s="207">
        <v>0</v>
      </c>
      <c r="S122" s="189"/>
      <c r="T122" s="191"/>
      <c r="U122" s="191"/>
    </row>
    <row r="123" spans="1:21" s="190" customFormat="1" ht="36.75" customHeight="1">
      <c r="A123" s="205"/>
      <c r="B123" s="416" t="s">
        <v>84</v>
      </c>
      <c r="C123" s="451"/>
      <c r="D123" s="452"/>
      <c r="E123" s="187"/>
      <c r="F123" s="206">
        <v>6</v>
      </c>
      <c r="G123" s="188">
        <f>ROUND(F123*F126,2)</f>
        <v>289.68</v>
      </c>
      <c r="H123" s="188"/>
      <c r="I123" s="206">
        <v>22</v>
      </c>
      <c r="J123" s="188">
        <f>ROUND(I123*F126,2)</f>
        <v>1062.16</v>
      </c>
      <c r="K123" s="188"/>
      <c r="L123" s="206">
        <v>36</v>
      </c>
      <c r="M123" s="188">
        <f>ROUND(L123*G126,2)</f>
        <v>1900.08</v>
      </c>
      <c r="N123" s="188"/>
      <c r="O123" s="206">
        <v>10</v>
      </c>
      <c r="P123" s="207">
        <f>ROUND(O123*G126,2)</f>
        <v>527.8</v>
      </c>
      <c r="Q123" s="207">
        <f>F123+I123+L123+O123</f>
        <v>74</v>
      </c>
      <c r="R123" s="207">
        <f>SUM(G123)+J123+M123+P123</f>
        <v>3779.7200000000003</v>
      </c>
      <c r="S123" s="189"/>
      <c r="T123" s="191"/>
      <c r="U123" s="191"/>
    </row>
    <row r="124" spans="1:18" s="249" customFormat="1" ht="31.5" customHeight="1">
      <c r="A124" s="252"/>
      <c r="B124" s="518" t="s">
        <v>19</v>
      </c>
      <c r="C124" s="519"/>
      <c r="D124" s="520"/>
      <c r="E124" s="253" t="e">
        <f>#REF!+#REF!+#REF!+E96+E97+E98+#REF!+E99+E100+E101+E102+E107+#REF!</f>
        <v>#REF!</v>
      </c>
      <c r="F124" s="244">
        <f>F95+F102+F107+F109+F117+F121</f>
        <v>1903.175</v>
      </c>
      <c r="G124" s="245">
        <f>G95+G102+G107+G109+G117+G121</f>
        <v>98353.12999999999</v>
      </c>
      <c r="H124" s="245" t="e">
        <f>#REF!+H95+H102+H107+H109+H117+H121</f>
        <v>#REF!</v>
      </c>
      <c r="I124" s="254">
        <f>I95+I102+I107+I109+I117+I121</f>
        <v>1580.7359999999999</v>
      </c>
      <c r="J124" s="245">
        <f>J95+J102+J107+J109+J117+J121</f>
        <v>82322.86</v>
      </c>
      <c r="K124" s="245" t="e">
        <f>#REF!+K95+K102+K107+K109+K117+K121</f>
        <v>#REF!</v>
      </c>
      <c r="L124" s="244">
        <f>L95+L102+L107+L109+L117+L121</f>
        <v>1803.45</v>
      </c>
      <c r="M124" s="245">
        <f>M95+M102+M107+M109+M117+M121</f>
        <v>98937.53000000001</v>
      </c>
      <c r="N124" s="245" t="e">
        <f>#REF!+N95+N102+N107+N109+N117+N121</f>
        <v>#REF!</v>
      </c>
      <c r="O124" s="244">
        <f>O95+O102+O107+O109+O117+O121</f>
        <v>2230.7</v>
      </c>
      <c r="P124" s="246">
        <f>P95+P102+P107+P109+P117+P121</f>
        <v>124207.62999999999</v>
      </c>
      <c r="Q124" s="246">
        <f>Q95+Q102+Q107+Q109+Q117+Q121</f>
        <v>7518.061</v>
      </c>
      <c r="R124" s="246">
        <f>R95+R102+R107+R109+R117+R121</f>
        <v>403821.15</v>
      </c>
    </row>
    <row r="125" spans="1:18" s="190" customFormat="1" ht="26.25" customHeight="1">
      <c r="A125" s="208"/>
      <c r="B125" s="517" t="s">
        <v>17</v>
      </c>
      <c r="C125" s="517"/>
      <c r="D125" s="517"/>
      <c r="E125" s="427" t="s">
        <v>135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</row>
    <row r="126" spans="1:22" ht="25.5" customHeight="1">
      <c r="A126" s="36"/>
      <c r="B126" s="36"/>
      <c r="C126" s="36"/>
      <c r="D126" s="90"/>
      <c r="E126" s="90"/>
      <c r="F126" s="3">
        <v>48.28</v>
      </c>
      <c r="G126" s="390">
        <v>52.78</v>
      </c>
      <c r="H126" s="237"/>
      <c r="I126" s="237"/>
      <c r="J126" s="86"/>
      <c r="K126" s="33"/>
      <c r="L126" s="33"/>
      <c r="M126" s="72"/>
      <c r="N126" s="33"/>
      <c r="O126" s="33"/>
      <c r="P126" s="72"/>
      <c r="Q126" s="33"/>
      <c r="R126" s="72"/>
      <c r="T126" s="9"/>
      <c r="U126" s="9"/>
      <c r="V126" s="9"/>
    </row>
    <row r="127" spans="1:22" ht="33" customHeight="1">
      <c r="A127" s="36"/>
      <c r="B127" s="36"/>
      <c r="C127" s="36"/>
      <c r="D127" s="90"/>
      <c r="E127" s="90"/>
      <c r="F127" s="391">
        <v>61.97</v>
      </c>
      <c r="G127" s="390">
        <v>67.84</v>
      </c>
      <c r="H127" s="237"/>
      <c r="I127" s="237"/>
      <c r="J127" s="86"/>
      <c r="K127" s="33"/>
      <c r="L127" s="33"/>
      <c r="M127" s="72"/>
      <c r="N127" s="33"/>
      <c r="O127" s="33"/>
      <c r="P127" s="78"/>
      <c r="Q127" s="35"/>
      <c r="R127" s="72"/>
      <c r="T127" s="9"/>
      <c r="U127" s="9"/>
      <c r="V127" s="9"/>
    </row>
    <row r="128" spans="1:18" s="190" customFormat="1" ht="34.5" customHeight="1">
      <c r="A128" s="453" t="s">
        <v>143</v>
      </c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</row>
    <row r="129" spans="1:18" s="190" customFormat="1" ht="25.5">
      <c r="A129" s="455" t="s">
        <v>15</v>
      </c>
      <c r="B129" s="428" t="s">
        <v>0</v>
      </c>
      <c r="C129" s="429"/>
      <c r="D129" s="430"/>
      <c r="E129" s="427" t="s">
        <v>1</v>
      </c>
      <c r="F129" s="427"/>
      <c r="G129" s="427"/>
      <c r="H129" s="427" t="s">
        <v>3</v>
      </c>
      <c r="I129" s="427"/>
      <c r="J129" s="427"/>
      <c r="K129" s="427" t="s">
        <v>4</v>
      </c>
      <c r="L129" s="427"/>
      <c r="M129" s="427"/>
      <c r="N129" s="427" t="s">
        <v>6</v>
      </c>
      <c r="O129" s="427"/>
      <c r="P129" s="427"/>
      <c r="Q129" s="427" t="s">
        <v>7</v>
      </c>
      <c r="R129" s="427"/>
    </row>
    <row r="130" spans="1:18" s="190" customFormat="1" ht="25.5">
      <c r="A130" s="455"/>
      <c r="B130" s="431"/>
      <c r="C130" s="432"/>
      <c r="D130" s="433"/>
      <c r="E130" s="202" t="s">
        <v>10</v>
      </c>
      <c r="F130" s="202" t="s">
        <v>10</v>
      </c>
      <c r="G130" s="202" t="s">
        <v>5</v>
      </c>
      <c r="H130" s="202" t="s">
        <v>10</v>
      </c>
      <c r="I130" s="202" t="s">
        <v>10</v>
      </c>
      <c r="J130" s="202" t="s">
        <v>5</v>
      </c>
      <c r="K130" s="202" t="s">
        <v>10</v>
      </c>
      <c r="L130" s="202" t="s">
        <v>10</v>
      </c>
      <c r="M130" s="202" t="s">
        <v>5</v>
      </c>
      <c r="N130" s="202" t="s">
        <v>10</v>
      </c>
      <c r="O130" s="202" t="s">
        <v>10</v>
      </c>
      <c r="P130" s="202" t="s">
        <v>5</v>
      </c>
      <c r="Q130" s="202" t="s">
        <v>10</v>
      </c>
      <c r="R130" s="202" t="s">
        <v>5</v>
      </c>
    </row>
    <row r="131" spans="1:21" s="249" customFormat="1" ht="49.5" customHeight="1">
      <c r="A131" s="242">
        <v>1</v>
      </c>
      <c r="B131" s="419" t="s">
        <v>41</v>
      </c>
      <c r="C131" s="420"/>
      <c r="D131" s="421"/>
      <c r="E131" s="243"/>
      <c r="F131" s="244">
        <f>F132+F133+F134+F135+F136+F137</f>
        <v>2015</v>
      </c>
      <c r="G131" s="246">
        <f>G132+G133+G134+G135+G137+G136</f>
        <v>74300.54999999999</v>
      </c>
      <c r="H131" s="245"/>
      <c r="I131" s="244">
        <f>I132+I133+I134+I135+I136+I137</f>
        <v>1760</v>
      </c>
      <c r="J131" s="246">
        <f>J132+J133+J134+J135+J136+J137</f>
        <v>68553.54999999999</v>
      </c>
      <c r="K131" s="245"/>
      <c r="L131" s="244">
        <f>L132+L133+L134+L135+L136+L137</f>
        <v>1120</v>
      </c>
      <c r="M131" s="246">
        <f>M132+M133+M134+M135+M136+M137</f>
        <v>47172.8</v>
      </c>
      <c r="N131" s="245"/>
      <c r="O131" s="244">
        <f>O132+O133+O134+O135+O136+O137</f>
        <v>2390</v>
      </c>
      <c r="P131" s="246">
        <f>P132+P133+P134+P135+P136+P137</f>
        <v>100252.3</v>
      </c>
      <c r="Q131" s="245">
        <f>F131+I131+L131+O131</f>
        <v>7285</v>
      </c>
      <c r="R131" s="245">
        <f>G131+J131+M131+P131</f>
        <v>290279.19999999995</v>
      </c>
      <c r="S131" s="247"/>
      <c r="T131" s="248"/>
      <c r="U131" s="248"/>
    </row>
    <row r="132" spans="1:21" s="190" customFormat="1" ht="51.75" customHeight="1">
      <c r="A132" s="214"/>
      <c r="B132" s="424" t="s">
        <v>34</v>
      </c>
      <c r="C132" s="425"/>
      <c r="D132" s="426"/>
      <c r="E132" s="187">
        <v>2715</v>
      </c>
      <c r="F132" s="206">
        <v>400</v>
      </c>
      <c r="G132" s="207">
        <f>ROUND(F132*F161,2)</f>
        <v>18788</v>
      </c>
      <c r="H132" s="188">
        <v>2715</v>
      </c>
      <c r="I132" s="206">
        <v>300</v>
      </c>
      <c r="J132" s="207">
        <f>ROUND(I132*F161,2)</f>
        <v>14091</v>
      </c>
      <c r="K132" s="188">
        <v>2715</v>
      </c>
      <c r="L132" s="206">
        <v>150</v>
      </c>
      <c r="M132" s="207">
        <f>ROUND(L132*G161,2)</f>
        <v>7345.5</v>
      </c>
      <c r="N132" s="188">
        <v>2715</v>
      </c>
      <c r="O132" s="206">
        <v>400</v>
      </c>
      <c r="P132" s="207">
        <f>ROUND(O132*G161,2)</f>
        <v>19588</v>
      </c>
      <c r="Q132" s="188">
        <f aca="true" t="shared" si="22" ref="Q132:R137">F132+I132+L132+O132</f>
        <v>1250</v>
      </c>
      <c r="R132" s="188">
        <f t="shared" si="22"/>
        <v>59812.5</v>
      </c>
      <c r="S132" s="189" t="s">
        <v>78</v>
      </c>
      <c r="T132" s="191"/>
      <c r="U132" s="191"/>
    </row>
    <row r="133" spans="1:21" s="190" customFormat="1" ht="51.75" customHeight="1">
      <c r="A133" s="214"/>
      <c r="B133" s="424" t="s">
        <v>35</v>
      </c>
      <c r="C133" s="425"/>
      <c r="D133" s="426"/>
      <c r="E133" s="187">
        <v>816</v>
      </c>
      <c r="F133" s="206">
        <v>160</v>
      </c>
      <c r="G133" s="207">
        <f>ROUND(F133*F161,2)</f>
        <v>7515.2</v>
      </c>
      <c r="H133" s="188">
        <v>816</v>
      </c>
      <c r="I133" s="206">
        <v>180</v>
      </c>
      <c r="J133" s="207">
        <f>ROUND(I133*F161,2)</f>
        <v>8454.6</v>
      </c>
      <c r="K133" s="188">
        <v>816</v>
      </c>
      <c r="L133" s="206">
        <v>160</v>
      </c>
      <c r="M133" s="207">
        <f>ROUND(L133*G161,2)</f>
        <v>7835.2</v>
      </c>
      <c r="N133" s="188">
        <v>816</v>
      </c>
      <c r="O133" s="206">
        <v>150</v>
      </c>
      <c r="P133" s="207">
        <f>ROUND(O133*G161,2)</f>
        <v>7345.5</v>
      </c>
      <c r="Q133" s="188">
        <f t="shared" si="22"/>
        <v>650</v>
      </c>
      <c r="R133" s="188">
        <f t="shared" si="22"/>
        <v>31150.5</v>
      </c>
      <c r="S133" s="189" t="s">
        <v>78</v>
      </c>
      <c r="T133" s="191"/>
      <c r="U133" s="191"/>
    </row>
    <row r="134" spans="1:21" s="190" customFormat="1" ht="51" customHeight="1">
      <c r="A134" s="214"/>
      <c r="B134" s="424" t="s">
        <v>36</v>
      </c>
      <c r="C134" s="425"/>
      <c r="D134" s="426"/>
      <c r="E134" s="187">
        <v>910.2</v>
      </c>
      <c r="F134" s="206">
        <v>250</v>
      </c>
      <c r="G134" s="207">
        <f>ROUND(F134*F162,2)</f>
        <v>5385</v>
      </c>
      <c r="H134" s="188">
        <v>1072.5</v>
      </c>
      <c r="I134" s="206">
        <v>250</v>
      </c>
      <c r="J134" s="207">
        <f>ROUND(I134*F162,2)</f>
        <v>5385</v>
      </c>
      <c r="K134" s="188">
        <v>905.1</v>
      </c>
      <c r="L134" s="206">
        <v>170</v>
      </c>
      <c r="M134" s="207">
        <f>ROUND(L134*G162,2)</f>
        <v>4248.3</v>
      </c>
      <c r="N134" s="188">
        <v>1121.6</v>
      </c>
      <c r="O134" s="206">
        <v>350</v>
      </c>
      <c r="P134" s="207">
        <f>ROUND(O134*G162,2)</f>
        <v>8746.5</v>
      </c>
      <c r="Q134" s="188">
        <f t="shared" si="22"/>
        <v>1020</v>
      </c>
      <c r="R134" s="188">
        <f t="shared" si="22"/>
        <v>23764.8</v>
      </c>
      <c r="S134" s="189" t="s">
        <v>78</v>
      </c>
      <c r="T134" s="191"/>
      <c r="U134" s="191"/>
    </row>
    <row r="135" spans="1:21" s="190" customFormat="1" ht="36" customHeight="1">
      <c r="A135" s="214"/>
      <c r="B135" s="454" t="s">
        <v>37</v>
      </c>
      <c r="C135" s="454"/>
      <c r="D135" s="454"/>
      <c r="E135" s="187">
        <v>1845</v>
      </c>
      <c r="F135" s="206">
        <v>550</v>
      </c>
      <c r="G135" s="207">
        <f>ROUND(F135*F162,2)</f>
        <v>11847</v>
      </c>
      <c r="H135" s="188">
        <v>1803</v>
      </c>
      <c r="I135" s="206">
        <v>305</v>
      </c>
      <c r="J135" s="207">
        <f>ROUND(I135*F162,2)</f>
        <v>6569.7</v>
      </c>
      <c r="K135" s="188">
        <v>1803</v>
      </c>
      <c r="L135" s="206">
        <v>150</v>
      </c>
      <c r="M135" s="207">
        <f>ROUND(L135*G162,2)</f>
        <v>3748.5</v>
      </c>
      <c r="N135" s="188">
        <v>1813.3</v>
      </c>
      <c r="O135" s="206">
        <v>350</v>
      </c>
      <c r="P135" s="207">
        <f>ROUND(O135*G162,2)</f>
        <v>8746.5</v>
      </c>
      <c r="Q135" s="188">
        <f t="shared" si="22"/>
        <v>1355</v>
      </c>
      <c r="R135" s="188">
        <f t="shared" si="22"/>
        <v>30911.7</v>
      </c>
      <c r="S135" s="189" t="s">
        <v>78</v>
      </c>
      <c r="T135" s="191"/>
      <c r="U135" s="191"/>
    </row>
    <row r="136" spans="1:21" s="190" customFormat="1" ht="33" customHeight="1">
      <c r="A136" s="214"/>
      <c r="B136" s="454" t="s">
        <v>38</v>
      </c>
      <c r="C136" s="454"/>
      <c r="D136" s="454"/>
      <c r="E136" s="187">
        <v>74.5</v>
      </c>
      <c r="F136" s="206">
        <v>600</v>
      </c>
      <c r="G136" s="207">
        <f>ROUND(F136*F161,2)</f>
        <v>28182</v>
      </c>
      <c r="H136" s="188">
        <v>72.8</v>
      </c>
      <c r="I136" s="206">
        <v>700</v>
      </c>
      <c r="J136" s="207">
        <f>ROUND(I136*F161,2)</f>
        <v>32879</v>
      </c>
      <c r="K136" s="188">
        <v>72.9</v>
      </c>
      <c r="L136" s="206">
        <v>400</v>
      </c>
      <c r="M136" s="207">
        <f>ROUND(L136*G161,2)</f>
        <v>19588</v>
      </c>
      <c r="N136" s="188">
        <v>72.9</v>
      </c>
      <c r="O136" s="206">
        <v>1050</v>
      </c>
      <c r="P136" s="207">
        <f>ROUND(O136*G161,2)</f>
        <v>51418.5</v>
      </c>
      <c r="Q136" s="188">
        <f t="shared" si="22"/>
        <v>2750</v>
      </c>
      <c r="R136" s="188">
        <f t="shared" si="22"/>
        <v>132067.5</v>
      </c>
      <c r="S136" s="189" t="s">
        <v>78</v>
      </c>
      <c r="T136" s="191"/>
      <c r="U136" s="191"/>
    </row>
    <row r="137" spans="1:21" s="190" customFormat="1" ht="55.5" customHeight="1">
      <c r="A137" s="214"/>
      <c r="B137" s="454" t="s">
        <v>39</v>
      </c>
      <c r="C137" s="454"/>
      <c r="D137" s="454"/>
      <c r="E137" s="187">
        <v>88.6</v>
      </c>
      <c r="F137" s="234">
        <v>55</v>
      </c>
      <c r="G137" s="207">
        <f>ROUND(F137*F161,2)</f>
        <v>2583.35</v>
      </c>
      <c r="H137" s="188">
        <v>88.5</v>
      </c>
      <c r="I137" s="212">
        <v>25</v>
      </c>
      <c r="J137" s="207">
        <f>ROUND(I137*F161,2)</f>
        <v>1174.25</v>
      </c>
      <c r="K137" s="188">
        <v>88.5</v>
      </c>
      <c r="L137" s="206">
        <v>90</v>
      </c>
      <c r="M137" s="207">
        <f>ROUND(L137*G161,2)</f>
        <v>4407.3</v>
      </c>
      <c r="N137" s="188">
        <v>88.5</v>
      </c>
      <c r="O137" s="216">
        <v>90</v>
      </c>
      <c r="P137" s="207">
        <f>ROUND(O137*G161,2)</f>
        <v>4407.3</v>
      </c>
      <c r="Q137" s="188">
        <f t="shared" si="22"/>
        <v>260</v>
      </c>
      <c r="R137" s="188">
        <f t="shared" si="22"/>
        <v>12572.2</v>
      </c>
      <c r="S137" s="189" t="s">
        <v>78</v>
      </c>
      <c r="T137" s="191"/>
      <c r="U137" s="191"/>
    </row>
    <row r="138" spans="1:21" s="249" customFormat="1" ht="49.5" customHeight="1">
      <c r="A138" s="242">
        <v>2</v>
      </c>
      <c r="B138" s="419" t="s">
        <v>42</v>
      </c>
      <c r="C138" s="420"/>
      <c r="D138" s="421"/>
      <c r="E138" s="243">
        <v>118.05</v>
      </c>
      <c r="F138" s="268">
        <f aca="true" t="shared" si="23" ref="F138:R138">SUM(F139:F141)</f>
        <v>75.025</v>
      </c>
      <c r="G138" s="246">
        <f t="shared" si="23"/>
        <v>3358.63</v>
      </c>
      <c r="H138" s="245">
        <f t="shared" si="23"/>
        <v>0</v>
      </c>
      <c r="I138" s="269">
        <f t="shared" si="23"/>
        <v>66.5</v>
      </c>
      <c r="J138" s="246">
        <f t="shared" si="23"/>
        <v>2958.21</v>
      </c>
      <c r="K138" s="245">
        <f t="shared" si="23"/>
        <v>0</v>
      </c>
      <c r="L138" s="269">
        <f t="shared" si="23"/>
        <v>44</v>
      </c>
      <c r="M138" s="246">
        <f t="shared" si="23"/>
        <v>1938.86</v>
      </c>
      <c r="N138" s="245">
        <f t="shared" si="23"/>
        <v>0</v>
      </c>
      <c r="O138" s="269">
        <f t="shared" si="23"/>
        <v>79</v>
      </c>
      <c r="P138" s="246">
        <f t="shared" si="23"/>
        <v>3700.7699999999995</v>
      </c>
      <c r="Q138" s="271">
        <f t="shared" si="23"/>
        <v>264.525</v>
      </c>
      <c r="R138" s="245">
        <f t="shared" si="23"/>
        <v>11956.470000000001</v>
      </c>
      <c r="S138" s="247"/>
      <c r="T138" s="248"/>
      <c r="U138" s="248"/>
    </row>
    <row r="139" spans="1:21" s="190" customFormat="1" ht="42.75" customHeight="1">
      <c r="A139" s="203"/>
      <c r="B139" s="416" t="s">
        <v>94</v>
      </c>
      <c r="C139" s="417"/>
      <c r="D139" s="418"/>
      <c r="E139" s="187"/>
      <c r="F139" s="211">
        <v>58.525</v>
      </c>
      <c r="G139" s="207">
        <f>ROUND(F139*F161,2)</f>
        <v>2748.92</v>
      </c>
      <c r="H139" s="204"/>
      <c r="I139" s="234">
        <v>50</v>
      </c>
      <c r="J139" s="207">
        <f>ROUND(I139*F161,2)</f>
        <v>2348.5</v>
      </c>
      <c r="K139" s="188"/>
      <c r="L139" s="234">
        <v>30</v>
      </c>
      <c r="M139" s="207">
        <f>ROUND(L139*G161,2)</f>
        <v>1469.1</v>
      </c>
      <c r="N139" s="188"/>
      <c r="O139" s="234">
        <v>62</v>
      </c>
      <c r="P139" s="207">
        <f>ROUND(O139*G161,2)</f>
        <v>3036.14</v>
      </c>
      <c r="Q139" s="235">
        <f aca="true" t="shared" si="24" ref="Q139:R141">F139+I139+L139+O139</f>
        <v>200.525</v>
      </c>
      <c r="R139" s="188">
        <f t="shared" si="24"/>
        <v>9602.66</v>
      </c>
      <c r="S139" s="189"/>
      <c r="T139" s="191"/>
      <c r="U139" s="191"/>
    </row>
    <row r="140" spans="1:21" s="190" customFormat="1" ht="39.75" customHeight="1">
      <c r="A140" s="203"/>
      <c r="B140" s="416" t="s">
        <v>95</v>
      </c>
      <c r="C140" s="417"/>
      <c r="D140" s="418"/>
      <c r="E140" s="187"/>
      <c r="F140" s="212">
        <v>6.5</v>
      </c>
      <c r="G140" s="207">
        <f>ROUND(F140*F162,2)</f>
        <v>140.01</v>
      </c>
      <c r="H140" s="204"/>
      <c r="I140" s="212">
        <v>6.5</v>
      </c>
      <c r="J140" s="207">
        <f>ROUND(I140*F162,2)</f>
        <v>140.01</v>
      </c>
      <c r="K140" s="188"/>
      <c r="L140" s="212">
        <v>9</v>
      </c>
      <c r="M140" s="207">
        <f>ROUND(L140*G162,2)</f>
        <v>224.91</v>
      </c>
      <c r="N140" s="188"/>
      <c r="O140" s="212">
        <v>7</v>
      </c>
      <c r="P140" s="207">
        <f>ROUND(O140*G162,2)</f>
        <v>174.93</v>
      </c>
      <c r="Q140" s="188">
        <f t="shared" si="24"/>
        <v>29</v>
      </c>
      <c r="R140" s="188">
        <f t="shared" si="24"/>
        <v>679.8599999999999</v>
      </c>
      <c r="S140" s="189"/>
      <c r="T140" s="191"/>
      <c r="U140" s="191"/>
    </row>
    <row r="141" spans="1:21" s="190" customFormat="1" ht="39.75" customHeight="1">
      <c r="A141" s="203"/>
      <c r="B141" s="416" t="s">
        <v>97</v>
      </c>
      <c r="C141" s="417"/>
      <c r="D141" s="418"/>
      <c r="E141" s="187"/>
      <c r="F141" s="212">
        <v>10</v>
      </c>
      <c r="G141" s="207">
        <f>ROUND(F141*F161,2)</f>
        <v>469.7</v>
      </c>
      <c r="H141" s="204"/>
      <c r="I141" s="212">
        <v>10</v>
      </c>
      <c r="J141" s="207">
        <f>ROUND(I141*F161,2)</f>
        <v>469.7</v>
      </c>
      <c r="K141" s="188"/>
      <c r="L141" s="212">
        <v>5</v>
      </c>
      <c r="M141" s="207">
        <f>ROUND(L141*G161,2)</f>
        <v>244.85</v>
      </c>
      <c r="N141" s="188"/>
      <c r="O141" s="212">
        <v>10</v>
      </c>
      <c r="P141" s="207">
        <f>ROUND(O141*G161,2)</f>
        <v>489.7</v>
      </c>
      <c r="Q141" s="188">
        <f t="shared" si="24"/>
        <v>35</v>
      </c>
      <c r="R141" s="188">
        <f t="shared" si="24"/>
        <v>1673.95</v>
      </c>
      <c r="S141" s="189"/>
      <c r="T141" s="191"/>
      <c r="U141" s="191"/>
    </row>
    <row r="142" spans="1:21" s="249" customFormat="1" ht="49.5" customHeight="1">
      <c r="A142" s="242">
        <v>3</v>
      </c>
      <c r="B142" s="419" t="s">
        <v>43</v>
      </c>
      <c r="C142" s="420"/>
      <c r="D142" s="421"/>
      <c r="E142" s="243">
        <v>180</v>
      </c>
      <c r="F142" s="244">
        <f>F143</f>
        <v>20</v>
      </c>
      <c r="G142" s="246">
        <f>G143</f>
        <v>939.4</v>
      </c>
      <c r="H142" s="245"/>
      <c r="I142" s="244">
        <f>I143</f>
        <v>20</v>
      </c>
      <c r="J142" s="246">
        <f>J143</f>
        <v>939.4</v>
      </c>
      <c r="K142" s="245"/>
      <c r="L142" s="244">
        <f>L143</f>
        <v>20</v>
      </c>
      <c r="M142" s="246">
        <f>M143</f>
        <v>979.4</v>
      </c>
      <c r="N142" s="245"/>
      <c r="O142" s="244">
        <f>O143</f>
        <v>20</v>
      </c>
      <c r="P142" s="246">
        <f>P143</f>
        <v>979.4</v>
      </c>
      <c r="Q142" s="245">
        <f>Q143</f>
        <v>80</v>
      </c>
      <c r="R142" s="245">
        <f>G142+J142+M142+P142</f>
        <v>3837.6</v>
      </c>
      <c r="S142" s="247"/>
      <c r="T142" s="248"/>
      <c r="U142" s="248"/>
    </row>
    <row r="143" spans="1:21" s="190" customFormat="1" ht="33.75" customHeight="1">
      <c r="A143" s="214"/>
      <c r="B143" s="424" t="s">
        <v>44</v>
      </c>
      <c r="C143" s="425"/>
      <c r="D143" s="426"/>
      <c r="E143" s="187"/>
      <c r="F143" s="206">
        <v>20</v>
      </c>
      <c r="G143" s="207">
        <f>ROUND(F143*F161,2)</f>
        <v>939.4</v>
      </c>
      <c r="H143" s="188"/>
      <c r="I143" s="206">
        <v>20</v>
      </c>
      <c r="J143" s="207">
        <f>ROUND(I143*F161,2)</f>
        <v>939.4</v>
      </c>
      <c r="K143" s="188"/>
      <c r="L143" s="206">
        <v>20</v>
      </c>
      <c r="M143" s="207">
        <f>ROUND(L143*G161,2)</f>
        <v>979.4</v>
      </c>
      <c r="N143" s="188"/>
      <c r="O143" s="206">
        <v>20</v>
      </c>
      <c r="P143" s="207">
        <f>ROUND(O143*G161,2)</f>
        <v>979.4</v>
      </c>
      <c r="Q143" s="188">
        <f>F143+I143+L143+O143</f>
        <v>80</v>
      </c>
      <c r="R143" s="188">
        <f>G143+J143+M143+P143</f>
        <v>3837.6</v>
      </c>
      <c r="S143" s="189"/>
      <c r="T143" s="191"/>
      <c r="U143" s="191"/>
    </row>
    <row r="144" spans="1:21" s="249" customFormat="1" ht="53.25" customHeight="1">
      <c r="A144" s="242">
        <v>4</v>
      </c>
      <c r="B144" s="419" t="s">
        <v>47</v>
      </c>
      <c r="C144" s="420"/>
      <c r="D144" s="421"/>
      <c r="E144" s="243"/>
      <c r="F144" s="244">
        <f>F145+F146+F147+F148+F149+F150+F151</f>
        <v>178.6</v>
      </c>
      <c r="G144" s="246">
        <f>G145+G146+G147+G148+G149+G150+G151</f>
        <v>7625.95</v>
      </c>
      <c r="H144" s="245"/>
      <c r="I144" s="244">
        <f>I145+I146+I147+I148+I149+I150+I151</f>
        <v>187.37</v>
      </c>
      <c r="J144" s="246">
        <f>J145+J146+J147+J148+J149+J150+J151</f>
        <v>7783.580000000001</v>
      </c>
      <c r="K144" s="245"/>
      <c r="L144" s="250">
        <f>L145+L146+L147+L148+L149+L150+L151</f>
        <v>171.155</v>
      </c>
      <c r="M144" s="246">
        <f>M145+M146+M147+M148+M149+M150+M151</f>
        <v>7262.37</v>
      </c>
      <c r="N144" s="245"/>
      <c r="O144" s="244">
        <f>O145+O146+O147+O148+O149+O150+O151</f>
        <v>186.8</v>
      </c>
      <c r="P144" s="246">
        <f>P145+P146+P147+P148+P149+P150+P151</f>
        <v>8188.410000000001</v>
      </c>
      <c r="Q144" s="245">
        <f>Q145+Q146+Q147+Q148+Q149+Q150+Q151</f>
        <v>723.9250000000001</v>
      </c>
      <c r="R144" s="245">
        <f>SUM(R145:R151)</f>
        <v>30860.31</v>
      </c>
      <c r="S144" s="247"/>
      <c r="T144" s="248"/>
      <c r="U144" s="248"/>
    </row>
    <row r="145" spans="1:21" s="190" customFormat="1" ht="33.75" customHeight="1">
      <c r="A145" s="203"/>
      <c r="B145" s="424" t="s">
        <v>104</v>
      </c>
      <c r="C145" s="425"/>
      <c r="D145" s="426"/>
      <c r="E145" s="187"/>
      <c r="F145" s="234">
        <v>21.8</v>
      </c>
      <c r="G145" s="207">
        <f>ROUND(F145*F161,2)</f>
        <v>1023.95</v>
      </c>
      <c r="H145" s="188"/>
      <c r="I145" s="234">
        <v>21.8</v>
      </c>
      <c r="J145" s="207">
        <f>ROUND(I145*F161,2)</f>
        <v>1023.95</v>
      </c>
      <c r="K145" s="188"/>
      <c r="L145" s="234">
        <v>21.9</v>
      </c>
      <c r="M145" s="207">
        <f>ROUND(L145*G161,2)</f>
        <v>1072.44</v>
      </c>
      <c r="N145" s="188"/>
      <c r="O145" s="234">
        <v>21.8</v>
      </c>
      <c r="P145" s="207">
        <f>ROUND(O145*G161,2)</f>
        <v>1067.55</v>
      </c>
      <c r="Q145" s="188">
        <f aca="true" t="shared" si="25" ref="Q145:R155">F145+I145+L145+O145</f>
        <v>87.3</v>
      </c>
      <c r="R145" s="188">
        <f>G145+J145+M145+P145</f>
        <v>4187.89</v>
      </c>
      <c r="S145" s="189"/>
      <c r="T145" s="191"/>
      <c r="U145" s="191"/>
    </row>
    <row r="146" spans="1:21" s="190" customFormat="1" ht="33.75" customHeight="1">
      <c r="A146" s="203"/>
      <c r="B146" s="424" t="s">
        <v>100</v>
      </c>
      <c r="C146" s="425"/>
      <c r="D146" s="426"/>
      <c r="E146" s="187"/>
      <c r="F146" s="206">
        <v>53</v>
      </c>
      <c r="G146" s="207">
        <f>F146*F161</f>
        <v>2489.41</v>
      </c>
      <c r="H146" s="188"/>
      <c r="I146" s="206">
        <v>52</v>
      </c>
      <c r="J146" s="207">
        <f>ROUND(I146*F161,2)</f>
        <v>2442.44</v>
      </c>
      <c r="K146" s="188"/>
      <c r="L146" s="206">
        <v>55</v>
      </c>
      <c r="M146" s="207">
        <f>ROUND(L146*G161,2)</f>
        <v>2693.35</v>
      </c>
      <c r="N146" s="188"/>
      <c r="O146" s="206">
        <v>51</v>
      </c>
      <c r="P146" s="207">
        <f>ROUND(O146*G161,2)</f>
        <v>2497.47</v>
      </c>
      <c r="Q146" s="188">
        <f t="shared" si="25"/>
        <v>211</v>
      </c>
      <c r="R146" s="188">
        <f t="shared" si="25"/>
        <v>10122.67</v>
      </c>
      <c r="S146" s="189"/>
      <c r="T146" s="191"/>
      <c r="U146" s="191"/>
    </row>
    <row r="147" spans="1:21" s="190" customFormat="1" ht="33.75" customHeight="1">
      <c r="A147" s="203"/>
      <c r="B147" s="424" t="s">
        <v>103</v>
      </c>
      <c r="C147" s="425"/>
      <c r="D147" s="426"/>
      <c r="E147" s="187"/>
      <c r="F147" s="206">
        <v>20</v>
      </c>
      <c r="G147" s="207">
        <f>ROUND(F147*F162,2)</f>
        <v>430.8</v>
      </c>
      <c r="H147" s="188"/>
      <c r="I147" s="206">
        <v>20</v>
      </c>
      <c r="J147" s="207">
        <f>ROUND(I147*F162,2)</f>
        <v>430.8</v>
      </c>
      <c r="K147" s="188"/>
      <c r="L147" s="211">
        <v>26.655</v>
      </c>
      <c r="M147" s="207">
        <f>ROUND(L147*G162,2)</f>
        <v>666.11</v>
      </c>
      <c r="N147" s="188"/>
      <c r="O147" s="206">
        <v>20</v>
      </c>
      <c r="P147" s="207">
        <f>ROUND(O147*G162,2)</f>
        <v>499.8</v>
      </c>
      <c r="Q147" s="188">
        <f>F147+I147+L147+O147</f>
        <v>86.655</v>
      </c>
      <c r="R147" s="188">
        <f>G147+J147+M147+P147</f>
        <v>2027.51</v>
      </c>
      <c r="S147" s="189"/>
      <c r="T147" s="191"/>
      <c r="U147" s="191"/>
    </row>
    <row r="148" spans="1:21" s="190" customFormat="1" ht="33.75" customHeight="1">
      <c r="A148" s="203"/>
      <c r="B148" s="424" t="s">
        <v>50</v>
      </c>
      <c r="C148" s="425"/>
      <c r="D148" s="426"/>
      <c r="E148" s="187"/>
      <c r="F148" s="206">
        <v>37.3</v>
      </c>
      <c r="G148" s="207">
        <f>ROUND(F148*F161,2)</f>
        <v>1751.98</v>
      </c>
      <c r="H148" s="188"/>
      <c r="I148" s="206">
        <v>42.07</v>
      </c>
      <c r="J148" s="207">
        <f>ROUND(I148*F161,2)</f>
        <v>1976.03</v>
      </c>
      <c r="K148" s="188"/>
      <c r="L148" s="206">
        <v>21.1</v>
      </c>
      <c r="M148" s="207">
        <f>ROUND(L148*G161,2)</f>
        <v>1033.27</v>
      </c>
      <c r="N148" s="188"/>
      <c r="O148" s="206">
        <v>27.5</v>
      </c>
      <c r="P148" s="207">
        <f>ROUND(O148*G161,2)</f>
        <v>1346.68</v>
      </c>
      <c r="Q148" s="188">
        <f t="shared" si="25"/>
        <v>127.97</v>
      </c>
      <c r="R148" s="188">
        <f>G148+J148+M148+P148</f>
        <v>6107.960000000001</v>
      </c>
      <c r="S148" s="189" t="s">
        <v>78</v>
      </c>
      <c r="T148" s="191"/>
      <c r="U148" s="191"/>
    </row>
    <row r="149" spans="1:21" s="190" customFormat="1" ht="33.75" customHeight="1">
      <c r="A149" s="203"/>
      <c r="B149" s="424" t="s">
        <v>102</v>
      </c>
      <c r="C149" s="425"/>
      <c r="D149" s="426"/>
      <c r="E149" s="187"/>
      <c r="F149" s="206">
        <v>10</v>
      </c>
      <c r="G149" s="207">
        <f>ROUND(F149*F162,2)</f>
        <v>215.4</v>
      </c>
      <c r="H149" s="188"/>
      <c r="I149" s="206">
        <v>20</v>
      </c>
      <c r="J149" s="207">
        <f>ROUND(I149*F162,2)</f>
        <v>430.8</v>
      </c>
      <c r="K149" s="188"/>
      <c r="L149" s="206">
        <v>20</v>
      </c>
      <c r="M149" s="207">
        <f>ROUND(L149*G162,2)</f>
        <v>499.8</v>
      </c>
      <c r="N149" s="188"/>
      <c r="O149" s="206">
        <v>20</v>
      </c>
      <c r="P149" s="207">
        <f>ROUND(O149*G162,2)</f>
        <v>499.8</v>
      </c>
      <c r="Q149" s="188">
        <f>F149+I149+L149+O149</f>
        <v>70</v>
      </c>
      <c r="R149" s="188">
        <f>G149+J149+M149+P149</f>
        <v>1645.8</v>
      </c>
      <c r="S149" s="189"/>
      <c r="T149" s="191"/>
      <c r="U149" s="191"/>
    </row>
    <row r="150" spans="1:21" s="190" customFormat="1" ht="33.75" customHeight="1">
      <c r="A150" s="203"/>
      <c r="B150" s="454" t="s">
        <v>40</v>
      </c>
      <c r="C150" s="454"/>
      <c r="D150" s="454"/>
      <c r="E150" s="187"/>
      <c r="F150" s="206">
        <v>30</v>
      </c>
      <c r="G150" s="207">
        <f>ROUND(F150*F161,2)</f>
        <v>1409.1</v>
      </c>
      <c r="H150" s="188"/>
      <c r="I150" s="206">
        <v>25</v>
      </c>
      <c r="J150" s="207">
        <f>ROUND(I150*F161,2)</f>
        <v>1174.25</v>
      </c>
      <c r="K150" s="188"/>
      <c r="L150" s="206">
        <v>20</v>
      </c>
      <c r="M150" s="207">
        <f>ROUND(L150*G161,2)</f>
        <v>979.4</v>
      </c>
      <c r="N150" s="188"/>
      <c r="O150" s="206">
        <v>40</v>
      </c>
      <c r="P150" s="207">
        <f>ROUND(O150*G161,2)</f>
        <v>1958.8</v>
      </c>
      <c r="Q150" s="188">
        <f t="shared" si="25"/>
        <v>115</v>
      </c>
      <c r="R150" s="188">
        <f t="shared" si="25"/>
        <v>5521.55</v>
      </c>
      <c r="S150" s="189" t="s">
        <v>78</v>
      </c>
      <c r="T150" s="191"/>
      <c r="U150" s="191"/>
    </row>
    <row r="151" spans="1:21" s="190" customFormat="1" ht="33.75" customHeight="1">
      <c r="A151" s="203"/>
      <c r="B151" s="410" t="s">
        <v>108</v>
      </c>
      <c r="C151" s="411"/>
      <c r="D151" s="412"/>
      <c r="E151" s="187"/>
      <c r="F151" s="206">
        <v>6.5</v>
      </c>
      <c r="G151" s="207">
        <f>ROUND(F151*F161,2)</f>
        <v>305.31</v>
      </c>
      <c r="H151" s="188"/>
      <c r="I151" s="206">
        <v>6.5</v>
      </c>
      <c r="J151" s="207">
        <f>ROUND(I151*F161,2)</f>
        <v>305.31</v>
      </c>
      <c r="K151" s="188"/>
      <c r="L151" s="206">
        <v>6.5</v>
      </c>
      <c r="M151" s="207">
        <f>ROUND(L151*G161,)</f>
        <v>318</v>
      </c>
      <c r="N151" s="188"/>
      <c r="O151" s="206">
        <v>6.5</v>
      </c>
      <c r="P151" s="207">
        <f>ROUND(O151*G161,2)</f>
        <v>318.31</v>
      </c>
      <c r="Q151" s="188">
        <f t="shared" si="25"/>
        <v>26</v>
      </c>
      <c r="R151" s="188">
        <f>G151+J151+M151+P151</f>
        <v>1246.93</v>
      </c>
      <c r="S151" s="189"/>
      <c r="T151" s="191"/>
      <c r="U151" s="191"/>
    </row>
    <row r="152" spans="1:21" s="249" customFormat="1" ht="49.5" customHeight="1">
      <c r="A152" s="242">
        <v>5</v>
      </c>
      <c r="B152" s="419" t="s">
        <v>53</v>
      </c>
      <c r="C152" s="420"/>
      <c r="D152" s="421"/>
      <c r="E152" s="243"/>
      <c r="F152" s="244">
        <f>F153+F154+F155</f>
        <v>950</v>
      </c>
      <c r="G152" s="246">
        <f>G153+G154+G155</f>
        <v>44621.5</v>
      </c>
      <c r="H152" s="245"/>
      <c r="I152" s="244">
        <f>I153+I154+I155</f>
        <v>675</v>
      </c>
      <c r="J152" s="246">
        <f>J153+J154+J155</f>
        <v>31704.75</v>
      </c>
      <c r="K152" s="245"/>
      <c r="L152" s="244">
        <f>L153+L154+L155</f>
        <v>660</v>
      </c>
      <c r="M152" s="246">
        <f>M153+M154+M155</f>
        <v>32320.2</v>
      </c>
      <c r="N152" s="245"/>
      <c r="O152" s="244">
        <f>O153+O154+O155</f>
        <v>970</v>
      </c>
      <c r="P152" s="246">
        <f>P153+P154+P155</f>
        <v>47500.9</v>
      </c>
      <c r="Q152" s="245">
        <f t="shared" si="25"/>
        <v>3255</v>
      </c>
      <c r="R152" s="245">
        <f>G152+J152+M152+P152</f>
        <v>156147.35</v>
      </c>
      <c r="S152" s="247"/>
      <c r="T152" s="248"/>
      <c r="U152" s="248"/>
    </row>
    <row r="153" spans="1:21" s="190" customFormat="1" ht="38.25" customHeight="1">
      <c r="A153" s="214"/>
      <c r="B153" s="514" t="s">
        <v>98</v>
      </c>
      <c r="C153" s="515"/>
      <c r="D153" s="516"/>
      <c r="E153" s="187"/>
      <c r="F153" s="206">
        <v>100</v>
      </c>
      <c r="G153" s="207">
        <f>ROUND(F153*F161,2)</f>
        <v>4697</v>
      </c>
      <c r="H153" s="188"/>
      <c r="I153" s="206">
        <v>55</v>
      </c>
      <c r="J153" s="207">
        <f>ROUND(I153*F161,2)</f>
        <v>2583.35</v>
      </c>
      <c r="K153" s="188"/>
      <c r="L153" s="206">
        <v>90</v>
      </c>
      <c r="M153" s="207">
        <f>ROUND(L153*G161,2)</f>
        <v>4407.3</v>
      </c>
      <c r="N153" s="188"/>
      <c r="O153" s="206">
        <v>70</v>
      </c>
      <c r="P153" s="207">
        <f>O153*G161</f>
        <v>3427.9</v>
      </c>
      <c r="Q153" s="188">
        <f t="shared" si="25"/>
        <v>315</v>
      </c>
      <c r="R153" s="188">
        <f t="shared" si="25"/>
        <v>15115.550000000001</v>
      </c>
      <c r="S153" s="189" t="s">
        <v>78</v>
      </c>
      <c r="T153" s="191"/>
      <c r="U153" s="191"/>
    </row>
    <row r="154" spans="1:21" s="190" customFormat="1" ht="36.75" customHeight="1">
      <c r="A154" s="214"/>
      <c r="B154" s="424" t="s">
        <v>55</v>
      </c>
      <c r="C154" s="425"/>
      <c r="D154" s="426"/>
      <c r="E154" s="187"/>
      <c r="F154" s="206">
        <v>150</v>
      </c>
      <c r="G154" s="207">
        <f>ROUND(F154*F161,2)</f>
        <v>7045.5</v>
      </c>
      <c r="H154" s="188"/>
      <c r="I154" s="206">
        <v>120</v>
      </c>
      <c r="J154" s="207">
        <f>ROUND(I154*F161,2)</f>
        <v>5636.4</v>
      </c>
      <c r="K154" s="188"/>
      <c r="L154" s="212">
        <v>120</v>
      </c>
      <c r="M154" s="207">
        <f>ROUND(L154*G161,2)</f>
        <v>5876.4</v>
      </c>
      <c r="N154" s="188"/>
      <c r="O154" s="212">
        <v>300</v>
      </c>
      <c r="P154" s="207">
        <f>O154*G161</f>
        <v>14691</v>
      </c>
      <c r="Q154" s="188">
        <f t="shared" si="25"/>
        <v>690</v>
      </c>
      <c r="R154" s="188">
        <f t="shared" si="25"/>
        <v>33249.3</v>
      </c>
      <c r="S154" s="189" t="s">
        <v>78</v>
      </c>
      <c r="T154" s="191"/>
      <c r="U154" s="191"/>
    </row>
    <row r="155" spans="1:21" s="190" customFormat="1" ht="33.75" customHeight="1">
      <c r="A155" s="214"/>
      <c r="B155" s="424" t="s">
        <v>81</v>
      </c>
      <c r="C155" s="425"/>
      <c r="D155" s="426"/>
      <c r="E155" s="187"/>
      <c r="F155" s="206">
        <v>700</v>
      </c>
      <c r="G155" s="207">
        <f>ROUND(F155*F161,2)</f>
        <v>32879</v>
      </c>
      <c r="H155" s="188"/>
      <c r="I155" s="206">
        <v>500</v>
      </c>
      <c r="J155" s="207">
        <f>ROUND(I155*F161,2)</f>
        <v>23485</v>
      </c>
      <c r="K155" s="188"/>
      <c r="L155" s="212">
        <v>450</v>
      </c>
      <c r="M155" s="207">
        <f>ROUND(L155*G161,2)</f>
        <v>22036.5</v>
      </c>
      <c r="N155" s="188"/>
      <c r="O155" s="212">
        <v>600</v>
      </c>
      <c r="P155" s="207">
        <f>SUM(O155)*G161</f>
        <v>29382</v>
      </c>
      <c r="Q155" s="188">
        <f t="shared" si="25"/>
        <v>2250</v>
      </c>
      <c r="R155" s="188">
        <f t="shared" si="25"/>
        <v>107782.5</v>
      </c>
      <c r="S155" s="189"/>
      <c r="T155" s="191"/>
      <c r="U155" s="191"/>
    </row>
    <row r="156" spans="1:21" s="249" customFormat="1" ht="49.5" customHeight="1">
      <c r="A156" s="251">
        <v>6</v>
      </c>
      <c r="B156" s="419" t="s">
        <v>82</v>
      </c>
      <c r="C156" s="420"/>
      <c r="D156" s="421"/>
      <c r="E156" s="243"/>
      <c r="F156" s="244">
        <f>SUM(F157:F158)</f>
        <v>5</v>
      </c>
      <c r="G156" s="246">
        <f aca="true" t="shared" si="26" ref="G156:R156">SUM(G157:G158)</f>
        <v>234.85</v>
      </c>
      <c r="H156" s="245">
        <f t="shared" si="26"/>
        <v>0</v>
      </c>
      <c r="I156" s="244">
        <f t="shared" si="26"/>
        <v>15</v>
      </c>
      <c r="J156" s="246">
        <f t="shared" si="26"/>
        <v>704.55</v>
      </c>
      <c r="K156" s="245">
        <f t="shared" si="26"/>
        <v>0</v>
      </c>
      <c r="L156" s="269">
        <f t="shared" si="26"/>
        <v>17</v>
      </c>
      <c r="M156" s="246">
        <f t="shared" si="26"/>
        <v>832.49</v>
      </c>
      <c r="N156" s="245">
        <f t="shared" si="26"/>
        <v>0</v>
      </c>
      <c r="O156" s="269">
        <f t="shared" si="26"/>
        <v>10</v>
      </c>
      <c r="P156" s="246">
        <f t="shared" si="26"/>
        <v>489.7</v>
      </c>
      <c r="Q156" s="245">
        <f t="shared" si="26"/>
        <v>47</v>
      </c>
      <c r="R156" s="245">
        <f t="shared" si="26"/>
        <v>2261.5899999999997</v>
      </c>
      <c r="S156" s="247"/>
      <c r="T156" s="248"/>
      <c r="U156" s="248"/>
    </row>
    <row r="157" spans="1:21" s="190" customFormat="1" ht="33.75" customHeight="1">
      <c r="A157" s="205"/>
      <c r="B157" s="416" t="s">
        <v>83</v>
      </c>
      <c r="C157" s="451"/>
      <c r="D157" s="452"/>
      <c r="E157" s="187"/>
      <c r="F157" s="206">
        <v>0</v>
      </c>
      <c r="G157" s="207">
        <f>SUM(F157)*F161</f>
        <v>0</v>
      </c>
      <c r="H157" s="188"/>
      <c r="I157" s="206">
        <v>0</v>
      </c>
      <c r="J157" s="207">
        <f>SUM(I157)*F161</f>
        <v>0</v>
      </c>
      <c r="K157" s="188"/>
      <c r="L157" s="206">
        <v>0</v>
      </c>
      <c r="M157" s="207">
        <f>SUM(L157)*G161</f>
        <v>0</v>
      </c>
      <c r="N157" s="188"/>
      <c r="O157" s="206">
        <v>0</v>
      </c>
      <c r="P157" s="207">
        <f>SUM(O157)*G161</f>
        <v>0</v>
      </c>
      <c r="Q157" s="188">
        <f>F157+I157+L157+O157</f>
        <v>0</v>
      </c>
      <c r="R157" s="188">
        <f>SUM(G157)+J157+M157+P157</f>
        <v>0</v>
      </c>
      <c r="S157" s="189"/>
      <c r="T157" s="191"/>
      <c r="U157" s="191"/>
    </row>
    <row r="158" spans="1:21" s="190" customFormat="1" ht="33.75" customHeight="1">
      <c r="A158" s="205"/>
      <c r="B158" s="416" t="s">
        <v>84</v>
      </c>
      <c r="C158" s="451"/>
      <c r="D158" s="452"/>
      <c r="E158" s="187"/>
      <c r="F158" s="206">
        <v>5</v>
      </c>
      <c r="G158" s="207">
        <f>ROUND(F158*F161,2)</f>
        <v>234.85</v>
      </c>
      <c r="H158" s="188"/>
      <c r="I158" s="206">
        <v>15</v>
      </c>
      <c r="J158" s="207">
        <f>ROUND(I158*F161,2)</f>
        <v>704.55</v>
      </c>
      <c r="K158" s="188"/>
      <c r="L158" s="212">
        <v>17</v>
      </c>
      <c r="M158" s="207">
        <f>ROUND(L158*G161,2)</f>
        <v>832.49</v>
      </c>
      <c r="N158" s="188"/>
      <c r="O158" s="212">
        <v>10</v>
      </c>
      <c r="P158" s="207">
        <f>SUM(O158)*G161</f>
        <v>489.7</v>
      </c>
      <c r="Q158" s="188">
        <f>F158+I158+L158+O158</f>
        <v>47</v>
      </c>
      <c r="R158" s="188">
        <f>SUM(G158)+J158+M158+P158</f>
        <v>2261.5899999999997</v>
      </c>
      <c r="S158" s="189"/>
      <c r="T158" s="191"/>
      <c r="U158" s="191"/>
    </row>
    <row r="159" spans="1:19" s="249" customFormat="1" ht="49.5" customHeight="1">
      <c r="A159" s="272"/>
      <c r="B159" s="467" t="s">
        <v>19</v>
      </c>
      <c r="C159" s="467"/>
      <c r="D159" s="467"/>
      <c r="E159" s="253">
        <f>SUM(E131:E142)</f>
        <v>6747.35</v>
      </c>
      <c r="F159" s="250">
        <f>F131+F138+F142+F144+F152+F156</f>
        <v>3243.625</v>
      </c>
      <c r="G159" s="246">
        <f>SUM(G131+G138+G142+G144+G152+G156)</f>
        <v>131080.87999999998</v>
      </c>
      <c r="H159" s="245" t="e">
        <f>#REF!+H131+H138+H142+H144+H152+H156</f>
        <v>#REF!</v>
      </c>
      <c r="I159" s="244">
        <f>I131+I138+I142+I144+I152+I156</f>
        <v>2723.87</v>
      </c>
      <c r="J159" s="246">
        <f>J131+J138+J142+J144+J152+J156</f>
        <v>112644.04</v>
      </c>
      <c r="K159" s="245" t="e">
        <f>#REF!+K131+K138+K142+K144+K152+K156</f>
        <v>#REF!</v>
      </c>
      <c r="L159" s="244">
        <f>L131+L138+L142+L144+L152+L156</f>
        <v>2032.155</v>
      </c>
      <c r="M159" s="246">
        <f>M131+M138+M142+M144+M152+M156</f>
        <v>90506.12000000001</v>
      </c>
      <c r="N159" s="245" t="e">
        <f>#REF!+N131+N138+N142+N144+N152+N156</f>
        <v>#REF!</v>
      </c>
      <c r="O159" s="244">
        <f>O131+O138+O142+O144+O152+O156</f>
        <v>3655.8</v>
      </c>
      <c r="P159" s="246">
        <f>P131+P138+P142+P144+P152+P156</f>
        <v>161111.48</v>
      </c>
      <c r="Q159" s="245">
        <f>Q131+Q138+Q142+Q144+Q152+Q156</f>
        <v>11655.449999999999</v>
      </c>
      <c r="R159" s="245">
        <f>R131+R138+R142+R144+R152+R156</f>
        <v>495342.51999999996</v>
      </c>
      <c r="S159" s="247"/>
    </row>
    <row r="160" spans="1:18" s="190" customFormat="1" ht="51.75" customHeight="1">
      <c r="A160" s="208"/>
      <c r="B160" s="527" t="s">
        <v>17</v>
      </c>
      <c r="C160" s="528"/>
      <c r="D160" s="529"/>
      <c r="E160" s="456" t="s">
        <v>136</v>
      </c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457"/>
      <c r="R160" s="458"/>
    </row>
    <row r="161" spans="1:18" ht="26.25">
      <c r="A161" s="4"/>
      <c r="B161" s="4"/>
      <c r="C161" s="4"/>
      <c r="D161" s="89"/>
      <c r="E161" s="89"/>
      <c r="F161" s="3">
        <v>46.97</v>
      </c>
      <c r="G161" s="390">
        <v>48.97</v>
      </c>
      <c r="H161" s="237"/>
      <c r="I161" s="237"/>
      <c r="J161" s="154"/>
      <c r="K161" s="4"/>
      <c r="L161" s="4"/>
      <c r="M161" s="4"/>
      <c r="N161" s="4"/>
      <c r="O161" s="4"/>
      <c r="P161" s="4"/>
      <c r="Q161" s="4"/>
      <c r="R161" s="4"/>
    </row>
    <row r="162" spans="1:18" ht="26.25">
      <c r="A162" s="4"/>
      <c r="B162" s="4"/>
      <c r="C162" s="4"/>
      <c r="D162" s="89"/>
      <c r="E162" s="89"/>
      <c r="F162" s="392">
        <v>21.54</v>
      </c>
      <c r="G162" s="87">
        <v>24.99</v>
      </c>
      <c r="H162" s="237"/>
      <c r="I162" s="237"/>
      <c r="J162" s="154"/>
      <c r="K162" s="4"/>
      <c r="L162" s="4"/>
      <c r="M162" s="4"/>
      <c r="N162" s="4"/>
      <c r="O162" s="4"/>
      <c r="P162" s="4"/>
      <c r="Q162" s="4"/>
      <c r="R162" s="4"/>
    </row>
    <row r="163" spans="1:18" s="215" customFormat="1" ht="25.5" customHeight="1">
      <c r="A163" s="533" t="s">
        <v>123</v>
      </c>
      <c r="B163" s="533"/>
      <c r="C163" s="533"/>
      <c r="D163" s="533"/>
      <c r="E163" s="533"/>
      <c r="F163" s="533"/>
      <c r="G163" s="533"/>
      <c r="H163" s="533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</row>
    <row r="164" spans="1:18" s="215" customFormat="1" ht="25.5" customHeight="1">
      <c r="A164" s="534" t="s">
        <v>15</v>
      </c>
      <c r="B164" s="536" t="s">
        <v>0</v>
      </c>
      <c r="C164" s="537"/>
      <c r="D164" s="538"/>
      <c r="E164" s="521" t="s">
        <v>1</v>
      </c>
      <c r="F164" s="526"/>
      <c r="G164" s="522"/>
      <c r="H164" s="521" t="s">
        <v>3</v>
      </c>
      <c r="I164" s="526"/>
      <c r="J164" s="522"/>
      <c r="K164" s="521" t="s">
        <v>4</v>
      </c>
      <c r="L164" s="526"/>
      <c r="M164" s="522"/>
      <c r="N164" s="521" t="s">
        <v>6</v>
      </c>
      <c r="O164" s="526"/>
      <c r="P164" s="522"/>
      <c r="Q164" s="521" t="s">
        <v>7</v>
      </c>
      <c r="R164" s="522"/>
    </row>
    <row r="165" spans="1:18" s="215" customFormat="1" ht="51">
      <c r="A165" s="535"/>
      <c r="B165" s="539"/>
      <c r="C165" s="540"/>
      <c r="D165" s="541"/>
      <c r="E165" s="217"/>
      <c r="F165" s="217" t="s">
        <v>99</v>
      </c>
      <c r="G165" s="217" t="s">
        <v>5</v>
      </c>
      <c r="H165" s="217"/>
      <c r="I165" s="220" t="s">
        <v>99</v>
      </c>
      <c r="J165" s="217" t="s">
        <v>5</v>
      </c>
      <c r="K165" s="217"/>
      <c r="L165" s="217" t="s">
        <v>99</v>
      </c>
      <c r="M165" s="217" t="s">
        <v>5</v>
      </c>
      <c r="N165" s="217" t="s">
        <v>2</v>
      </c>
      <c r="O165" s="217" t="s">
        <v>99</v>
      </c>
      <c r="P165" s="217" t="s">
        <v>5</v>
      </c>
      <c r="Q165" s="217" t="s">
        <v>99</v>
      </c>
      <c r="R165" s="217" t="s">
        <v>5</v>
      </c>
    </row>
    <row r="166" spans="1:18" s="278" customFormat="1" ht="49.5" customHeight="1">
      <c r="A166" s="273">
        <v>1</v>
      </c>
      <c r="B166" s="405" t="s">
        <v>41</v>
      </c>
      <c r="C166" s="406"/>
      <c r="D166" s="407"/>
      <c r="E166" s="263"/>
      <c r="F166" s="274">
        <f>F167+F168+F169+F170+F171+F172</f>
        <v>150.2</v>
      </c>
      <c r="G166" s="275">
        <f aca="true" t="shared" si="27" ref="G166:M166">G167+G168+G169+G170+G171+G172</f>
        <v>54328.840000000004</v>
      </c>
      <c r="H166" s="275">
        <f t="shared" si="27"/>
        <v>1508.1</v>
      </c>
      <c r="I166" s="276">
        <f t="shared" si="27"/>
        <v>153.2</v>
      </c>
      <c r="J166" s="275">
        <f>J167+J168+J169+J170+J171+J172</f>
        <v>55413.98</v>
      </c>
      <c r="K166" s="275">
        <f>K167+K168+K169+K170+K171+K172</f>
        <v>453.7</v>
      </c>
      <c r="L166" s="276">
        <f>L167+L168+L169+L170+L171+L172</f>
        <v>155.7</v>
      </c>
      <c r="M166" s="275">
        <f t="shared" si="27"/>
        <v>61680.56</v>
      </c>
      <c r="N166" s="275">
        <f>N167+N168+N169+N170+N171+N172</f>
        <v>3033.1</v>
      </c>
      <c r="O166" s="276">
        <f>O167+O168+O169+O170+O171+O172</f>
        <v>154.9</v>
      </c>
      <c r="P166" s="277">
        <f>P167+P168+P169+P170+P171+P172</f>
        <v>61363.64</v>
      </c>
      <c r="Q166" s="275">
        <f>Q167+Q168+Q169+Q170+Q171+Q172</f>
        <v>614</v>
      </c>
      <c r="R166" s="275">
        <f>R167+R168+R169+R170+R171+R172</f>
        <v>232787.02000000002</v>
      </c>
    </row>
    <row r="167" spans="1:18" s="215" customFormat="1" ht="54" customHeight="1">
      <c r="A167" s="221"/>
      <c r="B167" s="530" t="s">
        <v>34</v>
      </c>
      <c r="C167" s="531"/>
      <c r="D167" s="532"/>
      <c r="E167" s="222">
        <v>968.6</v>
      </c>
      <c r="F167" s="223">
        <v>24</v>
      </c>
      <c r="G167" s="219">
        <f>ROUND(F167*F196,2)</f>
        <v>8681.04</v>
      </c>
      <c r="H167" s="218">
        <v>347.1</v>
      </c>
      <c r="I167" s="224">
        <v>25.5</v>
      </c>
      <c r="J167" s="219">
        <f>ROUND(I167*F196,2)</f>
        <v>9223.61</v>
      </c>
      <c r="K167" s="218">
        <v>138.9</v>
      </c>
      <c r="L167" s="224">
        <v>25.5</v>
      </c>
      <c r="M167" s="219">
        <f>ROUND(L167*G196,2)</f>
        <v>10101.83</v>
      </c>
      <c r="N167" s="218">
        <v>879.1</v>
      </c>
      <c r="O167" s="224">
        <v>30</v>
      </c>
      <c r="P167" s="219">
        <f>ROUND(O167*G196,2)</f>
        <v>11884.5</v>
      </c>
      <c r="Q167" s="218">
        <f aca="true" t="shared" si="28" ref="Q167:R172">F167+I167+L167+O167</f>
        <v>105</v>
      </c>
      <c r="R167" s="218">
        <f>G167+J167+M167+P167</f>
        <v>39890.98</v>
      </c>
    </row>
    <row r="168" spans="1:18" s="215" customFormat="1" ht="46.5" customHeight="1">
      <c r="A168" s="221"/>
      <c r="B168" s="530" t="s">
        <v>35</v>
      </c>
      <c r="C168" s="531"/>
      <c r="D168" s="532"/>
      <c r="E168" s="222">
        <v>275.5</v>
      </c>
      <c r="F168" s="223">
        <v>18</v>
      </c>
      <c r="G168" s="225">
        <f>ROUND(F168*F196,2)</f>
        <v>6510.78</v>
      </c>
      <c r="H168" s="218">
        <v>101.3</v>
      </c>
      <c r="I168" s="224">
        <v>15.5</v>
      </c>
      <c r="J168" s="219">
        <f>ROUND(I168*F196,2)</f>
        <v>5606.51</v>
      </c>
      <c r="K168" s="218">
        <v>40.3</v>
      </c>
      <c r="L168" s="224">
        <v>18</v>
      </c>
      <c r="M168" s="219">
        <f>ROUND(L168*G196,2)</f>
        <v>7130.7</v>
      </c>
      <c r="N168" s="218">
        <v>245.5</v>
      </c>
      <c r="O168" s="224">
        <v>15.5</v>
      </c>
      <c r="P168" s="219">
        <f>ROUND(O168*G196,2)</f>
        <v>6140.33</v>
      </c>
      <c r="Q168" s="218">
        <f t="shared" si="28"/>
        <v>67</v>
      </c>
      <c r="R168" s="218">
        <f>G168+J168+M168+P168</f>
        <v>25388.32</v>
      </c>
    </row>
    <row r="169" spans="1:18" s="215" customFormat="1" ht="27" customHeight="1">
      <c r="A169" s="221"/>
      <c r="B169" s="530" t="s">
        <v>36</v>
      </c>
      <c r="C169" s="531"/>
      <c r="D169" s="532"/>
      <c r="E169" s="222">
        <v>1020.1</v>
      </c>
      <c r="F169" s="223">
        <v>20</v>
      </c>
      <c r="G169" s="219">
        <f>ROUND(F169*F196,2)</f>
        <v>7234.2</v>
      </c>
      <c r="H169" s="218">
        <v>343</v>
      </c>
      <c r="I169" s="224">
        <v>24</v>
      </c>
      <c r="J169" s="219">
        <f>ROUND(I169*F196,2)</f>
        <v>8681.04</v>
      </c>
      <c r="K169" s="218">
        <v>122.2</v>
      </c>
      <c r="L169" s="224">
        <v>24</v>
      </c>
      <c r="M169" s="219">
        <f>ROUND(L169*G196,2)</f>
        <v>9507.6</v>
      </c>
      <c r="N169" s="218">
        <v>920.9</v>
      </c>
      <c r="O169" s="224">
        <v>20</v>
      </c>
      <c r="P169" s="219">
        <f>ROUND(O169*G196,2)</f>
        <v>7923</v>
      </c>
      <c r="Q169" s="218">
        <f t="shared" si="28"/>
        <v>88</v>
      </c>
      <c r="R169" s="218">
        <f>G169+J169+M169+P169</f>
        <v>33345.840000000004</v>
      </c>
    </row>
    <row r="170" spans="1:18" s="215" customFormat="1" ht="25.5" customHeight="1">
      <c r="A170" s="226"/>
      <c r="B170" s="530" t="s">
        <v>37</v>
      </c>
      <c r="C170" s="531"/>
      <c r="D170" s="532"/>
      <c r="E170" s="227">
        <v>186.3</v>
      </c>
      <c r="F170" s="223">
        <v>18</v>
      </c>
      <c r="G170" s="219">
        <f>ROUND(F170*F196,2)</f>
        <v>6510.78</v>
      </c>
      <c r="H170" s="218">
        <v>55.3</v>
      </c>
      <c r="I170" s="224">
        <v>18</v>
      </c>
      <c r="J170" s="219">
        <f>ROUND(I170*F196,2)</f>
        <v>6510.78</v>
      </c>
      <c r="K170" s="218">
        <v>2.8</v>
      </c>
      <c r="L170" s="224">
        <v>18</v>
      </c>
      <c r="M170" s="219">
        <f>ROUND(L170*G196,2)</f>
        <v>7130.7</v>
      </c>
      <c r="N170" s="218">
        <v>158.5</v>
      </c>
      <c r="O170" s="224">
        <v>19</v>
      </c>
      <c r="P170" s="219">
        <f>ROUND(O170*G196,2)</f>
        <v>7526.85</v>
      </c>
      <c r="Q170" s="218">
        <f t="shared" si="28"/>
        <v>73</v>
      </c>
      <c r="R170" s="218">
        <f>G170+J170+M170+P170</f>
        <v>27679.11</v>
      </c>
    </row>
    <row r="171" spans="1:18" s="215" customFormat="1" ht="25.5" customHeight="1">
      <c r="A171" s="226"/>
      <c r="B171" s="530" t="s">
        <v>38</v>
      </c>
      <c r="C171" s="531"/>
      <c r="D171" s="532"/>
      <c r="E171" s="227">
        <v>619</v>
      </c>
      <c r="F171" s="223">
        <v>55.2</v>
      </c>
      <c r="G171" s="219">
        <f>ROUND(F171*F196,2)</f>
        <v>19966.39</v>
      </c>
      <c r="H171" s="218">
        <v>532.4</v>
      </c>
      <c r="I171" s="224">
        <v>55.2</v>
      </c>
      <c r="J171" s="219">
        <f>ROUND(I171*F196,2)</f>
        <v>19966.39</v>
      </c>
      <c r="K171" s="218">
        <v>142.3</v>
      </c>
      <c r="L171" s="224">
        <v>55.2</v>
      </c>
      <c r="M171" s="219">
        <f>ROUND(L171*G196,2)</f>
        <v>21867.48</v>
      </c>
      <c r="N171" s="218">
        <v>646.5</v>
      </c>
      <c r="O171" s="224">
        <v>55.4</v>
      </c>
      <c r="P171" s="219">
        <f>ROUND(O171*G196,2)</f>
        <v>21946.71</v>
      </c>
      <c r="Q171" s="218">
        <f t="shared" si="28"/>
        <v>221.00000000000003</v>
      </c>
      <c r="R171" s="218">
        <f>G171+J171+M171+P171</f>
        <v>83746.97</v>
      </c>
    </row>
    <row r="172" spans="1:18" s="215" customFormat="1" ht="51.75" customHeight="1">
      <c r="A172" s="226"/>
      <c r="B172" s="530" t="s">
        <v>39</v>
      </c>
      <c r="C172" s="531"/>
      <c r="D172" s="532"/>
      <c r="E172" s="227">
        <v>277.52</v>
      </c>
      <c r="F172" s="228">
        <v>15</v>
      </c>
      <c r="G172" s="219">
        <f>ROUND(F172*F196,2)</f>
        <v>5425.65</v>
      </c>
      <c r="H172" s="218">
        <v>129</v>
      </c>
      <c r="I172" s="229">
        <v>15</v>
      </c>
      <c r="J172" s="219">
        <f>ROUND(I172*F196,2)</f>
        <v>5425.65</v>
      </c>
      <c r="K172" s="218">
        <v>7.2</v>
      </c>
      <c r="L172" s="229">
        <v>15</v>
      </c>
      <c r="M172" s="219">
        <f>ROUND(L172*G196,2)</f>
        <v>5942.25</v>
      </c>
      <c r="N172" s="218">
        <v>182.6</v>
      </c>
      <c r="O172" s="229">
        <v>15</v>
      </c>
      <c r="P172" s="219">
        <f>ROUND(O172*G196,2)</f>
        <v>5942.25</v>
      </c>
      <c r="Q172" s="218">
        <f t="shared" si="28"/>
        <v>60</v>
      </c>
      <c r="R172" s="218">
        <f t="shared" si="28"/>
        <v>22735.8</v>
      </c>
    </row>
    <row r="173" spans="1:18" s="278" customFormat="1" ht="49.5" customHeight="1">
      <c r="A173" s="273">
        <v>2</v>
      </c>
      <c r="B173" s="405" t="s">
        <v>42</v>
      </c>
      <c r="C173" s="406"/>
      <c r="D173" s="407"/>
      <c r="E173" s="279"/>
      <c r="F173" s="280">
        <f aca="true" t="shared" si="29" ref="F173:R173">SUM(F174:F175)</f>
        <v>19.25</v>
      </c>
      <c r="G173" s="275">
        <f t="shared" si="29"/>
        <v>6962.92</v>
      </c>
      <c r="H173" s="275">
        <f t="shared" si="29"/>
        <v>0</v>
      </c>
      <c r="I173" s="281">
        <f t="shared" si="29"/>
        <v>20.25</v>
      </c>
      <c r="J173" s="275">
        <f t="shared" si="29"/>
        <v>7324.63</v>
      </c>
      <c r="K173" s="275">
        <f t="shared" si="29"/>
        <v>0</v>
      </c>
      <c r="L173" s="281">
        <f t="shared" si="29"/>
        <v>19.25</v>
      </c>
      <c r="M173" s="275">
        <f>M174+M175</f>
        <v>7625.889999999999</v>
      </c>
      <c r="N173" s="275">
        <f t="shared" si="29"/>
        <v>0</v>
      </c>
      <c r="O173" s="280">
        <f t="shared" si="29"/>
        <v>20.25</v>
      </c>
      <c r="P173" s="277">
        <f t="shared" si="29"/>
        <v>8022.04</v>
      </c>
      <c r="Q173" s="287">
        <f t="shared" si="29"/>
        <v>79</v>
      </c>
      <c r="R173" s="275">
        <f t="shared" si="29"/>
        <v>29935.48</v>
      </c>
    </row>
    <row r="174" spans="1:18" s="215" customFormat="1" ht="31.5" customHeight="1">
      <c r="A174" s="221"/>
      <c r="B174" s="530" t="s">
        <v>94</v>
      </c>
      <c r="C174" s="542"/>
      <c r="D174" s="543"/>
      <c r="E174" s="227"/>
      <c r="F174" s="230">
        <v>18</v>
      </c>
      <c r="G174" s="218">
        <f>ROUND(F174*F196,2)</f>
        <v>6510.78</v>
      </c>
      <c r="H174" s="218"/>
      <c r="I174" s="232">
        <v>19</v>
      </c>
      <c r="J174" s="218">
        <f>ROUND(I174*F196,2)</f>
        <v>6872.49</v>
      </c>
      <c r="K174" s="218"/>
      <c r="L174" s="232">
        <v>18</v>
      </c>
      <c r="M174" s="218">
        <f>ROUND(L174*G196,2)</f>
        <v>7130.7</v>
      </c>
      <c r="N174" s="218"/>
      <c r="O174" s="230">
        <v>19</v>
      </c>
      <c r="P174" s="219">
        <f>ROUND(O174*G196,2)</f>
        <v>7526.85</v>
      </c>
      <c r="Q174" s="231">
        <f>F174+I174+L174+O174</f>
        <v>74</v>
      </c>
      <c r="R174" s="218">
        <f>G174+J174+M174+P174</f>
        <v>28040.82</v>
      </c>
    </row>
    <row r="175" spans="1:18" s="215" customFormat="1" ht="31.5" customHeight="1">
      <c r="A175" s="221"/>
      <c r="B175" s="530" t="s">
        <v>95</v>
      </c>
      <c r="C175" s="542"/>
      <c r="D175" s="543"/>
      <c r="E175" s="227"/>
      <c r="F175" s="230">
        <v>1.25</v>
      </c>
      <c r="G175" s="218">
        <f>ROUND(F175*F196,2)</f>
        <v>452.14</v>
      </c>
      <c r="H175" s="218"/>
      <c r="I175" s="232">
        <v>1.25</v>
      </c>
      <c r="J175" s="218">
        <f>ROUND(I175*F196,2)</f>
        <v>452.14</v>
      </c>
      <c r="K175" s="218"/>
      <c r="L175" s="232">
        <v>1.25</v>
      </c>
      <c r="M175" s="218">
        <f>ROUND(L175*G196,2)</f>
        <v>495.19</v>
      </c>
      <c r="N175" s="218"/>
      <c r="O175" s="230">
        <v>1.25</v>
      </c>
      <c r="P175" s="219">
        <f>ROUND(O175*G196,2)</f>
        <v>495.19</v>
      </c>
      <c r="Q175" s="231">
        <f>F175+I175+L175+O175</f>
        <v>5</v>
      </c>
      <c r="R175" s="218">
        <f>G175+J175+M175+P175</f>
        <v>1894.66</v>
      </c>
    </row>
    <row r="176" spans="1:18" s="278" customFormat="1" ht="49.5" customHeight="1">
      <c r="A176" s="273">
        <v>3</v>
      </c>
      <c r="B176" s="405" t="s">
        <v>43</v>
      </c>
      <c r="C176" s="406"/>
      <c r="D176" s="407"/>
      <c r="E176" s="279"/>
      <c r="F176" s="274">
        <f aca="true" t="shared" si="30" ref="F176:R176">SUM(F177:F178)</f>
        <v>5</v>
      </c>
      <c r="G176" s="275">
        <f t="shared" si="30"/>
        <v>1808.55</v>
      </c>
      <c r="H176" s="275">
        <f t="shared" si="30"/>
        <v>0</v>
      </c>
      <c r="I176" s="276">
        <f t="shared" si="30"/>
        <v>5.5</v>
      </c>
      <c r="J176" s="275">
        <f t="shared" si="30"/>
        <v>1989.41</v>
      </c>
      <c r="K176" s="275">
        <f t="shared" si="30"/>
        <v>0</v>
      </c>
      <c r="L176" s="276">
        <f t="shared" si="30"/>
        <v>5</v>
      </c>
      <c r="M176" s="275">
        <f>M177</f>
        <v>1980.75</v>
      </c>
      <c r="N176" s="275">
        <f t="shared" si="30"/>
        <v>0</v>
      </c>
      <c r="O176" s="276">
        <f t="shared" si="30"/>
        <v>5.5</v>
      </c>
      <c r="P176" s="277">
        <f t="shared" si="30"/>
        <v>2178.83</v>
      </c>
      <c r="Q176" s="275">
        <f t="shared" si="30"/>
        <v>21</v>
      </c>
      <c r="R176" s="275">
        <f t="shared" si="30"/>
        <v>7957.54</v>
      </c>
    </row>
    <row r="177" spans="1:18" s="215" customFormat="1" ht="27" customHeight="1">
      <c r="A177" s="544"/>
      <c r="B177" s="545" t="s">
        <v>44</v>
      </c>
      <c r="C177" s="546"/>
      <c r="D177" s="547"/>
      <c r="E177" s="227"/>
      <c r="F177" s="408">
        <v>5</v>
      </c>
      <c r="G177" s="404">
        <f>ROUND(F177*F196,2)</f>
        <v>1808.55</v>
      </c>
      <c r="H177" s="218"/>
      <c r="I177" s="400">
        <v>5.5</v>
      </c>
      <c r="J177" s="404">
        <f>ROUND(I177*F196,2)</f>
        <v>1989.41</v>
      </c>
      <c r="K177" s="218"/>
      <c r="L177" s="400">
        <v>5</v>
      </c>
      <c r="M177" s="404">
        <f>ROUND(L177*G196,2)</f>
        <v>1980.75</v>
      </c>
      <c r="N177" s="218"/>
      <c r="O177" s="400">
        <v>5.5</v>
      </c>
      <c r="P177" s="402">
        <f>ROUND(O177*G196,2)</f>
        <v>2178.83</v>
      </c>
      <c r="Q177" s="404">
        <f>F177+I177+L177+O177</f>
        <v>21</v>
      </c>
      <c r="R177" s="404">
        <f>G177+J177+M177+P177</f>
        <v>7957.54</v>
      </c>
    </row>
    <row r="178" spans="1:18" s="215" customFormat="1" ht="25.5" customHeight="1">
      <c r="A178" s="401"/>
      <c r="B178" s="548"/>
      <c r="C178" s="549"/>
      <c r="D178" s="550"/>
      <c r="E178" s="227"/>
      <c r="F178" s="409"/>
      <c r="G178" s="401"/>
      <c r="H178" s="218"/>
      <c r="I178" s="401"/>
      <c r="J178" s="401">
        <f>(I178/3*296.21)+(I178/3*2*661.31)</f>
        <v>0</v>
      </c>
      <c r="K178" s="218"/>
      <c r="L178" s="401"/>
      <c r="M178" s="401"/>
      <c r="N178" s="218"/>
      <c r="O178" s="401"/>
      <c r="P178" s="403"/>
      <c r="Q178" s="401"/>
      <c r="R178" s="401"/>
    </row>
    <row r="179" spans="1:18" s="278" customFormat="1" ht="49.5" customHeight="1">
      <c r="A179" s="273">
        <v>4</v>
      </c>
      <c r="B179" s="405" t="s">
        <v>47</v>
      </c>
      <c r="C179" s="406"/>
      <c r="D179" s="407"/>
      <c r="E179" s="279"/>
      <c r="F179" s="274">
        <f>F180+F181+F182+F183+F184+F185+F186</f>
        <v>88.39</v>
      </c>
      <c r="G179" s="275">
        <f>G180+G181+G182+G183+G184+G185+G186</f>
        <v>31971.55</v>
      </c>
      <c r="H179" s="275"/>
      <c r="I179" s="276">
        <f>I180+I181+I182+I183+I184+I185+I186</f>
        <v>90.79</v>
      </c>
      <c r="J179" s="275">
        <f>J180+J181+J182+J183+J184+J185+J186</f>
        <v>32839.66</v>
      </c>
      <c r="K179" s="275"/>
      <c r="L179" s="276">
        <f>L180+L181+L182+L183+L184+L185+L186</f>
        <v>46.8</v>
      </c>
      <c r="M179" s="275">
        <f>M180+M181+M182+M183+M184+M185+M186</f>
        <v>18539.820000000003</v>
      </c>
      <c r="N179" s="275"/>
      <c r="O179" s="276">
        <f>O180+O181+O182+O183+O184+O185+O186</f>
        <v>65.84</v>
      </c>
      <c r="P179" s="277">
        <f>P180+P181+P182+P183+P184+P185+P186</f>
        <v>26082.52</v>
      </c>
      <c r="Q179" s="275">
        <f>Q180+Q181+Q182+Q183+Q184+Q185+Q186</f>
        <v>291.82000000000005</v>
      </c>
      <c r="R179" s="275">
        <f>R180+R181+R182+R183+R184+R185+R186</f>
        <v>109433.55</v>
      </c>
    </row>
    <row r="180" spans="1:18" s="215" customFormat="1" ht="33" customHeight="1">
      <c r="A180" s="226"/>
      <c r="B180" s="530" t="s">
        <v>91</v>
      </c>
      <c r="C180" s="531"/>
      <c r="D180" s="532"/>
      <c r="E180" s="227"/>
      <c r="F180" s="223">
        <v>8.19</v>
      </c>
      <c r="G180" s="218">
        <f>ROUND(F180*F196,2)</f>
        <v>2962.4</v>
      </c>
      <c r="H180" s="218"/>
      <c r="I180" s="224">
        <v>7.05</v>
      </c>
      <c r="J180" s="218">
        <f>ROUND(I180*F196,2)</f>
        <v>2550.06</v>
      </c>
      <c r="K180" s="218"/>
      <c r="L180" s="224">
        <v>5</v>
      </c>
      <c r="M180" s="218">
        <f>ROUND(L180*G196,2)</f>
        <v>1980.75</v>
      </c>
      <c r="N180" s="218"/>
      <c r="O180" s="224">
        <v>5</v>
      </c>
      <c r="P180" s="219">
        <f>ROUND(O180*G196,2)</f>
        <v>1980.75</v>
      </c>
      <c r="Q180" s="218">
        <f aca="true" t="shared" si="31" ref="Q180:R185">F180+I180+L180+O180</f>
        <v>25.24</v>
      </c>
      <c r="R180" s="218">
        <f t="shared" si="31"/>
        <v>9473.96</v>
      </c>
    </row>
    <row r="181" spans="1:18" s="215" customFormat="1" ht="36" customHeight="1">
      <c r="A181" s="226"/>
      <c r="B181" s="530" t="s">
        <v>49</v>
      </c>
      <c r="C181" s="531"/>
      <c r="D181" s="532"/>
      <c r="E181" s="227"/>
      <c r="F181" s="223">
        <v>35</v>
      </c>
      <c r="G181" s="218">
        <f>ROUND(F181*F196,2)</f>
        <v>12659.85</v>
      </c>
      <c r="H181" s="218"/>
      <c r="I181" s="224">
        <v>39</v>
      </c>
      <c r="J181" s="218">
        <f>ROUND(I181*F196,2)</f>
        <v>14106.69</v>
      </c>
      <c r="K181" s="218"/>
      <c r="L181" s="224">
        <v>20</v>
      </c>
      <c r="M181" s="218">
        <f>ROUND(L181*G196,2)</f>
        <v>7923</v>
      </c>
      <c r="N181" s="218"/>
      <c r="O181" s="224">
        <v>27</v>
      </c>
      <c r="P181" s="219">
        <f>ROUND(O181*G196,2)</f>
        <v>10696.05</v>
      </c>
      <c r="Q181" s="218">
        <f t="shared" si="31"/>
        <v>121</v>
      </c>
      <c r="R181" s="218">
        <f t="shared" si="31"/>
        <v>45385.59</v>
      </c>
    </row>
    <row r="182" spans="1:18" s="215" customFormat="1" ht="36" customHeight="1">
      <c r="A182" s="226"/>
      <c r="B182" s="530" t="s">
        <v>149</v>
      </c>
      <c r="C182" s="531"/>
      <c r="D182" s="532"/>
      <c r="E182" s="227"/>
      <c r="F182" s="223">
        <v>4.7</v>
      </c>
      <c r="G182" s="218">
        <f>ROUND(F182*F196,2)</f>
        <v>1700.04</v>
      </c>
      <c r="H182" s="218"/>
      <c r="I182" s="224">
        <v>4.7</v>
      </c>
      <c r="J182" s="218">
        <f>ROUND(I182*F196,2)</f>
        <v>1700.04</v>
      </c>
      <c r="K182" s="218"/>
      <c r="L182" s="224">
        <v>4.8</v>
      </c>
      <c r="M182" s="218">
        <f>ROUND(L182*G196,2)</f>
        <v>1901.52</v>
      </c>
      <c r="N182" s="218"/>
      <c r="O182" s="224">
        <v>4.8</v>
      </c>
      <c r="P182" s="219">
        <f>ROUND(O182*G196,2)</f>
        <v>1901.52</v>
      </c>
      <c r="Q182" s="218">
        <f>F182+I182+L182+O182</f>
        <v>19</v>
      </c>
      <c r="R182" s="218">
        <f>G182+J182+M182+P182</f>
        <v>7203.120000000001</v>
      </c>
    </row>
    <row r="183" spans="1:18" s="215" customFormat="1" ht="31.5" customHeight="1">
      <c r="A183" s="226"/>
      <c r="B183" s="530" t="s">
        <v>50</v>
      </c>
      <c r="C183" s="531"/>
      <c r="D183" s="532"/>
      <c r="E183" s="227"/>
      <c r="F183" s="223">
        <v>27</v>
      </c>
      <c r="G183" s="218">
        <f>ROUND(F183*F196,2)</f>
        <v>9766.17</v>
      </c>
      <c r="H183" s="218"/>
      <c r="I183" s="224">
        <v>25</v>
      </c>
      <c r="J183" s="218">
        <f>ROUND(I183*F196,2)</f>
        <v>9042.75</v>
      </c>
      <c r="K183" s="218"/>
      <c r="L183" s="224">
        <v>14</v>
      </c>
      <c r="M183" s="218">
        <f>ROUND(L183*G196,2)</f>
        <v>5546.1</v>
      </c>
      <c r="N183" s="218"/>
      <c r="O183" s="224">
        <v>16</v>
      </c>
      <c r="P183" s="219">
        <f>ROUND(O183*G196,2)</f>
        <v>6338.4</v>
      </c>
      <c r="Q183" s="218">
        <f t="shared" si="31"/>
        <v>82</v>
      </c>
      <c r="R183" s="218">
        <f t="shared" si="31"/>
        <v>30693.42</v>
      </c>
    </row>
    <row r="184" spans="1:18" s="215" customFormat="1" ht="31.5" customHeight="1">
      <c r="A184" s="226"/>
      <c r="B184" s="530" t="s">
        <v>151</v>
      </c>
      <c r="C184" s="531"/>
      <c r="D184" s="532"/>
      <c r="E184" s="227"/>
      <c r="F184" s="223">
        <v>0</v>
      </c>
      <c r="G184" s="218">
        <f>ROUND(F184*F196,2)</f>
        <v>0</v>
      </c>
      <c r="H184" s="218"/>
      <c r="I184" s="224">
        <v>2.54</v>
      </c>
      <c r="J184" s="218">
        <f>ROUND(I184*F196,2)</f>
        <v>918.74</v>
      </c>
      <c r="K184" s="218"/>
      <c r="L184" s="224">
        <v>0</v>
      </c>
      <c r="M184" s="218">
        <f>ROUND(L184*G196,2)</f>
        <v>0</v>
      </c>
      <c r="N184" s="218"/>
      <c r="O184" s="224">
        <v>2.54</v>
      </c>
      <c r="P184" s="219">
        <f>ROUND(O184*G196,2)</f>
        <v>1006.22</v>
      </c>
      <c r="Q184" s="395">
        <f>F184+I184+L184+O184</f>
        <v>5.08</v>
      </c>
      <c r="R184" s="218">
        <f>G184+J184+M184+P184</f>
        <v>1924.96</v>
      </c>
    </row>
    <row r="185" spans="1:18" s="215" customFormat="1" ht="30" customHeight="1">
      <c r="A185" s="226"/>
      <c r="B185" s="530" t="s">
        <v>40</v>
      </c>
      <c r="C185" s="531"/>
      <c r="D185" s="532"/>
      <c r="E185" s="227">
        <v>112.1</v>
      </c>
      <c r="F185" s="223">
        <v>13.5</v>
      </c>
      <c r="G185" s="218">
        <f>ROUND(F185*F196,2)</f>
        <v>4883.09</v>
      </c>
      <c r="H185" s="218"/>
      <c r="I185" s="224">
        <v>9</v>
      </c>
      <c r="J185" s="218">
        <f>ROUND(I185*F196,2)</f>
        <v>3255.39</v>
      </c>
      <c r="K185" s="218"/>
      <c r="L185" s="224">
        <v>3</v>
      </c>
      <c r="M185" s="218">
        <f>ROUND(L185*G196,2)</f>
        <v>1188.45</v>
      </c>
      <c r="N185" s="218"/>
      <c r="O185" s="224">
        <v>7</v>
      </c>
      <c r="P185" s="219">
        <f>ROUND(O185*G196,2)</f>
        <v>2773.05</v>
      </c>
      <c r="Q185" s="218">
        <f t="shared" si="31"/>
        <v>32.5</v>
      </c>
      <c r="R185" s="218">
        <f t="shared" si="31"/>
        <v>12099.98</v>
      </c>
    </row>
    <row r="186" spans="1:18" s="215" customFormat="1" ht="30" customHeight="1">
      <c r="A186" s="226"/>
      <c r="B186" s="410" t="s">
        <v>108</v>
      </c>
      <c r="C186" s="411"/>
      <c r="D186" s="412"/>
      <c r="E186" s="227"/>
      <c r="F186" s="223">
        <v>0</v>
      </c>
      <c r="G186" s="218">
        <f>ROUND(F186*F195,2)</f>
        <v>0</v>
      </c>
      <c r="H186" s="218"/>
      <c r="I186" s="224">
        <v>3.5</v>
      </c>
      <c r="J186" s="218">
        <f>ROUND(I186*F196,2)</f>
        <v>1265.99</v>
      </c>
      <c r="K186" s="218"/>
      <c r="L186" s="224">
        <v>0</v>
      </c>
      <c r="M186" s="218">
        <f>ROUND(L186*G196,2)</f>
        <v>0</v>
      </c>
      <c r="N186" s="218"/>
      <c r="O186" s="224">
        <v>3.5</v>
      </c>
      <c r="P186" s="219">
        <f>ROUND(O186*G196,2)</f>
        <v>1386.53</v>
      </c>
      <c r="Q186" s="396">
        <f>F186+I186+L186+O186</f>
        <v>7</v>
      </c>
      <c r="R186" s="218">
        <f>G186+J186+M186+P186</f>
        <v>2652.52</v>
      </c>
    </row>
    <row r="187" spans="1:18" s="278" customFormat="1" ht="49.5" customHeight="1">
      <c r="A187" s="273">
        <v>5</v>
      </c>
      <c r="B187" s="405" t="s">
        <v>53</v>
      </c>
      <c r="C187" s="406"/>
      <c r="D187" s="407"/>
      <c r="E187" s="279"/>
      <c r="F187" s="274">
        <f>F188+F189+F190</f>
        <v>7.6</v>
      </c>
      <c r="G187" s="275">
        <f>G188+G189+G190</f>
        <v>2748.99</v>
      </c>
      <c r="H187" s="275"/>
      <c r="I187" s="276">
        <f>I188+I189+I190</f>
        <v>7.6</v>
      </c>
      <c r="J187" s="275">
        <f>J188+J189+J190</f>
        <v>2748.99</v>
      </c>
      <c r="K187" s="275"/>
      <c r="L187" s="276">
        <f>L188+L189+L190</f>
        <v>7.6</v>
      </c>
      <c r="M187" s="275">
        <f>M188+M189+M190</f>
        <v>3010.75</v>
      </c>
      <c r="N187" s="275"/>
      <c r="O187" s="276">
        <f>O188+O189+O190</f>
        <v>7.6</v>
      </c>
      <c r="P187" s="277">
        <f>P188+P189+P190</f>
        <v>3010.75</v>
      </c>
      <c r="Q187" s="275">
        <f>Q188+Q189+Q190</f>
        <v>30.4</v>
      </c>
      <c r="R187" s="275">
        <f>R188+R189+R190</f>
        <v>11519.48</v>
      </c>
    </row>
    <row r="188" spans="1:18" s="215" customFormat="1" ht="31.5" customHeight="1">
      <c r="A188" s="226"/>
      <c r="B188" s="560" t="s">
        <v>98</v>
      </c>
      <c r="C188" s="561"/>
      <c r="D188" s="562"/>
      <c r="E188" s="227"/>
      <c r="F188" s="223">
        <v>2.3</v>
      </c>
      <c r="G188" s="218">
        <f>ROUND(F188*F196,2)</f>
        <v>831.93</v>
      </c>
      <c r="H188" s="218"/>
      <c r="I188" s="224">
        <v>2.3</v>
      </c>
      <c r="J188" s="218">
        <f>ROUND(I188*F196,2)</f>
        <v>831.93</v>
      </c>
      <c r="K188" s="218"/>
      <c r="L188" s="224">
        <v>2.3</v>
      </c>
      <c r="M188" s="218">
        <f>ROUND(L188*G196,2)</f>
        <v>911.15</v>
      </c>
      <c r="N188" s="218"/>
      <c r="O188" s="224">
        <v>2.3</v>
      </c>
      <c r="P188" s="219">
        <f>ROUND(O188*G196,2)</f>
        <v>911.15</v>
      </c>
      <c r="Q188" s="218">
        <f aca="true" t="shared" si="32" ref="Q188:R190">F188+I188+L188+O188</f>
        <v>9.2</v>
      </c>
      <c r="R188" s="218">
        <f t="shared" si="32"/>
        <v>3486.16</v>
      </c>
    </row>
    <row r="189" spans="1:18" s="215" customFormat="1" ht="34.5" customHeight="1">
      <c r="A189" s="226"/>
      <c r="B189" s="530" t="s">
        <v>55</v>
      </c>
      <c r="C189" s="531"/>
      <c r="D189" s="532"/>
      <c r="E189" s="227"/>
      <c r="F189" s="223">
        <v>2.3</v>
      </c>
      <c r="G189" s="219">
        <f>ROUND(F189*F196,2)</f>
        <v>831.93</v>
      </c>
      <c r="H189" s="218"/>
      <c r="I189" s="224">
        <v>2.3</v>
      </c>
      <c r="J189" s="219">
        <f>ROUND(I189*F196,2)</f>
        <v>831.93</v>
      </c>
      <c r="K189" s="218"/>
      <c r="L189" s="224">
        <v>2.3</v>
      </c>
      <c r="M189" s="219">
        <f>ROUND(L189*G196,2)</f>
        <v>911.15</v>
      </c>
      <c r="N189" s="218"/>
      <c r="O189" s="224">
        <v>2.3</v>
      </c>
      <c r="P189" s="219">
        <f>ROUND(O189*G196,2)</f>
        <v>911.15</v>
      </c>
      <c r="Q189" s="218">
        <f t="shared" si="32"/>
        <v>9.2</v>
      </c>
      <c r="R189" s="219">
        <f t="shared" si="32"/>
        <v>3486.16</v>
      </c>
    </row>
    <row r="190" spans="1:18" s="215" customFormat="1" ht="31.5" customHeight="1">
      <c r="A190" s="226"/>
      <c r="B190" s="530" t="s">
        <v>81</v>
      </c>
      <c r="C190" s="531"/>
      <c r="D190" s="532"/>
      <c r="E190" s="227"/>
      <c r="F190" s="223">
        <v>3</v>
      </c>
      <c r="G190" s="218">
        <f>ROUND(F190*F196,2)</f>
        <v>1085.13</v>
      </c>
      <c r="H190" s="218"/>
      <c r="I190" s="224">
        <v>3</v>
      </c>
      <c r="J190" s="218">
        <f>ROUND(I190*F196,2)</f>
        <v>1085.13</v>
      </c>
      <c r="K190" s="218"/>
      <c r="L190" s="224">
        <v>3</v>
      </c>
      <c r="M190" s="218">
        <f>ROUND(L190*G196,2)</f>
        <v>1188.45</v>
      </c>
      <c r="N190" s="218"/>
      <c r="O190" s="224">
        <v>3</v>
      </c>
      <c r="P190" s="219">
        <f>ROUND(O190*G196,2)</f>
        <v>1188.45</v>
      </c>
      <c r="Q190" s="218">
        <f t="shared" si="32"/>
        <v>12</v>
      </c>
      <c r="R190" s="218">
        <f t="shared" si="32"/>
        <v>4547.16</v>
      </c>
    </row>
    <row r="191" spans="1:18" s="278" customFormat="1" ht="49.5" customHeight="1">
      <c r="A191" s="273">
        <v>6</v>
      </c>
      <c r="B191" s="563" t="s">
        <v>82</v>
      </c>
      <c r="C191" s="564"/>
      <c r="D191" s="565"/>
      <c r="E191" s="279"/>
      <c r="F191" s="280">
        <f>SUM(F192:F192)</f>
        <v>3</v>
      </c>
      <c r="G191" s="275">
        <f>SUM(G192:G192)</f>
        <v>1085.13</v>
      </c>
      <c r="H191" s="275">
        <f>SUM(H192:H192)</f>
        <v>0</v>
      </c>
      <c r="I191" s="281">
        <f>SUM(I192:I192)</f>
        <v>3</v>
      </c>
      <c r="J191" s="275">
        <f>SUM(J192:J192)</f>
        <v>1085.13</v>
      </c>
      <c r="K191" s="275">
        <f aca="true" t="shared" si="33" ref="K191:R191">SUM(K192:K192)</f>
        <v>0</v>
      </c>
      <c r="L191" s="281">
        <f t="shared" si="33"/>
        <v>3</v>
      </c>
      <c r="M191" s="275">
        <f t="shared" si="33"/>
        <v>1188.45</v>
      </c>
      <c r="N191" s="275">
        <f t="shared" si="33"/>
        <v>0</v>
      </c>
      <c r="O191" s="281">
        <f t="shared" si="33"/>
        <v>3</v>
      </c>
      <c r="P191" s="277">
        <f t="shared" si="33"/>
        <v>1188.45</v>
      </c>
      <c r="Q191" s="277">
        <f t="shared" si="33"/>
        <v>12</v>
      </c>
      <c r="R191" s="275">
        <f t="shared" si="33"/>
        <v>4547.16</v>
      </c>
    </row>
    <row r="192" spans="1:18" s="215" customFormat="1" ht="30" customHeight="1">
      <c r="A192" s="221"/>
      <c r="B192" s="530" t="s">
        <v>83</v>
      </c>
      <c r="C192" s="531"/>
      <c r="D192" s="532"/>
      <c r="E192" s="227"/>
      <c r="F192" s="230">
        <v>3</v>
      </c>
      <c r="G192" s="218">
        <f>ROUND(F192*F196,2)</f>
        <v>1085.13</v>
      </c>
      <c r="H192" s="218"/>
      <c r="I192" s="232">
        <v>3</v>
      </c>
      <c r="J192" s="218">
        <f>ROUND(F196*I192,2)</f>
        <v>1085.13</v>
      </c>
      <c r="K192" s="218"/>
      <c r="L192" s="232">
        <v>3</v>
      </c>
      <c r="M192" s="218">
        <f>ROUND(L192*G196,2)</f>
        <v>1188.45</v>
      </c>
      <c r="N192" s="218"/>
      <c r="O192" s="232">
        <v>3</v>
      </c>
      <c r="P192" s="219">
        <f>ROUND(O192*G196,2)</f>
        <v>1188.45</v>
      </c>
      <c r="Q192" s="219">
        <f>F192+I192+L192+O192</f>
        <v>12</v>
      </c>
      <c r="R192" s="218">
        <f>G192+J192+M192+P192</f>
        <v>4547.16</v>
      </c>
    </row>
    <row r="193" spans="1:18" s="278" customFormat="1" ht="49.5" customHeight="1">
      <c r="A193" s="282"/>
      <c r="B193" s="554" t="s">
        <v>19</v>
      </c>
      <c r="C193" s="555"/>
      <c r="D193" s="556"/>
      <c r="E193" s="263" t="e">
        <f>#REF!+#REF!+#REF!+E167+E168+E169+E170+E171+E172+E185+#REF!+#REF!+#REF!</f>
        <v>#REF!</v>
      </c>
      <c r="F193" s="276">
        <f>F166+F173+F176+F179+F187+F191</f>
        <v>273.44</v>
      </c>
      <c r="G193" s="275">
        <f>G166+G173+G176+G179+G187+G191</f>
        <v>98905.98000000001</v>
      </c>
      <c r="H193" s="275" t="e">
        <f>#REF!+H166+H173+H176+H179+H187+#REF!+H191</f>
        <v>#REF!</v>
      </c>
      <c r="I193" s="276">
        <f>+I166+I173+I176+I179+I187+I191</f>
        <v>280.34000000000003</v>
      </c>
      <c r="J193" s="275">
        <f>J166+J173+J176+J179+J187+J191</f>
        <v>101401.80000000002</v>
      </c>
      <c r="K193" s="275" t="e">
        <f>#REF!+K166+K173+K176+K179+K187+#REF!+K191</f>
        <v>#REF!</v>
      </c>
      <c r="L193" s="276">
        <f>L166+L173+L176+L179+L187+L191</f>
        <v>237.35</v>
      </c>
      <c r="M193" s="275">
        <f>M166+M173+M176+M179+M187+M191</f>
        <v>94026.22</v>
      </c>
      <c r="N193" s="275" t="e">
        <f>#REF!+N166+N173+N176+N179+N187+#REF!+N191</f>
        <v>#REF!</v>
      </c>
      <c r="O193" s="276">
        <f>+O166+O173+O176+O179+O187+O191</f>
        <v>257.09000000000003</v>
      </c>
      <c r="P193" s="277">
        <f>P166+P173+P176+P179+P187+P191</f>
        <v>101846.23</v>
      </c>
      <c r="Q193" s="275">
        <f>Q166+Q173+Q176+Q179+Q187+Q191</f>
        <v>1048.22</v>
      </c>
      <c r="R193" s="275">
        <f>R166+R173+R176+R179+R187+R191</f>
        <v>396180.2299999999</v>
      </c>
    </row>
    <row r="194" spans="1:18" s="215" customFormat="1" ht="65.25" customHeight="1">
      <c r="A194" s="233"/>
      <c r="B194" s="557" t="s">
        <v>17</v>
      </c>
      <c r="C194" s="558"/>
      <c r="D194" s="559"/>
      <c r="E194" s="397" t="s">
        <v>137</v>
      </c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9"/>
    </row>
    <row r="195" spans="6:7" s="215" customFormat="1" ht="25.5" customHeight="1">
      <c r="F195" s="190"/>
      <c r="G195" s="190"/>
    </row>
    <row r="196" spans="6:7" s="215" customFormat="1" ht="25.5" customHeight="1">
      <c r="F196" s="9">
        <v>361.71</v>
      </c>
      <c r="G196" s="9">
        <v>396.15</v>
      </c>
    </row>
    <row r="197" spans="4:12" ht="25.5" customHeight="1">
      <c r="D197" s="155"/>
      <c r="E197" s="155"/>
      <c r="F197" s="80"/>
      <c r="G197" s="80"/>
      <c r="H197" s="155"/>
      <c r="I197" s="155"/>
      <c r="J197" s="155"/>
      <c r="K197" s="155"/>
      <c r="L197" s="155"/>
    </row>
    <row r="198" spans="4:12" ht="25.5" customHeight="1">
      <c r="D198" s="155"/>
      <c r="E198" s="155"/>
      <c r="F198" s="155"/>
      <c r="G198" s="155"/>
      <c r="H198" s="155"/>
      <c r="I198" s="155"/>
      <c r="J198" s="155"/>
      <c r="K198" s="155"/>
      <c r="L198" s="155"/>
    </row>
    <row r="199" ht="25.5" customHeight="1"/>
    <row r="200" ht="25.5" customHeight="1"/>
    <row r="201" spans="1:18" ht="25.5">
      <c r="A201" s="132"/>
      <c r="B201" s="133"/>
      <c r="C201" s="134"/>
      <c r="D201" s="134"/>
      <c r="E201" s="135"/>
      <c r="F201" s="136"/>
      <c r="G201" s="137"/>
      <c r="H201" s="138"/>
      <c r="I201" s="139"/>
      <c r="J201" s="137"/>
      <c r="K201" s="138"/>
      <c r="L201" s="139"/>
      <c r="M201" s="137"/>
      <c r="N201" s="138"/>
      <c r="O201" s="139"/>
      <c r="P201" s="140"/>
      <c r="Q201" s="141"/>
      <c r="R201" s="137"/>
    </row>
    <row r="202" spans="1:18" ht="25.5">
      <c r="A202" s="142"/>
      <c r="B202" s="551"/>
      <c r="C202" s="551"/>
      <c r="D202" s="551"/>
      <c r="E202" s="143"/>
      <c r="F202" s="144"/>
      <c r="G202" s="145"/>
      <c r="H202" s="146"/>
      <c r="I202" s="144"/>
      <c r="J202" s="145"/>
      <c r="K202" s="146"/>
      <c r="L202" s="144"/>
      <c r="M202" s="145"/>
      <c r="N202" s="146"/>
      <c r="O202" s="144"/>
      <c r="P202" s="147"/>
      <c r="Q202" s="146"/>
      <c r="R202" s="145"/>
    </row>
    <row r="203" spans="1:18" ht="25.5">
      <c r="A203" s="148"/>
      <c r="B203" s="552"/>
      <c r="C203" s="552"/>
      <c r="D203" s="552"/>
      <c r="E203" s="553"/>
      <c r="F203" s="553"/>
      <c r="G203" s="553"/>
      <c r="H203" s="553"/>
      <c r="I203" s="553"/>
      <c r="J203" s="553"/>
      <c r="K203" s="553"/>
      <c r="L203" s="553"/>
      <c r="M203" s="553"/>
      <c r="N203" s="553"/>
      <c r="O203" s="553"/>
      <c r="P203" s="553"/>
      <c r="Q203" s="553"/>
      <c r="R203" s="553"/>
    </row>
    <row r="204" spans="1:18" ht="25.5">
      <c r="A204" s="149"/>
      <c r="B204" s="149"/>
      <c r="C204" s="149"/>
      <c r="D204" s="149"/>
      <c r="E204" s="149"/>
      <c r="F204" s="149"/>
      <c r="G204" s="150"/>
      <c r="H204" s="149"/>
      <c r="I204" s="149"/>
      <c r="J204" s="150"/>
      <c r="K204" s="149"/>
      <c r="L204" s="149"/>
      <c r="M204" s="150"/>
      <c r="N204" s="149"/>
      <c r="O204" s="149"/>
      <c r="P204" s="150"/>
      <c r="Q204" s="149"/>
      <c r="R204" s="150"/>
    </row>
    <row r="205" spans="1:18" ht="25.5">
      <c r="A205" s="149"/>
      <c r="B205" s="149"/>
      <c r="C205" s="149"/>
      <c r="D205" s="149"/>
      <c r="E205" s="149"/>
      <c r="F205" s="149"/>
      <c r="G205" s="150"/>
      <c r="H205" s="149"/>
      <c r="I205" s="149"/>
      <c r="J205" s="150"/>
      <c r="K205" s="149"/>
      <c r="L205" s="149"/>
      <c r="M205" s="150"/>
      <c r="N205" s="149"/>
      <c r="O205" s="149"/>
      <c r="P205" s="150"/>
      <c r="Q205" s="149"/>
      <c r="R205" s="150"/>
    </row>
    <row r="206" spans="1:18" ht="25.5">
      <c r="A206" s="149"/>
      <c r="B206" s="149"/>
      <c r="C206" s="149"/>
      <c r="D206" s="149"/>
      <c r="E206" s="149"/>
      <c r="F206" s="149"/>
      <c r="G206" s="150"/>
      <c r="H206" s="149"/>
      <c r="I206" s="149"/>
      <c r="J206" s="150"/>
      <c r="K206" s="149"/>
      <c r="L206" s="149"/>
      <c r="M206" s="150"/>
      <c r="N206" s="149"/>
      <c r="O206" s="149"/>
      <c r="P206" s="150"/>
      <c r="Q206" s="149"/>
      <c r="R206" s="150"/>
    </row>
    <row r="207" spans="1:18" ht="25.5">
      <c r="A207" s="149"/>
      <c r="B207" s="149"/>
      <c r="C207" s="149"/>
      <c r="D207" s="149"/>
      <c r="E207" s="149"/>
      <c r="F207" s="149"/>
      <c r="G207" s="150"/>
      <c r="H207" s="149"/>
      <c r="I207" s="149"/>
      <c r="J207" s="150"/>
      <c r="K207" s="149"/>
      <c r="L207" s="149"/>
      <c r="M207" s="150"/>
      <c r="N207" s="149"/>
      <c r="O207" s="149"/>
      <c r="P207" s="150"/>
      <c r="Q207" s="149"/>
      <c r="R207" s="150"/>
    </row>
  </sheetData>
  <sheetProtection/>
  <mergeCells count="235">
    <mergeCell ref="P2:R2"/>
    <mergeCell ref="P3:R3"/>
    <mergeCell ref="P4:R4"/>
    <mergeCell ref="A6:R6"/>
    <mergeCell ref="A7:R7"/>
    <mergeCell ref="A8:A9"/>
    <mergeCell ref="B8:D9"/>
    <mergeCell ref="E8:G8"/>
    <mergeCell ref="H8:J8"/>
    <mergeCell ref="K8:M8"/>
    <mergeCell ref="N8:P8"/>
    <mergeCell ref="Q8:R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O23:O24"/>
    <mergeCell ref="B20:D20"/>
    <mergeCell ref="B21:D21"/>
    <mergeCell ref="B22:D22"/>
    <mergeCell ref="A23:A24"/>
    <mergeCell ref="B23:D24"/>
    <mergeCell ref="F23:F24"/>
    <mergeCell ref="P23:P24"/>
    <mergeCell ref="Q23:Q24"/>
    <mergeCell ref="R23:R24"/>
    <mergeCell ref="B25:D25"/>
    <mergeCell ref="B26:D26"/>
    <mergeCell ref="G23:G24"/>
    <mergeCell ref="I23:I24"/>
    <mergeCell ref="J23:J24"/>
    <mergeCell ref="L23:L24"/>
    <mergeCell ref="M23:M24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E45:R45"/>
    <mergeCell ref="A48:R48"/>
    <mergeCell ref="A49:A50"/>
    <mergeCell ref="B49:D50"/>
    <mergeCell ref="E49:G49"/>
    <mergeCell ref="H49:J49"/>
    <mergeCell ref="K49:M49"/>
    <mergeCell ref="N49:P49"/>
    <mergeCell ref="Q49:R49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E84:R84"/>
    <mergeCell ref="P88:R88"/>
    <mergeCell ref="P89:R89"/>
    <mergeCell ref="P90:R90"/>
    <mergeCell ref="A92:R92"/>
    <mergeCell ref="A93:A94"/>
    <mergeCell ref="B93:D94"/>
    <mergeCell ref="E93:G93"/>
    <mergeCell ref="H93:J93"/>
    <mergeCell ref="K93:M93"/>
    <mergeCell ref="N93:P93"/>
    <mergeCell ref="Q93:R93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E125:R125"/>
    <mergeCell ref="A128:R128"/>
    <mergeCell ref="A129:A130"/>
    <mergeCell ref="B129:D130"/>
    <mergeCell ref="E129:G129"/>
    <mergeCell ref="H129:J129"/>
    <mergeCell ref="K129:M129"/>
    <mergeCell ref="N129:P129"/>
    <mergeCell ref="Q129:R129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E160:R160"/>
    <mergeCell ref="A163:R163"/>
    <mergeCell ref="A164:A165"/>
    <mergeCell ref="B164:D165"/>
    <mergeCell ref="E164:G164"/>
    <mergeCell ref="H164:J164"/>
    <mergeCell ref="K164:M164"/>
    <mergeCell ref="N164:P164"/>
    <mergeCell ref="Q164:R164"/>
    <mergeCell ref="A177:A178"/>
    <mergeCell ref="B177:D178"/>
    <mergeCell ref="B166:D166"/>
    <mergeCell ref="B167:D167"/>
    <mergeCell ref="B168:D168"/>
    <mergeCell ref="B169:D169"/>
    <mergeCell ref="B170:D170"/>
    <mergeCell ref="B171:D171"/>
    <mergeCell ref="L177:L178"/>
    <mergeCell ref="M177:M178"/>
    <mergeCell ref="B172:D172"/>
    <mergeCell ref="B173:D173"/>
    <mergeCell ref="B174:D174"/>
    <mergeCell ref="B175:D175"/>
    <mergeCell ref="B176:D176"/>
    <mergeCell ref="O177:O178"/>
    <mergeCell ref="P177:P178"/>
    <mergeCell ref="Q177:Q178"/>
    <mergeCell ref="R177:R178"/>
    <mergeCell ref="B179:D179"/>
    <mergeCell ref="B180:D180"/>
    <mergeCell ref="F177:F178"/>
    <mergeCell ref="G177:G178"/>
    <mergeCell ref="I177:I178"/>
    <mergeCell ref="J177:J178"/>
    <mergeCell ref="B181:D181"/>
    <mergeCell ref="B183:D183"/>
    <mergeCell ref="B185:D185"/>
    <mergeCell ref="B187:D187"/>
    <mergeCell ref="B188:D188"/>
    <mergeCell ref="B189:D189"/>
    <mergeCell ref="B182:D182"/>
    <mergeCell ref="B184:D184"/>
    <mergeCell ref="B186:D186"/>
    <mergeCell ref="B202:D202"/>
    <mergeCell ref="B203:D203"/>
    <mergeCell ref="E203:R203"/>
    <mergeCell ref="B190:D190"/>
    <mergeCell ref="B191:D191"/>
    <mergeCell ref="B192:D192"/>
    <mergeCell ref="B193:D193"/>
    <mergeCell ref="B194:D194"/>
    <mergeCell ref="E194:R194"/>
  </mergeCells>
  <printOptions/>
  <pageMargins left="0" right="0" top="0.7480314960629921" bottom="0.7480314960629921" header="0.31496062992125984" footer="0.31496062992125984"/>
  <pageSetup fitToHeight="0" horizontalDpi="600" verticalDpi="600" orientation="landscape" paperSize="9" scale="31" r:id="rId1"/>
  <rowBreaks count="4" manualBreakCount="4">
    <brk id="47" max="17" man="1"/>
    <brk id="87" max="17" man="1"/>
    <brk id="127" max="17" man="1"/>
    <brk id="162" max="17" man="1"/>
  </rowBreaks>
  <colBreaks count="1" manualBreakCount="1">
    <brk id="19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view="pageBreakPreview" zoomScale="60" zoomScaleNormal="85" zoomScalePageLayoutView="0" workbookViewId="0" topLeftCell="A1">
      <selection activeCell="F154" sqref="F154:S154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22.28125" style="51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27"/>
      <c r="P1" s="327"/>
      <c r="Q1" s="41"/>
      <c r="R1" s="41"/>
      <c r="S1" s="327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27"/>
      <c r="P2" s="327"/>
      <c r="Q2" s="633"/>
      <c r="R2" s="633"/>
      <c r="S2" s="633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27"/>
      <c r="P3" s="327"/>
      <c r="Q3" s="633"/>
      <c r="R3" s="633"/>
      <c r="S3" s="633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27"/>
      <c r="P4" s="327"/>
      <c r="Q4" s="633"/>
      <c r="R4" s="633"/>
      <c r="S4" s="633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7"/>
      <c r="P5" s="327"/>
      <c r="Q5" s="327"/>
      <c r="R5" s="327"/>
      <c r="S5" s="327"/>
      <c r="U5" s="9"/>
      <c r="V5" s="9"/>
      <c r="W5" s="9"/>
    </row>
    <row r="6" spans="1:23" ht="33.75" customHeight="1" hidden="1">
      <c r="A6" s="422" t="s">
        <v>67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U6" s="9"/>
      <c r="V6" s="9"/>
      <c r="W6" s="9"/>
    </row>
    <row r="7" spans="1:23" ht="18.75" customHeight="1" hidden="1">
      <c r="A7" s="634" t="s">
        <v>15</v>
      </c>
      <c r="B7" s="435" t="s">
        <v>0</v>
      </c>
      <c r="C7" s="436"/>
      <c r="D7" s="437"/>
      <c r="E7" s="292"/>
      <c r="F7" s="463" t="s">
        <v>1</v>
      </c>
      <c r="G7" s="464"/>
      <c r="H7" s="465"/>
      <c r="I7" s="463" t="s">
        <v>3</v>
      </c>
      <c r="J7" s="464"/>
      <c r="K7" s="465"/>
      <c r="L7" s="463" t="s">
        <v>4</v>
      </c>
      <c r="M7" s="464"/>
      <c r="N7" s="465"/>
      <c r="O7" s="463" t="s">
        <v>6</v>
      </c>
      <c r="P7" s="464"/>
      <c r="Q7" s="465"/>
      <c r="R7" s="463" t="s">
        <v>7</v>
      </c>
      <c r="S7" s="465"/>
      <c r="V7" s="9"/>
      <c r="W7" s="9"/>
    </row>
    <row r="8" spans="1:23" ht="53.25" hidden="1">
      <c r="A8" s="635"/>
      <c r="B8" s="438"/>
      <c r="C8" s="439"/>
      <c r="D8" s="440"/>
      <c r="E8" s="294"/>
      <c r="F8" s="291"/>
      <c r="G8" s="291" t="s">
        <v>2</v>
      </c>
      <c r="H8" s="291" t="s">
        <v>5</v>
      </c>
      <c r="I8" s="291"/>
      <c r="J8" s="291" t="s">
        <v>2</v>
      </c>
      <c r="K8" s="291" t="s">
        <v>5</v>
      </c>
      <c r="L8" s="291"/>
      <c r="M8" s="291" t="s">
        <v>2</v>
      </c>
      <c r="N8" s="291" t="s">
        <v>5</v>
      </c>
      <c r="O8" s="291" t="s">
        <v>2</v>
      </c>
      <c r="P8" s="291" t="s">
        <v>2</v>
      </c>
      <c r="Q8" s="291" t="s">
        <v>5</v>
      </c>
      <c r="R8" s="291" t="s">
        <v>2</v>
      </c>
      <c r="S8" s="291" t="s">
        <v>5</v>
      </c>
      <c r="V8" s="9"/>
      <c r="W8" s="9"/>
    </row>
    <row r="9" spans="1:23" ht="30" customHeight="1" hidden="1">
      <c r="A9" s="12">
        <v>1</v>
      </c>
      <c r="B9" s="618" t="s">
        <v>33</v>
      </c>
      <c r="C9" s="619"/>
      <c r="D9" s="620"/>
      <c r="E9" s="320"/>
      <c r="F9" s="12">
        <v>22.6</v>
      </c>
      <c r="G9" s="42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51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2">
        <v>2</v>
      </c>
      <c r="B10" s="618" t="s">
        <v>41</v>
      </c>
      <c r="C10" s="619"/>
      <c r="D10" s="620"/>
      <c r="E10" s="320"/>
      <c r="F10" s="12"/>
      <c r="G10" s="42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51" t="s">
        <v>21</v>
      </c>
      <c r="U10" s="10"/>
      <c r="V10" s="8"/>
      <c r="W10" s="9"/>
    </row>
    <row r="11" spans="1:23" ht="33.75" customHeight="1" hidden="1">
      <c r="A11" s="12"/>
      <c r="B11" s="460" t="s">
        <v>34</v>
      </c>
      <c r="C11" s="461"/>
      <c r="D11" s="462"/>
      <c r="E11" s="295"/>
      <c r="F11" s="12">
        <v>968.6</v>
      </c>
      <c r="G11" s="43">
        <v>780</v>
      </c>
      <c r="H11" s="13">
        <f>G11*G36</f>
        <v>2088855.6</v>
      </c>
      <c r="I11" s="13">
        <v>347.1</v>
      </c>
      <c r="J11" s="13">
        <v>150</v>
      </c>
      <c r="K11" s="13">
        <f>J11*G36</f>
        <v>401703</v>
      </c>
      <c r="L11" s="13">
        <v>138.9</v>
      </c>
      <c r="M11" s="13">
        <v>50</v>
      </c>
      <c r="N11" s="13">
        <f>M11*H36</f>
        <v>149473.5</v>
      </c>
      <c r="O11" s="13">
        <v>879.1</v>
      </c>
      <c r="P11" s="13">
        <v>290</v>
      </c>
      <c r="Q11" s="13">
        <f>P11*H36</f>
        <v>866946.2999999999</v>
      </c>
      <c r="R11" s="13">
        <f t="shared" si="0"/>
        <v>1270</v>
      </c>
      <c r="S11" s="13">
        <f t="shared" si="0"/>
        <v>3506978.4</v>
      </c>
      <c r="T11" s="51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2"/>
      <c r="B12" s="460" t="s">
        <v>35</v>
      </c>
      <c r="C12" s="461"/>
      <c r="D12" s="462"/>
      <c r="E12" s="295"/>
      <c r="F12" s="12">
        <v>275.5</v>
      </c>
      <c r="G12" s="43">
        <v>260.8</v>
      </c>
      <c r="H12" s="13">
        <f>G12*G36</f>
        <v>698427.616</v>
      </c>
      <c r="I12" s="13">
        <v>101.3</v>
      </c>
      <c r="J12" s="13">
        <v>82.4</v>
      </c>
      <c r="K12" s="13">
        <f>J12*G36</f>
        <v>220668.84800000003</v>
      </c>
      <c r="L12" s="13">
        <v>40.3</v>
      </c>
      <c r="M12" s="13">
        <v>24.8</v>
      </c>
      <c r="N12" s="13">
        <f>M12*H36</f>
        <v>74138.856</v>
      </c>
      <c r="O12" s="13">
        <v>245.5</v>
      </c>
      <c r="P12" s="13">
        <v>214.4</v>
      </c>
      <c r="Q12" s="13">
        <f>P12*H36</f>
        <v>640942.368</v>
      </c>
      <c r="R12" s="13">
        <f t="shared" si="0"/>
        <v>582.4000000000001</v>
      </c>
      <c r="S12" s="13">
        <f t="shared" si="0"/>
        <v>1634177.688</v>
      </c>
      <c r="T12" s="51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2"/>
      <c r="B13" s="460" t="s">
        <v>36</v>
      </c>
      <c r="C13" s="461"/>
      <c r="D13" s="462"/>
      <c r="E13" s="295"/>
      <c r="F13" s="12">
        <v>1020.1</v>
      </c>
      <c r="G13" s="43">
        <v>993.2</v>
      </c>
      <c r="H13" s="13">
        <f>G13*G36</f>
        <v>2659809.464</v>
      </c>
      <c r="I13" s="13">
        <v>343</v>
      </c>
      <c r="J13" s="13">
        <v>313.8</v>
      </c>
      <c r="K13" s="13">
        <f>J13*G36</f>
        <v>840362.676</v>
      </c>
      <c r="L13" s="13">
        <v>122.2</v>
      </c>
      <c r="M13" s="13">
        <v>95.1</v>
      </c>
      <c r="N13" s="13">
        <f>M13*H36</f>
        <v>284298.59699999995</v>
      </c>
      <c r="O13" s="13">
        <v>920.9</v>
      </c>
      <c r="P13" s="13">
        <v>816.6</v>
      </c>
      <c r="Q13" s="13">
        <f>P13*H36</f>
        <v>2441201.202</v>
      </c>
      <c r="R13" s="13">
        <f t="shared" si="0"/>
        <v>2218.7</v>
      </c>
      <c r="S13" s="13">
        <f t="shared" si="0"/>
        <v>6225671.939</v>
      </c>
      <c r="T13" s="51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460" t="s">
        <v>37</v>
      </c>
      <c r="C14" s="461"/>
      <c r="D14" s="462"/>
      <c r="E14" s="295"/>
      <c r="F14" s="5">
        <v>186.3</v>
      </c>
      <c r="G14" s="43">
        <v>215.9</v>
      </c>
      <c r="H14" s="13">
        <f>G14*G36</f>
        <v>578184.518</v>
      </c>
      <c r="I14" s="13">
        <v>55.3</v>
      </c>
      <c r="J14" s="13">
        <v>74.5</v>
      </c>
      <c r="K14" s="13">
        <f>J14*G36</f>
        <v>199512.49</v>
      </c>
      <c r="L14" s="13">
        <v>2.8</v>
      </c>
      <c r="M14" s="13">
        <v>24.7</v>
      </c>
      <c r="N14" s="13">
        <f>M14*H36</f>
        <v>73839.909</v>
      </c>
      <c r="O14" s="13">
        <v>158.5</v>
      </c>
      <c r="P14" s="13">
        <v>181.1</v>
      </c>
      <c r="Q14" s="13">
        <f>P14*H36</f>
        <v>541393.017</v>
      </c>
      <c r="R14" s="13">
        <f t="shared" si="0"/>
        <v>496.19999999999993</v>
      </c>
      <c r="S14" s="13">
        <f t="shared" si="0"/>
        <v>1392929.934</v>
      </c>
      <c r="T14" s="51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460" t="s">
        <v>38</v>
      </c>
      <c r="C15" s="461"/>
      <c r="D15" s="462"/>
      <c r="E15" s="295"/>
      <c r="F15" s="5">
        <v>619</v>
      </c>
      <c r="G15" s="43">
        <v>550.4</v>
      </c>
      <c r="H15" s="13">
        <f>G15*G36</f>
        <v>1473982.2079999999</v>
      </c>
      <c r="I15" s="13">
        <v>532.4</v>
      </c>
      <c r="J15" s="13">
        <v>193.1</v>
      </c>
      <c r="K15" s="13">
        <f>J15*G36</f>
        <v>517125.66199999995</v>
      </c>
      <c r="L15" s="13">
        <v>142.3</v>
      </c>
      <c r="M15" s="13">
        <v>65</v>
      </c>
      <c r="N15" s="13">
        <f>M15*H36</f>
        <v>194315.55</v>
      </c>
      <c r="O15" s="13">
        <v>646.5</v>
      </c>
      <c r="P15" s="13">
        <v>463.1</v>
      </c>
      <c r="Q15" s="13">
        <f>P15*H36</f>
        <v>1384423.557</v>
      </c>
      <c r="R15" s="13">
        <f t="shared" si="0"/>
        <v>1271.6</v>
      </c>
      <c r="S15" s="13">
        <f t="shared" si="0"/>
        <v>3569846.977</v>
      </c>
      <c r="T15" s="51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460" t="s">
        <v>39</v>
      </c>
      <c r="C16" s="461"/>
      <c r="D16" s="462"/>
      <c r="E16" s="295"/>
      <c r="F16" s="5">
        <v>277.52</v>
      </c>
      <c r="G16" s="43">
        <v>247.4</v>
      </c>
      <c r="H16" s="13">
        <f>G16*G36</f>
        <v>662542.148</v>
      </c>
      <c r="I16" s="13">
        <v>129</v>
      </c>
      <c r="J16" s="13">
        <v>80.4</v>
      </c>
      <c r="K16" s="13">
        <f>J16*G36</f>
        <v>215312.80800000002</v>
      </c>
      <c r="L16" s="13">
        <v>7.2</v>
      </c>
      <c r="M16" s="13">
        <v>24.7</v>
      </c>
      <c r="N16" s="13">
        <f>M16*H36</f>
        <v>73839.909</v>
      </c>
      <c r="O16" s="13">
        <v>182.6</v>
      </c>
      <c r="P16" s="13">
        <v>204.3</v>
      </c>
      <c r="Q16" s="13">
        <f>P16*H36</f>
        <v>610748.721</v>
      </c>
      <c r="R16" s="13">
        <f t="shared" si="0"/>
        <v>556.8</v>
      </c>
      <c r="S16" s="13">
        <f t="shared" si="0"/>
        <v>1562443.5860000001</v>
      </c>
      <c r="T16" s="51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2">
        <v>3</v>
      </c>
      <c r="B17" s="618" t="s">
        <v>42</v>
      </c>
      <c r="C17" s="619"/>
      <c r="D17" s="620"/>
      <c r="E17" s="320"/>
      <c r="F17" s="5"/>
      <c r="G17" s="42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2">
        <v>4</v>
      </c>
      <c r="B18" s="618" t="s">
        <v>43</v>
      </c>
      <c r="C18" s="619"/>
      <c r="D18" s="620"/>
      <c r="E18" s="320"/>
      <c r="F18" s="5"/>
      <c r="G18" s="42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460" t="s">
        <v>44</v>
      </c>
      <c r="C19" s="461"/>
      <c r="D19" s="462"/>
      <c r="E19" s="295"/>
      <c r="F19" s="5"/>
      <c r="G19" s="43">
        <v>23.3</v>
      </c>
      <c r="H19" s="13">
        <f>G19*G36</f>
        <v>62397.866</v>
      </c>
      <c r="I19" s="13"/>
      <c r="J19" s="13">
        <v>7.5</v>
      </c>
      <c r="K19" s="13">
        <f>J19*G36</f>
        <v>20085.15</v>
      </c>
      <c r="L19" s="13"/>
      <c r="M19" s="13">
        <v>2.4</v>
      </c>
      <c r="N19" s="13">
        <f>M19*H36</f>
        <v>7174.727999999999</v>
      </c>
      <c r="O19" s="13"/>
      <c r="P19" s="13">
        <v>19.3</v>
      </c>
      <c r="Q19" s="13">
        <f>P19*H36</f>
        <v>57696.771</v>
      </c>
      <c r="R19" s="13">
        <f aca="true" t="shared" si="3" ref="R19:S21">G19+J19+M19+P19</f>
        <v>52.5</v>
      </c>
      <c r="S19" s="13">
        <f t="shared" si="3"/>
        <v>147354.515</v>
      </c>
      <c r="U19" s="8"/>
      <c r="V19" s="8"/>
      <c r="W19" s="9"/>
    </row>
    <row r="20" spans="1:23" ht="25.5" customHeight="1" hidden="1">
      <c r="A20" s="5"/>
      <c r="B20" s="460" t="s">
        <v>45</v>
      </c>
      <c r="C20" s="461"/>
      <c r="D20" s="462"/>
      <c r="E20" s="295"/>
      <c r="F20" s="5"/>
      <c r="G20" s="43">
        <v>2.4</v>
      </c>
      <c r="H20" s="13">
        <f>G20*G36</f>
        <v>6427.248</v>
      </c>
      <c r="I20" s="13"/>
      <c r="J20" s="13">
        <v>0.8</v>
      </c>
      <c r="K20" s="13">
        <f>J20*G36</f>
        <v>2142.416</v>
      </c>
      <c r="L20" s="13"/>
      <c r="M20" s="13">
        <v>0.2</v>
      </c>
      <c r="N20" s="13">
        <f>M20*H36</f>
        <v>597.894</v>
      </c>
      <c r="O20" s="13"/>
      <c r="P20" s="13">
        <v>2</v>
      </c>
      <c r="Q20" s="13">
        <f>P20*H36</f>
        <v>5978.94</v>
      </c>
      <c r="R20" s="13">
        <f t="shared" si="3"/>
        <v>5.4</v>
      </c>
      <c r="S20" s="13">
        <f t="shared" si="3"/>
        <v>15146.498</v>
      </c>
      <c r="U20" s="8"/>
      <c r="V20" s="8"/>
      <c r="W20" s="9"/>
    </row>
    <row r="21" spans="1:23" ht="26.25" customHeight="1" hidden="1">
      <c r="A21" s="5"/>
      <c r="B21" s="460" t="s">
        <v>46</v>
      </c>
      <c r="C21" s="461"/>
      <c r="D21" s="462"/>
      <c r="E21" s="295"/>
      <c r="F21" s="5"/>
      <c r="G21" s="43">
        <v>14.7</v>
      </c>
      <c r="H21" s="13">
        <f>G21*G36</f>
        <v>39366.894</v>
      </c>
      <c r="I21" s="13"/>
      <c r="J21" s="13">
        <v>4.9</v>
      </c>
      <c r="K21" s="13">
        <f>J21*G36</f>
        <v>13122.298</v>
      </c>
      <c r="L21" s="13"/>
      <c r="M21" s="13">
        <v>1.6</v>
      </c>
      <c r="N21" s="13">
        <f>M21*H36</f>
        <v>4783.152</v>
      </c>
      <c r="O21" s="13"/>
      <c r="P21" s="13">
        <v>12.2</v>
      </c>
      <c r="Q21" s="13">
        <f>P21*H36</f>
        <v>36471.53399999999</v>
      </c>
      <c r="R21" s="13">
        <f t="shared" si="3"/>
        <v>33.400000000000006</v>
      </c>
      <c r="S21" s="13">
        <f t="shared" si="3"/>
        <v>93743.878</v>
      </c>
      <c r="U21" s="8"/>
      <c r="V21" s="8"/>
      <c r="W21" s="9"/>
    </row>
    <row r="22" spans="1:23" ht="29.25" customHeight="1" hidden="1">
      <c r="A22" s="12">
        <v>5</v>
      </c>
      <c r="B22" s="618" t="s">
        <v>47</v>
      </c>
      <c r="C22" s="619"/>
      <c r="D22" s="620"/>
      <c r="E22" s="320"/>
      <c r="F22" s="5"/>
      <c r="G22" s="42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460" t="s">
        <v>48</v>
      </c>
      <c r="C23" s="461"/>
      <c r="D23" s="462"/>
      <c r="E23" s="295"/>
      <c r="F23" s="5"/>
      <c r="G23" s="43">
        <v>19.7</v>
      </c>
      <c r="H23" s="13">
        <f>G23*G36</f>
        <v>52756.994</v>
      </c>
      <c r="I23" s="13"/>
      <c r="J23" s="13">
        <v>6.7</v>
      </c>
      <c r="K23" s="13">
        <f>J23*G36</f>
        <v>17942.734</v>
      </c>
      <c r="L23" s="13"/>
      <c r="M23" s="13">
        <v>2.3</v>
      </c>
      <c r="N23" s="13">
        <f>M23*H36</f>
        <v>6875.780999999999</v>
      </c>
      <c r="O23" s="13"/>
      <c r="P23" s="13">
        <v>17.2</v>
      </c>
      <c r="Q23" s="13">
        <f>P23*H36</f>
        <v>51418.88399999999</v>
      </c>
      <c r="R23" s="13">
        <f aca="true" t="shared" si="4" ref="R23:S28">G23+J23+M23+P23</f>
        <v>45.9</v>
      </c>
      <c r="S23" s="13">
        <f t="shared" si="4"/>
        <v>128994.393</v>
      </c>
      <c r="U23" s="8"/>
      <c r="V23" s="8"/>
      <c r="W23" s="9"/>
    </row>
    <row r="24" spans="1:23" ht="28.5" customHeight="1" hidden="1">
      <c r="A24" s="5"/>
      <c r="B24" s="460" t="s">
        <v>49</v>
      </c>
      <c r="C24" s="461"/>
      <c r="D24" s="462"/>
      <c r="E24" s="295"/>
      <c r="F24" s="5"/>
      <c r="G24" s="43">
        <v>317.5</v>
      </c>
      <c r="H24" s="13">
        <f>G24*G36</f>
        <v>850271.35</v>
      </c>
      <c r="I24" s="13"/>
      <c r="J24" s="13">
        <v>111.7</v>
      </c>
      <c r="K24" s="13">
        <f>J24*G36</f>
        <v>299134.83400000003</v>
      </c>
      <c r="L24" s="13"/>
      <c r="M24" s="13">
        <v>5.7</v>
      </c>
      <c r="N24" s="13">
        <f>M24*H36</f>
        <v>17039.979</v>
      </c>
      <c r="O24" s="13"/>
      <c r="P24" s="13">
        <v>205.7</v>
      </c>
      <c r="Q24" s="13">
        <f>P24*H36</f>
        <v>614933.9789999999</v>
      </c>
      <c r="R24" s="13">
        <f t="shared" si="4"/>
        <v>640.5999999999999</v>
      </c>
      <c r="S24" s="13">
        <f t="shared" si="4"/>
        <v>1781380.142</v>
      </c>
      <c r="U24" s="8"/>
      <c r="V24" s="8"/>
      <c r="W24" s="9"/>
    </row>
    <row r="25" spans="1:23" ht="32.25" customHeight="1" hidden="1">
      <c r="A25" s="5"/>
      <c r="B25" s="460" t="s">
        <v>50</v>
      </c>
      <c r="C25" s="461"/>
      <c r="D25" s="462"/>
      <c r="E25" s="295"/>
      <c r="F25" s="5"/>
      <c r="G25" s="43">
        <v>88.5</v>
      </c>
      <c r="H25" s="13">
        <f>G25*G36</f>
        <v>237004.77</v>
      </c>
      <c r="I25" s="13"/>
      <c r="J25" s="13">
        <v>28.3</v>
      </c>
      <c r="K25" s="13">
        <f>J25*G36</f>
        <v>75787.966</v>
      </c>
      <c r="L25" s="13"/>
      <c r="M25" s="13">
        <v>4.8</v>
      </c>
      <c r="N25" s="13">
        <f>M25*H36</f>
        <v>14349.455999999998</v>
      </c>
      <c r="O25" s="13"/>
      <c r="P25" s="13">
        <v>76.4</v>
      </c>
      <c r="Q25" s="13">
        <f>P25*H36</f>
        <v>228395.508</v>
      </c>
      <c r="R25" s="13">
        <f t="shared" si="4"/>
        <v>198</v>
      </c>
      <c r="S25" s="13">
        <f t="shared" si="4"/>
        <v>555537.7</v>
      </c>
      <c r="U25" s="8"/>
      <c r="V25" s="8"/>
      <c r="W25" s="9"/>
    </row>
    <row r="26" spans="1:23" ht="28.5" customHeight="1" hidden="1">
      <c r="A26" s="5"/>
      <c r="B26" s="460" t="s">
        <v>40</v>
      </c>
      <c r="C26" s="461"/>
      <c r="D26" s="462"/>
      <c r="E26" s="295"/>
      <c r="F26" s="5">
        <v>112.1</v>
      </c>
      <c r="G26" s="43">
        <v>70.8</v>
      </c>
      <c r="H26" s="13">
        <f>G26*G36</f>
        <v>189603.816</v>
      </c>
      <c r="I26" s="13"/>
      <c r="J26" s="13">
        <v>33.6</v>
      </c>
      <c r="K26" s="13">
        <f>J26*G36</f>
        <v>89981.47200000001</v>
      </c>
      <c r="L26" s="13"/>
      <c r="M26" s="13">
        <v>6.8</v>
      </c>
      <c r="N26" s="13">
        <f>M26*H36</f>
        <v>20328.395999999997</v>
      </c>
      <c r="O26" s="13"/>
      <c r="P26" s="13">
        <v>40.5</v>
      </c>
      <c r="Q26" s="13">
        <f>P26*H36</f>
        <v>121073.53499999999</v>
      </c>
      <c r="R26" s="13">
        <f t="shared" si="4"/>
        <v>151.7</v>
      </c>
      <c r="S26" s="13">
        <f t="shared" si="4"/>
        <v>420987.219</v>
      </c>
      <c r="T26" s="51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460" t="s">
        <v>51</v>
      </c>
      <c r="C27" s="461"/>
      <c r="D27" s="462"/>
      <c r="E27" s="295"/>
      <c r="F27" s="5">
        <v>87.8</v>
      </c>
      <c r="G27" s="43">
        <v>30.2</v>
      </c>
      <c r="H27" s="13">
        <f>G27*G36</f>
        <v>80876.204</v>
      </c>
      <c r="I27" s="13"/>
      <c r="J27" s="13">
        <v>9.6</v>
      </c>
      <c r="K27" s="13">
        <f>J27*G36</f>
        <v>25708.992</v>
      </c>
      <c r="L27" s="13"/>
      <c r="M27" s="13">
        <v>3.1</v>
      </c>
      <c r="N27" s="13">
        <f>M27*H36</f>
        <v>9267.357</v>
      </c>
      <c r="O27" s="13"/>
      <c r="P27" s="13">
        <v>25.9</v>
      </c>
      <c r="Q27" s="13">
        <f>P27*H36</f>
        <v>77427.27299999999</v>
      </c>
      <c r="R27" s="13">
        <f t="shared" si="4"/>
        <v>68.8</v>
      </c>
      <c r="S27" s="13">
        <f t="shared" si="4"/>
        <v>193279.826</v>
      </c>
      <c r="T27" s="51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460" t="s">
        <v>52</v>
      </c>
      <c r="C28" s="461"/>
      <c r="D28" s="462"/>
      <c r="E28" s="295"/>
      <c r="F28" s="5">
        <v>331.5</v>
      </c>
      <c r="G28" s="43">
        <v>63</v>
      </c>
      <c r="H28" s="13">
        <f>G28*G36</f>
        <v>168715.26</v>
      </c>
      <c r="I28" s="13"/>
      <c r="J28" s="13">
        <v>27</v>
      </c>
      <c r="K28" s="13">
        <f>J28*G36</f>
        <v>72306.54</v>
      </c>
      <c r="L28" s="13"/>
      <c r="M28" s="13">
        <v>2.1</v>
      </c>
      <c r="N28" s="13">
        <f>M28*H36</f>
        <v>6277.887</v>
      </c>
      <c r="O28" s="13"/>
      <c r="P28" s="13">
        <v>42.2</v>
      </c>
      <c r="Q28" s="13">
        <f>P28*H36</f>
        <v>126155.634</v>
      </c>
      <c r="R28" s="13">
        <f t="shared" si="4"/>
        <v>134.3</v>
      </c>
      <c r="S28" s="13">
        <f t="shared" si="4"/>
        <v>373455.321</v>
      </c>
      <c r="T28" s="51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2">
        <v>6</v>
      </c>
      <c r="B29" s="618" t="s">
        <v>53</v>
      </c>
      <c r="C29" s="619"/>
      <c r="D29" s="620"/>
      <c r="E29" s="320"/>
      <c r="F29" s="5"/>
      <c r="G29" s="42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460" t="s">
        <v>54</v>
      </c>
      <c r="C30" s="461"/>
      <c r="D30" s="462"/>
      <c r="E30" s="295"/>
      <c r="F30" s="5"/>
      <c r="G30" s="43">
        <v>87.6</v>
      </c>
      <c r="H30" s="13">
        <f>G30*G36</f>
        <v>234594.552</v>
      </c>
      <c r="I30" s="13"/>
      <c r="J30" s="13">
        <v>30.2</v>
      </c>
      <c r="K30" s="13">
        <f>J30*G36</f>
        <v>80876.204</v>
      </c>
      <c r="L30" s="13"/>
      <c r="M30" s="13">
        <v>10.1</v>
      </c>
      <c r="N30" s="13">
        <f>M30*H36</f>
        <v>30193.646999999997</v>
      </c>
      <c r="O30" s="13"/>
      <c r="P30" s="13">
        <v>73.6</v>
      </c>
      <c r="Q30" s="13">
        <f>P30*H36</f>
        <v>220024.99199999997</v>
      </c>
      <c r="R30" s="13">
        <f aca="true" t="shared" si="5" ref="R30:S32">G30+J30+M30+P30</f>
        <v>201.5</v>
      </c>
      <c r="S30" s="13">
        <f t="shared" si="5"/>
        <v>565689.395</v>
      </c>
      <c r="U30" s="8"/>
      <c r="V30" s="8"/>
      <c r="W30" s="9"/>
    </row>
    <row r="31" spans="1:23" ht="27" customHeight="1" hidden="1">
      <c r="A31" s="5"/>
      <c r="B31" s="460" t="s">
        <v>55</v>
      </c>
      <c r="C31" s="461"/>
      <c r="D31" s="462"/>
      <c r="E31" s="295"/>
      <c r="F31" s="5"/>
      <c r="G31" s="43">
        <v>137.2</v>
      </c>
      <c r="H31" s="13">
        <f>G31*G36</f>
        <v>367424.344</v>
      </c>
      <c r="I31" s="13"/>
      <c r="J31" s="13">
        <v>43.4</v>
      </c>
      <c r="K31" s="13">
        <f>J31*G36</f>
        <v>116226.068</v>
      </c>
      <c r="L31" s="13"/>
      <c r="M31" s="13">
        <v>13.1</v>
      </c>
      <c r="N31" s="13">
        <f>M31*H36</f>
        <v>39162.05699999999</v>
      </c>
      <c r="O31" s="13"/>
      <c r="P31" s="13">
        <v>112.8</v>
      </c>
      <c r="Q31" s="13">
        <f>P31*H36</f>
        <v>337212.21599999996</v>
      </c>
      <c r="R31" s="13">
        <f t="shared" si="5"/>
        <v>306.5</v>
      </c>
      <c r="S31" s="13">
        <f t="shared" si="5"/>
        <v>860024.6849999999</v>
      </c>
      <c r="U31" s="8"/>
      <c r="V31" s="8"/>
      <c r="W31" s="9"/>
    </row>
    <row r="32" spans="1:23" ht="27" customHeight="1" hidden="1">
      <c r="A32" s="12">
        <v>7</v>
      </c>
      <c r="B32" s="618" t="s">
        <v>56</v>
      </c>
      <c r="C32" s="619"/>
      <c r="D32" s="620"/>
      <c r="E32" s="320"/>
      <c r="F32" s="5"/>
      <c r="G32" s="42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627" t="s">
        <v>19</v>
      </c>
      <c r="C33" s="628"/>
      <c r="D33" s="629"/>
      <c r="E33" s="325"/>
      <c r="F33" s="12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52"/>
      <c r="U33" s="14"/>
      <c r="V33" s="9"/>
      <c r="W33" s="9"/>
    </row>
    <row r="34" spans="1:23" ht="25.5" customHeight="1" hidden="1">
      <c r="A34" s="44"/>
      <c r="B34" s="630" t="s">
        <v>8</v>
      </c>
      <c r="C34" s="631"/>
      <c r="D34" s="632"/>
      <c r="E34" s="326"/>
      <c r="F34" s="463" t="s">
        <v>65</v>
      </c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5"/>
      <c r="U34" s="9"/>
      <c r="V34" s="9"/>
      <c r="W34" s="9"/>
    </row>
    <row r="35" spans="1:23" ht="15.75" customHeight="1" hidden="1">
      <c r="A35" s="15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9"/>
      <c r="V35" s="9"/>
      <c r="W35" s="9"/>
    </row>
    <row r="36" spans="1:23" ht="28.5" customHeight="1" hidden="1">
      <c r="A36" s="18"/>
      <c r="B36" s="19"/>
      <c r="C36" s="19"/>
      <c r="D36" s="20"/>
      <c r="E36" s="20"/>
      <c r="F36" s="21" t="s">
        <v>11</v>
      </c>
      <c r="G36" s="1">
        <v>2678.02</v>
      </c>
      <c r="H36" s="2">
        <v>2989.47</v>
      </c>
      <c r="I36" s="21" t="s">
        <v>16</v>
      </c>
      <c r="J36" s="21"/>
      <c r="K36" s="21"/>
      <c r="L36" s="21"/>
      <c r="M36" s="21"/>
      <c r="N36" s="19"/>
      <c r="O36" s="22"/>
      <c r="P36" s="22"/>
      <c r="Q36" s="22"/>
      <c r="R36" s="22"/>
      <c r="S36" s="22"/>
      <c r="U36" s="9"/>
      <c r="V36" s="9"/>
      <c r="W36" s="9"/>
    </row>
    <row r="37" spans="1:23" ht="20.25" customHeight="1" hidden="1">
      <c r="A37" s="422" t="s">
        <v>68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U37" s="9"/>
      <c r="V37" s="9"/>
      <c r="W37" s="9"/>
    </row>
    <row r="38" spans="1:23" ht="19.5" customHeight="1" hidden="1">
      <c r="A38" s="434" t="s">
        <v>15</v>
      </c>
      <c r="B38" s="435" t="s">
        <v>0</v>
      </c>
      <c r="C38" s="436"/>
      <c r="D38" s="437"/>
      <c r="E38" s="293"/>
      <c r="F38" s="468" t="s">
        <v>1</v>
      </c>
      <c r="G38" s="468"/>
      <c r="H38" s="468"/>
      <c r="I38" s="468" t="s">
        <v>3</v>
      </c>
      <c r="J38" s="468"/>
      <c r="K38" s="468"/>
      <c r="L38" s="468" t="s">
        <v>4</v>
      </c>
      <c r="M38" s="468"/>
      <c r="N38" s="468"/>
      <c r="O38" s="468" t="s">
        <v>6</v>
      </c>
      <c r="P38" s="468"/>
      <c r="Q38" s="468"/>
      <c r="R38" s="468" t="s">
        <v>7</v>
      </c>
      <c r="S38" s="468"/>
      <c r="U38" s="9"/>
      <c r="V38" s="9"/>
      <c r="W38" s="9"/>
    </row>
    <row r="39" spans="1:23" ht="30" customHeight="1" hidden="1">
      <c r="A39" s="434"/>
      <c r="B39" s="438"/>
      <c r="C39" s="439"/>
      <c r="D39" s="440"/>
      <c r="E39" s="294"/>
      <c r="F39" s="296"/>
      <c r="G39" s="296" t="s">
        <v>9</v>
      </c>
      <c r="H39" s="296" t="s">
        <v>5</v>
      </c>
      <c r="I39" s="296" t="s">
        <v>9</v>
      </c>
      <c r="J39" s="296" t="s">
        <v>9</v>
      </c>
      <c r="K39" s="296" t="s">
        <v>5</v>
      </c>
      <c r="L39" s="296" t="s">
        <v>9</v>
      </c>
      <c r="M39" s="296" t="s">
        <v>9</v>
      </c>
      <c r="N39" s="296" t="s">
        <v>5</v>
      </c>
      <c r="O39" s="296" t="s">
        <v>9</v>
      </c>
      <c r="P39" s="296" t="s">
        <v>9</v>
      </c>
      <c r="Q39" s="296" t="s">
        <v>5</v>
      </c>
      <c r="R39" s="296" t="s">
        <v>9</v>
      </c>
      <c r="S39" s="296" t="s">
        <v>5</v>
      </c>
      <c r="U39" s="9"/>
      <c r="V39" s="9"/>
      <c r="W39" s="9"/>
    </row>
    <row r="40" spans="1:23" ht="30" customHeight="1" hidden="1">
      <c r="A40" s="23">
        <v>1</v>
      </c>
      <c r="B40" s="621" t="s">
        <v>33</v>
      </c>
      <c r="C40" s="622"/>
      <c r="D40" s="623"/>
      <c r="E40" s="321"/>
      <c r="F40" s="23">
        <v>1800</v>
      </c>
      <c r="G40" s="24">
        <v>1750</v>
      </c>
      <c r="H40" s="24">
        <f>G40*G65</f>
        <v>8792.7</v>
      </c>
      <c r="I40" s="24">
        <v>1200</v>
      </c>
      <c r="J40" s="24">
        <v>1750</v>
      </c>
      <c r="K40" s="24">
        <f>J40*G65</f>
        <v>8792.7</v>
      </c>
      <c r="L40" s="24">
        <v>1500</v>
      </c>
      <c r="M40" s="24">
        <v>1750</v>
      </c>
      <c r="N40" s="24">
        <f>M40*H65</f>
        <v>9759.75</v>
      </c>
      <c r="O40" s="24">
        <v>1500</v>
      </c>
      <c r="P40" s="24">
        <v>1751.1</v>
      </c>
      <c r="Q40" s="24">
        <f>P40*H65</f>
        <v>9765.884699999999</v>
      </c>
      <c r="R40" s="24">
        <f>G40+J40+M40+P40</f>
        <v>7001.1</v>
      </c>
      <c r="S40" s="24">
        <f>H40+K40+N40+Q40</f>
        <v>37111.034700000004</v>
      </c>
      <c r="T40" s="51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2">
        <v>2</v>
      </c>
      <c r="B41" s="618" t="s">
        <v>41</v>
      </c>
      <c r="C41" s="619"/>
      <c r="D41" s="620"/>
      <c r="E41" s="320"/>
      <c r="F41" s="23"/>
      <c r="G41" s="24">
        <f>G42+G43+G44+G45+G46+G47</f>
        <v>181078</v>
      </c>
      <c r="H41" s="24">
        <f>H42+H43+H44+H45+H46+H47</f>
        <v>909808.3032000001</v>
      </c>
      <c r="I41" s="24"/>
      <c r="J41" s="24">
        <f>J42+J43+J44+J45+J46+J47</f>
        <v>182881</v>
      </c>
      <c r="K41" s="24">
        <f>K42+K43+K44+K45+K46+K47</f>
        <v>918867.2964000001</v>
      </c>
      <c r="L41" s="24"/>
      <c r="M41" s="24">
        <f>M42+M43+M44+M45+M46+M47</f>
        <v>167091</v>
      </c>
      <c r="N41" s="24">
        <f>N42+N43+N44+N45+N46+N47</f>
        <v>931866.507</v>
      </c>
      <c r="O41" s="24"/>
      <c r="P41" s="24">
        <f>P42+P43+P44+P45+P46+P47</f>
        <v>250747</v>
      </c>
      <c r="Q41" s="24">
        <f>Q42+Q43+Q44+Q45+Q46+Q47</f>
        <v>1398416.019</v>
      </c>
      <c r="R41" s="24">
        <f>R42+R43+R44+R45+R46+R47</f>
        <v>781797</v>
      </c>
      <c r="S41" s="24">
        <f>S42+S43+S44+S45+S46+S47</f>
        <v>4158958.1255999994</v>
      </c>
      <c r="U41" s="9"/>
      <c r="V41" s="8"/>
      <c r="W41" s="9"/>
    </row>
    <row r="42" spans="1:23" ht="33" customHeight="1" hidden="1">
      <c r="A42" s="12"/>
      <c r="B42" s="460" t="s">
        <v>34</v>
      </c>
      <c r="C42" s="461"/>
      <c r="D42" s="462"/>
      <c r="E42" s="295"/>
      <c r="F42" s="12">
        <v>53000</v>
      </c>
      <c r="G42" s="13">
        <v>40000</v>
      </c>
      <c r="H42" s="13">
        <f>G42*G65</f>
        <v>200976</v>
      </c>
      <c r="I42" s="13">
        <v>36000</v>
      </c>
      <c r="J42" s="13">
        <v>43500</v>
      </c>
      <c r="K42" s="13">
        <f>J42*G65</f>
        <v>218561.4</v>
      </c>
      <c r="L42" s="13">
        <v>24000</v>
      </c>
      <c r="M42" s="13">
        <v>25200</v>
      </c>
      <c r="N42" s="13">
        <f>M42*H65</f>
        <v>140540.4</v>
      </c>
      <c r="O42" s="13">
        <v>50000</v>
      </c>
      <c r="P42" s="13">
        <v>64000</v>
      </c>
      <c r="Q42" s="13">
        <f>P42*H65</f>
        <v>356928</v>
      </c>
      <c r="R42" s="13">
        <f aca="true" t="shared" si="7" ref="R42:S48">G42+J42+M42+P42</f>
        <v>172700</v>
      </c>
      <c r="S42" s="13">
        <f t="shared" si="7"/>
        <v>917005.8</v>
      </c>
      <c r="T42" s="51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3"/>
      <c r="B43" s="624" t="s">
        <v>57</v>
      </c>
      <c r="C43" s="625"/>
      <c r="D43" s="626"/>
      <c r="E43" s="322"/>
      <c r="F43" s="23">
        <v>27000</v>
      </c>
      <c r="G43" s="25">
        <v>23250</v>
      </c>
      <c r="H43" s="25">
        <f>G43*G65</f>
        <v>116817.3</v>
      </c>
      <c r="I43" s="25">
        <v>17000</v>
      </c>
      <c r="J43" s="25">
        <v>17820</v>
      </c>
      <c r="K43" s="25">
        <f>J43*G65</f>
        <v>89534.808</v>
      </c>
      <c r="L43" s="25">
        <v>19000</v>
      </c>
      <c r="M43" s="25">
        <v>18549</v>
      </c>
      <c r="N43" s="25">
        <f>M43*H65</f>
        <v>103447.773</v>
      </c>
      <c r="O43" s="25">
        <v>41000</v>
      </c>
      <c r="P43" s="25">
        <v>35010</v>
      </c>
      <c r="Q43" s="25">
        <f>P43*H65</f>
        <v>195250.77</v>
      </c>
      <c r="R43" s="25">
        <f t="shared" si="7"/>
        <v>94629</v>
      </c>
      <c r="S43" s="25">
        <f t="shared" si="7"/>
        <v>505050.65099999995</v>
      </c>
      <c r="T43" s="51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2"/>
      <c r="B44" s="460" t="s">
        <v>36</v>
      </c>
      <c r="C44" s="461"/>
      <c r="D44" s="462"/>
      <c r="E44" s="295"/>
      <c r="F44" s="12">
        <v>70000</v>
      </c>
      <c r="G44" s="13">
        <v>29500</v>
      </c>
      <c r="H44" s="13">
        <f>G44*G65</f>
        <v>148219.8</v>
      </c>
      <c r="I44" s="13">
        <v>55000</v>
      </c>
      <c r="J44" s="13">
        <v>46750</v>
      </c>
      <c r="K44" s="13">
        <f>J44*G65</f>
        <v>234890.7</v>
      </c>
      <c r="L44" s="13">
        <v>45000</v>
      </c>
      <c r="M44" s="13">
        <v>38250</v>
      </c>
      <c r="N44" s="13">
        <f>M44*H65</f>
        <v>213320.25</v>
      </c>
      <c r="O44" s="13">
        <v>70000</v>
      </c>
      <c r="P44" s="13">
        <v>39500</v>
      </c>
      <c r="Q44" s="13">
        <f>P44*H65</f>
        <v>220291.5</v>
      </c>
      <c r="R44" s="13">
        <f t="shared" si="7"/>
        <v>154000</v>
      </c>
      <c r="S44" s="13">
        <f t="shared" si="7"/>
        <v>816722.25</v>
      </c>
      <c r="T44" s="51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573" t="s">
        <v>37</v>
      </c>
      <c r="C45" s="573"/>
      <c r="D45" s="573"/>
      <c r="E45" s="299"/>
      <c r="F45" s="5">
        <v>17000</v>
      </c>
      <c r="G45" s="13">
        <v>49478</v>
      </c>
      <c r="H45" s="13">
        <f>G45*G65</f>
        <v>248597.2632</v>
      </c>
      <c r="I45" s="13">
        <v>14000</v>
      </c>
      <c r="J45" s="13">
        <v>40561</v>
      </c>
      <c r="K45" s="13">
        <f>J45*G65</f>
        <v>203794.68839999998</v>
      </c>
      <c r="L45" s="13">
        <v>13000</v>
      </c>
      <c r="M45" s="13">
        <v>34292</v>
      </c>
      <c r="N45" s="13">
        <f>M45*H65</f>
        <v>191246.484</v>
      </c>
      <c r="O45" s="13">
        <v>24000</v>
      </c>
      <c r="P45" s="13">
        <v>62737</v>
      </c>
      <c r="Q45" s="13">
        <f>P45*H65</f>
        <v>349884.249</v>
      </c>
      <c r="R45" s="13">
        <f t="shared" si="7"/>
        <v>187068</v>
      </c>
      <c r="S45" s="13">
        <f t="shared" si="7"/>
        <v>993522.6846</v>
      </c>
      <c r="T45" s="51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573" t="s">
        <v>38</v>
      </c>
      <c r="C46" s="573"/>
      <c r="D46" s="573"/>
      <c r="E46" s="299"/>
      <c r="F46" s="5">
        <v>31000</v>
      </c>
      <c r="G46" s="13">
        <v>29350</v>
      </c>
      <c r="H46" s="13">
        <f>G46*G65</f>
        <v>147466.13999999998</v>
      </c>
      <c r="I46" s="13">
        <v>27000</v>
      </c>
      <c r="J46" s="13">
        <v>25950</v>
      </c>
      <c r="K46" s="13">
        <f>J46*G65</f>
        <v>130383.18</v>
      </c>
      <c r="L46" s="13">
        <v>58000</v>
      </c>
      <c r="M46" s="13">
        <v>43300</v>
      </c>
      <c r="N46" s="13">
        <f>M46*H65</f>
        <v>241484.1</v>
      </c>
      <c r="O46" s="13">
        <v>44000</v>
      </c>
      <c r="P46" s="13">
        <v>37400</v>
      </c>
      <c r="Q46" s="13">
        <f>P46*H65</f>
        <v>208579.8</v>
      </c>
      <c r="R46" s="13">
        <f t="shared" si="7"/>
        <v>136000</v>
      </c>
      <c r="S46" s="13">
        <f t="shared" si="7"/>
        <v>727913.22</v>
      </c>
      <c r="T46" s="51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573" t="s">
        <v>39</v>
      </c>
      <c r="C47" s="573"/>
      <c r="D47" s="573"/>
      <c r="E47" s="299"/>
      <c r="F47" s="5">
        <v>8000</v>
      </c>
      <c r="G47" s="13">
        <v>9500</v>
      </c>
      <c r="H47" s="13">
        <f>G47*G65</f>
        <v>47731.8</v>
      </c>
      <c r="I47" s="13">
        <v>12000</v>
      </c>
      <c r="J47" s="13">
        <v>8300</v>
      </c>
      <c r="K47" s="13">
        <f>J47*G65</f>
        <v>41702.52</v>
      </c>
      <c r="L47" s="13">
        <v>9000</v>
      </c>
      <c r="M47" s="13">
        <v>7500</v>
      </c>
      <c r="N47" s="13">
        <f>M47*H65</f>
        <v>41827.5</v>
      </c>
      <c r="O47" s="13">
        <v>15000</v>
      </c>
      <c r="P47" s="13">
        <v>12100</v>
      </c>
      <c r="Q47" s="13">
        <f>P47*H65</f>
        <v>67481.7</v>
      </c>
      <c r="R47" s="13">
        <f t="shared" si="7"/>
        <v>37400</v>
      </c>
      <c r="S47" s="13">
        <f t="shared" si="7"/>
        <v>198743.52000000002</v>
      </c>
      <c r="T47" s="51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2">
        <v>3</v>
      </c>
      <c r="B48" s="618" t="s">
        <v>42</v>
      </c>
      <c r="C48" s="619"/>
      <c r="D48" s="620"/>
      <c r="E48" s="320"/>
      <c r="F48" s="12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51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2">
        <v>4</v>
      </c>
      <c r="B49" s="618" t="s">
        <v>43</v>
      </c>
      <c r="C49" s="619"/>
      <c r="D49" s="620"/>
      <c r="E49" s="320"/>
      <c r="F49" s="12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51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460" t="s">
        <v>44</v>
      </c>
      <c r="C50" s="461"/>
      <c r="D50" s="462"/>
      <c r="E50" s="295"/>
      <c r="F50" s="5"/>
      <c r="G50" s="13">
        <v>5264</v>
      </c>
      <c r="H50" s="13">
        <f>G50*G65</f>
        <v>26448.4416</v>
      </c>
      <c r="I50" s="13"/>
      <c r="J50" s="13">
        <v>3510</v>
      </c>
      <c r="K50" s="13">
        <f>J50*G65</f>
        <v>17635.644</v>
      </c>
      <c r="L50" s="13"/>
      <c r="M50" s="13">
        <v>3510</v>
      </c>
      <c r="N50" s="13">
        <f>M50*H65</f>
        <v>19575.27</v>
      </c>
      <c r="O50" s="13"/>
      <c r="P50" s="13">
        <v>5264</v>
      </c>
      <c r="Q50" s="13">
        <f>P50*H65</f>
        <v>29357.328</v>
      </c>
      <c r="R50" s="13">
        <f aca="true" t="shared" si="11" ref="R50:S52">G50+J50+M50+P50</f>
        <v>17548</v>
      </c>
      <c r="S50" s="13">
        <f t="shared" si="11"/>
        <v>93016.68359999999</v>
      </c>
      <c r="U50" s="9"/>
      <c r="V50" s="8"/>
      <c r="W50" s="9"/>
    </row>
    <row r="51" spans="1:23" ht="27" customHeight="1" hidden="1">
      <c r="A51" s="5"/>
      <c r="B51" s="460" t="s">
        <v>58</v>
      </c>
      <c r="C51" s="461"/>
      <c r="D51" s="462"/>
      <c r="E51" s="295"/>
      <c r="F51" s="5">
        <v>29400</v>
      </c>
      <c r="G51" s="13">
        <v>23198</v>
      </c>
      <c r="H51" s="13">
        <f>G51*G65</f>
        <v>116556.0312</v>
      </c>
      <c r="I51" s="13"/>
      <c r="J51" s="13">
        <v>15465</v>
      </c>
      <c r="K51" s="13">
        <f>J51*G65</f>
        <v>77702.346</v>
      </c>
      <c r="L51" s="13"/>
      <c r="M51" s="13">
        <v>15465</v>
      </c>
      <c r="N51" s="13">
        <f>M51*H65</f>
        <v>86248.305</v>
      </c>
      <c r="O51" s="13"/>
      <c r="P51" s="13">
        <v>23198</v>
      </c>
      <c r="Q51" s="13">
        <f>P51*H65</f>
        <v>129375.246</v>
      </c>
      <c r="R51" s="13">
        <f t="shared" si="11"/>
        <v>77326</v>
      </c>
      <c r="S51" s="13">
        <f t="shared" si="11"/>
        <v>409881.92819999997</v>
      </c>
      <c r="T51" s="51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460" t="s">
        <v>59</v>
      </c>
      <c r="C52" s="461"/>
      <c r="D52" s="462"/>
      <c r="E52" s="295"/>
      <c r="F52" s="5"/>
      <c r="G52" s="13">
        <v>5237</v>
      </c>
      <c r="H52" s="13">
        <f>G52*G65</f>
        <v>26312.7828</v>
      </c>
      <c r="I52" s="13"/>
      <c r="J52" s="13">
        <v>3491</v>
      </c>
      <c r="K52" s="13">
        <f>J52*G65</f>
        <v>17540.1804</v>
      </c>
      <c r="L52" s="13"/>
      <c r="M52" s="13">
        <v>3491</v>
      </c>
      <c r="N52" s="13">
        <f>M52*H65</f>
        <v>19469.307</v>
      </c>
      <c r="O52" s="13"/>
      <c r="P52" s="13">
        <v>5237</v>
      </c>
      <c r="Q52" s="13">
        <f>P52*H65</f>
        <v>29206.749</v>
      </c>
      <c r="R52" s="13">
        <f t="shared" si="11"/>
        <v>17456</v>
      </c>
      <c r="S52" s="13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2">
        <v>5</v>
      </c>
      <c r="B53" s="618" t="s">
        <v>47</v>
      </c>
      <c r="C53" s="619"/>
      <c r="D53" s="620"/>
      <c r="E53" s="320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460" t="s">
        <v>48</v>
      </c>
      <c r="C54" s="461"/>
      <c r="D54" s="462"/>
      <c r="E54" s="295"/>
      <c r="F54" s="5"/>
      <c r="G54" s="13">
        <v>3093</v>
      </c>
      <c r="H54" s="27">
        <f>G54*G65</f>
        <v>15540.4692</v>
      </c>
      <c r="I54" s="13"/>
      <c r="J54" s="13">
        <v>2715</v>
      </c>
      <c r="K54" s="13">
        <f>J54*G65</f>
        <v>13641.246</v>
      </c>
      <c r="L54" s="13"/>
      <c r="M54" s="13">
        <v>2752</v>
      </c>
      <c r="N54" s="13">
        <f>M54*H65</f>
        <v>15347.904</v>
      </c>
      <c r="O54" s="13"/>
      <c r="P54" s="13">
        <v>2588</v>
      </c>
      <c r="Q54" s="13">
        <f>P54*H65</f>
        <v>14433.276</v>
      </c>
      <c r="R54" s="13">
        <f aca="true" t="shared" si="12" ref="R54:S59">G54+J54+M54+P54</f>
        <v>11148</v>
      </c>
      <c r="S54" s="13">
        <f t="shared" si="12"/>
        <v>58962.8952</v>
      </c>
      <c r="U54" s="9"/>
      <c r="V54" s="8"/>
      <c r="W54" s="9"/>
    </row>
    <row r="55" spans="1:23" ht="27" customHeight="1" hidden="1">
      <c r="A55" s="5"/>
      <c r="B55" s="460" t="s">
        <v>49</v>
      </c>
      <c r="C55" s="461"/>
      <c r="D55" s="462"/>
      <c r="E55" s="295"/>
      <c r="F55" s="5"/>
      <c r="G55" s="13">
        <v>5045</v>
      </c>
      <c r="H55" s="13">
        <f>G55*G65</f>
        <v>25348.097999999998</v>
      </c>
      <c r="I55" s="13"/>
      <c r="J55" s="13">
        <v>3390</v>
      </c>
      <c r="K55" s="13">
        <f>J55*G65</f>
        <v>17032.716</v>
      </c>
      <c r="L55" s="13"/>
      <c r="M55" s="13">
        <v>5675</v>
      </c>
      <c r="N55" s="13">
        <f>M55*H65</f>
        <v>31649.475</v>
      </c>
      <c r="O55" s="13"/>
      <c r="P55" s="13">
        <v>6890</v>
      </c>
      <c r="Q55" s="13">
        <f>P55*H65</f>
        <v>38425.53</v>
      </c>
      <c r="R55" s="13">
        <f t="shared" si="12"/>
        <v>21000</v>
      </c>
      <c r="S55" s="13">
        <f t="shared" si="12"/>
        <v>112455.81899999999</v>
      </c>
      <c r="U55" s="9"/>
      <c r="V55" s="8"/>
      <c r="W55" s="9"/>
    </row>
    <row r="56" spans="1:23" ht="27" customHeight="1" hidden="1">
      <c r="A56" s="5"/>
      <c r="B56" s="460" t="s">
        <v>50</v>
      </c>
      <c r="C56" s="461"/>
      <c r="D56" s="462"/>
      <c r="E56" s="295"/>
      <c r="F56" s="5"/>
      <c r="G56" s="13">
        <v>5253</v>
      </c>
      <c r="H56" s="13">
        <f>G56*G65</f>
        <v>26393.1732</v>
      </c>
      <c r="I56" s="13"/>
      <c r="J56" s="13">
        <v>5294</v>
      </c>
      <c r="K56" s="13">
        <f>J56*G65</f>
        <v>26599.1736</v>
      </c>
      <c r="L56" s="13"/>
      <c r="M56" s="13">
        <v>7570</v>
      </c>
      <c r="N56" s="13">
        <f>M56*H65</f>
        <v>42217.89</v>
      </c>
      <c r="O56" s="13"/>
      <c r="P56" s="13">
        <v>4038</v>
      </c>
      <c r="Q56" s="13">
        <f>P56*H65</f>
        <v>22519.926</v>
      </c>
      <c r="R56" s="13">
        <f t="shared" si="12"/>
        <v>22155</v>
      </c>
      <c r="S56" s="13">
        <f t="shared" si="12"/>
        <v>117730.16279999999</v>
      </c>
      <c r="U56" s="9"/>
      <c r="V56" s="8"/>
      <c r="W56" s="9"/>
    </row>
    <row r="57" spans="1:23" ht="27" customHeight="1" hidden="1">
      <c r="A57" s="5"/>
      <c r="B57" s="573" t="s">
        <v>40</v>
      </c>
      <c r="C57" s="573"/>
      <c r="D57" s="573"/>
      <c r="E57" s="299"/>
      <c r="F57" s="5"/>
      <c r="G57" s="13">
        <v>3278</v>
      </c>
      <c r="H57" s="13">
        <f>G57*G65</f>
        <v>16469.9832</v>
      </c>
      <c r="I57" s="13"/>
      <c r="J57" s="13">
        <v>2211</v>
      </c>
      <c r="K57" s="13">
        <f>J57*G65</f>
        <v>11108.9484</v>
      </c>
      <c r="L57" s="13"/>
      <c r="M57" s="13">
        <v>2959</v>
      </c>
      <c r="N57" s="13">
        <f>M57*H65</f>
        <v>16502.343</v>
      </c>
      <c r="O57" s="13"/>
      <c r="P57" s="13">
        <v>3696</v>
      </c>
      <c r="Q57" s="13">
        <f>P57*H65</f>
        <v>20612.592</v>
      </c>
      <c r="R57" s="13">
        <f t="shared" si="12"/>
        <v>12144</v>
      </c>
      <c r="S57" s="13">
        <f t="shared" si="12"/>
        <v>64693.866599999994</v>
      </c>
      <c r="U57" s="9"/>
      <c r="V57" s="8"/>
      <c r="W57" s="9"/>
    </row>
    <row r="58" spans="1:23" ht="27" customHeight="1" hidden="1">
      <c r="A58" s="5"/>
      <c r="B58" s="573" t="s">
        <v>51</v>
      </c>
      <c r="C58" s="573"/>
      <c r="D58" s="573"/>
      <c r="E58" s="299"/>
      <c r="F58" s="5"/>
      <c r="G58" s="13">
        <v>1865</v>
      </c>
      <c r="H58" s="13">
        <f>G58*G65</f>
        <v>9370.506</v>
      </c>
      <c r="I58" s="13"/>
      <c r="J58" s="13">
        <v>1775</v>
      </c>
      <c r="K58" s="13">
        <f>J58*G65</f>
        <v>8918.31</v>
      </c>
      <c r="L58" s="13"/>
      <c r="M58" s="13">
        <v>1145</v>
      </c>
      <c r="N58" s="13">
        <f>M58*H65</f>
        <v>6385.665</v>
      </c>
      <c r="O58" s="13"/>
      <c r="P58" s="13">
        <v>1875</v>
      </c>
      <c r="Q58" s="13">
        <f>P58*H65</f>
        <v>10456.875</v>
      </c>
      <c r="R58" s="13">
        <f t="shared" si="12"/>
        <v>6660</v>
      </c>
      <c r="S58" s="13">
        <f t="shared" si="12"/>
        <v>35131.356</v>
      </c>
      <c r="U58" s="9"/>
      <c r="V58" s="8"/>
      <c r="W58" s="9"/>
    </row>
    <row r="59" spans="1:23" ht="27" customHeight="1" hidden="1">
      <c r="A59" s="5"/>
      <c r="B59" s="573" t="s">
        <v>52</v>
      </c>
      <c r="C59" s="573"/>
      <c r="D59" s="573"/>
      <c r="E59" s="299"/>
      <c r="F59" s="5"/>
      <c r="G59" s="13">
        <v>4050</v>
      </c>
      <c r="H59" s="13">
        <f>G59*G65</f>
        <v>20348.82</v>
      </c>
      <c r="I59" s="13"/>
      <c r="J59" s="13">
        <v>4050</v>
      </c>
      <c r="K59" s="13">
        <f>J59*G65</f>
        <v>20348.82</v>
      </c>
      <c r="L59" s="13"/>
      <c r="M59" s="13">
        <v>3950</v>
      </c>
      <c r="N59" s="13">
        <f>M59*H65</f>
        <v>22029.15</v>
      </c>
      <c r="O59" s="13"/>
      <c r="P59" s="13">
        <v>4050</v>
      </c>
      <c r="Q59" s="13">
        <f>P59*H65</f>
        <v>22586.85</v>
      </c>
      <c r="R59" s="13">
        <f t="shared" si="12"/>
        <v>16100</v>
      </c>
      <c r="S59" s="13">
        <f t="shared" si="12"/>
        <v>85313.64</v>
      </c>
      <c r="U59" s="9"/>
      <c r="V59" s="8"/>
      <c r="W59" s="9"/>
    </row>
    <row r="60" spans="1:23" ht="27" customHeight="1" hidden="1">
      <c r="A60" s="12">
        <v>6</v>
      </c>
      <c r="B60" s="618" t="s">
        <v>53</v>
      </c>
      <c r="C60" s="619"/>
      <c r="D60" s="620"/>
      <c r="E60" s="320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460" t="s">
        <v>54</v>
      </c>
      <c r="C61" s="461"/>
      <c r="D61" s="462"/>
      <c r="E61" s="295"/>
      <c r="F61" s="5"/>
      <c r="G61" s="13">
        <v>7650</v>
      </c>
      <c r="H61" s="13">
        <f>G61*G65</f>
        <v>38436.659999999996</v>
      </c>
      <c r="I61" s="13"/>
      <c r="J61" s="13">
        <v>10200</v>
      </c>
      <c r="K61" s="13">
        <f>J61*G65</f>
        <v>51248.88</v>
      </c>
      <c r="L61" s="13"/>
      <c r="M61" s="13">
        <v>7650</v>
      </c>
      <c r="N61" s="13">
        <f>M61*H65</f>
        <v>42664.05</v>
      </c>
      <c r="O61" s="13"/>
      <c r="P61" s="13">
        <v>13600</v>
      </c>
      <c r="Q61" s="13">
        <f>P61*H65</f>
        <v>75847.2</v>
      </c>
      <c r="R61" s="13">
        <f>G61+J61+M61+P61</f>
        <v>39100</v>
      </c>
      <c r="S61" s="13">
        <f>H61+K61+N61+Q61</f>
        <v>208196.78999999998</v>
      </c>
      <c r="U61" s="9"/>
      <c r="V61" s="8"/>
      <c r="W61" s="9"/>
    </row>
    <row r="62" spans="1:23" ht="27" customHeight="1" hidden="1">
      <c r="A62" s="5"/>
      <c r="B62" s="460" t="s">
        <v>55</v>
      </c>
      <c r="C62" s="461"/>
      <c r="D62" s="462"/>
      <c r="E62" s="295"/>
      <c r="F62" s="5"/>
      <c r="G62" s="13">
        <v>52475.76</v>
      </c>
      <c r="H62" s="13">
        <f>G62*G65</f>
        <v>263659.208544</v>
      </c>
      <c r="I62" s="13"/>
      <c r="J62" s="13">
        <v>23227</v>
      </c>
      <c r="K62" s="13">
        <f>J62*G65</f>
        <v>116701.7388</v>
      </c>
      <c r="L62" s="13"/>
      <c r="M62" s="13">
        <v>19391.07</v>
      </c>
      <c r="N62" s="13">
        <f>M62*H65</f>
        <v>108143.99739</v>
      </c>
      <c r="O62" s="13"/>
      <c r="P62" s="13">
        <v>60863</v>
      </c>
      <c r="Q62" s="13">
        <f>P62*H65</f>
        <v>339432.951</v>
      </c>
      <c r="R62" s="13">
        <f>G62+J62+M62+P62</f>
        <v>155956.83000000002</v>
      </c>
      <c r="S62" s="13">
        <f>H62+K62+N62+Q62</f>
        <v>827937.895734</v>
      </c>
      <c r="U62" s="9"/>
      <c r="V62" s="8"/>
      <c r="W62" s="9"/>
    </row>
    <row r="63" spans="1:23" ht="30" customHeight="1" hidden="1">
      <c r="A63" s="5"/>
      <c r="B63" s="615" t="s">
        <v>19</v>
      </c>
      <c r="C63" s="615"/>
      <c r="D63" s="615"/>
      <c r="E63" s="317"/>
      <c r="F63" s="12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52"/>
      <c r="U63" s="28"/>
      <c r="V63" s="9"/>
      <c r="W63" s="9"/>
    </row>
    <row r="64" spans="1:23" ht="50.25" customHeight="1" hidden="1">
      <c r="A64" s="39"/>
      <c r="B64" s="616" t="s">
        <v>8</v>
      </c>
      <c r="C64" s="616"/>
      <c r="D64" s="616"/>
      <c r="E64" s="315"/>
      <c r="F64" s="463" t="s">
        <v>69</v>
      </c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5"/>
      <c r="U64" s="9"/>
      <c r="V64" s="9"/>
      <c r="W64" s="9"/>
    </row>
    <row r="65" spans="1:23" ht="32.25" customHeight="1" hidden="1">
      <c r="A65" s="36"/>
      <c r="B65" s="36"/>
      <c r="C65" s="36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3"/>
      <c r="L65" s="33"/>
      <c r="M65" s="33"/>
      <c r="N65" s="36"/>
      <c r="O65" s="36"/>
      <c r="P65" s="36"/>
      <c r="Q65" s="41"/>
      <c r="R65" s="41"/>
      <c r="S65" s="36"/>
      <c r="U65" s="9"/>
      <c r="V65" s="9"/>
      <c r="W65" s="9"/>
    </row>
    <row r="66" spans="1:23" ht="33.75" customHeight="1" hidden="1">
      <c r="A66" s="36"/>
      <c r="B66" s="36"/>
      <c r="C66" s="36"/>
      <c r="D66" s="3" t="s">
        <v>66</v>
      </c>
      <c r="E66" s="3"/>
      <c r="F66" s="3"/>
      <c r="G66" s="3"/>
      <c r="H66" s="3"/>
      <c r="I66" s="4"/>
      <c r="J66" s="4"/>
      <c r="K66" s="33"/>
      <c r="L66" s="33"/>
      <c r="M66" s="33"/>
      <c r="N66" s="36"/>
      <c r="O66" s="36"/>
      <c r="P66" s="36"/>
      <c r="Q66" s="617"/>
      <c r="R66" s="617"/>
      <c r="S66" s="617"/>
      <c r="U66" s="9"/>
      <c r="V66" s="9"/>
      <c r="W66" s="9"/>
    </row>
    <row r="67" spans="1:19" ht="28.5" customHeight="1">
      <c r="A67" s="422" t="s">
        <v>128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</row>
    <row r="68" spans="1:19" ht="27.75" customHeight="1">
      <c r="A68" s="434" t="s">
        <v>15</v>
      </c>
      <c r="B68" s="435" t="s">
        <v>0</v>
      </c>
      <c r="C68" s="436"/>
      <c r="D68" s="437"/>
      <c r="E68" s="613" t="s">
        <v>70</v>
      </c>
      <c r="F68" s="468" t="s">
        <v>1</v>
      </c>
      <c r="G68" s="468"/>
      <c r="H68" s="468"/>
      <c r="I68" s="468" t="s">
        <v>3</v>
      </c>
      <c r="J68" s="468"/>
      <c r="K68" s="468"/>
      <c r="L68" s="468" t="s">
        <v>4</v>
      </c>
      <c r="M68" s="468"/>
      <c r="N68" s="468"/>
      <c r="O68" s="468" t="s">
        <v>6</v>
      </c>
      <c r="P68" s="468"/>
      <c r="Q68" s="468"/>
      <c r="R68" s="468" t="s">
        <v>7</v>
      </c>
      <c r="S68" s="468"/>
    </row>
    <row r="69" spans="1:19" ht="47.25" customHeight="1">
      <c r="A69" s="434"/>
      <c r="B69" s="438"/>
      <c r="C69" s="439"/>
      <c r="D69" s="440"/>
      <c r="E69" s="614"/>
      <c r="F69" s="296"/>
      <c r="G69" s="296"/>
      <c r="H69" s="296" t="s">
        <v>5</v>
      </c>
      <c r="I69" s="296" t="s">
        <v>10</v>
      </c>
      <c r="J69" s="296"/>
      <c r="K69" s="296" t="s">
        <v>5</v>
      </c>
      <c r="L69" s="296" t="s">
        <v>10</v>
      </c>
      <c r="M69" s="296"/>
      <c r="N69" s="296" t="s">
        <v>5</v>
      </c>
      <c r="O69" s="296" t="s">
        <v>10</v>
      </c>
      <c r="P69" s="296"/>
      <c r="Q69" s="296" t="s">
        <v>5</v>
      </c>
      <c r="R69" s="296" t="s">
        <v>10</v>
      </c>
      <c r="S69" s="296" t="s">
        <v>5</v>
      </c>
    </row>
    <row r="70" spans="1:22" s="249" customFormat="1" ht="45" customHeight="1">
      <c r="A70" s="253">
        <v>1</v>
      </c>
      <c r="B70" s="580" t="s">
        <v>72</v>
      </c>
      <c r="C70" s="581"/>
      <c r="D70" s="582"/>
      <c r="E70" s="283" t="s">
        <v>80</v>
      </c>
      <c r="F70" s="243"/>
      <c r="G70" s="245"/>
      <c r="H70" s="245">
        <f>H73+H76+H79+H82+H85+H88</f>
        <v>410139.1664</v>
      </c>
      <c r="I70" s="245"/>
      <c r="J70" s="245"/>
      <c r="K70" s="245">
        <f>K73+K76+K79+K82+K85+K88</f>
        <v>467761.8523999999</v>
      </c>
      <c r="L70" s="245"/>
      <c r="M70" s="245"/>
      <c r="N70" s="245">
        <f>N73+N76+N79+N82+N85+N88</f>
        <v>286986.265</v>
      </c>
      <c r="O70" s="245"/>
      <c r="P70" s="245"/>
      <c r="Q70" s="245">
        <f>Q73+Q76+Q79+Q82+Q85+Q88</f>
        <v>423198.1715</v>
      </c>
      <c r="R70" s="245"/>
      <c r="S70" s="245">
        <f>S73+S76+S79+S82+S85+S88</f>
        <v>1588085.4553</v>
      </c>
      <c r="T70" s="247"/>
      <c r="V70" s="248"/>
    </row>
    <row r="71" spans="1:22" ht="45" customHeight="1">
      <c r="A71" s="12"/>
      <c r="B71" s="318"/>
      <c r="C71" s="319"/>
      <c r="D71" s="320"/>
      <c r="E71" s="298" t="s">
        <v>71</v>
      </c>
      <c r="F71" s="5"/>
      <c r="G71" s="45">
        <f>G74+G77+G80+G83+G86+G89</f>
        <v>842</v>
      </c>
      <c r="H71" s="45">
        <f>H74+H77+H80+H83+H86+H89</f>
        <v>48669.62</v>
      </c>
      <c r="I71" s="45"/>
      <c r="J71" s="45">
        <f>J74+J77+J80+J83+J86+J89</f>
        <v>869</v>
      </c>
      <c r="K71" s="45">
        <f>K74+K77+K80+K83+K86+K89</f>
        <v>51488.090000000004</v>
      </c>
      <c r="L71" s="45"/>
      <c r="M71" s="45">
        <f>M74+M77+M80+M83+M86+M89</f>
        <v>424</v>
      </c>
      <c r="N71" s="45">
        <f>N74+N77+N80+N83+N86+N89</f>
        <v>25430.56</v>
      </c>
      <c r="O71" s="45"/>
      <c r="P71" s="45">
        <f>P74+P77+P80+P83+P86+P89</f>
        <v>682</v>
      </c>
      <c r="Q71" s="45">
        <f>Q74+Q77+Q80+Q83+Q86+Q89</f>
        <v>42983.98</v>
      </c>
      <c r="R71" s="45">
        <f>G71+J71+M71+P71</f>
        <v>2817</v>
      </c>
      <c r="S71" s="45">
        <f>H71+K71+N71+Q71</f>
        <v>168572.25</v>
      </c>
      <c r="V71" s="10"/>
    </row>
    <row r="72" spans="1:22" ht="45" customHeight="1">
      <c r="A72" s="12"/>
      <c r="B72" s="570"/>
      <c r="C72" s="571"/>
      <c r="D72" s="572"/>
      <c r="E72" s="298" t="s">
        <v>2</v>
      </c>
      <c r="F72" s="5"/>
      <c r="G72" s="45">
        <f>G75+G78+G81+G84+G87+G90</f>
        <v>60.68000000000001</v>
      </c>
      <c r="H72" s="45">
        <f>H75+H78+H81+H84+H87+H90</f>
        <v>361469.5464</v>
      </c>
      <c r="I72" s="45"/>
      <c r="J72" s="45">
        <f>J75+J78+J81+J84+J87+J90</f>
        <v>69.88</v>
      </c>
      <c r="K72" s="45">
        <f>K75+K78+K81+K84+K87+K90</f>
        <v>416273.7624</v>
      </c>
      <c r="L72" s="45"/>
      <c r="M72" s="45">
        <f>M75+M78+M81+M84+M87+M90</f>
        <v>42.3</v>
      </c>
      <c r="N72" s="45">
        <f>N75+N78+N81+N84+N87+N90</f>
        <v>261555.70500000002</v>
      </c>
      <c r="O72" s="45"/>
      <c r="P72" s="45">
        <f>P75+P78+P81+P84+P87+P90</f>
        <v>61.49</v>
      </c>
      <c r="Q72" s="45">
        <f>Q75+Q78+Q81+Q84+Q87+Q90</f>
        <v>380214.1915</v>
      </c>
      <c r="R72" s="130">
        <f>G72+J72+M72+P72</f>
        <v>234.35000000000002</v>
      </c>
      <c r="S72" s="45">
        <f>H72+K72+N72+Q72</f>
        <v>1419513.2053</v>
      </c>
      <c r="V72" s="10"/>
    </row>
    <row r="73" spans="1:23" ht="49.5" customHeight="1">
      <c r="A73" s="12"/>
      <c r="B73" s="460" t="s">
        <v>34</v>
      </c>
      <c r="C73" s="461"/>
      <c r="D73" s="462"/>
      <c r="E73" s="295"/>
      <c r="F73" s="5">
        <v>420</v>
      </c>
      <c r="G73" s="117"/>
      <c r="H73" s="117">
        <f>H74+H75</f>
        <v>47815.18</v>
      </c>
      <c r="I73" s="117"/>
      <c r="J73" s="117"/>
      <c r="K73" s="117">
        <f>K74+K75</f>
        <v>25069.175</v>
      </c>
      <c r="L73" s="117"/>
      <c r="M73" s="117"/>
      <c r="N73" s="117">
        <f>N74+N75</f>
        <v>26022.0625</v>
      </c>
      <c r="O73" s="117"/>
      <c r="P73" s="117"/>
      <c r="Q73" s="117">
        <f>Q74+Q75</f>
        <v>49209.625</v>
      </c>
      <c r="R73" s="117"/>
      <c r="S73" s="117">
        <f>S74+S75</f>
        <v>148116.0425</v>
      </c>
      <c r="U73" s="7">
        <f>37.94*P73</f>
        <v>0</v>
      </c>
      <c r="V73" s="10">
        <f>H73+K73+N73+Q73</f>
        <v>148116.04249999998</v>
      </c>
      <c r="W73" s="7">
        <f>G73+J73+M73+P73</f>
        <v>0</v>
      </c>
    </row>
    <row r="74" spans="1:22" ht="33" customHeight="1">
      <c r="A74" s="12"/>
      <c r="B74" s="577"/>
      <c r="C74" s="578"/>
      <c r="D74" s="579"/>
      <c r="E74" s="302" t="s">
        <v>71</v>
      </c>
      <c r="F74" s="5"/>
      <c r="G74" s="117">
        <v>112</v>
      </c>
      <c r="H74" s="117">
        <f>G74*H155</f>
        <v>6116.32</v>
      </c>
      <c r="I74" s="117"/>
      <c r="J74" s="117">
        <v>50</v>
      </c>
      <c r="K74" s="117">
        <f>J74*H155</f>
        <v>2730.5</v>
      </c>
      <c r="L74" s="117"/>
      <c r="M74" s="117">
        <v>50</v>
      </c>
      <c r="N74" s="117">
        <f>M74*J155</f>
        <v>2834.5</v>
      </c>
      <c r="O74" s="117"/>
      <c r="P74" s="117">
        <v>50</v>
      </c>
      <c r="Q74" s="117">
        <f>P74*J155</f>
        <v>2834.5</v>
      </c>
      <c r="R74" s="117">
        <f>G74+J74+M74+P74</f>
        <v>262</v>
      </c>
      <c r="S74" s="117">
        <f>H74+K74+N74+Q74</f>
        <v>14515.82</v>
      </c>
      <c r="V74" s="10"/>
    </row>
    <row r="75" spans="1:22" ht="33" customHeight="1">
      <c r="A75" s="12"/>
      <c r="B75" s="577"/>
      <c r="C75" s="578"/>
      <c r="D75" s="579"/>
      <c r="E75" s="302" t="s">
        <v>2</v>
      </c>
      <c r="F75" s="5"/>
      <c r="G75" s="117">
        <v>7</v>
      </c>
      <c r="H75" s="241">
        <f>G75*H157</f>
        <v>41698.86</v>
      </c>
      <c r="I75" s="117"/>
      <c r="J75" s="117">
        <v>3.75</v>
      </c>
      <c r="K75" s="117">
        <f>J75*H157</f>
        <v>22338.675</v>
      </c>
      <c r="L75" s="117"/>
      <c r="M75" s="117">
        <v>3.75</v>
      </c>
      <c r="N75" s="117">
        <f>M75*J157</f>
        <v>23187.5625</v>
      </c>
      <c r="O75" s="117"/>
      <c r="P75" s="117">
        <v>7.5</v>
      </c>
      <c r="Q75" s="117">
        <f>P75*J157</f>
        <v>46375.125</v>
      </c>
      <c r="R75" s="117">
        <f>G75+J75+M75+P75</f>
        <v>22</v>
      </c>
      <c r="S75" s="117">
        <f>H75+K75+N75+Q75</f>
        <v>133600.2225</v>
      </c>
      <c r="V75" s="10"/>
    </row>
    <row r="76" spans="1:23" ht="49.5" customHeight="1">
      <c r="A76" s="12"/>
      <c r="B76" s="460" t="s">
        <v>35</v>
      </c>
      <c r="C76" s="461"/>
      <c r="D76" s="462"/>
      <c r="E76" s="295"/>
      <c r="F76" s="5">
        <v>171</v>
      </c>
      <c r="G76" s="117"/>
      <c r="H76" s="241">
        <f>H77+H78</f>
        <v>17736.9732</v>
      </c>
      <c r="I76" s="117"/>
      <c r="J76" s="117"/>
      <c r="K76" s="117">
        <f>K77+K78</f>
        <v>17736.9732</v>
      </c>
      <c r="L76" s="117"/>
      <c r="M76" s="117"/>
      <c r="N76" s="117">
        <f>N77+N78</f>
        <v>6750.25</v>
      </c>
      <c r="O76" s="117"/>
      <c r="P76" s="117"/>
      <c r="Q76" s="117">
        <f>Q77+Q78</f>
        <v>3375.125</v>
      </c>
      <c r="R76" s="117"/>
      <c r="S76" s="117">
        <f>S77+S78</f>
        <v>45599.3214</v>
      </c>
      <c r="T76" s="51" t="s">
        <v>78</v>
      </c>
      <c r="U76" s="7">
        <f>37.94*P76</f>
        <v>0</v>
      </c>
      <c r="V76" s="10">
        <f>H76+K76+N76+Q76</f>
        <v>45599.3214</v>
      </c>
      <c r="W76" s="7">
        <f>G76+J76+M76+P76</f>
        <v>0</v>
      </c>
    </row>
    <row r="77" spans="1:22" ht="33" customHeight="1">
      <c r="A77" s="12"/>
      <c r="B77" s="577"/>
      <c r="C77" s="578"/>
      <c r="D77" s="579"/>
      <c r="E77" s="302" t="s">
        <v>71</v>
      </c>
      <c r="F77" s="5"/>
      <c r="G77" s="117">
        <v>15</v>
      </c>
      <c r="H77" s="241">
        <f>G77*H155</f>
        <v>819.15</v>
      </c>
      <c r="I77" s="117"/>
      <c r="J77" s="117">
        <v>15</v>
      </c>
      <c r="K77" s="117">
        <f>J77*H155</f>
        <v>819.15</v>
      </c>
      <c r="L77" s="117"/>
      <c r="M77" s="117">
        <v>10</v>
      </c>
      <c r="N77" s="117">
        <f>M77*J155</f>
        <v>566.9</v>
      </c>
      <c r="O77" s="117"/>
      <c r="P77" s="117">
        <v>5</v>
      </c>
      <c r="Q77" s="117">
        <f>P77*J155</f>
        <v>283.45</v>
      </c>
      <c r="R77" s="117">
        <f>G77+J77+M77+P77</f>
        <v>45</v>
      </c>
      <c r="S77" s="117">
        <f>H77+K77+N77+Q77</f>
        <v>2488.6499999999996</v>
      </c>
      <c r="V77" s="10"/>
    </row>
    <row r="78" spans="1:22" ht="33" customHeight="1">
      <c r="A78" s="12"/>
      <c r="B78" s="577"/>
      <c r="C78" s="578"/>
      <c r="D78" s="579"/>
      <c r="E78" s="302" t="s">
        <v>2</v>
      </c>
      <c r="F78" s="5"/>
      <c r="G78" s="117">
        <v>2.84</v>
      </c>
      <c r="H78" s="241">
        <f>G78*H157</f>
        <v>16917.8232</v>
      </c>
      <c r="I78" s="117"/>
      <c r="J78" s="117">
        <v>2.84</v>
      </c>
      <c r="K78" s="117">
        <f>J78*H157</f>
        <v>16917.8232</v>
      </c>
      <c r="L78" s="117"/>
      <c r="M78" s="117">
        <v>1</v>
      </c>
      <c r="N78" s="117">
        <f>M78*J157</f>
        <v>6183.35</v>
      </c>
      <c r="O78" s="117"/>
      <c r="P78" s="117">
        <v>0.5</v>
      </c>
      <c r="Q78" s="117">
        <f>P78*J157</f>
        <v>3091.675</v>
      </c>
      <c r="R78" s="193">
        <f>G78+J78+M78+P78</f>
        <v>7.18</v>
      </c>
      <c r="S78" s="117">
        <f>H78+K78+N78+Q78</f>
        <v>43110.6714</v>
      </c>
      <c r="V78" s="10"/>
    </row>
    <row r="79" spans="1:23" ht="49.5" customHeight="1">
      <c r="A79" s="12"/>
      <c r="B79" s="460" t="s">
        <v>36</v>
      </c>
      <c r="C79" s="461"/>
      <c r="D79" s="462"/>
      <c r="E79" s="295"/>
      <c r="F79" s="5">
        <v>213</v>
      </c>
      <c r="G79" s="117"/>
      <c r="H79" s="241">
        <f>H80+H81</f>
        <v>48503.86</v>
      </c>
      <c r="I79" s="117"/>
      <c r="J79" s="117"/>
      <c r="K79" s="117">
        <f>K80+K81</f>
        <v>97007.72</v>
      </c>
      <c r="L79" s="117"/>
      <c r="M79" s="117"/>
      <c r="N79" s="117">
        <f>N80+N81</f>
        <v>25173.225000000002</v>
      </c>
      <c r="O79" s="117"/>
      <c r="P79" s="117"/>
      <c r="Q79" s="117">
        <f>Q80+Q81</f>
        <v>93803.25</v>
      </c>
      <c r="R79" s="117"/>
      <c r="S79" s="117">
        <f>S80+S81</f>
        <v>264488.055</v>
      </c>
      <c r="U79" s="7">
        <f>49.34*P79</f>
        <v>0</v>
      </c>
      <c r="V79" s="10">
        <f>H79+K79+N79+Q79</f>
        <v>264488.05500000005</v>
      </c>
      <c r="W79" s="7">
        <f>G79+J79+M79+P79</f>
        <v>0</v>
      </c>
    </row>
    <row r="80" spans="1:22" ht="33" customHeight="1">
      <c r="A80" s="12"/>
      <c r="B80" s="577"/>
      <c r="C80" s="578"/>
      <c r="D80" s="579"/>
      <c r="E80" s="302" t="s">
        <v>71</v>
      </c>
      <c r="F80" s="5"/>
      <c r="G80" s="117">
        <v>100</v>
      </c>
      <c r="H80" s="241">
        <f>G80*H156</f>
        <v>6805</v>
      </c>
      <c r="I80" s="117"/>
      <c r="J80" s="117">
        <v>200</v>
      </c>
      <c r="K80" s="117">
        <f>J80*H156</f>
        <v>13610</v>
      </c>
      <c r="L80" s="117"/>
      <c r="M80" s="117">
        <v>50</v>
      </c>
      <c r="N80" s="117">
        <f>M80*J156</f>
        <v>3531.5</v>
      </c>
      <c r="O80" s="117"/>
      <c r="P80" s="117">
        <v>190</v>
      </c>
      <c r="Q80" s="117">
        <f>P80*J156</f>
        <v>13419.699999999999</v>
      </c>
      <c r="R80" s="117">
        <f aca="true" t="shared" si="13" ref="R80:R90">G80+J80+M80+P80</f>
        <v>540</v>
      </c>
      <c r="S80" s="117">
        <f>H80+K80+N80+Q80</f>
        <v>37366.2</v>
      </c>
      <c r="T80" s="51" t="s">
        <v>78</v>
      </c>
      <c r="V80" s="10"/>
    </row>
    <row r="81" spans="1:22" ht="33" customHeight="1">
      <c r="A81" s="12"/>
      <c r="B81" s="577"/>
      <c r="C81" s="578"/>
      <c r="D81" s="579"/>
      <c r="E81" s="302" t="s">
        <v>2</v>
      </c>
      <c r="F81" s="5"/>
      <c r="G81" s="117">
        <v>7</v>
      </c>
      <c r="H81" s="117">
        <f>G81*H158</f>
        <v>41698.86</v>
      </c>
      <c r="I81" s="117"/>
      <c r="J81" s="117">
        <v>14</v>
      </c>
      <c r="K81" s="117">
        <f>J81*H158</f>
        <v>83397.72</v>
      </c>
      <c r="L81" s="117"/>
      <c r="M81" s="117">
        <v>3.5</v>
      </c>
      <c r="N81" s="117">
        <f>M81*J158</f>
        <v>21641.725000000002</v>
      </c>
      <c r="O81" s="117"/>
      <c r="P81" s="117">
        <v>13</v>
      </c>
      <c r="Q81" s="117">
        <f>P81*J158</f>
        <v>80383.55</v>
      </c>
      <c r="R81" s="117">
        <f>G81+J81+M81+P81</f>
        <v>37.5</v>
      </c>
      <c r="S81" s="117">
        <f>H81+K81+N81+Q81</f>
        <v>227121.85499999998</v>
      </c>
      <c r="V81" s="10"/>
    </row>
    <row r="82" spans="1:23" ht="49.5" customHeight="1">
      <c r="A82" s="12"/>
      <c r="B82" s="573" t="s">
        <v>37</v>
      </c>
      <c r="C82" s="573"/>
      <c r="D82" s="573"/>
      <c r="E82" s="299"/>
      <c r="F82" s="5">
        <v>0</v>
      </c>
      <c r="G82" s="117"/>
      <c r="H82" s="117">
        <f>H83+H84</f>
        <v>48503.86</v>
      </c>
      <c r="I82" s="117"/>
      <c r="J82" s="117"/>
      <c r="K82" s="117">
        <f>K83+K84</f>
        <v>81326.8198</v>
      </c>
      <c r="L82" s="117"/>
      <c r="M82" s="117"/>
      <c r="N82" s="117">
        <f>N83+N84</f>
        <v>63015.327</v>
      </c>
      <c r="O82" s="117"/>
      <c r="P82" s="117"/>
      <c r="Q82" s="117">
        <f>Q83+Q84</f>
        <v>82428.46600000001</v>
      </c>
      <c r="R82" s="117"/>
      <c r="S82" s="117">
        <f>S83+S84</f>
        <v>275274.4728</v>
      </c>
      <c r="U82" s="7">
        <f>49.34*P82</f>
        <v>0</v>
      </c>
      <c r="V82" s="10">
        <f>H82+K82+N82+Q82</f>
        <v>275274.4728</v>
      </c>
      <c r="W82" s="7">
        <f>G82+J82+M82+P82</f>
        <v>0</v>
      </c>
    </row>
    <row r="83" spans="1:22" ht="33" customHeight="1">
      <c r="A83" s="12"/>
      <c r="B83" s="577"/>
      <c r="C83" s="578"/>
      <c r="D83" s="579"/>
      <c r="E83" s="302" t="s">
        <v>71</v>
      </c>
      <c r="F83" s="5"/>
      <c r="G83" s="117">
        <v>100</v>
      </c>
      <c r="H83" s="117">
        <f>G83*H156</f>
        <v>6805</v>
      </c>
      <c r="I83" s="117"/>
      <c r="J83" s="117">
        <v>100</v>
      </c>
      <c r="K83" s="117">
        <f>J83*H156</f>
        <v>6805</v>
      </c>
      <c r="L83" s="117"/>
      <c r="M83" s="117">
        <v>50</v>
      </c>
      <c r="N83" s="117">
        <f>M83*J156</f>
        <v>3531.5</v>
      </c>
      <c r="O83" s="117"/>
      <c r="P83" s="117">
        <v>120</v>
      </c>
      <c r="Q83" s="117">
        <f>P83*J156</f>
        <v>8475.599999999999</v>
      </c>
      <c r="R83" s="117">
        <f t="shared" si="13"/>
        <v>370</v>
      </c>
      <c r="S83" s="117">
        <f>H83+K83+N83+Q83</f>
        <v>25617.1</v>
      </c>
      <c r="V83" s="10"/>
    </row>
    <row r="84" spans="1:22" ht="33" customHeight="1">
      <c r="A84" s="12"/>
      <c r="B84" s="577"/>
      <c r="C84" s="578"/>
      <c r="D84" s="579"/>
      <c r="E84" s="302" t="s">
        <v>2</v>
      </c>
      <c r="F84" s="5"/>
      <c r="G84" s="117">
        <v>7</v>
      </c>
      <c r="H84" s="117">
        <f>G84*H158</f>
        <v>41698.86</v>
      </c>
      <c r="I84" s="117"/>
      <c r="J84" s="117">
        <v>12.51</v>
      </c>
      <c r="K84" s="117">
        <f>J84*H158</f>
        <v>74521.8198</v>
      </c>
      <c r="L84" s="117"/>
      <c r="M84" s="117">
        <v>9.62</v>
      </c>
      <c r="N84" s="117">
        <f>M84*J158</f>
        <v>59483.827</v>
      </c>
      <c r="O84" s="117"/>
      <c r="P84" s="117">
        <v>11.96</v>
      </c>
      <c r="Q84" s="117">
        <f>P84*J158</f>
        <v>73952.86600000001</v>
      </c>
      <c r="R84" s="193">
        <f t="shared" si="13"/>
        <v>41.089999999999996</v>
      </c>
      <c r="S84" s="117">
        <f>H84+K84+N84+Q84</f>
        <v>249657.3728</v>
      </c>
      <c r="V84" s="10"/>
    </row>
    <row r="85" spans="1:23" s="190" customFormat="1" ht="49.5" customHeight="1">
      <c r="A85" s="185"/>
      <c r="B85" s="583" t="s">
        <v>38</v>
      </c>
      <c r="C85" s="583"/>
      <c r="D85" s="583"/>
      <c r="E85" s="186"/>
      <c r="F85" s="187">
        <v>651</v>
      </c>
      <c r="G85" s="188"/>
      <c r="H85" s="188">
        <f>H86+H87</f>
        <v>229842.31999999998</v>
      </c>
      <c r="I85" s="188"/>
      <c r="J85" s="188"/>
      <c r="K85" s="188">
        <f>K86+K87</f>
        <v>229296.21999999997</v>
      </c>
      <c r="L85" s="188"/>
      <c r="M85" s="188"/>
      <c r="N85" s="188">
        <f>N86+N87</f>
        <v>138334.168</v>
      </c>
      <c r="O85" s="188"/>
      <c r="P85" s="188"/>
      <c r="Q85" s="188">
        <f>Q86+Q87</f>
        <v>171590.75</v>
      </c>
      <c r="R85" s="188"/>
      <c r="S85" s="188">
        <f>S86+S87</f>
        <v>769063.458</v>
      </c>
      <c r="T85" s="189"/>
      <c r="U85" s="190">
        <f>37.94*P85</f>
        <v>0</v>
      </c>
      <c r="V85" s="191">
        <f>H85+K85+N85+Q85</f>
        <v>769063.4579999999</v>
      </c>
      <c r="W85" s="190">
        <f>G85+J85+M85+P85</f>
        <v>0</v>
      </c>
    </row>
    <row r="86" spans="1:22" ht="33" customHeight="1">
      <c r="A86" s="12"/>
      <c r="B86" s="577"/>
      <c r="C86" s="578"/>
      <c r="D86" s="579"/>
      <c r="E86" s="302" t="s">
        <v>71</v>
      </c>
      <c r="F86" s="5"/>
      <c r="G86" s="117">
        <v>500</v>
      </c>
      <c r="H86" s="117">
        <f>G86*H155</f>
        <v>27305</v>
      </c>
      <c r="I86" s="117"/>
      <c r="J86" s="117">
        <v>490</v>
      </c>
      <c r="K86" s="117">
        <f>J86*H155</f>
        <v>26758.9</v>
      </c>
      <c r="L86" s="117"/>
      <c r="M86" s="117">
        <v>250</v>
      </c>
      <c r="N86" s="117">
        <f>M86*J155</f>
        <v>14172.5</v>
      </c>
      <c r="O86" s="117"/>
      <c r="P86" s="117">
        <v>300</v>
      </c>
      <c r="Q86" s="117">
        <f>P86*J155</f>
        <v>17007</v>
      </c>
      <c r="R86" s="117">
        <f t="shared" si="13"/>
        <v>1540</v>
      </c>
      <c r="S86" s="117">
        <f>H86+K86+N86+Q86</f>
        <v>85243.4</v>
      </c>
      <c r="T86" s="51" t="s">
        <v>78</v>
      </c>
      <c r="V86" s="10"/>
    </row>
    <row r="87" spans="1:22" ht="33" customHeight="1">
      <c r="A87" s="12"/>
      <c r="B87" s="577"/>
      <c r="C87" s="578"/>
      <c r="D87" s="579"/>
      <c r="E87" s="302" t="s">
        <v>2</v>
      </c>
      <c r="F87" s="5"/>
      <c r="G87" s="117">
        <v>34</v>
      </c>
      <c r="H87" s="117">
        <f>G87*H157</f>
        <v>202537.31999999998</v>
      </c>
      <c r="I87" s="117"/>
      <c r="J87" s="117">
        <v>34</v>
      </c>
      <c r="K87" s="117">
        <f>J87*H157</f>
        <v>202537.31999999998</v>
      </c>
      <c r="L87" s="117"/>
      <c r="M87" s="117">
        <v>20.08</v>
      </c>
      <c r="N87" s="117">
        <f>M87*J157</f>
        <v>124161.66799999999</v>
      </c>
      <c r="O87" s="117"/>
      <c r="P87" s="117">
        <v>25</v>
      </c>
      <c r="Q87" s="117">
        <f>P87*J157</f>
        <v>154583.75</v>
      </c>
      <c r="R87" s="193">
        <f t="shared" si="13"/>
        <v>113.08</v>
      </c>
      <c r="S87" s="117">
        <f>H87+K87+N87+Q87</f>
        <v>683820.058</v>
      </c>
      <c r="V87" s="10"/>
    </row>
    <row r="88" spans="1:23" ht="49.5" customHeight="1">
      <c r="A88" s="12"/>
      <c r="B88" s="573" t="s">
        <v>39</v>
      </c>
      <c r="C88" s="573"/>
      <c r="D88" s="573"/>
      <c r="E88" s="299"/>
      <c r="F88" s="5">
        <v>15.1</v>
      </c>
      <c r="G88" s="117"/>
      <c r="H88" s="117">
        <f>H89+H90</f>
        <v>17736.9732</v>
      </c>
      <c r="I88" s="117"/>
      <c r="J88" s="117"/>
      <c r="K88" s="117">
        <f>K89+K90</f>
        <v>17324.9444</v>
      </c>
      <c r="L88" s="117"/>
      <c r="M88" s="117"/>
      <c r="N88" s="117">
        <f>N89+N90</f>
        <v>27691.2325</v>
      </c>
      <c r="O88" s="117"/>
      <c r="P88" s="117"/>
      <c r="Q88" s="117">
        <f>Q89+Q90</f>
        <v>22790.9555</v>
      </c>
      <c r="R88" s="117"/>
      <c r="S88" s="117">
        <f>S89+S90</f>
        <v>85544.1056</v>
      </c>
      <c r="U88" s="7">
        <f>37.94*P88</f>
        <v>0</v>
      </c>
      <c r="V88" s="10">
        <f>H88+K88+N88+Q88</f>
        <v>85544.1056</v>
      </c>
      <c r="W88" s="7">
        <f>G88+J88+M88+P88</f>
        <v>0</v>
      </c>
    </row>
    <row r="89" spans="1:22" ht="33" customHeight="1">
      <c r="A89" s="12"/>
      <c r="B89" s="577"/>
      <c r="C89" s="578"/>
      <c r="D89" s="579"/>
      <c r="E89" s="302" t="s">
        <v>71</v>
      </c>
      <c r="F89" s="5"/>
      <c r="G89" s="117">
        <v>15</v>
      </c>
      <c r="H89" s="117">
        <f>G89*H155</f>
        <v>819.15</v>
      </c>
      <c r="I89" s="117"/>
      <c r="J89" s="117">
        <v>14</v>
      </c>
      <c r="K89" s="117">
        <f>J89*H155</f>
        <v>764.54</v>
      </c>
      <c r="L89" s="117"/>
      <c r="M89" s="117">
        <v>14</v>
      </c>
      <c r="N89" s="117">
        <f>M89*J155</f>
        <v>793.66</v>
      </c>
      <c r="O89" s="117"/>
      <c r="P89" s="117">
        <v>17</v>
      </c>
      <c r="Q89" s="117">
        <f>P89*J155</f>
        <v>963.73</v>
      </c>
      <c r="R89" s="117">
        <f t="shared" si="13"/>
        <v>60</v>
      </c>
      <c r="S89" s="117">
        <f>H89+K89+N89+Q89</f>
        <v>3341.08</v>
      </c>
      <c r="T89" s="51" t="s">
        <v>78</v>
      </c>
      <c r="V89" s="10"/>
    </row>
    <row r="90" spans="1:22" ht="33" customHeight="1">
      <c r="A90" s="12"/>
      <c r="B90" s="577"/>
      <c r="C90" s="578"/>
      <c r="D90" s="579"/>
      <c r="E90" s="302" t="s">
        <v>2</v>
      </c>
      <c r="F90" s="5"/>
      <c r="G90" s="117">
        <v>2.84</v>
      </c>
      <c r="H90" s="117">
        <f>G90*H157</f>
        <v>16917.8232</v>
      </c>
      <c r="I90" s="117"/>
      <c r="J90" s="117">
        <v>2.78</v>
      </c>
      <c r="K90" s="117">
        <f>J90*H157</f>
        <v>16560.4044</v>
      </c>
      <c r="L90" s="117"/>
      <c r="M90" s="117">
        <v>4.35</v>
      </c>
      <c r="N90" s="117">
        <f>M90*J157</f>
        <v>26897.5725</v>
      </c>
      <c r="O90" s="117"/>
      <c r="P90" s="117">
        <v>3.53</v>
      </c>
      <c r="Q90" s="117">
        <f>P90*J157</f>
        <v>21827.2255</v>
      </c>
      <c r="R90" s="117">
        <f t="shared" si="13"/>
        <v>13.499999999999998</v>
      </c>
      <c r="S90" s="117">
        <f>H90+K90+N90+Q90</f>
        <v>82203.0256</v>
      </c>
      <c r="V90" s="10"/>
    </row>
    <row r="91" spans="1:23" s="249" customFormat="1" ht="54.75" customHeight="1">
      <c r="A91" s="253">
        <v>2</v>
      </c>
      <c r="B91" s="580" t="s">
        <v>42</v>
      </c>
      <c r="C91" s="581"/>
      <c r="D91" s="582"/>
      <c r="E91" s="283" t="s">
        <v>80</v>
      </c>
      <c r="F91" s="243"/>
      <c r="G91" s="245"/>
      <c r="H91" s="245">
        <f>H94+H97+H100+H103</f>
        <v>2402.89601</v>
      </c>
      <c r="I91" s="245"/>
      <c r="J91" s="245"/>
      <c r="K91" s="245">
        <f>K94+K97+K100+K103</f>
        <v>2272.54011</v>
      </c>
      <c r="L91" s="245"/>
      <c r="M91" s="245"/>
      <c r="N91" s="245">
        <f>N94+N97+N100+N103</f>
        <v>2251.8302</v>
      </c>
      <c r="O91" s="245"/>
      <c r="P91" s="245"/>
      <c r="Q91" s="245">
        <f>Q94+Q97+Q100+Q103</f>
        <v>2024.9785</v>
      </c>
      <c r="R91" s="245"/>
      <c r="S91" s="245">
        <f>S94+S97+S100+S103</f>
        <v>8952.244820000002</v>
      </c>
      <c r="T91" s="247"/>
      <c r="V91" s="248"/>
      <c r="W91" s="249">
        <f>G91+J91+M91+P91</f>
        <v>0</v>
      </c>
    </row>
    <row r="92" spans="1:22" ht="54.75" customHeight="1">
      <c r="A92" s="12"/>
      <c r="B92" s="570"/>
      <c r="C92" s="571"/>
      <c r="D92" s="572"/>
      <c r="E92" s="298" t="s">
        <v>71</v>
      </c>
      <c r="F92" s="5"/>
      <c r="G92" s="130">
        <f>G95+G98+G101+G104</f>
        <v>8.381</v>
      </c>
      <c r="H92" s="45">
        <f>H95+H98+H101+H104</f>
        <v>496.6624100000001</v>
      </c>
      <c r="I92" s="45"/>
      <c r="J92" s="130">
        <f>J95+J98+J101+J104</f>
        <v>8.151</v>
      </c>
      <c r="K92" s="45">
        <f>K95+K98+K101+K104</f>
        <v>485.44611</v>
      </c>
      <c r="L92" s="45"/>
      <c r="M92" s="130">
        <f>M95+M98+M101+M104</f>
        <v>7.23</v>
      </c>
      <c r="N92" s="45">
        <f>N95+N98+N101+N104</f>
        <v>458.65869999999995</v>
      </c>
      <c r="O92" s="45"/>
      <c r="P92" s="130">
        <f>P95+P98+P101+P104</f>
        <v>6</v>
      </c>
      <c r="Q92" s="45">
        <f>Q95+Q98+Q101+Q104</f>
        <v>355.474</v>
      </c>
      <c r="R92" s="130">
        <f>G92+J92+M92+P92</f>
        <v>29.762</v>
      </c>
      <c r="S92" s="45">
        <f>S95+S98+S101+S104</f>
        <v>1796.24122</v>
      </c>
      <c r="V92" s="10"/>
    </row>
    <row r="93" spans="1:22" ht="54.75" customHeight="1">
      <c r="A93" s="12"/>
      <c r="B93" s="570"/>
      <c r="C93" s="571"/>
      <c r="D93" s="572"/>
      <c r="E93" s="298" t="s">
        <v>2</v>
      </c>
      <c r="F93" s="5"/>
      <c r="G93" s="130">
        <f>G96+G99+G102+G105</f>
        <v>0.32</v>
      </c>
      <c r="H93" s="45">
        <f>H96+H99+H102+H105</f>
        <v>1906.2336</v>
      </c>
      <c r="I93" s="45"/>
      <c r="J93" s="130">
        <f>J96+J99+J102+J105</f>
        <v>0.30000000000000004</v>
      </c>
      <c r="K93" s="45">
        <f>K96+K99+K102+K105</f>
        <v>1787.094</v>
      </c>
      <c r="L93" s="45"/>
      <c r="M93" s="130">
        <f>M96+M99+M102+M105</f>
        <v>0.29000000000000004</v>
      </c>
      <c r="N93" s="45">
        <f>N96+N99+N102+N105</f>
        <v>1793.1715000000002</v>
      </c>
      <c r="O93" s="45"/>
      <c r="P93" s="130">
        <f>P96+P99+P102+P105</f>
        <v>0.27</v>
      </c>
      <c r="Q93" s="45">
        <f>Q96+Q99+Q102+Q105</f>
        <v>1669.5045000000002</v>
      </c>
      <c r="R93" s="131">
        <f>G93+J93+M93+P93</f>
        <v>1.1800000000000002</v>
      </c>
      <c r="S93" s="45">
        <f>H93+K93+N93+Q93</f>
        <v>7156.0036</v>
      </c>
      <c r="V93" s="10"/>
    </row>
    <row r="94" spans="1:22" ht="49.5" customHeight="1">
      <c r="A94" s="12"/>
      <c r="B94" s="410" t="s">
        <v>89</v>
      </c>
      <c r="C94" s="441"/>
      <c r="D94" s="442"/>
      <c r="E94" s="302"/>
      <c r="F94" s="5"/>
      <c r="G94" s="192"/>
      <c r="H94" s="117">
        <f>H95+H96</f>
        <v>98.298</v>
      </c>
      <c r="I94" s="117"/>
      <c r="J94" s="192"/>
      <c r="K94" s="117">
        <f>K95+K96</f>
        <v>98.298</v>
      </c>
      <c r="L94" s="117"/>
      <c r="M94" s="192"/>
      <c r="N94" s="117">
        <f>N95+N96</f>
        <v>102.042</v>
      </c>
      <c r="O94" s="117"/>
      <c r="P94" s="192"/>
      <c r="Q94" s="117">
        <f>Q95+Q96</f>
        <v>102.042</v>
      </c>
      <c r="R94" s="192"/>
      <c r="S94" s="117">
        <f>S95+S96</f>
        <v>400.68000000000006</v>
      </c>
      <c r="V94" s="10"/>
    </row>
    <row r="95" spans="1:22" ht="33" customHeight="1">
      <c r="A95" s="12"/>
      <c r="B95" s="577"/>
      <c r="C95" s="578"/>
      <c r="D95" s="579"/>
      <c r="E95" s="302" t="s">
        <v>71</v>
      </c>
      <c r="F95" s="5"/>
      <c r="G95" s="129">
        <v>1.8</v>
      </c>
      <c r="H95" s="117">
        <f>G95*H155</f>
        <v>98.298</v>
      </c>
      <c r="I95" s="117"/>
      <c r="J95" s="193">
        <v>1.8</v>
      </c>
      <c r="K95" s="117">
        <f>J95*H155</f>
        <v>98.298</v>
      </c>
      <c r="L95" s="117"/>
      <c r="M95" s="129">
        <v>1.8</v>
      </c>
      <c r="N95" s="117">
        <f>M95*J155</f>
        <v>102.042</v>
      </c>
      <c r="O95" s="117"/>
      <c r="P95" s="129">
        <v>1.8</v>
      </c>
      <c r="Q95" s="117">
        <f>P95*J155</f>
        <v>102.042</v>
      </c>
      <c r="R95" s="129">
        <f>G95+J95+M95+P95</f>
        <v>7.2</v>
      </c>
      <c r="S95" s="117">
        <f>H95+K95+N95+Q95</f>
        <v>400.68000000000006</v>
      </c>
      <c r="V95" s="10"/>
    </row>
    <row r="96" spans="1:22" ht="33" customHeight="1">
      <c r="A96" s="12"/>
      <c r="B96" s="577"/>
      <c r="C96" s="578"/>
      <c r="D96" s="579"/>
      <c r="E96" s="302" t="s">
        <v>2</v>
      </c>
      <c r="F96" s="5"/>
      <c r="G96" s="129">
        <v>0</v>
      </c>
      <c r="H96" s="117">
        <f>G96*H157</f>
        <v>0</v>
      </c>
      <c r="I96" s="117"/>
      <c r="J96" s="129">
        <v>0</v>
      </c>
      <c r="K96" s="117">
        <f>J96*H157</f>
        <v>0</v>
      </c>
      <c r="L96" s="117"/>
      <c r="M96" s="129">
        <v>0</v>
      </c>
      <c r="N96" s="117">
        <f>M96*J157</f>
        <v>0</v>
      </c>
      <c r="O96" s="117"/>
      <c r="P96" s="129">
        <v>0</v>
      </c>
      <c r="Q96" s="117">
        <f>P96*J157</f>
        <v>0</v>
      </c>
      <c r="R96" s="129">
        <f>G96+J96+M96+P96</f>
        <v>0</v>
      </c>
      <c r="S96" s="117">
        <f>H96+K96+N96+Q96</f>
        <v>0</v>
      </c>
      <c r="V96" s="10"/>
    </row>
    <row r="97" spans="1:22" ht="49.5" customHeight="1">
      <c r="A97" s="12"/>
      <c r="B97" s="410" t="s">
        <v>90</v>
      </c>
      <c r="C97" s="441"/>
      <c r="D97" s="442"/>
      <c r="E97" s="302"/>
      <c r="F97" s="5"/>
      <c r="G97" s="192"/>
      <c r="H97" s="117">
        <f>H98+H99</f>
        <v>1210.0316</v>
      </c>
      <c r="I97" s="117"/>
      <c r="J97" s="192"/>
      <c r="K97" s="117">
        <f>K98+K99</f>
        <v>1216.8366</v>
      </c>
      <c r="L97" s="117"/>
      <c r="M97" s="192"/>
      <c r="N97" s="117">
        <f>N98+N99</f>
        <v>1422.0415</v>
      </c>
      <c r="O97" s="117"/>
      <c r="P97" s="192"/>
      <c r="Q97" s="117">
        <f>Q98+Q99</f>
        <v>1252.5295</v>
      </c>
      <c r="R97" s="192"/>
      <c r="S97" s="117">
        <f>S98+S99</f>
        <v>5101.439200000001</v>
      </c>
      <c r="V97" s="10"/>
    </row>
    <row r="98" spans="1:22" ht="33" customHeight="1">
      <c r="A98" s="12"/>
      <c r="B98" s="577"/>
      <c r="C98" s="578"/>
      <c r="D98" s="579"/>
      <c r="E98" s="302" t="s">
        <v>71</v>
      </c>
      <c r="F98" s="5"/>
      <c r="G98" s="198">
        <v>2.9</v>
      </c>
      <c r="H98" s="117">
        <f>G98*H156</f>
        <v>197.345</v>
      </c>
      <c r="I98" s="117"/>
      <c r="J98" s="198">
        <v>3</v>
      </c>
      <c r="K98" s="117">
        <f>J98*H156</f>
        <v>204.14999999999998</v>
      </c>
      <c r="L98" s="117"/>
      <c r="M98" s="198">
        <v>3.5</v>
      </c>
      <c r="N98" s="117">
        <f>M98*J156</f>
        <v>247.20499999999998</v>
      </c>
      <c r="O98" s="117"/>
      <c r="P98" s="129">
        <v>1.1</v>
      </c>
      <c r="Q98" s="117">
        <f>P98*J156</f>
        <v>77.693</v>
      </c>
      <c r="R98" s="129">
        <f>G98+J98+M98+P98</f>
        <v>10.5</v>
      </c>
      <c r="S98" s="117">
        <f>H98+K98+N98+Q98</f>
        <v>726.393</v>
      </c>
      <c r="V98" s="10"/>
    </row>
    <row r="99" spans="1:22" ht="33" customHeight="1">
      <c r="A99" s="12"/>
      <c r="B99" s="577"/>
      <c r="C99" s="578"/>
      <c r="D99" s="579"/>
      <c r="E99" s="302" t="s">
        <v>2</v>
      </c>
      <c r="F99" s="5"/>
      <c r="G99" s="129">
        <v>0.17</v>
      </c>
      <c r="H99" s="117">
        <f>G99*H158</f>
        <v>1012.6866</v>
      </c>
      <c r="I99" s="117"/>
      <c r="J99" s="198">
        <v>0.17</v>
      </c>
      <c r="K99" s="117">
        <f>J99*H158</f>
        <v>1012.6866</v>
      </c>
      <c r="L99" s="117"/>
      <c r="M99" s="198">
        <v>0.19</v>
      </c>
      <c r="N99" s="117">
        <f>M99*J158</f>
        <v>1174.8365000000001</v>
      </c>
      <c r="O99" s="117"/>
      <c r="P99" s="198">
        <v>0.19</v>
      </c>
      <c r="Q99" s="117">
        <f>P99*J158</f>
        <v>1174.8365000000001</v>
      </c>
      <c r="R99" s="198">
        <f>G99+J99+M99+P99</f>
        <v>0.72</v>
      </c>
      <c r="S99" s="117">
        <f>H99+K99+N99+Q99</f>
        <v>4375.046200000001</v>
      </c>
      <c r="V99" s="10"/>
    </row>
    <row r="100" spans="1:22" ht="49.5" customHeight="1">
      <c r="A100" s="12"/>
      <c r="B100" s="460" t="s">
        <v>97</v>
      </c>
      <c r="C100" s="441"/>
      <c r="D100" s="442"/>
      <c r="E100" s="302"/>
      <c r="F100" s="5"/>
      <c r="G100" s="129"/>
      <c r="H100" s="117">
        <f>H101+H102</f>
        <v>1002.7669999999999</v>
      </c>
      <c r="I100" s="117"/>
      <c r="J100" s="129"/>
      <c r="K100" s="117">
        <f>K101+K102</f>
        <v>889.0884</v>
      </c>
      <c r="L100" s="117"/>
      <c r="M100" s="129"/>
      <c r="N100" s="117">
        <f>N101+N102</f>
        <v>709.039</v>
      </c>
      <c r="O100" s="117"/>
      <c r="P100" s="129"/>
      <c r="Q100" s="117">
        <f>Q101+Q102</f>
        <v>562.696</v>
      </c>
      <c r="R100" s="129"/>
      <c r="S100" s="117">
        <f>S101+S102</f>
        <v>3163.5904</v>
      </c>
      <c r="V100" s="10"/>
    </row>
    <row r="101" spans="1:22" ht="33" customHeight="1">
      <c r="A101" s="12"/>
      <c r="B101" s="300"/>
      <c r="C101" s="301"/>
      <c r="D101" s="302"/>
      <c r="E101" s="302" t="s">
        <v>71</v>
      </c>
      <c r="F101" s="5"/>
      <c r="G101" s="129">
        <v>2</v>
      </c>
      <c r="H101" s="117">
        <f>G101*H155</f>
        <v>109.22</v>
      </c>
      <c r="I101" s="117"/>
      <c r="J101" s="129">
        <v>2.1</v>
      </c>
      <c r="K101" s="117">
        <f>J101*H155</f>
        <v>114.681</v>
      </c>
      <c r="L101" s="117"/>
      <c r="M101" s="129">
        <v>1.6</v>
      </c>
      <c r="N101" s="117">
        <f>M101*J155</f>
        <v>90.70400000000001</v>
      </c>
      <c r="O101" s="117"/>
      <c r="P101" s="129">
        <v>1.2</v>
      </c>
      <c r="Q101" s="117">
        <f>P101*J155</f>
        <v>68.02799999999999</v>
      </c>
      <c r="R101" s="129">
        <f>G101+J101+M101+P101</f>
        <v>6.8999999999999995</v>
      </c>
      <c r="S101" s="117">
        <f>H101+K101+N101+Q101</f>
        <v>382.63300000000004</v>
      </c>
      <c r="V101" s="10"/>
    </row>
    <row r="102" spans="1:22" ht="33" customHeight="1">
      <c r="A102" s="12"/>
      <c r="B102" s="300"/>
      <c r="C102" s="301"/>
      <c r="D102" s="302"/>
      <c r="E102" s="302" t="s">
        <v>2</v>
      </c>
      <c r="F102" s="5"/>
      <c r="G102" s="129">
        <v>0.15</v>
      </c>
      <c r="H102" s="117">
        <f>G102*H157</f>
        <v>893.5469999999999</v>
      </c>
      <c r="I102" s="117"/>
      <c r="J102" s="129">
        <v>0.13</v>
      </c>
      <c r="K102" s="117">
        <f>J102*H157</f>
        <v>774.4073999999999</v>
      </c>
      <c r="L102" s="117"/>
      <c r="M102" s="129">
        <v>0.1</v>
      </c>
      <c r="N102" s="117">
        <f>M102*J157</f>
        <v>618.335</v>
      </c>
      <c r="O102" s="117"/>
      <c r="P102" s="129">
        <v>0.08</v>
      </c>
      <c r="Q102" s="117">
        <f>P102*J157</f>
        <v>494.66800000000006</v>
      </c>
      <c r="R102" s="129">
        <f>G102+J102+M102+P102</f>
        <v>0.46</v>
      </c>
      <c r="S102" s="117">
        <f>H102+K102+N102+Q102</f>
        <v>2780.9574</v>
      </c>
      <c r="V102" s="10"/>
    </row>
    <row r="103" spans="1:22" ht="49.5" customHeight="1">
      <c r="A103" s="12"/>
      <c r="B103" s="460" t="s">
        <v>96</v>
      </c>
      <c r="C103" s="441"/>
      <c r="D103" s="442"/>
      <c r="E103" s="302"/>
      <c r="F103" s="5"/>
      <c r="G103" s="129"/>
      <c r="H103" s="117">
        <f>H104+H105</f>
        <v>91.79941000000001</v>
      </c>
      <c r="I103" s="117"/>
      <c r="J103" s="129"/>
      <c r="K103" s="117">
        <f>K104+K105</f>
        <v>68.31711</v>
      </c>
      <c r="L103" s="117"/>
      <c r="M103" s="129"/>
      <c r="N103" s="117">
        <f>N104+N105</f>
        <v>18.7077</v>
      </c>
      <c r="O103" s="117"/>
      <c r="P103" s="129"/>
      <c r="Q103" s="117">
        <f>Q104+Q105</f>
        <v>107.71099999999998</v>
      </c>
      <c r="R103" s="129"/>
      <c r="S103" s="117">
        <f>S104+S105</f>
        <v>286.53522</v>
      </c>
      <c r="V103" s="10"/>
    </row>
    <row r="104" spans="1:22" ht="33" customHeight="1">
      <c r="A104" s="12"/>
      <c r="B104" s="300"/>
      <c r="C104" s="301"/>
      <c r="D104" s="302"/>
      <c r="E104" s="302" t="s">
        <v>71</v>
      </c>
      <c r="F104" s="5"/>
      <c r="G104" s="198">
        <v>1.681</v>
      </c>
      <c r="H104" s="117">
        <f>G104*H155</f>
        <v>91.79941000000001</v>
      </c>
      <c r="I104" s="117"/>
      <c r="J104" s="198">
        <v>1.251</v>
      </c>
      <c r="K104" s="117">
        <f>J104*H155</f>
        <v>68.31711</v>
      </c>
      <c r="L104" s="117"/>
      <c r="M104" s="129">
        <v>0.33</v>
      </c>
      <c r="N104" s="117">
        <f>M104*J155</f>
        <v>18.7077</v>
      </c>
      <c r="O104" s="117"/>
      <c r="P104" s="129">
        <v>1.9</v>
      </c>
      <c r="Q104" s="117">
        <f>P104*J155</f>
        <v>107.71099999999998</v>
      </c>
      <c r="R104" s="198">
        <f>G104+J104+M104+P104</f>
        <v>5.162</v>
      </c>
      <c r="S104" s="117">
        <f>H104+K104+N104+Q104</f>
        <v>286.53522</v>
      </c>
      <c r="V104" s="10"/>
    </row>
    <row r="105" spans="1:22" ht="33" customHeight="1">
      <c r="A105" s="12"/>
      <c r="B105" s="300"/>
      <c r="C105" s="301"/>
      <c r="D105" s="302"/>
      <c r="E105" s="302" t="s">
        <v>2</v>
      </c>
      <c r="F105" s="5"/>
      <c r="G105" s="129">
        <v>0</v>
      </c>
      <c r="H105" s="117">
        <f>G105*H157</f>
        <v>0</v>
      </c>
      <c r="I105" s="117"/>
      <c r="J105" s="129"/>
      <c r="K105" s="117">
        <f>J105*H157</f>
        <v>0</v>
      </c>
      <c r="L105" s="117"/>
      <c r="M105" s="129"/>
      <c r="N105" s="117">
        <f>M105*J157</f>
        <v>0</v>
      </c>
      <c r="O105" s="117"/>
      <c r="P105" s="129"/>
      <c r="Q105" s="117">
        <f>P105*J157</f>
        <v>0</v>
      </c>
      <c r="R105" s="129">
        <f>G105+J105+M105+P105</f>
        <v>0</v>
      </c>
      <c r="S105" s="117">
        <f>H105+K105+N105+Q105</f>
        <v>0</v>
      </c>
      <c r="V105" s="10"/>
    </row>
    <row r="106" spans="1:22" s="249" customFormat="1" ht="57.75" customHeight="1">
      <c r="A106" s="253">
        <v>3</v>
      </c>
      <c r="B106" s="580" t="s">
        <v>47</v>
      </c>
      <c r="C106" s="581"/>
      <c r="D106" s="582"/>
      <c r="E106" s="283" t="s">
        <v>80</v>
      </c>
      <c r="F106" s="243"/>
      <c r="G106" s="245"/>
      <c r="H106" s="245">
        <f>H107+H108</f>
        <v>40425.51</v>
      </c>
      <c r="I106" s="245"/>
      <c r="J106" s="245"/>
      <c r="K106" s="245">
        <f>K107+K108</f>
        <v>34462.76</v>
      </c>
      <c r="L106" s="245"/>
      <c r="M106" s="245"/>
      <c r="N106" s="245">
        <f>N107+N108</f>
        <v>24544.760000000002</v>
      </c>
      <c r="O106" s="245"/>
      <c r="P106" s="245"/>
      <c r="Q106" s="245">
        <f>Q107+Q108</f>
        <v>37069.619999999995</v>
      </c>
      <c r="R106" s="245"/>
      <c r="S106" s="245">
        <f>S107+S108</f>
        <v>136502.65</v>
      </c>
      <c r="T106" s="247"/>
      <c r="V106" s="248"/>
    </row>
    <row r="107" spans="1:22" ht="38.25" customHeight="1">
      <c r="A107" s="12"/>
      <c r="B107" s="570"/>
      <c r="C107" s="571"/>
      <c r="D107" s="572"/>
      <c r="E107" s="298" t="s">
        <v>71</v>
      </c>
      <c r="F107" s="5"/>
      <c r="G107" s="45">
        <f>G110+G113+G116+G119+G122+G125+G128</f>
        <v>50.82000000000001</v>
      </c>
      <c r="H107" s="45">
        <f>ROUND(H110+H113+H116+H119+H122+H125+H128,2)</f>
        <v>3003.76</v>
      </c>
      <c r="I107" s="45"/>
      <c r="J107" s="45">
        <f>J110+J113+J116+J119+J122+J125+J128</f>
        <v>42.399</v>
      </c>
      <c r="K107" s="45">
        <f>ROUND(K110+K113+K116+K119+K122+K125+K128,2)</f>
        <v>2503.56</v>
      </c>
      <c r="L107" s="45"/>
      <c r="M107" s="45">
        <f>M110+M113+M116+M119+M122+M125+M128</f>
        <v>32.99</v>
      </c>
      <c r="N107" s="45">
        <f>ROUND(N110+N113+N116+N119+N122+N125+N128,2)</f>
        <v>1981.72</v>
      </c>
      <c r="O107" s="45"/>
      <c r="P107" s="45">
        <f>P110+P113+P116+P119+P122+P125+P128</f>
        <v>49.82</v>
      </c>
      <c r="Q107" s="45">
        <f>ROUND(Q110+Q113+Q116+Q119+Q122+Q125+Q128,2)</f>
        <v>3005.52</v>
      </c>
      <c r="R107" s="45">
        <f>R110+R113+R116+R119+R122+R125+R128</f>
        <v>176.029</v>
      </c>
      <c r="S107" s="130">
        <f>ROUND(S110+S113+S116+S119+S122+S125+S128,4)</f>
        <v>10494.56</v>
      </c>
      <c r="T107" s="240">
        <v>1305.68</v>
      </c>
      <c r="V107" s="10"/>
    </row>
    <row r="108" spans="1:22" ht="38.25" customHeight="1">
      <c r="A108" s="12"/>
      <c r="B108" s="570"/>
      <c r="C108" s="571"/>
      <c r="D108" s="572"/>
      <c r="E108" s="298" t="s">
        <v>2</v>
      </c>
      <c r="F108" s="5"/>
      <c r="G108" s="197">
        <f>G111+G114+G117+G120+G123+G126+G129</f>
        <v>6.282</v>
      </c>
      <c r="H108" s="45">
        <f>ROUND(H111+H114+H117+H120+H123+H126+H129,2)</f>
        <v>37421.75</v>
      </c>
      <c r="I108" s="45"/>
      <c r="J108" s="197">
        <f>J111+J114+J117+J120+J123+J126+J129</f>
        <v>5.365</v>
      </c>
      <c r="K108" s="45">
        <f>ROUND(K111+K114+K117+K120+K123+K126+K129,2)</f>
        <v>31959.2</v>
      </c>
      <c r="L108" s="45"/>
      <c r="M108" s="197">
        <f>M111+M114+M117+M120+M123+M126+M129</f>
        <v>3.649</v>
      </c>
      <c r="N108" s="45">
        <f>ROUND(N111+N114+N117+N120+N123+N126+N129,2)</f>
        <v>22563.04</v>
      </c>
      <c r="O108" s="45"/>
      <c r="P108" s="197">
        <f>P111+P114+P117+P120+P123+P126+P129</f>
        <v>5.509</v>
      </c>
      <c r="Q108" s="45">
        <f>ROUND(Q111+Q114+Q117+Q120+Q123+Q126+Q129,2)</f>
        <v>34064.1</v>
      </c>
      <c r="R108" s="197">
        <f>R111+R114+R117+R120+R123+R126+R129</f>
        <v>20.805</v>
      </c>
      <c r="S108" s="45">
        <f>ROUND(S111+S114+S117+S120+S123+S126+S129,2)</f>
        <v>126008.09</v>
      </c>
      <c r="T108" s="240">
        <v>1644.61</v>
      </c>
      <c r="V108" s="10"/>
    </row>
    <row r="109" spans="1:22" ht="49.5" customHeight="1">
      <c r="A109" s="12"/>
      <c r="B109" s="460" t="s">
        <v>48</v>
      </c>
      <c r="C109" s="461"/>
      <c r="D109" s="462"/>
      <c r="E109" s="295"/>
      <c r="F109" s="5"/>
      <c r="G109" s="117"/>
      <c r="H109" s="117">
        <f>H110+H111</f>
        <v>1620.67</v>
      </c>
      <c r="I109" s="117"/>
      <c r="J109" s="117"/>
      <c r="K109" s="117">
        <f>K110+K111</f>
        <v>1436.8300000000002</v>
      </c>
      <c r="L109" s="117"/>
      <c r="M109" s="117"/>
      <c r="N109" s="117">
        <f>N110+N111</f>
        <v>2162.88</v>
      </c>
      <c r="O109" s="117"/>
      <c r="P109" s="117"/>
      <c r="Q109" s="117">
        <f>Q110+Q111</f>
        <v>4291.71</v>
      </c>
      <c r="R109" s="117"/>
      <c r="S109" s="117">
        <f aca="true" t="shared" si="14" ref="S109:S114">H109+K109+N109+Q109</f>
        <v>9512.09</v>
      </c>
      <c r="T109" s="240">
        <v>2062.57</v>
      </c>
      <c r="V109" s="10"/>
    </row>
    <row r="110" spans="1:22" ht="33" customHeight="1">
      <c r="A110" s="12"/>
      <c r="B110" s="577"/>
      <c r="C110" s="578"/>
      <c r="D110" s="579"/>
      <c r="E110" s="302" t="s">
        <v>71</v>
      </c>
      <c r="F110" s="5"/>
      <c r="G110" s="117">
        <v>4.37</v>
      </c>
      <c r="H110" s="193">
        <f>ROUND(G110*H155,2)</f>
        <v>238.65</v>
      </c>
      <c r="I110" s="117"/>
      <c r="J110" s="192">
        <v>3.949</v>
      </c>
      <c r="K110" s="193">
        <f>ROUND(J110*H155,2)</f>
        <v>215.65</v>
      </c>
      <c r="L110" s="117"/>
      <c r="M110" s="117">
        <v>5.54</v>
      </c>
      <c r="N110" s="193">
        <f>ROUND(M110*J155,2)</f>
        <v>314.06</v>
      </c>
      <c r="O110" s="117"/>
      <c r="P110" s="117">
        <v>10.37</v>
      </c>
      <c r="Q110" s="193">
        <f>ROUND(P110*J155,2)</f>
        <v>587.88</v>
      </c>
      <c r="R110" s="192">
        <f>G110+J110+M110+P110</f>
        <v>24.229</v>
      </c>
      <c r="S110" s="193">
        <f>ROUND(H110+K110+N110+Q110,2)</f>
        <v>1356.24</v>
      </c>
      <c r="T110" s="240">
        <v>1445.07</v>
      </c>
      <c r="V110" s="10"/>
    </row>
    <row r="111" spans="1:22" ht="33" customHeight="1">
      <c r="A111" s="12"/>
      <c r="B111" s="577"/>
      <c r="C111" s="578"/>
      <c r="D111" s="579"/>
      <c r="E111" s="302" t="s">
        <v>2</v>
      </c>
      <c r="F111" s="5"/>
      <c r="G111" s="192">
        <v>0.232</v>
      </c>
      <c r="H111" s="193">
        <f>ROUND(G111*H157,2)</f>
        <v>1382.02</v>
      </c>
      <c r="I111" s="117"/>
      <c r="J111" s="192">
        <v>0.205</v>
      </c>
      <c r="K111" s="117">
        <f>ROUND(J111*H157,2)</f>
        <v>1221.18</v>
      </c>
      <c r="L111" s="117"/>
      <c r="M111" s="192">
        <v>0.299</v>
      </c>
      <c r="N111" s="117">
        <f>ROUND(M111*J157,2)</f>
        <v>1848.82</v>
      </c>
      <c r="O111" s="117"/>
      <c r="P111" s="192">
        <v>0.599</v>
      </c>
      <c r="Q111" s="117">
        <f>ROUND(P111*J157,2)</f>
        <v>3703.83</v>
      </c>
      <c r="R111" s="192">
        <f>G111+J111+M111+P111</f>
        <v>1.335</v>
      </c>
      <c r="S111" s="193">
        <f t="shared" si="14"/>
        <v>8155.849999999999</v>
      </c>
      <c r="T111" s="240">
        <v>1395.12</v>
      </c>
      <c r="V111" s="10"/>
    </row>
    <row r="112" spans="1:22" ht="49.5" customHeight="1">
      <c r="A112" s="12"/>
      <c r="B112" s="460" t="s">
        <v>100</v>
      </c>
      <c r="C112" s="461"/>
      <c r="D112" s="462"/>
      <c r="E112" s="295"/>
      <c r="F112" s="5"/>
      <c r="G112" s="117"/>
      <c r="H112" s="117">
        <f>H113+H114</f>
        <v>7098.780000000001</v>
      </c>
      <c r="I112" s="117"/>
      <c r="J112" s="117"/>
      <c r="K112" s="117">
        <f>K113+K114</f>
        <v>5798.16</v>
      </c>
      <c r="L112" s="117"/>
      <c r="M112" s="117"/>
      <c r="N112" s="117">
        <f>N113+N114</f>
        <v>3684.29</v>
      </c>
      <c r="O112" s="117"/>
      <c r="P112" s="117"/>
      <c r="Q112" s="117">
        <f>Q113+Q114</f>
        <v>6018.535</v>
      </c>
      <c r="R112" s="117"/>
      <c r="S112" s="117">
        <f t="shared" si="14"/>
        <v>22599.765</v>
      </c>
      <c r="T112" s="240">
        <v>1497.58</v>
      </c>
      <c r="V112" s="10"/>
    </row>
    <row r="113" spans="1:22" ht="33" customHeight="1">
      <c r="A113" s="12"/>
      <c r="B113" s="577"/>
      <c r="C113" s="578"/>
      <c r="D113" s="579"/>
      <c r="E113" s="302" t="s">
        <v>71</v>
      </c>
      <c r="F113" s="5"/>
      <c r="G113" s="117">
        <v>10</v>
      </c>
      <c r="H113" s="188">
        <f>ROUND(G113*H155,2)</f>
        <v>546.1</v>
      </c>
      <c r="I113" s="117"/>
      <c r="J113" s="193">
        <v>8</v>
      </c>
      <c r="K113" s="188">
        <f>ROUND(J113*H155,2)</f>
        <v>436.88</v>
      </c>
      <c r="L113" s="117"/>
      <c r="M113" s="117">
        <v>5</v>
      </c>
      <c r="N113" s="117">
        <f>ROUND(M113*J155,2)</f>
        <v>283.45</v>
      </c>
      <c r="O113" s="117"/>
      <c r="P113" s="117">
        <v>8</v>
      </c>
      <c r="Q113" s="117">
        <f>ROUND(P113*J155,2)</f>
        <v>453.52</v>
      </c>
      <c r="R113" s="117">
        <f>G113+J113+M113+P113</f>
        <v>31</v>
      </c>
      <c r="S113" s="117">
        <f>ROUND(H113+K113+N113+Q113,2)</f>
        <v>1719.95</v>
      </c>
      <c r="T113" s="240">
        <v>739.13</v>
      </c>
      <c r="V113" s="10"/>
    </row>
    <row r="114" spans="1:22" ht="33" customHeight="1">
      <c r="A114" s="12"/>
      <c r="B114" s="577"/>
      <c r="C114" s="578"/>
      <c r="D114" s="579"/>
      <c r="E114" s="302" t="s">
        <v>2</v>
      </c>
      <c r="F114" s="5"/>
      <c r="G114" s="117">
        <v>1.1</v>
      </c>
      <c r="H114" s="193">
        <f>ROUND(G114*H157,2)</f>
        <v>6552.68</v>
      </c>
      <c r="I114" s="117"/>
      <c r="J114" s="193">
        <v>0.9</v>
      </c>
      <c r="K114" s="117">
        <f>ROUND(J114*H157,2)</f>
        <v>5361.28</v>
      </c>
      <c r="L114" s="117"/>
      <c r="M114" s="193">
        <v>0.55</v>
      </c>
      <c r="N114" s="117">
        <f>ROUND(M114*J157,2)</f>
        <v>3400.84</v>
      </c>
      <c r="O114" s="117"/>
      <c r="P114" s="193">
        <v>0.9</v>
      </c>
      <c r="Q114" s="117">
        <f>P114*J158</f>
        <v>5565.015</v>
      </c>
      <c r="R114" s="193">
        <f>G114+J114+M114+P114</f>
        <v>3.4499999999999997</v>
      </c>
      <c r="S114" s="117">
        <f t="shared" si="14"/>
        <v>20879.815</v>
      </c>
      <c r="T114" s="240"/>
      <c r="V114" s="10"/>
    </row>
    <row r="115" spans="1:22" ht="49.5" customHeight="1">
      <c r="A115" s="12"/>
      <c r="B115" s="460" t="s">
        <v>103</v>
      </c>
      <c r="C115" s="461"/>
      <c r="D115" s="462"/>
      <c r="E115" s="302"/>
      <c r="F115" s="5"/>
      <c r="G115" s="117"/>
      <c r="H115" s="117">
        <f>H117+H116</f>
        <v>7233.18</v>
      </c>
      <c r="I115" s="117"/>
      <c r="J115" s="192"/>
      <c r="K115" s="117">
        <f>K117+K116</f>
        <v>5905.679999999999</v>
      </c>
      <c r="L115" s="117"/>
      <c r="M115" s="192"/>
      <c r="N115" s="117">
        <f>N117+N116</f>
        <v>3753.9900000000002</v>
      </c>
      <c r="O115" s="117"/>
      <c r="P115" s="192"/>
      <c r="Q115" s="117">
        <f>Q117+Q116</f>
        <v>6130.06</v>
      </c>
      <c r="R115" s="117"/>
      <c r="S115" s="117">
        <f>S117+S116</f>
        <v>23022.91</v>
      </c>
      <c r="T115" s="240"/>
      <c r="V115" s="10"/>
    </row>
    <row r="116" spans="1:22" ht="33" customHeight="1">
      <c r="A116" s="12"/>
      <c r="B116" s="300"/>
      <c r="C116" s="301"/>
      <c r="D116" s="302"/>
      <c r="E116" s="302" t="s">
        <v>71</v>
      </c>
      <c r="F116" s="5"/>
      <c r="G116" s="117">
        <v>10</v>
      </c>
      <c r="H116" s="117">
        <f>ROUND(G116*H156,2)</f>
        <v>680.5</v>
      </c>
      <c r="I116" s="117"/>
      <c r="J116" s="192">
        <v>8</v>
      </c>
      <c r="K116" s="117">
        <f>ROUND(J116*H156,2)</f>
        <v>544.4</v>
      </c>
      <c r="L116" s="117"/>
      <c r="M116" s="193">
        <v>5</v>
      </c>
      <c r="N116" s="117">
        <f>ROUND(M116*J156,2)</f>
        <v>353.15</v>
      </c>
      <c r="O116" s="117"/>
      <c r="P116" s="192">
        <v>8</v>
      </c>
      <c r="Q116" s="117">
        <f>ROUND(P116*J156,2)</f>
        <v>565.04</v>
      </c>
      <c r="R116" s="193">
        <f>G116+J116+M116+P116</f>
        <v>31</v>
      </c>
      <c r="S116" s="117">
        <f>ROUND(H116+K116+N116+Q116,2)</f>
        <v>2143.09</v>
      </c>
      <c r="T116" s="240"/>
      <c r="V116" s="10"/>
    </row>
    <row r="117" spans="1:22" ht="33" customHeight="1">
      <c r="A117" s="12"/>
      <c r="B117" s="300"/>
      <c r="C117" s="301"/>
      <c r="D117" s="302"/>
      <c r="E117" s="302" t="s">
        <v>2</v>
      </c>
      <c r="F117" s="5"/>
      <c r="G117" s="117">
        <v>1.1</v>
      </c>
      <c r="H117" s="117">
        <f>ROUND(G117*H157,2)</f>
        <v>6552.68</v>
      </c>
      <c r="I117" s="117"/>
      <c r="J117" s="193">
        <v>0.9</v>
      </c>
      <c r="K117" s="117">
        <f>ROUND(J117*H158,2)</f>
        <v>5361.28</v>
      </c>
      <c r="L117" s="117"/>
      <c r="M117" s="193">
        <v>0.55</v>
      </c>
      <c r="N117" s="117">
        <f>ROUND(M117*J158,2)</f>
        <v>3400.84</v>
      </c>
      <c r="O117" s="117"/>
      <c r="P117" s="193">
        <v>0.9</v>
      </c>
      <c r="Q117" s="117">
        <f>ROUND(P117*J158,2)</f>
        <v>5565.02</v>
      </c>
      <c r="R117" s="193">
        <f>G117+J117+M117+P117</f>
        <v>3.4499999999999997</v>
      </c>
      <c r="S117" s="117">
        <f>H117+K117+N117+Q117</f>
        <v>20879.82</v>
      </c>
      <c r="T117" s="240"/>
      <c r="V117" s="10"/>
    </row>
    <row r="118" spans="1:22" ht="49.5" customHeight="1">
      <c r="A118" s="12"/>
      <c r="B118" s="460" t="s">
        <v>106</v>
      </c>
      <c r="C118" s="461"/>
      <c r="D118" s="462"/>
      <c r="E118" s="295"/>
      <c r="F118" s="5"/>
      <c r="G118" s="117"/>
      <c r="H118" s="117">
        <f>H119+H120</f>
        <v>5147.85</v>
      </c>
      <c r="I118" s="117"/>
      <c r="J118" s="117"/>
      <c r="K118" s="117">
        <f>ROUND(K119+K120,2)</f>
        <v>5803.12</v>
      </c>
      <c r="L118" s="117"/>
      <c r="M118" s="117"/>
      <c r="N118" s="117">
        <f>N119+N120</f>
        <v>4106.84</v>
      </c>
      <c r="O118" s="117"/>
      <c r="P118" s="117"/>
      <c r="Q118" s="117">
        <f>Q119+Q120</f>
        <v>3431.8199999999997</v>
      </c>
      <c r="R118" s="117"/>
      <c r="S118" s="117">
        <f>S119+S120</f>
        <v>18489.629999999997</v>
      </c>
      <c r="T118" s="240"/>
      <c r="V118" s="10"/>
    </row>
    <row r="119" spans="1:22" ht="33" customHeight="1">
      <c r="A119" s="12"/>
      <c r="B119" s="577"/>
      <c r="C119" s="578"/>
      <c r="D119" s="579"/>
      <c r="E119" s="302" t="s">
        <v>71</v>
      </c>
      <c r="F119" s="5"/>
      <c r="G119" s="117">
        <v>7</v>
      </c>
      <c r="H119" s="117">
        <f>ROUND(G119*H155,2)</f>
        <v>382.27</v>
      </c>
      <c r="I119" s="117"/>
      <c r="J119" s="117">
        <v>7</v>
      </c>
      <c r="K119" s="117">
        <f>J119*H155</f>
        <v>382.27</v>
      </c>
      <c r="L119" s="117"/>
      <c r="M119" s="117">
        <v>7</v>
      </c>
      <c r="N119" s="117">
        <f>ROUND(M119*J155,2)</f>
        <v>396.83</v>
      </c>
      <c r="O119" s="117"/>
      <c r="P119" s="117">
        <v>6</v>
      </c>
      <c r="Q119" s="117">
        <f>ROUND(P119*J155,2)</f>
        <v>340.14</v>
      </c>
      <c r="R119" s="117">
        <f>G119+J119+M119+P119</f>
        <v>27</v>
      </c>
      <c r="S119" s="117">
        <f>ROUND(H119+K119+N119+Q119,2)</f>
        <v>1501.51</v>
      </c>
      <c r="T119" s="240"/>
      <c r="V119" s="10"/>
    </row>
    <row r="120" spans="1:22" ht="33" customHeight="1">
      <c r="A120" s="12"/>
      <c r="B120" s="577"/>
      <c r="C120" s="578"/>
      <c r="D120" s="579"/>
      <c r="E120" s="302" t="s">
        <v>2</v>
      </c>
      <c r="F120" s="5"/>
      <c r="G120" s="117">
        <v>0.8</v>
      </c>
      <c r="H120" s="117">
        <f>ROUND(G120*H157,2)</f>
        <v>4765.58</v>
      </c>
      <c r="I120" s="117"/>
      <c r="J120" s="117">
        <v>0.91</v>
      </c>
      <c r="K120" s="117">
        <f>ROUND(J120*H157,2)</f>
        <v>5420.85</v>
      </c>
      <c r="L120" s="117"/>
      <c r="M120" s="117">
        <v>0.6</v>
      </c>
      <c r="N120" s="117">
        <f>ROUND(M120*J157,2)</f>
        <v>3710.01</v>
      </c>
      <c r="O120" s="117"/>
      <c r="P120" s="117">
        <v>0.5</v>
      </c>
      <c r="Q120" s="117">
        <f>ROUND(P120*J157,2)</f>
        <v>3091.68</v>
      </c>
      <c r="R120" s="193">
        <f>G120+J120+M120+P120</f>
        <v>2.81</v>
      </c>
      <c r="S120" s="117">
        <f>H120+K120+N120+Q120</f>
        <v>16988.12</v>
      </c>
      <c r="T120" s="240"/>
      <c r="V120" s="10"/>
    </row>
    <row r="121" spans="1:22" ht="49.5" customHeight="1">
      <c r="A121" s="12"/>
      <c r="B121" s="460" t="s">
        <v>105</v>
      </c>
      <c r="C121" s="461"/>
      <c r="D121" s="462"/>
      <c r="E121" s="302"/>
      <c r="F121" s="5"/>
      <c r="G121" s="117"/>
      <c r="H121" s="117">
        <f>H123+H122</f>
        <v>5241.93</v>
      </c>
      <c r="I121" s="117"/>
      <c r="J121" s="117"/>
      <c r="K121" s="117">
        <f>K123+K122</f>
        <v>4578.1900000000005</v>
      </c>
      <c r="L121" s="117"/>
      <c r="M121" s="117"/>
      <c r="N121" s="117">
        <f>N123+N122</f>
        <v>2685.23</v>
      </c>
      <c r="O121" s="117"/>
      <c r="P121" s="117"/>
      <c r="Q121" s="117">
        <f>Q123+Q122</f>
        <v>4063.1600000000003</v>
      </c>
      <c r="R121" s="117"/>
      <c r="S121" s="117">
        <f>S122+S123</f>
        <v>16568.510000000002</v>
      </c>
      <c r="T121" s="240"/>
      <c r="V121" s="10"/>
    </row>
    <row r="122" spans="1:22" ht="33" customHeight="1">
      <c r="A122" s="12"/>
      <c r="B122" s="300"/>
      <c r="C122" s="301"/>
      <c r="D122" s="302"/>
      <c r="E122" s="302" t="s">
        <v>71</v>
      </c>
      <c r="F122" s="5"/>
      <c r="G122" s="117">
        <v>7</v>
      </c>
      <c r="H122" s="117">
        <f>ROUND(G122*H156,2)</f>
        <v>476.35</v>
      </c>
      <c r="I122" s="117"/>
      <c r="J122" s="117">
        <v>6</v>
      </c>
      <c r="K122" s="117">
        <f>ROUND(J122*H156,2)</f>
        <v>408.3</v>
      </c>
      <c r="L122" s="117"/>
      <c r="M122" s="117">
        <v>3</v>
      </c>
      <c r="N122" s="117">
        <f>ROUND(M122*J156,2)</f>
        <v>211.89</v>
      </c>
      <c r="O122" s="117"/>
      <c r="P122" s="117">
        <v>5</v>
      </c>
      <c r="Q122" s="117">
        <f>ROUND(P122*J156,2)</f>
        <v>353.15</v>
      </c>
      <c r="R122" s="117">
        <f>G122+J122+M122+P122</f>
        <v>21</v>
      </c>
      <c r="S122" s="117">
        <f>ROUND(H122+K122+N122+Q122,2)</f>
        <v>1449.69</v>
      </c>
      <c r="T122" s="240"/>
      <c r="V122" s="10"/>
    </row>
    <row r="123" spans="1:22" ht="33" customHeight="1">
      <c r="A123" s="12"/>
      <c r="B123" s="300"/>
      <c r="C123" s="301"/>
      <c r="D123" s="302"/>
      <c r="E123" s="302" t="s">
        <v>2</v>
      </c>
      <c r="F123" s="5"/>
      <c r="G123" s="117">
        <v>0.8</v>
      </c>
      <c r="H123" s="117">
        <f>ROUND(G123*H158,2)</f>
        <v>4765.58</v>
      </c>
      <c r="I123" s="117"/>
      <c r="J123" s="117">
        <v>0.7</v>
      </c>
      <c r="K123" s="117">
        <f>ROUND(J123*H158,2)</f>
        <v>4169.89</v>
      </c>
      <c r="L123" s="117"/>
      <c r="M123" s="117">
        <v>0.4</v>
      </c>
      <c r="N123" s="117">
        <f>ROUND(M123*J158,2)</f>
        <v>2473.34</v>
      </c>
      <c r="O123" s="117"/>
      <c r="P123" s="117">
        <v>0.6</v>
      </c>
      <c r="Q123" s="117">
        <f>ROUND(P123*J158,2)</f>
        <v>3710.01</v>
      </c>
      <c r="R123" s="117">
        <f>G123+J123+M123+P123</f>
        <v>2.5</v>
      </c>
      <c r="S123" s="117">
        <f>H123+K123+N123+Q123</f>
        <v>15118.820000000002</v>
      </c>
      <c r="T123" s="240"/>
      <c r="V123" s="10"/>
    </row>
    <row r="124" spans="1:22" ht="49.5" customHeight="1">
      <c r="A124" s="12"/>
      <c r="B124" s="573" t="s">
        <v>40</v>
      </c>
      <c r="C124" s="573"/>
      <c r="D124" s="573"/>
      <c r="E124" s="299"/>
      <c r="F124" s="5"/>
      <c r="G124" s="117"/>
      <c r="H124" s="117">
        <f>H125+H126</f>
        <v>12405.449999999999</v>
      </c>
      <c r="I124" s="117"/>
      <c r="J124" s="117"/>
      <c r="K124" s="117">
        <f>K125+K126</f>
        <v>9263.13</v>
      </c>
      <c r="L124" s="117"/>
      <c r="M124" s="117"/>
      <c r="N124" s="117">
        <f>N125+N126</f>
        <v>6410.110000000001</v>
      </c>
      <c r="O124" s="117"/>
      <c r="P124" s="117"/>
      <c r="Q124" s="117">
        <f>Q125+Q126</f>
        <v>11392.91</v>
      </c>
      <c r="R124" s="117"/>
      <c r="S124" s="117">
        <f>S125+S126</f>
        <v>39471.6</v>
      </c>
      <c r="V124" s="10"/>
    </row>
    <row r="125" spans="1:22" ht="33" customHeight="1">
      <c r="A125" s="12"/>
      <c r="B125" s="577"/>
      <c r="C125" s="578"/>
      <c r="D125" s="579"/>
      <c r="E125" s="302" t="s">
        <v>71</v>
      </c>
      <c r="F125" s="5"/>
      <c r="G125" s="117">
        <v>9</v>
      </c>
      <c r="H125" s="117">
        <f>ROUND(G125*H155,2)</f>
        <v>491.49</v>
      </c>
      <c r="I125" s="117"/>
      <c r="J125" s="193">
        <v>6</v>
      </c>
      <c r="K125" s="117">
        <f>ROUND(J125*H155,2)</f>
        <v>327.66</v>
      </c>
      <c r="L125" s="117"/>
      <c r="M125" s="117">
        <v>4</v>
      </c>
      <c r="N125" s="117">
        <f>ROUND(M125*J155,2)</f>
        <v>226.76</v>
      </c>
      <c r="O125" s="117"/>
      <c r="P125" s="117">
        <v>9</v>
      </c>
      <c r="Q125" s="117">
        <f>ROUND(P125*J155,2)</f>
        <v>510.21</v>
      </c>
      <c r="R125" s="117">
        <f>G125+J125+M125+P125</f>
        <v>28</v>
      </c>
      <c r="S125" s="117">
        <f>ROUND(H125+K125+N125+Q125,2)</f>
        <v>1556.12</v>
      </c>
      <c r="T125" s="51" t="s">
        <v>79</v>
      </c>
      <c r="V125" s="10"/>
    </row>
    <row r="126" spans="1:22" ht="33" customHeight="1">
      <c r="A126" s="12"/>
      <c r="B126" s="577"/>
      <c r="C126" s="578"/>
      <c r="D126" s="579"/>
      <c r="E126" s="302" t="s">
        <v>2</v>
      </c>
      <c r="F126" s="5"/>
      <c r="G126" s="194">
        <v>2</v>
      </c>
      <c r="H126" s="117">
        <f>ROUND(G126*H157,2)</f>
        <v>11913.96</v>
      </c>
      <c r="I126" s="117"/>
      <c r="J126" s="193">
        <v>1.5</v>
      </c>
      <c r="K126" s="117">
        <f>ROUND(J126*H157,2)</f>
        <v>8935.47</v>
      </c>
      <c r="L126" s="117"/>
      <c r="M126" s="193">
        <v>1</v>
      </c>
      <c r="N126" s="117">
        <f>ROUND(M126*J157,2)</f>
        <v>6183.35</v>
      </c>
      <c r="O126" s="117"/>
      <c r="P126" s="193">
        <v>1.76</v>
      </c>
      <c r="Q126" s="117">
        <f>ROUND(P126*J157,2)</f>
        <v>10882.7</v>
      </c>
      <c r="R126" s="193">
        <f>G126+J126+M126+P126</f>
        <v>6.26</v>
      </c>
      <c r="S126" s="117">
        <f>H126+K126+N126+Q126</f>
        <v>37915.479999999996</v>
      </c>
      <c r="V126" s="10"/>
    </row>
    <row r="127" spans="1:22" ht="49.5" customHeight="1">
      <c r="A127" s="12"/>
      <c r="B127" s="410" t="s">
        <v>108</v>
      </c>
      <c r="C127" s="411"/>
      <c r="D127" s="412"/>
      <c r="E127" s="302"/>
      <c r="F127" s="5"/>
      <c r="G127" s="194"/>
      <c r="H127" s="117">
        <f>H129+H128</f>
        <v>1677.65</v>
      </c>
      <c r="I127" s="117"/>
      <c r="J127" s="193"/>
      <c r="K127" s="117">
        <f>K129+K128</f>
        <v>1677.65</v>
      </c>
      <c r="L127" s="117"/>
      <c r="M127" s="193"/>
      <c r="N127" s="117">
        <f>N129+N128</f>
        <v>1741.4199999999998</v>
      </c>
      <c r="O127" s="117"/>
      <c r="P127" s="193"/>
      <c r="Q127" s="117">
        <f>Q129+Q128</f>
        <v>1741.4199999999998</v>
      </c>
      <c r="R127" s="193"/>
      <c r="S127" s="117">
        <f>SUM(S128:S129)</f>
        <v>6838.14</v>
      </c>
      <c r="V127" s="10"/>
    </row>
    <row r="128" spans="1:22" ht="33" customHeight="1">
      <c r="A128" s="12"/>
      <c r="B128" s="577"/>
      <c r="C128" s="578"/>
      <c r="D128" s="579"/>
      <c r="E128" s="302" t="s">
        <v>71</v>
      </c>
      <c r="F128" s="5"/>
      <c r="G128" s="193">
        <v>3.45</v>
      </c>
      <c r="H128" s="117">
        <f>ROUND(G128*H155,2)</f>
        <v>188.4</v>
      </c>
      <c r="I128" s="117"/>
      <c r="J128" s="193">
        <v>3.45</v>
      </c>
      <c r="K128" s="117">
        <f>ROUND(J128*H155,2)</f>
        <v>188.4</v>
      </c>
      <c r="L128" s="117"/>
      <c r="M128" s="193">
        <v>3.45</v>
      </c>
      <c r="N128" s="117">
        <f>ROUND(M128*J155,2)</f>
        <v>195.58</v>
      </c>
      <c r="O128" s="117"/>
      <c r="P128" s="193">
        <v>3.45</v>
      </c>
      <c r="Q128" s="117">
        <f>ROUND(P128*J155,2)</f>
        <v>195.58</v>
      </c>
      <c r="R128" s="193">
        <f>G128+J128+M128+P128</f>
        <v>13.8</v>
      </c>
      <c r="S128" s="117">
        <f>ROUND(H128+K128+N128+Q128,2)</f>
        <v>767.96</v>
      </c>
      <c r="V128" s="10"/>
    </row>
    <row r="129" spans="1:22" ht="33" customHeight="1">
      <c r="A129" s="12"/>
      <c r="B129" s="577"/>
      <c r="C129" s="578"/>
      <c r="D129" s="579"/>
      <c r="E129" s="302" t="s">
        <v>2</v>
      </c>
      <c r="F129" s="5"/>
      <c r="G129" s="193">
        <v>0.25</v>
      </c>
      <c r="H129" s="193">
        <f>ROUND(G129*H157,2)</f>
        <v>1489.25</v>
      </c>
      <c r="I129" s="117"/>
      <c r="J129" s="193">
        <v>0.25</v>
      </c>
      <c r="K129" s="193">
        <f>ROUND(J129*H157,2)</f>
        <v>1489.25</v>
      </c>
      <c r="L129" s="117"/>
      <c r="M129" s="193">
        <v>0.25</v>
      </c>
      <c r="N129" s="117">
        <f>ROUND(M129*J157,2)</f>
        <v>1545.84</v>
      </c>
      <c r="O129" s="117"/>
      <c r="P129" s="193">
        <v>0.25</v>
      </c>
      <c r="Q129" s="192">
        <f>ROUND(P129*J157,2)</f>
        <v>1545.84</v>
      </c>
      <c r="R129" s="193">
        <f>G129+J129+M129+P129</f>
        <v>1</v>
      </c>
      <c r="S129" s="117">
        <f>H129+K129+N129+Q129</f>
        <v>6070.18</v>
      </c>
      <c r="V129" s="10"/>
    </row>
    <row r="130" spans="1:22" s="249" customFormat="1" ht="43.5" customHeight="1">
      <c r="A130" s="253">
        <v>4</v>
      </c>
      <c r="B130" s="580" t="s">
        <v>53</v>
      </c>
      <c r="C130" s="581"/>
      <c r="D130" s="582"/>
      <c r="E130" s="283" t="s">
        <v>80</v>
      </c>
      <c r="F130" s="243"/>
      <c r="G130" s="245"/>
      <c r="H130" s="245">
        <f>H131+H132</f>
        <v>214328.59</v>
      </c>
      <c r="I130" s="245"/>
      <c r="J130" s="245"/>
      <c r="K130" s="245">
        <f>K131+K132</f>
        <v>244366.86000000002</v>
      </c>
      <c r="L130" s="245"/>
      <c r="M130" s="245"/>
      <c r="N130" s="245">
        <f>N131+N132</f>
        <v>152704.71</v>
      </c>
      <c r="O130" s="245"/>
      <c r="P130" s="245"/>
      <c r="Q130" s="245">
        <f>Q131+Q132</f>
        <v>285499.29500000004</v>
      </c>
      <c r="R130" s="245"/>
      <c r="S130" s="245">
        <f>S133+S136+S139</f>
        <v>896899.4549999998</v>
      </c>
      <c r="T130" s="247"/>
      <c r="V130" s="248"/>
    </row>
    <row r="131" spans="1:22" ht="43.5" customHeight="1">
      <c r="A131" s="12"/>
      <c r="B131" s="570"/>
      <c r="C131" s="571"/>
      <c r="D131" s="572"/>
      <c r="E131" s="298" t="s">
        <v>71</v>
      </c>
      <c r="F131" s="5"/>
      <c r="G131" s="45">
        <f>G134+G137+G140</f>
        <v>325</v>
      </c>
      <c r="H131" s="45">
        <f>H134+H137+H140</f>
        <v>17748.25</v>
      </c>
      <c r="I131" s="45"/>
      <c r="J131" s="45">
        <f>J134+J137+J140</f>
        <v>370</v>
      </c>
      <c r="K131" s="45">
        <f>K134+K137+K140</f>
        <v>20205.7</v>
      </c>
      <c r="L131" s="45"/>
      <c r="M131" s="45">
        <f>M134+M137+M140</f>
        <v>185</v>
      </c>
      <c r="N131" s="45">
        <f>N134+N137+N140</f>
        <v>10487.65</v>
      </c>
      <c r="O131" s="45"/>
      <c r="P131" s="45">
        <f>P134+P137+P140</f>
        <v>400</v>
      </c>
      <c r="Q131" s="45">
        <f>Q134+Q137+Q140</f>
        <v>22676</v>
      </c>
      <c r="R131" s="45">
        <f>G131+J131+M131+P131</f>
        <v>1280</v>
      </c>
      <c r="S131" s="45">
        <f>H131+K131+N131+Q131</f>
        <v>71117.6</v>
      </c>
      <c r="V131" s="10"/>
    </row>
    <row r="132" spans="1:22" ht="43.5" customHeight="1">
      <c r="A132" s="12"/>
      <c r="B132" s="570"/>
      <c r="C132" s="571"/>
      <c r="D132" s="572"/>
      <c r="E132" s="298" t="s">
        <v>73</v>
      </c>
      <c r="F132" s="5"/>
      <c r="G132" s="45">
        <f>G135+G138+G141</f>
        <v>33</v>
      </c>
      <c r="H132" s="45">
        <f>H135+H138+H141</f>
        <v>196580.34</v>
      </c>
      <c r="I132" s="45"/>
      <c r="J132" s="45">
        <f>J135+J138+J141</f>
        <v>37.629999999999995</v>
      </c>
      <c r="K132" s="45">
        <f>K135+K138+K141</f>
        <v>224161.16</v>
      </c>
      <c r="L132" s="45"/>
      <c r="M132" s="45">
        <f>M135+M138+M141</f>
        <v>23</v>
      </c>
      <c r="N132" s="45">
        <f>N135+N138+N141</f>
        <v>142217.06</v>
      </c>
      <c r="O132" s="45"/>
      <c r="P132" s="45">
        <f>P135+P138+P141</f>
        <v>42.504999999999995</v>
      </c>
      <c r="Q132" s="45">
        <f>Q135+Q138+Q141</f>
        <v>262823.29500000004</v>
      </c>
      <c r="R132" s="45">
        <f>G132+J132+M132+P132</f>
        <v>136.135</v>
      </c>
      <c r="S132" s="45">
        <f>H132+K132+N132+Q132</f>
        <v>825781.8550000001</v>
      </c>
      <c r="V132" s="10"/>
    </row>
    <row r="133" spans="1:22" s="190" customFormat="1" ht="49.5" customHeight="1">
      <c r="A133" s="185"/>
      <c r="B133" s="514" t="s">
        <v>98</v>
      </c>
      <c r="C133" s="515"/>
      <c r="D133" s="516"/>
      <c r="E133" s="195"/>
      <c r="F133" s="187"/>
      <c r="G133" s="188"/>
      <c r="H133" s="188">
        <f>H134+H135</f>
        <v>13279.21</v>
      </c>
      <c r="I133" s="188"/>
      <c r="J133" s="188"/>
      <c r="K133" s="188">
        <f>K134+K135</f>
        <v>13279.21</v>
      </c>
      <c r="L133" s="188"/>
      <c r="M133" s="188"/>
      <c r="N133" s="188">
        <f>N134+N135</f>
        <v>13783.95</v>
      </c>
      <c r="O133" s="188"/>
      <c r="P133" s="188"/>
      <c r="Q133" s="188">
        <f>Q134+Q135</f>
        <v>10408.825</v>
      </c>
      <c r="R133" s="188"/>
      <c r="S133" s="188">
        <f>S134+S135</f>
        <v>50751.195</v>
      </c>
      <c r="T133" s="189"/>
      <c r="V133" s="191"/>
    </row>
    <row r="134" spans="1:22" s="190" customFormat="1" ht="33" customHeight="1">
      <c r="A134" s="185"/>
      <c r="B134" s="574"/>
      <c r="C134" s="575"/>
      <c r="D134" s="576"/>
      <c r="E134" s="196" t="s">
        <v>71</v>
      </c>
      <c r="F134" s="187"/>
      <c r="G134" s="188">
        <v>25</v>
      </c>
      <c r="H134" s="188">
        <f>ROUND(G134*H155,2)</f>
        <v>1365.25</v>
      </c>
      <c r="I134" s="188"/>
      <c r="J134" s="188">
        <v>25</v>
      </c>
      <c r="K134" s="188">
        <f>ROUND(J134*H155,2)</f>
        <v>1365.25</v>
      </c>
      <c r="L134" s="188"/>
      <c r="M134" s="188">
        <v>25</v>
      </c>
      <c r="N134" s="188">
        <f>M134*J155</f>
        <v>1417.25</v>
      </c>
      <c r="O134" s="188"/>
      <c r="P134" s="188">
        <v>20</v>
      </c>
      <c r="Q134" s="188">
        <f>P134*J155</f>
        <v>1133.8</v>
      </c>
      <c r="R134" s="188">
        <f>G134+J134+M134+P134</f>
        <v>95</v>
      </c>
      <c r="S134" s="188">
        <f>H134+K134+N134+Q134</f>
        <v>5281.55</v>
      </c>
      <c r="T134" s="189"/>
      <c r="V134" s="191"/>
    </row>
    <row r="135" spans="1:22" s="190" customFormat="1" ht="33" customHeight="1">
      <c r="A135" s="185"/>
      <c r="B135" s="574"/>
      <c r="C135" s="575"/>
      <c r="D135" s="576"/>
      <c r="E135" s="196" t="s">
        <v>2</v>
      </c>
      <c r="F135" s="187"/>
      <c r="G135" s="188">
        <v>2</v>
      </c>
      <c r="H135" s="188">
        <f>ROUND(G135*H157,2)</f>
        <v>11913.96</v>
      </c>
      <c r="I135" s="188"/>
      <c r="J135" s="188">
        <v>2</v>
      </c>
      <c r="K135" s="188">
        <f>ROUND(J135*H157,2)</f>
        <v>11913.96</v>
      </c>
      <c r="L135" s="188"/>
      <c r="M135" s="188">
        <v>2</v>
      </c>
      <c r="N135" s="188">
        <f>M135*J157</f>
        <v>12366.7</v>
      </c>
      <c r="O135" s="188"/>
      <c r="P135" s="188">
        <v>1.5</v>
      </c>
      <c r="Q135" s="188">
        <f>P135*J157</f>
        <v>9275.025000000001</v>
      </c>
      <c r="R135" s="188">
        <f>G135+J135+M135+P135</f>
        <v>7.5</v>
      </c>
      <c r="S135" s="188">
        <f>H135+K135+N135+Q135</f>
        <v>45469.645</v>
      </c>
      <c r="T135" s="189"/>
      <c r="V135" s="191"/>
    </row>
    <row r="136" spans="1:22" ht="49.5" customHeight="1">
      <c r="A136" s="12"/>
      <c r="B136" s="460" t="s">
        <v>55</v>
      </c>
      <c r="C136" s="461"/>
      <c r="D136" s="462"/>
      <c r="E136" s="295"/>
      <c r="F136" s="5"/>
      <c r="G136" s="117"/>
      <c r="H136" s="117">
        <f>H137+H138</f>
        <v>68009.29000000001</v>
      </c>
      <c r="I136" s="117"/>
      <c r="J136" s="117"/>
      <c r="K136" s="117">
        <f>K137+K138</f>
        <v>64757.75</v>
      </c>
      <c r="L136" s="117"/>
      <c r="M136" s="117"/>
      <c r="N136" s="117">
        <f>N137+N138</f>
        <v>68326.58</v>
      </c>
      <c r="O136" s="117"/>
      <c r="P136" s="117"/>
      <c r="Q136" s="117">
        <f>Q137+Q138</f>
        <v>102438.70999999999</v>
      </c>
      <c r="R136" s="117"/>
      <c r="S136" s="117">
        <f>S137+S138</f>
        <v>303532.32999999996</v>
      </c>
      <c r="V136" s="10"/>
    </row>
    <row r="137" spans="1:22" ht="33" customHeight="1">
      <c r="A137" s="12"/>
      <c r="B137" s="577"/>
      <c r="C137" s="578"/>
      <c r="D137" s="579"/>
      <c r="E137" s="302" t="s">
        <v>71</v>
      </c>
      <c r="F137" s="5"/>
      <c r="G137" s="117">
        <v>100</v>
      </c>
      <c r="H137" s="117">
        <f>ROUND(G137*H155,2)</f>
        <v>5461</v>
      </c>
      <c r="I137" s="117"/>
      <c r="J137" s="117">
        <v>95</v>
      </c>
      <c r="K137" s="117">
        <f>ROUND(J137*H155,2)</f>
        <v>5187.95</v>
      </c>
      <c r="L137" s="117"/>
      <c r="M137" s="117">
        <v>60</v>
      </c>
      <c r="N137" s="117">
        <f>ROUND(M137*J155,2)</f>
        <v>3401.4</v>
      </c>
      <c r="O137" s="117"/>
      <c r="P137" s="117">
        <v>130</v>
      </c>
      <c r="Q137" s="117">
        <f>ROUND(P137*J155,2)</f>
        <v>7369.7</v>
      </c>
      <c r="R137" s="117">
        <f>G137+J137+M137+P137</f>
        <v>385</v>
      </c>
      <c r="S137" s="117">
        <f>H137+K137+N137+Q137</f>
        <v>21420.05</v>
      </c>
      <c r="T137" s="51" t="s">
        <v>78</v>
      </c>
      <c r="V137" s="10"/>
    </row>
    <row r="138" spans="1:22" ht="33" customHeight="1">
      <c r="A138" s="12"/>
      <c r="B138" s="577"/>
      <c r="C138" s="578"/>
      <c r="D138" s="579"/>
      <c r="E138" s="302" t="s">
        <v>2</v>
      </c>
      <c r="F138" s="5"/>
      <c r="G138" s="117">
        <v>10.5</v>
      </c>
      <c r="H138" s="117">
        <f>ROUND(G138*H158,2)</f>
        <v>62548.29</v>
      </c>
      <c r="I138" s="117"/>
      <c r="J138" s="117">
        <v>10</v>
      </c>
      <c r="K138" s="117">
        <f>ROUND(J138*H158,12)</f>
        <v>59569.8</v>
      </c>
      <c r="L138" s="117"/>
      <c r="M138" s="117">
        <v>10.5</v>
      </c>
      <c r="N138" s="117">
        <f>ROUND(M138*J158,2)</f>
        <v>64925.18</v>
      </c>
      <c r="O138" s="117"/>
      <c r="P138" s="192">
        <v>15.375</v>
      </c>
      <c r="Q138" s="117">
        <f>ROUND(P138*J158,2)</f>
        <v>95069.01</v>
      </c>
      <c r="R138" s="117">
        <f>G138+J138+M138+P138</f>
        <v>46.375</v>
      </c>
      <c r="S138" s="117">
        <f>H138+K138+N138+Q138</f>
        <v>282112.27999999997</v>
      </c>
      <c r="V138" s="10"/>
    </row>
    <row r="139" spans="1:22" ht="49.5" customHeight="1">
      <c r="A139" s="12"/>
      <c r="B139" s="448" t="s">
        <v>81</v>
      </c>
      <c r="C139" s="449"/>
      <c r="D139" s="450"/>
      <c r="E139" s="295"/>
      <c r="F139" s="5"/>
      <c r="G139" s="117"/>
      <c r="H139" s="117">
        <f>H140+H141</f>
        <v>133040.09</v>
      </c>
      <c r="I139" s="117"/>
      <c r="J139" s="117"/>
      <c r="K139" s="117">
        <f>K140+K141</f>
        <v>166329.9</v>
      </c>
      <c r="L139" s="117"/>
      <c r="M139" s="117"/>
      <c r="N139" s="117">
        <f>SUM(N140:N141)</f>
        <v>70594.18</v>
      </c>
      <c r="O139" s="117"/>
      <c r="P139" s="117"/>
      <c r="Q139" s="117">
        <f>SUM(Q140:Q141)</f>
        <v>172651.76</v>
      </c>
      <c r="R139" s="117"/>
      <c r="S139" s="117">
        <f>SUM(S140:S141)</f>
        <v>542615.9299999999</v>
      </c>
      <c r="V139" s="10"/>
    </row>
    <row r="140" spans="1:22" ht="33" customHeight="1">
      <c r="A140" s="12"/>
      <c r="B140" s="577"/>
      <c r="C140" s="578"/>
      <c r="D140" s="579"/>
      <c r="E140" s="302" t="s">
        <v>71</v>
      </c>
      <c r="F140" s="5"/>
      <c r="G140" s="117">
        <v>200</v>
      </c>
      <c r="H140" s="117">
        <f>ROUND(G140*H155,2)</f>
        <v>10922</v>
      </c>
      <c r="I140" s="117"/>
      <c r="J140" s="117">
        <v>250</v>
      </c>
      <c r="K140" s="117">
        <f>ROUND(J140*H155,2)</f>
        <v>13652.5</v>
      </c>
      <c r="L140" s="117"/>
      <c r="M140" s="117">
        <v>100</v>
      </c>
      <c r="N140" s="117">
        <f>ROUND(M140*J155,2)</f>
        <v>5669</v>
      </c>
      <c r="O140" s="117"/>
      <c r="P140" s="117">
        <v>250</v>
      </c>
      <c r="Q140" s="117">
        <f>ROUND(P140*J155,2)</f>
        <v>14172.5</v>
      </c>
      <c r="R140" s="117">
        <f>SUM(G140)+J140+M140+P140</f>
        <v>800</v>
      </c>
      <c r="S140" s="117">
        <f>H140+K140+N140+Q140</f>
        <v>44416</v>
      </c>
      <c r="V140" s="10"/>
    </row>
    <row r="141" spans="1:22" ht="33" customHeight="1">
      <c r="A141" s="12"/>
      <c r="B141" s="577"/>
      <c r="C141" s="578"/>
      <c r="D141" s="579"/>
      <c r="E141" s="302" t="s">
        <v>2</v>
      </c>
      <c r="F141" s="5"/>
      <c r="G141" s="117">
        <v>20.5</v>
      </c>
      <c r="H141" s="117">
        <f>ROUND(G141*H157,2)</f>
        <v>122118.09</v>
      </c>
      <c r="I141" s="117"/>
      <c r="J141" s="117">
        <v>25.63</v>
      </c>
      <c r="K141" s="117">
        <f>ROUND(J141*H157,2)</f>
        <v>152677.4</v>
      </c>
      <c r="L141" s="117"/>
      <c r="M141" s="117">
        <v>10.5</v>
      </c>
      <c r="N141" s="117">
        <f>ROUND(M141*J157,2)</f>
        <v>64925.18</v>
      </c>
      <c r="O141" s="117"/>
      <c r="P141" s="117">
        <v>25.63</v>
      </c>
      <c r="Q141" s="117">
        <f>ROUND(P141*J157,2)</f>
        <v>158479.26</v>
      </c>
      <c r="R141" s="117">
        <f>SUM(G141)+J141+M141+P141</f>
        <v>82.25999999999999</v>
      </c>
      <c r="S141" s="117">
        <f>SUM(H141)+K141+N141+Q141</f>
        <v>498199.93</v>
      </c>
      <c r="V141" s="10"/>
    </row>
    <row r="142" spans="1:22" s="249" customFormat="1" ht="38.25" customHeight="1">
      <c r="A142" s="251">
        <v>5</v>
      </c>
      <c r="B142" s="419" t="s">
        <v>82</v>
      </c>
      <c r="C142" s="420"/>
      <c r="D142" s="421"/>
      <c r="E142" s="283" t="s">
        <v>80</v>
      </c>
      <c r="F142" s="243"/>
      <c r="G142" s="245"/>
      <c r="H142" s="245">
        <f>H145+H148</f>
        <v>5217.36</v>
      </c>
      <c r="I142" s="245"/>
      <c r="J142" s="245"/>
      <c r="K142" s="245">
        <f>K145+K148</f>
        <v>4637.53</v>
      </c>
      <c r="L142" s="245"/>
      <c r="M142" s="245"/>
      <c r="N142" s="245">
        <f>N145+N148</f>
        <v>4981.740000000001</v>
      </c>
      <c r="O142" s="245"/>
      <c r="P142" s="245"/>
      <c r="Q142" s="245">
        <f>Q145+Q148</f>
        <v>5352.740000000001</v>
      </c>
      <c r="R142" s="245"/>
      <c r="S142" s="245">
        <f>H142+K142+N142+Q142</f>
        <v>20189.370000000003</v>
      </c>
      <c r="T142" s="247"/>
      <c r="V142" s="248"/>
    </row>
    <row r="143" spans="1:22" ht="38.25" customHeight="1">
      <c r="A143" s="70"/>
      <c r="B143" s="160"/>
      <c r="C143" s="161"/>
      <c r="D143" s="162"/>
      <c r="E143" s="298" t="s">
        <v>71</v>
      </c>
      <c r="F143" s="5"/>
      <c r="G143" s="45">
        <f>G146+G149</f>
        <v>5</v>
      </c>
      <c r="H143" s="45">
        <f aca="true" t="shared" si="15" ref="H143:Q144">H146+H149</f>
        <v>273.06</v>
      </c>
      <c r="I143" s="45">
        <f t="shared" si="15"/>
        <v>0</v>
      </c>
      <c r="J143" s="45">
        <f t="shared" si="15"/>
        <v>4.2</v>
      </c>
      <c r="K143" s="45">
        <f t="shared" si="15"/>
        <v>229.35999999999999</v>
      </c>
      <c r="L143" s="45">
        <f t="shared" si="15"/>
        <v>0</v>
      </c>
      <c r="M143" s="45">
        <f t="shared" si="15"/>
        <v>2.8000000000000003</v>
      </c>
      <c r="N143" s="45">
        <f t="shared" si="15"/>
        <v>158.73</v>
      </c>
      <c r="O143" s="45">
        <f t="shared" si="15"/>
        <v>0</v>
      </c>
      <c r="P143" s="45">
        <f t="shared" si="15"/>
        <v>2.8000000000000003</v>
      </c>
      <c r="Q143" s="45">
        <f t="shared" si="15"/>
        <v>158.73</v>
      </c>
      <c r="R143" s="45">
        <f>SUM(G143)+J143+M143+P143</f>
        <v>14.8</v>
      </c>
      <c r="S143" s="45">
        <f>H143+K143+N143+Q143</f>
        <v>819.88</v>
      </c>
      <c r="V143" s="10"/>
    </row>
    <row r="144" spans="1:22" ht="38.25" customHeight="1">
      <c r="A144" s="70"/>
      <c r="B144" s="160"/>
      <c r="C144" s="161"/>
      <c r="D144" s="162"/>
      <c r="E144" s="298" t="s">
        <v>73</v>
      </c>
      <c r="F144" s="5"/>
      <c r="G144" s="45">
        <f>G147+G150</f>
        <v>0.83</v>
      </c>
      <c r="H144" s="45">
        <f t="shared" si="15"/>
        <v>4944.299999999999</v>
      </c>
      <c r="I144" s="45">
        <f t="shared" si="15"/>
        <v>0</v>
      </c>
      <c r="J144" s="45">
        <f t="shared" si="15"/>
        <v>0.74</v>
      </c>
      <c r="K144" s="45">
        <f t="shared" si="15"/>
        <v>4408.17</v>
      </c>
      <c r="L144" s="45">
        <f t="shared" si="15"/>
        <v>0</v>
      </c>
      <c r="M144" s="45">
        <f t="shared" si="15"/>
        <v>0.78</v>
      </c>
      <c r="N144" s="45">
        <f t="shared" si="15"/>
        <v>4823.01</v>
      </c>
      <c r="O144" s="45">
        <f t="shared" si="15"/>
        <v>0</v>
      </c>
      <c r="P144" s="45">
        <f t="shared" si="15"/>
        <v>0.84</v>
      </c>
      <c r="Q144" s="45">
        <f t="shared" si="15"/>
        <v>5194.01</v>
      </c>
      <c r="R144" s="45">
        <f>SUM(G144)+J144+M144+P144</f>
        <v>3.1899999999999995</v>
      </c>
      <c r="S144" s="45">
        <f>ROUND(H144+K144+N144+Q144,2)</f>
        <v>19369.49</v>
      </c>
      <c r="V144" s="10"/>
    </row>
    <row r="145" spans="1:22" ht="49.5" customHeight="1">
      <c r="A145" s="70"/>
      <c r="B145" s="413" t="s">
        <v>83</v>
      </c>
      <c r="C145" s="414"/>
      <c r="D145" s="415"/>
      <c r="E145" s="302"/>
      <c r="F145" s="5"/>
      <c r="G145" s="117"/>
      <c r="H145" s="117">
        <f>SUM(H146:H147)</f>
        <v>682.5799999999999</v>
      </c>
      <c r="I145" s="117"/>
      <c r="J145" s="117"/>
      <c r="K145" s="117">
        <f>SUM(K146:K147)</f>
        <v>130.06</v>
      </c>
      <c r="L145" s="117"/>
      <c r="M145" s="117"/>
      <c r="N145" s="117">
        <f>SUM(N146:N147)</f>
        <v>376.67</v>
      </c>
      <c r="O145" s="117"/>
      <c r="P145" s="117"/>
      <c r="Q145" s="117">
        <f>SUM(Q146:Q147)</f>
        <v>747.67</v>
      </c>
      <c r="R145" s="117"/>
      <c r="S145" s="117">
        <f aca="true" t="shared" si="16" ref="S145:S150">SUM(H145)+K145+N145+Q145</f>
        <v>1936.98</v>
      </c>
      <c r="V145" s="10"/>
    </row>
    <row r="146" spans="1:22" ht="33" customHeight="1">
      <c r="A146" s="70"/>
      <c r="B146" s="288"/>
      <c r="C146" s="289"/>
      <c r="D146" s="290"/>
      <c r="E146" s="302" t="s">
        <v>71</v>
      </c>
      <c r="F146" s="5"/>
      <c r="G146" s="117">
        <v>0.5</v>
      </c>
      <c r="H146" s="117">
        <f>ROUND(G146*H155,2)</f>
        <v>27.31</v>
      </c>
      <c r="I146" s="117"/>
      <c r="J146" s="117">
        <v>0.2</v>
      </c>
      <c r="K146" s="117">
        <f>ROUND(J146*H155,2)</f>
        <v>10.92</v>
      </c>
      <c r="L146" s="117"/>
      <c r="M146" s="117">
        <v>0.1</v>
      </c>
      <c r="N146" s="117">
        <f>ROUND(M146*J155,2)</f>
        <v>5.67</v>
      </c>
      <c r="O146" s="117"/>
      <c r="P146" s="117">
        <v>0.1</v>
      </c>
      <c r="Q146" s="117">
        <f>ROUND(P146*J155,2)</f>
        <v>5.67</v>
      </c>
      <c r="R146" s="117">
        <f>SUM(G146)+J146+M146+P146</f>
        <v>0.8999999999999999</v>
      </c>
      <c r="S146" s="117">
        <f t="shared" si="16"/>
        <v>49.57</v>
      </c>
      <c r="V146" s="10"/>
    </row>
    <row r="147" spans="1:22" ht="33" customHeight="1">
      <c r="A147" s="70"/>
      <c r="B147" s="288"/>
      <c r="C147" s="289"/>
      <c r="D147" s="290"/>
      <c r="E147" s="302" t="s">
        <v>2</v>
      </c>
      <c r="F147" s="5"/>
      <c r="G147" s="117">
        <v>0.11</v>
      </c>
      <c r="H147" s="117">
        <f>ROUND(G147*H157,2)</f>
        <v>655.27</v>
      </c>
      <c r="I147" s="117"/>
      <c r="J147" s="117">
        <v>0.02</v>
      </c>
      <c r="K147" s="117">
        <f>ROUND(J147*H157,2)</f>
        <v>119.14</v>
      </c>
      <c r="L147" s="117"/>
      <c r="M147" s="117">
        <v>0.06</v>
      </c>
      <c r="N147" s="117">
        <f>ROUND(M147*J157,2)</f>
        <v>371</v>
      </c>
      <c r="O147" s="117"/>
      <c r="P147" s="117">
        <v>0.12</v>
      </c>
      <c r="Q147" s="117">
        <f>ROUND(P147*J157,2)</f>
        <v>742</v>
      </c>
      <c r="R147" s="117">
        <f>SUM(G147)+J147+M147+P147</f>
        <v>0.31</v>
      </c>
      <c r="S147" s="117">
        <f t="shared" si="16"/>
        <v>1887.4099999999999</v>
      </c>
      <c r="V147" s="10"/>
    </row>
    <row r="148" spans="1:22" ht="49.5" customHeight="1">
      <c r="A148" s="70"/>
      <c r="B148" s="413" t="s">
        <v>84</v>
      </c>
      <c r="C148" s="414"/>
      <c r="D148" s="415"/>
      <c r="E148" s="302"/>
      <c r="F148" s="5"/>
      <c r="G148" s="117"/>
      <c r="H148" s="117">
        <f>SUM(H149:H150)</f>
        <v>4534.78</v>
      </c>
      <c r="I148" s="117"/>
      <c r="J148" s="117"/>
      <c r="K148" s="117">
        <f>SUM(K149:K150)</f>
        <v>4507.469999999999</v>
      </c>
      <c r="L148" s="117"/>
      <c r="M148" s="117"/>
      <c r="N148" s="117">
        <f>SUM(N149:N150)</f>
        <v>4605.070000000001</v>
      </c>
      <c r="O148" s="117"/>
      <c r="P148" s="117"/>
      <c r="Q148" s="117">
        <f>SUM(Q149:Q150)</f>
        <v>4605.070000000001</v>
      </c>
      <c r="R148" s="117"/>
      <c r="S148" s="117">
        <f t="shared" si="16"/>
        <v>18252.39</v>
      </c>
      <c r="V148" s="10"/>
    </row>
    <row r="149" spans="1:22" ht="33" customHeight="1">
      <c r="A149" s="70"/>
      <c r="B149" s="288"/>
      <c r="C149" s="289"/>
      <c r="D149" s="290"/>
      <c r="E149" s="302" t="s">
        <v>71</v>
      </c>
      <c r="F149" s="5"/>
      <c r="G149" s="117">
        <v>4.5</v>
      </c>
      <c r="H149" s="117">
        <f>ROUND(G149*H155,2)</f>
        <v>245.75</v>
      </c>
      <c r="I149" s="117"/>
      <c r="J149" s="117">
        <v>4</v>
      </c>
      <c r="K149" s="117">
        <f>ROUND(J149*H155,2)</f>
        <v>218.44</v>
      </c>
      <c r="L149" s="117"/>
      <c r="M149" s="117">
        <v>2.7</v>
      </c>
      <c r="N149" s="117">
        <f>ROUND(M149*J155,2)</f>
        <v>153.06</v>
      </c>
      <c r="O149" s="117"/>
      <c r="P149" s="117">
        <v>2.7</v>
      </c>
      <c r="Q149" s="117">
        <f>ROUND(P149*J155,2)</f>
        <v>153.06</v>
      </c>
      <c r="R149" s="117">
        <f>SUM(G149)+J149+M149+P149</f>
        <v>13.899999999999999</v>
      </c>
      <c r="S149" s="117">
        <f t="shared" si="16"/>
        <v>770.31</v>
      </c>
      <c r="V149" s="10"/>
    </row>
    <row r="150" spans="1:22" ht="33" customHeight="1">
      <c r="A150" s="70"/>
      <c r="B150" s="288"/>
      <c r="C150" s="289"/>
      <c r="D150" s="290"/>
      <c r="E150" s="302" t="s">
        <v>2</v>
      </c>
      <c r="F150" s="5"/>
      <c r="G150" s="117">
        <v>0.72</v>
      </c>
      <c r="H150" s="117">
        <f>ROUND(G150*H157,2)</f>
        <v>4289.03</v>
      </c>
      <c r="I150" s="117"/>
      <c r="J150" s="117">
        <v>0.72</v>
      </c>
      <c r="K150" s="117">
        <f>ROUND(J150*H157,2)</f>
        <v>4289.03</v>
      </c>
      <c r="L150" s="117"/>
      <c r="M150" s="117">
        <v>0.72</v>
      </c>
      <c r="N150" s="117">
        <f>ROUND(M150*J157,2)</f>
        <v>4452.01</v>
      </c>
      <c r="O150" s="117"/>
      <c r="P150" s="117">
        <v>0.72</v>
      </c>
      <c r="Q150" s="117">
        <f>ROUND(P150*J157,2)</f>
        <v>4452.01</v>
      </c>
      <c r="R150" s="117">
        <f>SUM(G150)+J150+M150+P150</f>
        <v>2.88</v>
      </c>
      <c r="S150" s="117">
        <f t="shared" si="16"/>
        <v>17482.08</v>
      </c>
      <c r="V150" s="10"/>
    </row>
    <row r="151" spans="1:20" s="249" customFormat="1" ht="38.25" customHeight="1">
      <c r="A151" s="284"/>
      <c r="B151" s="609" t="s">
        <v>19</v>
      </c>
      <c r="C151" s="609"/>
      <c r="D151" s="609"/>
      <c r="E151" s="314"/>
      <c r="F151" s="253">
        <f>SUM(F70:F105)</f>
        <v>1470.1</v>
      </c>
      <c r="G151" s="245"/>
      <c r="H151" s="286">
        <f>H70+H91+H106+H130+H142</f>
        <v>672513.52241</v>
      </c>
      <c r="I151" s="245">
        <f>SUM(I70:I105)</f>
        <v>0</v>
      </c>
      <c r="J151" s="245"/>
      <c r="K151" s="286">
        <f>K70+K91+K106+K130+K142</f>
        <v>753501.5425099999</v>
      </c>
      <c r="L151" s="245">
        <f>SUM(L70:L105)</f>
        <v>0</v>
      </c>
      <c r="M151" s="245"/>
      <c r="N151" s="245">
        <f>N70+N91+N106+N130+N142</f>
        <v>471469.30520000006</v>
      </c>
      <c r="O151" s="245">
        <f>SUM(O70:O105)</f>
        <v>0</v>
      </c>
      <c r="P151" s="245"/>
      <c r="Q151" s="245">
        <f>Q70+Q91+Q106+Q130+Q142</f>
        <v>753144.805</v>
      </c>
      <c r="R151" s="245"/>
      <c r="S151" s="245">
        <f>S152+S153</f>
        <v>2650629.1751200007</v>
      </c>
      <c r="T151" s="247"/>
    </row>
    <row r="152" spans="1:19" ht="38.25" customHeight="1">
      <c r="A152" s="46"/>
      <c r="B152" s="323"/>
      <c r="C152" s="324"/>
      <c r="D152" s="325"/>
      <c r="E152" s="302" t="s">
        <v>71</v>
      </c>
      <c r="F152" s="12"/>
      <c r="G152" s="45">
        <f>G71+G92+G107+G131+G143</f>
        <v>1231.201</v>
      </c>
      <c r="H152" s="47">
        <f>H71+H92+H107+H131+H143</f>
        <v>70191.35240999999</v>
      </c>
      <c r="I152" s="45"/>
      <c r="J152" s="45">
        <f>J71+J92+J107+J131+J143</f>
        <v>1293.75</v>
      </c>
      <c r="K152" s="45">
        <f>K71+K92+K107+K131+K143</f>
        <v>74912.15611</v>
      </c>
      <c r="L152" s="45"/>
      <c r="M152" s="45">
        <f>M71+M92+M107+M131+M143</f>
        <v>652.02</v>
      </c>
      <c r="N152" s="45">
        <f>N71+N92+N107+N131+N143</f>
        <v>38517.3187</v>
      </c>
      <c r="O152" s="45"/>
      <c r="P152" s="45">
        <f>P71+P92+P107+P131+P143</f>
        <v>1140.6200000000001</v>
      </c>
      <c r="Q152" s="45">
        <f>Q71+Q92+Q107+Q131+Q143</f>
        <v>69179.704</v>
      </c>
      <c r="R152" s="45">
        <f>R71+R92+R107+R131+R143</f>
        <v>4317.591</v>
      </c>
      <c r="S152" s="45">
        <f>S71+S92+S107+S131+S143</f>
        <v>252800.53122</v>
      </c>
    </row>
    <row r="153" spans="1:19" ht="38.25" customHeight="1">
      <c r="A153" s="46"/>
      <c r="B153" s="323"/>
      <c r="C153" s="324"/>
      <c r="D153" s="325"/>
      <c r="E153" s="302" t="s">
        <v>2</v>
      </c>
      <c r="F153" s="12"/>
      <c r="G153" s="197">
        <f>G72+G93+G108+G132+G144</f>
        <v>101.11200000000001</v>
      </c>
      <c r="H153" s="47">
        <f>H72+H93+H108+H132+H144</f>
        <v>602322.17</v>
      </c>
      <c r="I153" s="45"/>
      <c r="J153" s="197">
        <f>J72+J93+J108+J132+J144</f>
        <v>113.91499999999998</v>
      </c>
      <c r="K153" s="45">
        <f>K72+K93+K108+K132+K144</f>
        <v>678589.3864000001</v>
      </c>
      <c r="L153" s="45"/>
      <c r="M153" s="45">
        <f>M72+M93+M108+M132+M144</f>
        <v>70.019</v>
      </c>
      <c r="N153" s="45">
        <f>N72+N93+N108+N132+N144</f>
        <v>432951.9865</v>
      </c>
      <c r="O153" s="45"/>
      <c r="P153" s="45">
        <f>P72+P93+P108+P132+P144</f>
        <v>110.614</v>
      </c>
      <c r="Q153" s="45">
        <f>Q72+Q93+Q108+Q132+Q144</f>
        <v>683965.101</v>
      </c>
      <c r="R153" s="45">
        <f>R72+R93+R108+R132+R144</f>
        <v>395.66</v>
      </c>
      <c r="S153" s="45">
        <f>S72+S93+S108+S132+S144</f>
        <v>2397828.6439000005</v>
      </c>
    </row>
    <row r="154" spans="1:19" ht="49.5" customHeight="1">
      <c r="A154" s="39"/>
      <c r="B154" s="610" t="s">
        <v>8</v>
      </c>
      <c r="C154" s="611"/>
      <c r="D154" s="612"/>
      <c r="E154" s="316"/>
      <c r="F154" s="434" t="s">
        <v>144</v>
      </c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4"/>
      <c r="R154" s="434"/>
      <c r="S154" s="434"/>
    </row>
    <row r="155" spans="1:20" s="9" customFormat="1" ht="24.75" customHeight="1">
      <c r="A155" s="91"/>
      <c r="B155" s="92"/>
      <c r="C155" s="92"/>
      <c r="D155" s="92"/>
      <c r="E155" s="92"/>
      <c r="F155" s="84" t="s">
        <v>18</v>
      </c>
      <c r="G155" s="84" t="s">
        <v>18</v>
      </c>
      <c r="H155" s="93">
        <v>54.61</v>
      </c>
      <c r="I155" s="93" t="s">
        <v>16</v>
      </c>
      <c r="J155" s="93">
        <v>56.69</v>
      </c>
      <c r="K155" s="94"/>
      <c r="L155" s="94"/>
      <c r="M155" s="94"/>
      <c r="N155" s="94"/>
      <c r="O155" s="94"/>
      <c r="P155" s="94"/>
      <c r="Q155" s="94"/>
      <c r="R155" s="94"/>
      <c r="S155" s="94"/>
      <c r="T155" s="81"/>
    </row>
    <row r="156" spans="1:20" s="9" customFormat="1" ht="55.5" customHeight="1">
      <c r="A156" s="91"/>
      <c r="B156" s="92"/>
      <c r="C156" s="92"/>
      <c r="D156" s="92"/>
      <c r="E156" s="92"/>
      <c r="F156" s="84" t="s">
        <v>13</v>
      </c>
      <c r="G156" s="84" t="s">
        <v>32</v>
      </c>
      <c r="H156" s="93">
        <v>68.05</v>
      </c>
      <c r="I156" s="93"/>
      <c r="J156" s="93">
        <v>70.63</v>
      </c>
      <c r="K156" s="94"/>
      <c r="L156" s="94"/>
      <c r="M156" s="95" t="s">
        <v>74</v>
      </c>
      <c r="N156" s="94" t="s">
        <v>75</v>
      </c>
      <c r="O156" s="94"/>
      <c r="P156" s="94" t="s">
        <v>13</v>
      </c>
      <c r="Q156" s="94"/>
      <c r="R156" s="94"/>
      <c r="S156" s="94"/>
      <c r="T156" s="81"/>
    </row>
    <row r="157" spans="1:20" s="9" customFormat="1" ht="24" customHeight="1">
      <c r="A157" s="91"/>
      <c r="B157" s="92"/>
      <c r="C157" s="92"/>
      <c r="D157" s="92"/>
      <c r="E157" s="92"/>
      <c r="F157" s="84"/>
      <c r="G157" s="84"/>
      <c r="H157" s="96">
        <v>5956.98</v>
      </c>
      <c r="I157" s="96"/>
      <c r="J157" s="96">
        <v>6183.35</v>
      </c>
      <c r="K157" s="94"/>
      <c r="L157" s="94"/>
      <c r="M157" s="94" t="s">
        <v>76</v>
      </c>
      <c r="N157" s="94">
        <v>0.06054</v>
      </c>
      <c r="O157" s="94"/>
      <c r="P157" s="94">
        <v>0.05688</v>
      </c>
      <c r="Q157" s="97"/>
      <c r="R157" s="97"/>
      <c r="S157" s="313"/>
      <c r="T157" s="81"/>
    </row>
    <row r="158" spans="1:20" s="9" customFormat="1" ht="21" customHeight="1">
      <c r="A158" s="91"/>
      <c r="B158" s="92"/>
      <c r="C158" s="92"/>
      <c r="D158" s="92"/>
      <c r="E158" s="92"/>
      <c r="F158" s="84"/>
      <c r="G158" s="84"/>
      <c r="H158" s="96">
        <v>5956.98</v>
      </c>
      <c r="I158" s="96"/>
      <c r="J158" s="96">
        <v>6183.35</v>
      </c>
      <c r="K158" s="94"/>
      <c r="L158" s="94"/>
      <c r="M158" s="94" t="s">
        <v>77</v>
      </c>
      <c r="N158" s="94">
        <v>0.06054</v>
      </c>
      <c r="O158" s="94"/>
      <c r="P158" s="94">
        <v>0.05688</v>
      </c>
      <c r="Q158" s="608"/>
      <c r="R158" s="608"/>
      <c r="S158" s="608"/>
      <c r="T158" s="81"/>
    </row>
    <row r="159" spans="1:20" s="9" customFormat="1" ht="24.75" customHeight="1">
      <c r="A159" s="91"/>
      <c r="B159" s="92"/>
      <c r="C159" s="92"/>
      <c r="D159" s="92"/>
      <c r="E159" s="92"/>
      <c r="F159" s="84"/>
      <c r="G159" s="84"/>
      <c r="H159" s="96"/>
      <c r="I159" s="96"/>
      <c r="J159" s="96"/>
      <c r="K159" s="94"/>
      <c r="L159" s="94"/>
      <c r="M159" s="94"/>
      <c r="N159" s="94"/>
      <c r="O159" s="94"/>
      <c r="P159" s="94"/>
      <c r="Q159" s="608"/>
      <c r="R159" s="608"/>
      <c r="S159" s="608"/>
      <c r="T159" s="81"/>
    </row>
    <row r="160" spans="1:20" s="9" customFormat="1" ht="15.75" customHeight="1">
      <c r="A160" s="91"/>
      <c r="B160" s="92"/>
      <c r="C160" s="92"/>
      <c r="D160" s="92"/>
      <c r="E160" s="92"/>
      <c r="F160" s="84"/>
      <c r="G160" s="84"/>
      <c r="H160" s="84"/>
      <c r="I160" s="84"/>
      <c r="J160" s="84"/>
      <c r="K160" s="94"/>
      <c r="L160" s="94"/>
      <c r="M160" s="94"/>
      <c r="N160" s="94"/>
      <c r="O160" s="94"/>
      <c r="P160" s="94"/>
      <c r="Q160" s="608"/>
      <c r="R160" s="608"/>
      <c r="S160" s="608"/>
      <c r="T160" s="81"/>
    </row>
    <row r="161" spans="1:20" s="9" customFormat="1" ht="15.75" customHeight="1">
      <c r="A161" s="91"/>
      <c r="B161" s="92"/>
      <c r="C161" s="92"/>
      <c r="D161" s="92"/>
      <c r="E161" s="92"/>
      <c r="F161" s="84"/>
      <c r="G161" s="84"/>
      <c r="H161" s="84"/>
      <c r="I161" s="84"/>
      <c r="J161" s="84"/>
      <c r="K161" s="94"/>
      <c r="L161" s="94"/>
      <c r="M161" s="94"/>
      <c r="N161" s="94"/>
      <c r="O161" s="94"/>
      <c r="P161" s="94"/>
      <c r="Q161" s="94"/>
      <c r="R161" s="94"/>
      <c r="S161" s="94"/>
      <c r="T161" s="81"/>
    </row>
    <row r="162" spans="1:20" s="9" customFormat="1" ht="26.25" customHeight="1" hidden="1">
      <c r="A162" s="596" t="s">
        <v>63</v>
      </c>
      <c r="B162" s="596"/>
      <c r="C162" s="596"/>
      <c r="D162" s="596"/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81"/>
    </row>
    <row r="163" spans="1:20" s="9" customFormat="1" ht="35.25" hidden="1">
      <c r="A163" s="597" t="s">
        <v>15</v>
      </c>
      <c r="B163" s="598" t="s">
        <v>0</v>
      </c>
      <c r="C163" s="599"/>
      <c r="D163" s="600"/>
      <c r="E163" s="309"/>
      <c r="F163" s="595" t="s">
        <v>1</v>
      </c>
      <c r="G163" s="595"/>
      <c r="H163" s="595"/>
      <c r="I163" s="595" t="s">
        <v>3</v>
      </c>
      <c r="J163" s="595"/>
      <c r="K163" s="595"/>
      <c r="L163" s="595" t="s">
        <v>4</v>
      </c>
      <c r="M163" s="595"/>
      <c r="N163" s="595"/>
      <c r="O163" s="595" t="s">
        <v>6</v>
      </c>
      <c r="P163" s="595"/>
      <c r="Q163" s="595"/>
      <c r="R163" s="595" t="s">
        <v>7</v>
      </c>
      <c r="S163" s="595"/>
      <c r="T163" s="81"/>
    </row>
    <row r="164" spans="1:20" s="9" customFormat="1" ht="35.25" hidden="1">
      <c r="A164" s="597"/>
      <c r="B164" s="601"/>
      <c r="C164" s="602"/>
      <c r="D164" s="603"/>
      <c r="E164" s="100"/>
      <c r="F164" s="80"/>
      <c r="G164" s="308" t="s">
        <v>10</v>
      </c>
      <c r="H164" s="308" t="s">
        <v>5</v>
      </c>
      <c r="I164" s="308" t="s">
        <v>10</v>
      </c>
      <c r="J164" s="308" t="s">
        <v>10</v>
      </c>
      <c r="K164" s="308" t="s">
        <v>5</v>
      </c>
      <c r="L164" s="308" t="s">
        <v>10</v>
      </c>
      <c r="M164" s="308" t="s">
        <v>10</v>
      </c>
      <c r="N164" s="308" t="s">
        <v>5</v>
      </c>
      <c r="O164" s="308" t="s">
        <v>10</v>
      </c>
      <c r="P164" s="308" t="s">
        <v>10</v>
      </c>
      <c r="Q164" s="308" t="s">
        <v>5</v>
      </c>
      <c r="R164" s="308" t="s">
        <v>10</v>
      </c>
      <c r="S164" s="308" t="s">
        <v>5</v>
      </c>
      <c r="T164" s="81"/>
    </row>
    <row r="165" spans="1:22" s="9" customFormat="1" ht="32.25" customHeight="1" hidden="1">
      <c r="A165" s="102">
        <v>1</v>
      </c>
      <c r="B165" s="588" t="s">
        <v>33</v>
      </c>
      <c r="C165" s="589"/>
      <c r="D165" s="590"/>
      <c r="E165" s="305"/>
      <c r="F165" s="102">
        <v>14.8</v>
      </c>
      <c r="G165" s="104">
        <v>3.3</v>
      </c>
      <c r="H165" s="104">
        <f>G165*J188</f>
        <v>97.152</v>
      </c>
      <c r="I165" s="104">
        <v>14.8</v>
      </c>
      <c r="J165" s="104">
        <v>3.3</v>
      </c>
      <c r="K165" s="104">
        <f>J165*J188</f>
        <v>97.152</v>
      </c>
      <c r="L165" s="104">
        <v>15</v>
      </c>
      <c r="M165" s="104">
        <v>3.4</v>
      </c>
      <c r="N165" s="104">
        <f>M165*J188</f>
        <v>100.096</v>
      </c>
      <c r="O165" s="104">
        <v>15</v>
      </c>
      <c r="P165" s="104">
        <v>3.3</v>
      </c>
      <c r="Q165" s="104">
        <f>P165*J188</f>
        <v>97.152</v>
      </c>
      <c r="R165" s="104">
        <f>G165+J165+M165+P165</f>
        <v>13.3</v>
      </c>
      <c r="S165" s="104">
        <f>H165+K165+N165+Q165</f>
        <v>391.55199999999996</v>
      </c>
      <c r="T165" s="81" t="s">
        <v>21</v>
      </c>
      <c r="U165" s="8"/>
      <c r="V165" s="8"/>
    </row>
    <row r="166" spans="1:22" s="9" customFormat="1" ht="32.25" customHeight="1" hidden="1">
      <c r="A166" s="102">
        <v>2</v>
      </c>
      <c r="B166" s="588" t="s">
        <v>41</v>
      </c>
      <c r="C166" s="589"/>
      <c r="D166" s="590"/>
      <c r="E166" s="305"/>
      <c r="F166" s="105"/>
      <c r="G166" s="104">
        <f>G167+G168+G169+G170+G171+G172</f>
        <v>4062.7</v>
      </c>
      <c r="H166" s="104">
        <f>H167+H168+H169+H170+H171+H172</f>
        <v>130684.578</v>
      </c>
      <c r="I166" s="104"/>
      <c r="J166" s="104">
        <f>J167+J168+J169+J170+J171+J172</f>
        <v>3746</v>
      </c>
      <c r="K166" s="104">
        <f>K167+K168+K169+K170+K171+K172</f>
        <v>121933.6</v>
      </c>
      <c r="L166" s="104"/>
      <c r="M166" s="104">
        <f>M167+M168+M169+M170+M171+M172</f>
        <v>3920.1</v>
      </c>
      <c r="N166" s="104">
        <f>N167+N168+N169+N170+N171+N172</f>
        <v>126797.51400000001</v>
      </c>
      <c r="O166" s="104"/>
      <c r="P166" s="104">
        <f>P167+P168+P169+P170+P171+P172</f>
        <v>3955.8</v>
      </c>
      <c r="Q166" s="104">
        <f>Q167+Q168+Q169+Q170+Q171+Q172</f>
        <v>128166.672</v>
      </c>
      <c r="R166" s="104">
        <f>R167+R168+R169+R170+R171+R172</f>
        <v>15684.6</v>
      </c>
      <c r="S166" s="104">
        <f>S167+S168+S169+S170+S171+S172</f>
        <v>507582.364</v>
      </c>
      <c r="T166" s="81"/>
      <c r="U166" s="8"/>
      <c r="V166" s="8"/>
    </row>
    <row r="167" spans="1:22" s="9" customFormat="1" ht="25.5" customHeight="1" hidden="1">
      <c r="A167" s="102"/>
      <c r="B167" s="584" t="s">
        <v>34</v>
      </c>
      <c r="C167" s="585"/>
      <c r="D167" s="586"/>
      <c r="E167" s="303"/>
      <c r="F167" s="105">
        <v>3068.8</v>
      </c>
      <c r="G167" s="107">
        <v>520</v>
      </c>
      <c r="H167" s="107">
        <f>G167*J188</f>
        <v>15308.800000000001</v>
      </c>
      <c r="I167" s="107">
        <v>2511</v>
      </c>
      <c r="J167" s="107">
        <v>185</v>
      </c>
      <c r="K167" s="107">
        <f>J167*J188</f>
        <v>5446.400000000001</v>
      </c>
      <c r="L167" s="107">
        <v>2511</v>
      </c>
      <c r="M167" s="107">
        <v>590</v>
      </c>
      <c r="N167" s="107">
        <f>M167*J188</f>
        <v>17369.600000000002</v>
      </c>
      <c r="O167" s="107">
        <v>2511</v>
      </c>
      <c r="P167" s="107">
        <v>342</v>
      </c>
      <c r="Q167" s="107">
        <f>P167*J188</f>
        <v>10068.48</v>
      </c>
      <c r="R167" s="107">
        <f aca="true" t="shared" si="17" ref="R167:S173">G167+J167+M167+P167</f>
        <v>1637</v>
      </c>
      <c r="S167" s="107">
        <f t="shared" si="17"/>
        <v>48193.28</v>
      </c>
      <c r="T167" s="81" t="s">
        <v>21</v>
      </c>
      <c r="U167" s="8"/>
      <c r="V167" s="8"/>
    </row>
    <row r="168" spans="1:22" s="9" customFormat="1" ht="27.75" customHeight="1" hidden="1">
      <c r="A168" s="102"/>
      <c r="B168" s="584" t="s">
        <v>35</v>
      </c>
      <c r="C168" s="585"/>
      <c r="D168" s="586"/>
      <c r="E168" s="303"/>
      <c r="F168" s="105">
        <v>609</v>
      </c>
      <c r="G168" s="107">
        <v>516</v>
      </c>
      <c r="H168" s="107">
        <f>G168*J188</f>
        <v>15191.04</v>
      </c>
      <c r="I168" s="107">
        <v>609</v>
      </c>
      <c r="J168" s="107">
        <v>516</v>
      </c>
      <c r="K168" s="107">
        <f>J168*J188</f>
        <v>15191.04</v>
      </c>
      <c r="L168" s="107">
        <v>609</v>
      </c>
      <c r="M168" s="107">
        <v>516</v>
      </c>
      <c r="N168" s="107">
        <f>M168*J188</f>
        <v>15191.04</v>
      </c>
      <c r="O168" s="107">
        <v>609</v>
      </c>
      <c r="P168" s="107">
        <v>516</v>
      </c>
      <c r="Q168" s="107">
        <f>P168*J188</f>
        <v>15191.04</v>
      </c>
      <c r="R168" s="107">
        <f t="shared" si="17"/>
        <v>2064</v>
      </c>
      <c r="S168" s="107">
        <f t="shared" si="17"/>
        <v>60764.16</v>
      </c>
      <c r="T168" s="81" t="s">
        <v>21</v>
      </c>
      <c r="U168" s="8"/>
      <c r="V168" s="8"/>
    </row>
    <row r="169" spans="1:22" s="9" customFormat="1" ht="26.25" customHeight="1" hidden="1">
      <c r="A169" s="102"/>
      <c r="B169" s="584" t="s">
        <v>36</v>
      </c>
      <c r="C169" s="585"/>
      <c r="D169" s="586"/>
      <c r="E169" s="303"/>
      <c r="F169" s="105">
        <v>725.1</v>
      </c>
      <c r="G169" s="107">
        <v>616</v>
      </c>
      <c r="H169" s="107">
        <f>G169*J189</f>
        <v>22490.16</v>
      </c>
      <c r="I169" s="107">
        <v>885.2</v>
      </c>
      <c r="J169" s="107">
        <v>752</v>
      </c>
      <c r="K169" s="107">
        <f>J169*J189</f>
        <v>27455.519999999997</v>
      </c>
      <c r="L169" s="107">
        <v>727.3</v>
      </c>
      <c r="M169" s="107">
        <v>618</v>
      </c>
      <c r="N169" s="107">
        <f>M169*J189</f>
        <v>22563.18</v>
      </c>
      <c r="O169" s="107">
        <v>892.61</v>
      </c>
      <c r="P169" s="107">
        <v>759</v>
      </c>
      <c r="Q169" s="107">
        <f>P169*J189</f>
        <v>27711.09</v>
      </c>
      <c r="R169" s="107">
        <f t="shared" si="17"/>
        <v>2745</v>
      </c>
      <c r="S169" s="107">
        <f t="shared" si="17"/>
        <v>100219.94999999998</v>
      </c>
      <c r="T169" s="81" t="s">
        <v>21</v>
      </c>
      <c r="U169" s="8"/>
      <c r="V169" s="8"/>
    </row>
    <row r="170" spans="1:22" s="9" customFormat="1" ht="24" customHeight="1" hidden="1">
      <c r="A170" s="102"/>
      <c r="B170" s="587" t="s">
        <v>37</v>
      </c>
      <c r="C170" s="587"/>
      <c r="D170" s="587"/>
      <c r="E170" s="304"/>
      <c r="F170" s="105">
        <v>1639</v>
      </c>
      <c r="G170" s="107">
        <v>951</v>
      </c>
      <c r="H170" s="107">
        <f>G170*J189</f>
        <v>34721.009999999995</v>
      </c>
      <c r="I170" s="107">
        <v>1584</v>
      </c>
      <c r="J170" s="107">
        <v>896</v>
      </c>
      <c r="K170" s="107">
        <f>J170*J189</f>
        <v>32712.96</v>
      </c>
      <c r="L170" s="107">
        <v>1344</v>
      </c>
      <c r="M170" s="107">
        <v>993</v>
      </c>
      <c r="N170" s="107">
        <f>M170*J189</f>
        <v>36254.43</v>
      </c>
      <c r="O170" s="107">
        <v>1639</v>
      </c>
      <c r="P170" s="107">
        <v>897</v>
      </c>
      <c r="Q170" s="107">
        <f>P170*J189</f>
        <v>32749.469999999998</v>
      </c>
      <c r="R170" s="107">
        <f t="shared" si="17"/>
        <v>3737</v>
      </c>
      <c r="S170" s="107">
        <f t="shared" si="17"/>
        <v>136437.87</v>
      </c>
      <c r="T170" s="81" t="s">
        <v>21</v>
      </c>
      <c r="U170" s="8"/>
      <c r="V170" s="8"/>
    </row>
    <row r="171" spans="1:22" s="9" customFormat="1" ht="24.75" customHeight="1" hidden="1">
      <c r="A171" s="102"/>
      <c r="B171" s="587" t="s">
        <v>38</v>
      </c>
      <c r="C171" s="587"/>
      <c r="D171" s="587"/>
      <c r="E171" s="304"/>
      <c r="F171" s="105">
        <v>53.7</v>
      </c>
      <c r="G171" s="107">
        <v>1393</v>
      </c>
      <c r="H171" s="107">
        <f>G171*J188</f>
        <v>41009.92</v>
      </c>
      <c r="I171" s="107">
        <v>43.6</v>
      </c>
      <c r="J171" s="107">
        <v>1346</v>
      </c>
      <c r="K171" s="107">
        <f>J171*J188</f>
        <v>39626.240000000005</v>
      </c>
      <c r="L171" s="107">
        <v>43.8</v>
      </c>
      <c r="M171" s="107">
        <v>1142</v>
      </c>
      <c r="N171" s="107">
        <f>M171*J188</f>
        <v>33620.48</v>
      </c>
      <c r="O171" s="107">
        <v>43.8</v>
      </c>
      <c r="P171" s="107">
        <v>1393</v>
      </c>
      <c r="Q171" s="107">
        <f>P171*J188</f>
        <v>41009.92</v>
      </c>
      <c r="R171" s="107">
        <f t="shared" si="17"/>
        <v>5274</v>
      </c>
      <c r="S171" s="107">
        <f t="shared" si="17"/>
        <v>155266.56</v>
      </c>
      <c r="T171" s="81" t="s">
        <v>21</v>
      </c>
      <c r="U171" s="8"/>
      <c r="V171" s="8"/>
    </row>
    <row r="172" spans="1:22" s="9" customFormat="1" ht="54.75" customHeight="1" hidden="1">
      <c r="A172" s="102"/>
      <c r="B172" s="587" t="s">
        <v>39</v>
      </c>
      <c r="C172" s="587"/>
      <c r="D172" s="587"/>
      <c r="E172" s="304"/>
      <c r="F172" s="105">
        <v>51</v>
      </c>
      <c r="G172" s="107">
        <v>66.7</v>
      </c>
      <c r="H172" s="107">
        <f>G172*J188</f>
        <v>1963.6480000000001</v>
      </c>
      <c r="I172" s="107">
        <v>48</v>
      </c>
      <c r="J172" s="107">
        <v>51</v>
      </c>
      <c r="K172" s="107">
        <f>J172*J188</f>
        <v>1501.44</v>
      </c>
      <c r="L172" s="107">
        <v>48</v>
      </c>
      <c r="M172" s="107">
        <v>61.1</v>
      </c>
      <c r="N172" s="107">
        <f>M172*J188</f>
        <v>1798.784</v>
      </c>
      <c r="O172" s="107">
        <v>51</v>
      </c>
      <c r="P172" s="107">
        <v>48.8</v>
      </c>
      <c r="Q172" s="107">
        <f>P172*J188</f>
        <v>1436.672</v>
      </c>
      <c r="R172" s="107">
        <f t="shared" si="17"/>
        <v>227.60000000000002</v>
      </c>
      <c r="S172" s="107">
        <f t="shared" si="17"/>
        <v>6700.544</v>
      </c>
      <c r="T172" s="81" t="s">
        <v>21</v>
      </c>
      <c r="U172" s="8"/>
      <c r="V172" s="8"/>
    </row>
    <row r="173" spans="1:22" s="9" customFormat="1" ht="24" customHeight="1" hidden="1">
      <c r="A173" s="102">
        <v>3</v>
      </c>
      <c r="B173" s="588" t="s">
        <v>42</v>
      </c>
      <c r="C173" s="589"/>
      <c r="D173" s="590"/>
      <c r="E173" s="305"/>
      <c r="F173" s="105">
        <v>76.86</v>
      </c>
      <c r="G173" s="104">
        <v>201</v>
      </c>
      <c r="H173" s="104">
        <f>G173*J188</f>
        <v>5917.4400000000005</v>
      </c>
      <c r="I173" s="104">
        <v>76.86</v>
      </c>
      <c r="J173" s="104">
        <v>201</v>
      </c>
      <c r="K173" s="104">
        <f>J173*J188</f>
        <v>5917.4400000000005</v>
      </c>
      <c r="L173" s="104">
        <v>76.86</v>
      </c>
      <c r="M173" s="104">
        <v>201</v>
      </c>
      <c r="N173" s="104">
        <f>M173*J188</f>
        <v>5917.4400000000005</v>
      </c>
      <c r="O173" s="104">
        <v>76.86</v>
      </c>
      <c r="P173" s="104">
        <v>201</v>
      </c>
      <c r="Q173" s="104">
        <f>P173*J188</f>
        <v>5917.4400000000005</v>
      </c>
      <c r="R173" s="104">
        <f t="shared" si="17"/>
        <v>804</v>
      </c>
      <c r="S173" s="104">
        <f t="shared" si="17"/>
        <v>23669.760000000002</v>
      </c>
      <c r="T173" s="81" t="s">
        <v>21</v>
      </c>
      <c r="U173" s="8"/>
      <c r="V173" s="8"/>
    </row>
    <row r="174" spans="1:22" s="9" customFormat="1" ht="30.75" customHeight="1" hidden="1">
      <c r="A174" s="102">
        <v>4</v>
      </c>
      <c r="B174" s="588" t="s">
        <v>43</v>
      </c>
      <c r="C174" s="589"/>
      <c r="D174" s="590"/>
      <c r="E174" s="305"/>
      <c r="F174" s="105">
        <v>172</v>
      </c>
      <c r="G174" s="104">
        <f>G175</f>
        <v>23.4</v>
      </c>
      <c r="H174" s="104">
        <f>H175</f>
        <v>688.896</v>
      </c>
      <c r="I174" s="104"/>
      <c r="J174" s="104">
        <f>J175</f>
        <v>23.4</v>
      </c>
      <c r="K174" s="104">
        <f>K175</f>
        <v>688.896</v>
      </c>
      <c r="L174" s="104"/>
      <c r="M174" s="104">
        <f>M175</f>
        <v>23.4</v>
      </c>
      <c r="N174" s="104">
        <f>N175</f>
        <v>688.896</v>
      </c>
      <c r="O174" s="104"/>
      <c r="P174" s="104">
        <f>P175</f>
        <v>23.1</v>
      </c>
      <c r="Q174" s="104">
        <f>Q175</f>
        <v>680.0640000000001</v>
      </c>
      <c r="R174" s="104">
        <f>R175</f>
        <v>93.29999999999998</v>
      </c>
      <c r="S174" s="104">
        <f>S175</f>
        <v>2746.7520000000004</v>
      </c>
      <c r="T174" s="81" t="s">
        <v>21</v>
      </c>
      <c r="U174" s="8"/>
      <c r="V174" s="8"/>
    </row>
    <row r="175" spans="1:22" s="9" customFormat="1" ht="30.75" customHeight="1" hidden="1">
      <c r="A175" s="102"/>
      <c r="B175" s="584" t="s">
        <v>44</v>
      </c>
      <c r="C175" s="585"/>
      <c r="D175" s="586"/>
      <c r="E175" s="303"/>
      <c r="F175" s="105"/>
      <c r="G175" s="107">
        <v>23.4</v>
      </c>
      <c r="H175" s="107">
        <f>G175*J188</f>
        <v>688.896</v>
      </c>
      <c r="I175" s="107"/>
      <c r="J175" s="107">
        <v>23.4</v>
      </c>
      <c r="K175" s="107">
        <f>J175*J188</f>
        <v>688.896</v>
      </c>
      <c r="L175" s="107"/>
      <c r="M175" s="107">
        <v>23.4</v>
      </c>
      <c r="N175" s="107">
        <f>M175*J188</f>
        <v>688.896</v>
      </c>
      <c r="O175" s="107"/>
      <c r="P175" s="107">
        <v>23.1</v>
      </c>
      <c r="Q175" s="107">
        <f>P175*J188</f>
        <v>680.0640000000001</v>
      </c>
      <c r="R175" s="107">
        <f>G175+J175+M175+P175</f>
        <v>93.29999999999998</v>
      </c>
      <c r="S175" s="107">
        <f>H175+K175+N175+Q175</f>
        <v>2746.7520000000004</v>
      </c>
      <c r="T175" s="81"/>
      <c r="U175" s="8"/>
      <c r="V175" s="8"/>
    </row>
    <row r="176" spans="1:22" s="9" customFormat="1" ht="30.75" customHeight="1" hidden="1">
      <c r="A176" s="102">
        <v>5</v>
      </c>
      <c r="B176" s="588" t="s">
        <v>47</v>
      </c>
      <c r="C176" s="589"/>
      <c r="D176" s="590"/>
      <c r="E176" s="305"/>
      <c r="F176" s="105"/>
      <c r="G176" s="104">
        <f>G177+G178+G179+G180+G181+G182</f>
        <v>127.91</v>
      </c>
      <c r="H176" s="104">
        <f>H177+H178+H179+H180+H181+H182</f>
        <v>3854.7524000000003</v>
      </c>
      <c r="I176" s="104"/>
      <c r="J176" s="104">
        <f>J177+J178+J179+J181+J182+J180</f>
        <v>122.46000000000001</v>
      </c>
      <c r="K176" s="104">
        <f>K177+K178+K179+K180+K181+K182</f>
        <v>3672.3874</v>
      </c>
      <c r="L176" s="104"/>
      <c r="M176" s="104">
        <f>M177+M178+M179+M180+M181+M182</f>
        <v>110.28999999999999</v>
      </c>
      <c r="N176" s="104">
        <f>N177+N178+N179+N180+N181+N182</f>
        <v>3314.1026</v>
      </c>
      <c r="O176" s="104"/>
      <c r="P176" s="104">
        <f>P177+P178+P179+P180+P181+P182</f>
        <v>122.81</v>
      </c>
      <c r="Q176" s="104">
        <f>Q177+Q178+Q179+Q180+Q181+Q182</f>
        <v>3701.0734</v>
      </c>
      <c r="R176" s="104">
        <f>R177+R178+R179+R180+R181+R182</f>
        <v>483.46999999999997</v>
      </c>
      <c r="S176" s="104">
        <f>S177+S178+S179+S180+S181+S182</f>
        <v>14542.3158</v>
      </c>
      <c r="T176" s="81"/>
      <c r="U176" s="8"/>
      <c r="V176" s="8"/>
    </row>
    <row r="177" spans="1:22" s="9" customFormat="1" ht="30.75" customHeight="1" hidden="1">
      <c r="A177" s="102"/>
      <c r="B177" s="584" t="s">
        <v>48</v>
      </c>
      <c r="C177" s="585"/>
      <c r="D177" s="586"/>
      <c r="E177" s="303"/>
      <c r="F177" s="105"/>
      <c r="G177" s="107">
        <v>7.71</v>
      </c>
      <c r="H177" s="107">
        <f>G177*J188</f>
        <v>226.9824</v>
      </c>
      <c r="I177" s="107"/>
      <c r="J177" s="107">
        <v>6.36</v>
      </c>
      <c r="K177" s="107">
        <f>J177*J188</f>
        <v>187.2384</v>
      </c>
      <c r="L177" s="107"/>
      <c r="M177" s="107">
        <v>3.69</v>
      </c>
      <c r="N177" s="107">
        <f>M177*J188</f>
        <v>108.6336</v>
      </c>
      <c r="O177" s="107"/>
      <c r="P177" s="107">
        <v>6.11</v>
      </c>
      <c r="Q177" s="107">
        <f>P177*J188</f>
        <v>179.87840000000003</v>
      </c>
      <c r="R177" s="107">
        <f aca="true" t="shared" si="18" ref="R177:S182">G177+J177+M177+P177</f>
        <v>23.87</v>
      </c>
      <c r="S177" s="107">
        <f t="shared" si="18"/>
        <v>702.7328000000001</v>
      </c>
      <c r="T177" s="81"/>
      <c r="U177" s="8"/>
      <c r="V177" s="8"/>
    </row>
    <row r="178" spans="1:22" s="9" customFormat="1" ht="30.75" customHeight="1" hidden="1">
      <c r="A178" s="102"/>
      <c r="B178" s="584" t="s">
        <v>49</v>
      </c>
      <c r="C178" s="585"/>
      <c r="D178" s="586"/>
      <c r="E178" s="303"/>
      <c r="F178" s="105"/>
      <c r="G178" s="107">
        <v>40</v>
      </c>
      <c r="H178" s="107">
        <f>G178*J188</f>
        <v>1177.6000000000001</v>
      </c>
      <c r="I178" s="107"/>
      <c r="J178" s="107">
        <v>40</v>
      </c>
      <c r="K178" s="107">
        <f>J178*J188</f>
        <v>1177.6000000000001</v>
      </c>
      <c r="L178" s="107"/>
      <c r="M178" s="107">
        <v>40</v>
      </c>
      <c r="N178" s="107">
        <f>M178*J188</f>
        <v>1177.6000000000001</v>
      </c>
      <c r="O178" s="107"/>
      <c r="P178" s="107">
        <v>40</v>
      </c>
      <c r="Q178" s="107">
        <f>P178*J188</f>
        <v>1177.6000000000001</v>
      </c>
      <c r="R178" s="107">
        <f t="shared" si="18"/>
        <v>160</v>
      </c>
      <c r="S178" s="107">
        <f t="shared" si="18"/>
        <v>4710.400000000001</v>
      </c>
      <c r="T178" s="81"/>
      <c r="U178" s="8"/>
      <c r="V178" s="8"/>
    </row>
    <row r="179" spans="1:22" s="9" customFormat="1" ht="30.75" customHeight="1" hidden="1">
      <c r="A179" s="102"/>
      <c r="B179" s="584" t="s">
        <v>50</v>
      </c>
      <c r="C179" s="585"/>
      <c r="D179" s="586"/>
      <c r="E179" s="303"/>
      <c r="F179" s="105"/>
      <c r="G179" s="107">
        <v>27.6</v>
      </c>
      <c r="H179" s="109">
        <f>G179*J188</f>
        <v>812.5440000000001</v>
      </c>
      <c r="I179" s="107"/>
      <c r="J179" s="107">
        <v>27.6</v>
      </c>
      <c r="K179" s="107">
        <f>J179*J188</f>
        <v>812.5440000000001</v>
      </c>
      <c r="L179" s="107"/>
      <c r="M179" s="107">
        <v>27.6</v>
      </c>
      <c r="N179" s="107">
        <f>M179*J188</f>
        <v>812.5440000000001</v>
      </c>
      <c r="O179" s="107"/>
      <c r="P179" s="107">
        <v>27.6</v>
      </c>
      <c r="Q179" s="107">
        <f>P179*J188</f>
        <v>812.5440000000001</v>
      </c>
      <c r="R179" s="107">
        <f t="shared" si="18"/>
        <v>110.4</v>
      </c>
      <c r="S179" s="107">
        <f t="shared" si="18"/>
        <v>3250.1760000000004</v>
      </c>
      <c r="T179" s="81"/>
      <c r="U179" s="8"/>
      <c r="V179" s="8"/>
    </row>
    <row r="180" spans="1:22" s="9" customFormat="1" ht="30.75" customHeight="1" hidden="1">
      <c r="A180" s="102"/>
      <c r="B180" s="587" t="s">
        <v>40</v>
      </c>
      <c r="C180" s="587"/>
      <c r="D180" s="587"/>
      <c r="E180" s="304"/>
      <c r="F180" s="105"/>
      <c r="G180" s="107">
        <v>40</v>
      </c>
      <c r="H180" s="107">
        <f>G180*J188</f>
        <v>1177.6000000000001</v>
      </c>
      <c r="I180" s="107"/>
      <c r="J180" s="107">
        <v>39</v>
      </c>
      <c r="K180" s="107">
        <f>J180*J188</f>
        <v>1148.16</v>
      </c>
      <c r="L180" s="107"/>
      <c r="M180" s="107">
        <v>29.5</v>
      </c>
      <c r="N180" s="107">
        <f>M180*J188</f>
        <v>868.48</v>
      </c>
      <c r="O180" s="107"/>
      <c r="P180" s="107">
        <v>37</v>
      </c>
      <c r="Q180" s="107">
        <f>P180*J188</f>
        <v>1089.28</v>
      </c>
      <c r="R180" s="107">
        <f t="shared" si="18"/>
        <v>145.5</v>
      </c>
      <c r="S180" s="107">
        <f t="shared" si="18"/>
        <v>4283.52</v>
      </c>
      <c r="T180" s="81"/>
      <c r="U180" s="8"/>
      <c r="V180" s="8"/>
    </row>
    <row r="181" spans="1:22" s="9" customFormat="1" ht="30.75" customHeight="1" hidden="1">
      <c r="A181" s="102"/>
      <c r="B181" s="587" t="s">
        <v>51</v>
      </c>
      <c r="C181" s="587"/>
      <c r="D181" s="587"/>
      <c r="E181" s="304"/>
      <c r="F181" s="105"/>
      <c r="G181" s="107">
        <v>4.6</v>
      </c>
      <c r="H181" s="107">
        <f>G181*J189</f>
        <v>167.94599999999997</v>
      </c>
      <c r="I181" s="107"/>
      <c r="J181" s="107">
        <v>1.5</v>
      </c>
      <c r="K181" s="107">
        <f>J181*J189</f>
        <v>54.765</v>
      </c>
      <c r="L181" s="107"/>
      <c r="M181" s="107">
        <v>1.5</v>
      </c>
      <c r="N181" s="107">
        <f>M181*J189</f>
        <v>54.765</v>
      </c>
      <c r="O181" s="107"/>
      <c r="P181" s="107">
        <v>4.1</v>
      </c>
      <c r="Q181" s="107">
        <f>P181*J189</f>
        <v>149.69099999999997</v>
      </c>
      <c r="R181" s="107">
        <f t="shared" si="18"/>
        <v>11.7</v>
      </c>
      <c r="S181" s="107">
        <f t="shared" si="18"/>
        <v>427.1669999999999</v>
      </c>
      <c r="T181" s="81"/>
      <c r="U181" s="8"/>
      <c r="V181" s="8"/>
    </row>
    <row r="182" spans="1:22" s="9" customFormat="1" ht="30.75" customHeight="1" hidden="1">
      <c r="A182" s="102"/>
      <c r="B182" s="587" t="s">
        <v>52</v>
      </c>
      <c r="C182" s="587"/>
      <c r="D182" s="587"/>
      <c r="E182" s="304"/>
      <c r="F182" s="105"/>
      <c r="G182" s="107">
        <v>8</v>
      </c>
      <c r="H182" s="107">
        <f>G182*J189</f>
        <v>292.08</v>
      </c>
      <c r="I182" s="107"/>
      <c r="J182" s="107">
        <v>8</v>
      </c>
      <c r="K182" s="107">
        <f>J182*J189</f>
        <v>292.08</v>
      </c>
      <c r="L182" s="107"/>
      <c r="M182" s="107">
        <v>8</v>
      </c>
      <c r="N182" s="107">
        <f>M182*J189</f>
        <v>292.08</v>
      </c>
      <c r="O182" s="107"/>
      <c r="P182" s="107">
        <v>8</v>
      </c>
      <c r="Q182" s="107">
        <f>P182*J189</f>
        <v>292.08</v>
      </c>
      <c r="R182" s="107">
        <f t="shared" si="18"/>
        <v>32</v>
      </c>
      <c r="S182" s="107">
        <f t="shared" si="18"/>
        <v>1168.32</v>
      </c>
      <c r="T182" s="81"/>
      <c r="U182" s="8"/>
      <c r="V182" s="8"/>
    </row>
    <row r="183" spans="1:22" s="9" customFormat="1" ht="30.75" customHeight="1" hidden="1">
      <c r="A183" s="102">
        <v>6</v>
      </c>
      <c r="B183" s="588" t="s">
        <v>53</v>
      </c>
      <c r="C183" s="589"/>
      <c r="D183" s="590"/>
      <c r="E183" s="305"/>
      <c r="F183" s="105"/>
      <c r="G183" s="104">
        <f>G184+G185</f>
        <v>428.14000000000004</v>
      </c>
      <c r="H183" s="104">
        <f>H184+H185</f>
        <v>12604.4416</v>
      </c>
      <c r="I183" s="104"/>
      <c r="J183" s="104">
        <f>J184+J185</f>
        <v>444.5</v>
      </c>
      <c r="K183" s="104">
        <f>K184+K185</f>
        <v>13086.08</v>
      </c>
      <c r="L183" s="104"/>
      <c r="M183" s="104">
        <f>M184+M185</f>
        <v>216.12</v>
      </c>
      <c r="N183" s="104">
        <f>N184+N185</f>
        <v>6362.5728</v>
      </c>
      <c r="O183" s="104"/>
      <c r="P183" s="104">
        <f>P184+P185</f>
        <v>423.71000000000004</v>
      </c>
      <c r="Q183" s="104">
        <f>Q184+Q185</f>
        <v>12474.022400000002</v>
      </c>
      <c r="R183" s="104">
        <f>R184+R185</f>
        <v>1512.47</v>
      </c>
      <c r="S183" s="104">
        <f>S184+S185</f>
        <v>44527.1168</v>
      </c>
      <c r="T183" s="81"/>
      <c r="U183" s="8"/>
      <c r="V183" s="8"/>
    </row>
    <row r="184" spans="1:22" s="9" customFormat="1" ht="30.75" customHeight="1" hidden="1">
      <c r="A184" s="105"/>
      <c r="B184" s="584" t="s">
        <v>54</v>
      </c>
      <c r="C184" s="585"/>
      <c r="D184" s="586"/>
      <c r="E184" s="303"/>
      <c r="F184" s="105"/>
      <c r="G184" s="107">
        <v>27.6</v>
      </c>
      <c r="H184" s="107">
        <f>G184*J188</f>
        <v>812.5440000000001</v>
      </c>
      <c r="I184" s="107"/>
      <c r="J184" s="107">
        <v>44.5</v>
      </c>
      <c r="K184" s="107">
        <f>J184*J188</f>
        <v>1310.0800000000002</v>
      </c>
      <c r="L184" s="107"/>
      <c r="M184" s="107">
        <v>74.6</v>
      </c>
      <c r="N184" s="107">
        <f>M184*J188</f>
        <v>2196.2239999999997</v>
      </c>
      <c r="O184" s="107"/>
      <c r="P184" s="107">
        <v>23.1</v>
      </c>
      <c r="Q184" s="107">
        <f>P184*J188</f>
        <v>680.0640000000001</v>
      </c>
      <c r="R184" s="107">
        <f>G184+J184+M184+P184</f>
        <v>169.79999999999998</v>
      </c>
      <c r="S184" s="107">
        <f>H184+K184+N184+Q184</f>
        <v>4998.912</v>
      </c>
      <c r="T184" s="81"/>
      <c r="U184" s="8"/>
      <c r="V184" s="8"/>
    </row>
    <row r="185" spans="1:22" s="9" customFormat="1" ht="30.75" customHeight="1" hidden="1">
      <c r="A185" s="105"/>
      <c r="B185" s="584" t="s">
        <v>55</v>
      </c>
      <c r="C185" s="585"/>
      <c r="D185" s="586"/>
      <c r="E185" s="303"/>
      <c r="F185" s="105"/>
      <c r="G185" s="107">
        <v>400.54</v>
      </c>
      <c r="H185" s="107">
        <f>G185*J188</f>
        <v>11791.8976</v>
      </c>
      <c r="I185" s="107"/>
      <c r="J185" s="107">
        <v>400</v>
      </c>
      <c r="K185" s="107">
        <f>J185*J188</f>
        <v>11776</v>
      </c>
      <c r="L185" s="107"/>
      <c r="M185" s="107">
        <v>141.52</v>
      </c>
      <c r="N185" s="107">
        <f>M185*J188</f>
        <v>4166.348800000001</v>
      </c>
      <c r="O185" s="107"/>
      <c r="P185" s="107">
        <v>400.61</v>
      </c>
      <c r="Q185" s="107">
        <f>P185*J188</f>
        <v>11793.958400000001</v>
      </c>
      <c r="R185" s="107">
        <f>G185+J185+M185+P185</f>
        <v>1342.67</v>
      </c>
      <c r="S185" s="107">
        <f>H185+K185+N185+Q185</f>
        <v>39528.2048</v>
      </c>
      <c r="T185" s="81"/>
      <c r="U185" s="8"/>
      <c r="V185" s="8"/>
    </row>
    <row r="186" spans="1:20" s="9" customFormat="1" ht="35.25" hidden="1">
      <c r="A186" s="110"/>
      <c r="B186" s="604" t="s">
        <v>19</v>
      </c>
      <c r="C186" s="605"/>
      <c r="D186" s="606"/>
      <c r="E186" s="311"/>
      <c r="F186" s="102" t="e">
        <f>F165+#REF!+#REF!+F167+F168+F169+#REF!+F170+F171+F172+F173+F174+#REF!</f>
        <v>#REF!</v>
      </c>
      <c r="G186" s="104">
        <f>G165+G166+G173+G174+G176+G183</f>
        <v>4846.45</v>
      </c>
      <c r="H186" s="104">
        <f>H165+H166+H173+H174+H176+H183</f>
        <v>153847.25999999998</v>
      </c>
      <c r="I186" s="104" t="e">
        <f>I165+I167+I168+I169+#REF!+I170+I171+I172+I173+I174</f>
        <v>#REF!</v>
      </c>
      <c r="J186" s="104">
        <f>J165+J166+J173+J174+J176+J183</f>
        <v>4540.66</v>
      </c>
      <c r="K186" s="104">
        <f>K165+K166+K173+K174+K176+K183</f>
        <v>145395.55539999998</v>
      </c>
      <c r="L186" s="104" t="e">
        <f>L165+L167+L168+L169+#REF!+L170+L171+L172+L173+L174</f>
        <v>#REF!</v>
      </c>
      <c r="M186" s="104">
        <f>M165+M166+M173+M174+M176+M183</f>
        <v>4474.3099999999995</v>
      </c>
      <c r="N186" s="104">
        <f>N165+N166+N173+N174+N176+N183</f>
        <v>143180.62140000003</v>
      </c>
      <c r="O186" s="104" t="e">
        <f>O165+O167+O168+O169+#REF!+O170+O171+O172+O173+O174</f>
        <v>#REF!</v>
      </c>
      <c r="P186" s="104">
        <f>P165+P166+P173+P174+P176+P183</f>
        <v>4729.720000000001</v>
      </c>
      <c r="Q186" s="104">
        <f>Q165+Q166+Q173+Q174+Q176+Q183</f>
        <v>151036.4238</v>
      </c>
      <c r="R186" s="104">
        <f>R165+R166+R173+R174+R176+R183</f>
        <v>18591.140000000003</v>
      </c>
      <c r="S186" s="104">
        <f>S165+S166+S173+S174+S176+S183</f>
        <v>593459.8605999999</v>
      </c>
      <c r="T186" s="81"/>
    </row>
    <row r="187" spans="1:20" s="9" customFormat="1" ht="35.25" hidden="1">
      <c r="A187" s="110"/>
      <c r="B187" s="607" t="s">
        <v>17</v>
      </c>
      <c r="C187" s="607"/>
      <c r="D187" s="607"/>
      <c r="E187" s="312"/>
      <c r="F187" s="597" t="s">
        <v>60</v>
      </c>
      <c r="G187" s="597"/>
      <c r="H187" s="597"/>
      <c r="I187" s="597"/>
      <c r="J187" s="597"/>
      <c r="K187" s="597"/>
      <c r="L187" s="597"/>
      <c r="M187" s="597"/>
      <c r="N187" s="597"/>
      <c r="O187" s="597"/>
      <c r="P187" s="597"/>
      <c r="Q187" s="597"/>
      <c r="R187" s="597"/>
      <c r="S187" s="597"/>
      <c r="T187" s="81"/>
    </row>
    <row r="188" spans="1:20" s="9" customFormat="1" ht="25.5" customHeight="1" hidden="1">
      <c r="A188" s="84"/>
      <c r="B188" s="84"/>
      <c r="C188" s="84"/>
      <c r="D188" s="84"/>
      <c r="E188" s="84"/>
      <c r="F188" s="84"/>
      <c r="G188" s="84"/>
      <c r="H188" s="87" t="s">
        <v>12</v>
      </c>
      <c r="I188" s="87"/>
      <c r="J188" s="87">
        <v>29.44</v>
      </c>
      <c r="K188" s="87"/>
      <c r="L188" s="84"/>
      <c r="M188" s="84"/>
      <c r="N188" s="84"/>
      <c r="O188" s="84"/>
      <c r="P188" s="84"/>
      <c r="Q188" s="84"/>
      <c r="R188" s="84"/>
      <c r="S188" s="84"/>
      <c r="T188" s="81"/>
    </row>
    <row r="189" spans="1:20" s="9" customFormat="1" ht="33" customHeight="1" hidden="1">
      <c r="A189" s="84"/>
      <c r="B189" s="84"/>
      <c r="C189" s="84"/>
      <c r="D189" s="84"/>
      <c r="E189" s="84"/>
      <c r="F189" s="84"/>
      <c r="G189" s="84"/>
      <c r="H189" s="87" t="s">
        <v>13</v>
      </c>
      <c r="I189" s="87"/>
      <c r="J189" s="87">
        <v>36.51</v>
      </c>
      <c r="K189" s="87"/>
      <c r="L189" s="84"/>
      <c r="M189" s="84"/>
      <c r="N189" s="84"/>
      <c r="O189" s="84"/>
      <c r="P189" s="84"/>
      <c r="Q189" s="97"/>
      <c r="R189" s="97"/>
      <c r="S189" s="84"/>
      <c r="T189" s="81"/>
    </row>
    <row r="190" spans="1:20" s="9" customFormat="1" ht="34.5" customHeight="1" hidden="1">
      <c r="A190" s="596" t="s">
        <v>64</v>
      </c>
      <c r="B190" s="596"/>
      <c r="C190" s="596"/>
      <c r="D190" s="596"/>
      <c r="E190" s="596"/>
      <c r="F190" s="596"/>
      <c r="G190" s="596"/>
      <c r="H190" s="596"/>
      <c r="I190" s="596"/>
      <c r="J190" s="596"/>
      <c r="K190" s="596"/>
      <c r="L190" s="596"/>
      <c r="M190" s="596"/>
      <c r="N190" s="596"/>
      <c r="O190" s="596"/>
      <c r="P190" s="596"/>
      <c r="Q190" s="596"/>
      <c r="R190" s="596"/>
      <c r="S190" s="596"/>
      <c r="T190" s="81"/>
    </row>
    <row r="191" spans="1:20" s="9" customFormat="1" ht="35.25" hidden="1">
      <c r="A191" s="597" t="s">
        <v>15</v>
      </c>
      <c r="B191" s="598" t="s">
        <v>0</v>
      </c>
      <c r="C191" s="599"/>
      <c r="D191" s="600"/>
      <c r="E191" s="309"/>
      <c r="F191" s="595" t="s">
        <v>1</v>
      </c>
      <c r="G191" s="595"/>
      <c r="H191" s="595"/>
      <c r="I191" s="595" t="s">
        <v>3</v>
      </c>
      <c r="J191" s="595"/>
      <c r="K191" s="595"/>
      <c r="L191" s="595" t="s">
        <v>4</v>
      </c>
      <c r="M191" s="595"/>
      <c r="N191" s="595"/>
      <c r="O191" s="595" t="s">
        <v>6</v>
      </c>
      <c r="P191" s="595"/>
      <c r="Q191" s="595"/>
      <c r="R191" s="595" t="s">
        <v>7</v>
      </c>
      <c r="S191" s="595"/>
      <c r="T191" s="81"/>
    </row>
    <row r="192" spans="1:20" s="9" customFormat="1" ht="35.25" hidden="1">
      <c r="A192" s="597"/>
      <c r="B192" s="601"/>
      <c r="C192" s="602"/>
      <c r="D192" s="603"/>
      <c r="E192" s="310"/>
      <c r="F192" s="308" t="s">
        <v>10</v>
      </c>
      <c r="G192" s="308" t="s">
        <v>10</v>
      </c>
      <c r="H192" s="308" t="s">
        <v>5</v>
      </c>
      <c r="I192" s="308" t="s">
        <v>10</v>
      </c>
      <c r="J192" s="308" t="s">
        <v>10</v>
      </c>
      <c r="K192" s="308" t="s">
        <v>5</v>
      </c>
      <c r="L192" s="308" t="s">
        <v>10</v>
      </c>
      <c r="M192" s="308" t="s">
        <v>10</v>
      </c>
      <c r="N192" s="308" t="s">
        <v>5</v>
      </c>
      <c r="O192" s="308" t="s">
        <v>10</v>
      </c>
      <c r="P192" s="308" t="s">
        <v>10</v>
      </c>
      <c r="Q192" s="308" t="s">
        <v>5</v>
      </c>
      <c r="R192" s="308" t="s">
        <v>10</v>
      </c>
      <c r="S192" s="308" t="s">
        <v>5</v>
      </c>
      <c r="T192" s="81"/>
    </row>
    <row r="193" spans="1:23" s="9" customFormat="1" ht="25.5" customHeight="1" hidden="1">
      <c r="A193" s="102">
        <v>1</v>
      </c>
      <c r="B193" s="588" t="s">
        <v>33</v>
      </c>
      <c r="C193" s="589"/>
      <c r="D193" s="590"/>
      <c r="E193" s="305"/>
      <c r="F193" s="105">
        <v>17.5</v>
      </c>
      <c r="G193" s="104">
        <v>12.3</v>
      </c>
      <c r="H193" s="104">
        <f>G193*J216</f>
        <v>457.068</v>
      </c>
      <c r="I193" s="104">
        <v>17.5</v>
      </c>
      <c r="J193" s="104">
        <v>8.3</v>
      </c>
      <c r="K193" s="104">
        <f>J193*J216</f>
        <v>308.428</v>
      </c>
      <c r="L193" s="104">
        <v>17.5</v>
      </c>
      <c r="M193" s="104">
        <v>5.4</v>
      </c>
      <c r="N193" s="104">
        <f>M193*K216</f>
        <v>207.9</v>
      </c>
      <c r="O193" s="104">
        <v>17.5</v>
      </c>
      <c r="P193" s="104">
        <v>11.3</v>
      </c>
      <c r="Q193" s="104">
        <f>P193*K216</f>
        <v>435.05</v>
      </c>
      <c r="R193" s="104">
        <f>G193+J193+M193+P193</f>
        <v>37.3</v>
      </c>
      <c r="S193" s="104">
        <f>H193+K193+N193+Q193</f>
        <v>1408.446</v>
      </c>
      <c r="T193" s="81" t="s">
        <v>21</v>
      </c>
      <c r="U193" s="8">
        <f>41.08*P193</f>
        <v>464.204</v>
      </c>
      <c r="V193" s="8">
        <f>H193+K193+N193+Q193</f>
        <v>1408.446</v>
      </c>
      <c r="W193" s="9">
        <f aca="true" t="shared" si="19" ref="W193:W202">G193+J193+M193+P193</f>
        <v>37.3</v>
      </c>
    </row>
    <row r="194" spans="1:22" s="9" customFormat="1" ht="25.5" customHeight="1" hidden="1">
      <c r="A194" s="102">
        <v>2</v>
      </c>
      <c r="B194" s="588" t="s">
        <v>41</v>
      </c>
      <c r="C194" s="589"/>
      <c r="D194" s="590"/>
      <c r="E194" s="305"/>
      <c r="F194" s="105"/>
      <c r="G194" s="104">
        <f>G195+G196+G197+G198+G199+G200</f>
        <v>5188.679999999999</v>
      </c>
      <c r="H194" s="104">
        <f>H195+H196+H198+H199+H200+H197</f>
        <v>136057.8288</v>
      </c>
      <c r="I194" s="104"/>
      <c r="J194" s="104">
        <f>J195+J196+J197+J198+J199+J200</f>
        <v>4597.45</v>
      </c>
      <c r="K194" s="104">
        <f>K195+K196+K197+K198+K199+K200</f>
        <v>119534.57199999999</v>
      </c>
      <c r="L194" s="104"/>
      <c r="M194" s="104">
        <f>M195+M196+M197+M198+M199+M200</f>
        <v>4948.61</v>
      </c>
      <c r="N194" s="104">
        <f>N195+N196+N197+N198+N199+N200</f>
        <v>134143.28500000003</v>
      </c>
      <c r="O194" s="104"/>
      <c r="P194" s="104">
        <f>P195+P196+P197+P198+P199+P200</f>
        <v>4697.63</v>
      </c>
      <c r="Q194" s="104">
        <f>Q195+Q196+Q197+Q198+Q199+Q200</f>
        <v>125820.235</v>
      </c>
      <c r="R194" s="104">
        <f>R195+R196+R198+R199+R200+R197</f>
        <v>19432.370000000003</v>
      </c>
      <c r="S194" s="104">
        <f>S195+S196+S197+S198+S199+S200</f>
        <v>515555.92079999996</v>
      </c>
      <c r="T194" s="81"/>
      <c r="U194" s="8"/>
      <c r="V194" s="8"/>
    </row>
    <row r="195" spans="1:23" s="9" customFormat="1" ht="32.25" customHeight="1" hidden="1">
      <c r="A195" s="105"/>
      <c r="B195" s="584" t="s">
        <v>34</v>
      </c>
      <c r="C195" s="585"/>
      <c r="D195" s="586"/>
      <c r="E195" s="303"/>
      <c r="F195" s="105">
        <v>2715</v>
      </c>
      <c r="G195" s="107">
        <v>748.28</v>
      </c>
      <c r="H195" s="107">
        <f>G195*J216</f>
        <v>27806.084799999997</v>
      </c>
      <c r="I195" s="107">
        <v>2715</v>
      </c>
      <c r="J195" s="107">
        <v>409.15</v>
      </c>
      <c r="K195" s="107">
        <f>J195*J216</f>
        <v>15204.013999999997</v>
      </c>
      <c r="L195" s="107">
        <v>2715</v>
      </c>
      <c r="M195" s="107">
        <v>662.91</v>
      </c>
      <c r="N195" s="107">
        <f>M195*K216</f>
        <v>25522.035</v>
      </c>
      <c r="O195" s="107">
        <v>2715</v>
      </c>
      <c r="P195" s="107">
        <v>464.93</v>
      </c>
      <c r="Q195" s="107">
        <f>P195*K216</f>
        <v>17899.805</v>
      </c>
      <c r="R195" s="107">
        <f aca="true" t="shared" si="20" ref="R195:S201">G195+J195+M195+P195</f>
        <v>2285.2699999999995</v>
      </c>
      <c r="S195" s="107">
        <f t="shared" si="20"/>
        <v>86431.9388</v>
      </c>
      <c r="T195" s="81" t="s">
        <v>21</v>
      </c>
      <c r="U195" s="8">
        <f aca="true" t="shared" si="21" ref="U195:U202">41.08*P195</f>
        <v>19099.324399999998</v>
      </c>
      <c r="V195" s="8">
        <f aca="true" t="shared" si="22" ref="V195:V202">H195+K195+N195+Q195</f>
        <v>86431.9388</v>
      </c>
      <c r="W195" s="9">
        <f t="shared" si="19"/>
        <v>2285.2699999999995</v>
      </c>
    </row>
    <row r="196" spans="1:23" s="9" customFormat="1" ht="33.75" customHeight="1" hidden="1">
      <c r="A196" s="105"/>
      <c r="B196" s="584" t="s">
        <v>35</v>
      </c>
      <c r="C196" s="585"/>
      <c r="D196" s="586"/>
      <c r="E196" s="303"/>
      <c r="F196" s="105">
        <v>816</v>
      </c>
      <c r="G196" s="107">
        <v>660</v>
      </c>
      <c r="H196" s="107">
        <f>G196*J216</f>
        <v>24525.6</v>
      </c>
      <c r="I196" s="107">
        <v>816</v>
      </c>
      <c r="J196" s="107">
        <v>660</v>
      </c>
      <c r="K196" s="107">
        <f>J196*J216</f>
        <v>24525.6</v>
      </c>
      <c r="L196" s="107">
        <v>816</v>
      </c>
      <c r="M196" s="107">
        <v>660</v>
      </c>
      <c r="N196" s="107">
        <f>M196*K216</f>
        <v>25410</v>
      </c>
      <c r="O196" s="107">
        <v>816</v>
      </c>
      <c r="P196" s="107">
        <v>660</v>
      </c>
      <c r="Q196" s="107">
        <f>P196*K216</f>
        <v>25410</v>
      </c>
      <c r="R196" s="107">
        <f t="shared" si="20"/>
        <v>2640</v>
      </c>
      <c r="S196" s="107">
        <f t="shared" si="20"/>
        <v>99871.2</v>
      </c>
      <c r="T196" s="81" t="s">
        <v>21</v>
      </c>
      <c r="U196" s="8">
        <f t="shared" si="21"/>
        <v>27112.8</v>
      </c>
      <c r="V196" s="8">
        <f t="shared" si="22"/>
        <v>99871.2</v>
      </c>
      <c r="W196" s="9">
        <f t="shared" si="19"/>
        <v>2640</v>
      </c>
    </row>
    <row r="197" spans="1:23" s="9" customFormat="1" ht="34.5" customHeight="1" hidden="1">
      <c r="A197" s="105"/>
      <c r="B197" s="584" t="s">
        <v>36</v>
      </c>
      <c r="C197" s="585"/>
      <c r="D197" s="586"/>
      <c r="E197" s="303"/>
      <c r="F197" s="105">
        <v>910.2</v>
      </c>
      <c r="G197" s="107">
        <v>774</v>
      </c>
      <c r="H197" s="107">
        <f>G197*J217</f>
        <v>8196.66</v>
      </c>
      <c r="I197" s="107">
        <v>1072.5</v>
      </c>
      <c r="J197" s="107">
        <v>912</v>
      </c>
      <c r="K197" s="107">
        <f>J197*J217</f>
        <v>9658.08</v>
      </c>
      <c r="L197" s="107">
        <v>905.1</v>
      </c>
      <c r="M197" s="107">
        <v>769</v>
      </c>
      <c r="N197" s="107">
        <f>M197*K217</f>
        <v>8143.71</v>
      </c>
      <c r="O197" s="107">
        <v>1121.6</v>
      </c>
      <c r="P197" s="107">
        <v>940</v>
      </c>
      <c r="Q197" s="107">
        <f>P197*K217</f>
        <v>9954.6</v>
      </c>
      <c r="R197" s="107">
        <f t="shared" si="20"/>
        <v>3395</v>
      </c>
      <c r="S197" s="107">
        <f t="shared" si="20"/>
        <v>35953.049999999996</v>
      </c>
      <c r="T197" s="81" t="s">
        <v>21</v>
      </c>
      <c r="U197" s="8">
        <f>11.81*P197</f>
        <v>11101.4</v>
      </c>
      <c r="V197" s="8">
        <f t="shared" si="22"/>
        <v>35953.049999999996</v>
      </c>
      <c r="W197" s="9">
        <f t="shared" si="19"/>
        <v>3395</v>
      </c>
    </row>
    <row r="198" spans="1:23" s="9" customFormat="1" ht="28.5" customHeight="1" hidden="1">
      <c r="A198" s="105"/>
      <c r="B198" s="587" t="s">
        <v>37</v>
      </c>
      <c r="C198" s="587"/>
      <c r="D198" s="587"/>
      <c r="E198" s="304"/>
      <c r="F198" s="105">
        <v>1845</v>
      </c>
      <c r="G198" s="107">
        <v>1362</v>
      </c>
      <c r="H198" s="107">
        <f>G198*J217</f>
        <v>14423.58</v>
      </c>
      <c r="I198" s="107">
        <v>1803</v>
      </c>
      <c r="J198" s="107">
        <v>1019</v>
      </c>
      <c r="K198" s="107">
        <f>J198*J217</f>
        <v>10791.21</v>
      </c>
      <c r="L198" s="107">
        <v>1803</v>
      </c>
      <c r="M198" s="107">
        <v>1251</v>
      </c>
      <c r="N198" s="107">
        <f>M198*K217</f>
        <v>13248.09</v>
      </c>
      <c r="O198" s="107">
        <v>1813.3</v>
      </c>
      <c r="P198" s="107">
        <v>1032</v>
      </c>
      <c r="Q198" s="107">
        <f>P198*K217</f>
        <v>10928.88</v>
      </c>
      <c r="R198" s="107">
        <f t="shared" si="20"/>
        <v>4664</v>
      </c>
      <c r="S198" s="107">
        <f t="shared" si="20"/>
        <v>49391.76</v>
      </c>
      <c r="T198" s="81" t="s">
        <v>21</v>
      </c>
      <c r="U198" s="8">
        <f t="shared" si="21"/>
        <v>42394.56</v>
      </c>
      <c r="V198" s="8">
        <f t="shared" si="22"/>
        <v>49391.76</v>
      </c>
      <c r="W198" s="9">
        <f t="shared" si="19"/>
        <v>4664</v>
      </c>
    </row>
    <row r="199" spans="1:23" s="9" customFormat="1" ht="33" customHeight="1" hidden="1">
      <c r="A199" s="105"/>
      <c r="B199" s="587" t="s">
        <v>38</v>
      </c>
      <c r="C199" s="587"/>
      <c r="D199" s="587"/>
      <c r="E199" s="304"/>
      <c r="F199" s="105">
        <v>74.5</v>
      </c>
      <c r="G199" s="107">
        <v>1568</v>
      </c>
      <c r="H199" s="107">
        <f>G199*J216</f>
        <v>58266.88</v>
      </c>
      <c r="I199" s="107">
        <v>72.8</v>
      </c>
      <c r="J199" s="107">
        <v>1533</v>
      </c>
      <c r="K199" s="107">
        <f>J199*J216</f>
        <v>56966.27999999999</v>
      </c>
      <c r="L199" s="107">
        <v>72.9</v>
      </c>
      <c r="M199" s="107">
        <v>1533</v>
      </c>
      <c r="N199" s="107">
        <f>M199*K216</f>
        <v>59020.5</v>
      </c>
      <c r="O199" s="107">
        <v>72.9</v>
      </c>
      <c r="P199" s="107">
        <v>1541</v>
      </c>
      <c r="Q199" s="107">
        <f>P199*K216</f>
        <v>59328.5</v>
      </c>
      <c r="R199" s="107">
        <f t="shared" si="20"/>
        <v>6175</v>
      </c>
      <c r="S199" s="107">
        <f t="shared" si="20"/>
        <v>233582.15999999997</v>
      </c>
      <c r="T199" s="81" t="s">
        <v>21</v>
      </c>
      <c r="U199" s="8">
        <f t="shared" si="21"/>
        <v>63304.28</v>
      </c>
      <c r="V199" s="8">
        <f t="shared" si="22"/>
        <v>233582.15999999997</v>
      </c>
      <c r="W199" s="9">
        <f t="shared" si="19"/>
        <v>6175</v>
      </c>
    </row>
    <row r="200" spans="1:23" s="9" customFormat="1" ht="44.25" customHeight="1" hidden="1">
      <c r="A200" s="105"/>
      <c r="B200" s="587" t="s">
        <v>39</v>
      </c>
      <c r="C200" s="587"/>
      <c r="D200" s="587"/>
      <c r="E200" s="304"/>
      <c r="F200" s="105">
        <v>88.6</v>
      </c>
      <c r="G200" s="107">
        <v>76.4</v>
      </c>
      <c r="H200" s="107">
        <f>G200*J216</f>
        <v>2839.024</v>
      </c>
      <c r="I200" s="107">
        <v>88.5</v>
      </c>
      <c r="J200" s="107">
        <v>64.3</v>
      </c>
      <c r="K200" s="107">
        <f>J200*J216</f>
        <v>2389.3879999999995</v>
      </c>
      <c r="L200" s="107">
        <v>88.5</v>
      </c>
      <c r="M200" s="107">
        <v>72.7</v>
      </c>
      <c r="N200" s="107">
        <f>M200*K216</f>
        <v>2798.9500000000003</v>
      </c>
      <c r="O200" s="107">
        <v>88.5</v>
      </c>
      <c r="P200" s="107">
        <v>59.7</v>
      </c>
      <c r="Q200" s="107">
        <f>P200*K216</f>
        <v>2298.4500000000003</v>
      </c>
      <c r="R200" s="107">
        <f>G200+J200+M200+P200</f>
        <v>273.09999999999997</v>
      </c>
      <c r="S200" s="107">
        <f t="shared" si="20"/>
        <v>10325.812</v>
      </c>
      <c r="T200" s="81" t="s">
        <v>21</v>
      </c>
      <c r="U200" s="8">
        <f t="shared" si="21"/>
        <v>2452.476</v>
      </c>
      <c r="V200" s="8">
        <f t="shared" si="22"/>
        <v>10325.812</v>
      </c>
      <c r="W200" s="9">
        <f t="shared" si="19"/>
        <v>273.09999999999997</v>
      </c>
    </row>
    <row r="201" spans="1:23" s="9" customFormat="1" ht="51.75" customHeight="1" hidden="1">
      <c r="A201" s="102">
        <v>3</v>
      </c>
      <c r="B201" s="588" t="s">
        <v>42</v>
      </c>
      <c r="C201" s="589"/>
      <c r="D201" s="590"/>
      <c r="E201" s="305"/>
      <c r="F201" s="105">
        <v>118.05</v>
      </c>
      <c r="G201" s="104">
        <v>263</v>
      </c>
      <c r="H201" s="104">
        <f>G201*J216</f>
        <v>9773.08</v>
      </c>
      <c r="I201" s="104">
        <v>118.05</v>
      </c>
      <c r="J201" s="104">
        <v>252</v>
      </c>
      <c r="K201" s="104">
        <f>J201*J216</f>
        <v>9364.32</v>
      </c>
      <c r="L201" s="104">
        <v>118.05</v>
      </c>
      <c r="M201" s="104">
        <v>248</v>
      </c>
      <c r="N201" s="104">
        <f>M201*K216</f>
        <v>9548</v>
      </c>
      <c r="O201" s="104">
        <v>118.05</v>
      </c>
      <c r="P201" s="104">
        <v>268</v>
      </c>
      <c r="Q201" s="104">
        <f>P201*K216</f>
        <v>10318</v>
      </c>
      <c r="R201" s="104">
        <f t="shared" si="20"/>
        <v>1031</v>
      </c>
      <c r="S201" s="104">
        <f t="shared" si="20"/>
        <v>39003.4</v>
      </c>
      <c r="T201" s="81" t="s">
        <v>21</v>
      </c>
      <c r="U201" s="8">
        <f t="shared" si="21"/>
        <v>11009.439999999999</v>
      </c>
      <c r="V201" s="8">
        <f t="shared" si="22"/>
        <v>39003.4</v>
      </c>
      <c r="W201" s="9">
        <f t="shared" si="19"/>
        <v>1031</v>
      </c>
    </row>
    <row r="202" spans="1:23" s="9" customFormat="1" ht="33.75" customHeight="1" hidden="1">
      <c r="A202" s="102">
        <v>4</v>
      </c>
      <c r="B202" s="588" t="s">
        <v>43</v>
      </c>
      <c r="C202" s="589"/>
      <c r="D202" s="590"/>
      <c r="E202" s="305"/>
      <c r="F202" s="105">
        <v>180</v>
      </c>
      <c r="G202" s="104">
        <f>G203</f>
        <v>23.4</v>
      </c>
      <c r="H202" s="104">
        <f>H203</f>
        <v>869.5439999999999</v>
      </c>
      <c r="I202" s="104"/>
      <c r="J202" s="104">
        <f>J203</f>
        <v>23.4</v>
      </c>
      <c r="K202" s="104">
        <f>K203</f>
        <v>869.5439999999999</v>
      </c>
      <c r="L202" s="104"/>
      <c r="M202" s="104">
        <f>M203</f>
        <v>23.4</v>
      </c>
      <c r="N202" s="104">
        <f>N203</f>
        <v>900.9</v>
      </c>
      <c r="O202" s="104"/>
      <c r="P202" s="104">
        <f>P203</f>
        <v>23.1</v>
      </c>
      <c r="Q202" s="104">
        <f>Q203</f>
        <v>889.35</v>
      </c>
      <c r="R202" s="104">
        <f>R203</f>
        <v>93.29999999999998</v>
      </c>
      <c r="S202" s="104">
        <f>S203</f>
        <v>3529.3379999999997</v>
      </c>
      <c r="T202" s="81" t="s">
        <v>21</v>
      </c>
      <c r="U202" s="8">
        <f t="shared" si="21"/>
        <v>948.948</v>
      </c>
      <c r="V202" s="8">
        <f t="shared" si="22"/>
        <v>3529.3379999999997</v>
      </c>
      <c r="W202" s="9">
        <f t="shared" si="19"/>
        <v>93.29999999999998</v>
      </c>
    </row>
    <row r="203" spans="1:22" s="9" customFormat="1" ht="27.75" customHeight="1" hidden="1">
      <c r="A203" s="105"/>
      <c r="B203" s="584" t="s">
        <v>44</v>
      </c>
      <c r="C203" s="585"/>
      <c r="D203" s="586"/>
      <c r="E203" s="303"/>
      <c r="F203" s="105"/>
      <c r="G203" s="107">
        <v>23.4</v>
      </c>
      <c r="H203" s="107">
        <f>G203*J216</f>
        <v>869.5439999999999</v>
      </c>
      <c r="I203" s="107"/>
      <c r="J203" s="107">
        <v>23.4</v>
      </c>
      <c r="K203" s="107">
        <f>J203*J216</f>
        <v>869.5439999999999</v>
      </c>
      <c r="L203" s="107"/>
      <c r="M203" s="107">
        <v>23.4</v>
      </c>
      <c r="N203" s="107">
        <f>M203*K216</f>
        <v>900.9</v>
      </c>
      <c r="O203" s="107"/>
      <c r="P203" s="107">
        <v>23.1</v>
      </c>
      <c r="Q203" s="107">
        <f>P203*K216</f>
        <v>889.35</v>
      </c>
      <c r="R203" s="107">
        <f>G203+J203+M203+P203</f>
        <v>93.29999999999998</v>
      </c>
      <c r="S203" s="107">
        <f>H203+K203+N203+Q203</f>
        <v>3529.3379999999997</v>
      </c>
      <c r="T203" s="81"/>
      <c r="U203" s="8"/>
      <c r="V203" s="8"/>
    </row>
    <row r="204" spans="1:22" s="9" customFormat="1" ht="33.75" customHeight="1" hidden="1">
      <c r="A204" s="102">
        <v>5</v>
      </c>
      <c r="B204" s="588" t="s">
        <v>47</v>
      </c>
      <c r="C204" s="589"/>
      <c r="D204" s="590"/>
      <c r="E204" s="305"/>
      <c r="F204" s="105"/>
      <c r="G204" s="104">
        <f>G205+G206+G207+G208+G209+G210</f>
        <v>189.14000000000001</v>
      </c>
      <c r="H204" s="104">
        <f>H205+H206+H207+H208+H209+H210</f>
        <v>6316.366399999999</v>
      </c>
      <c r="I204" s="104"/>
      <c r="J204" s="104">
        <f>J205+J206+J207+J208+J209+J210</f>
        <v>169.2</v>
      </c>
      <c r="K204" s="104">
        <f>K205+K206+K208+K210+K207+K209</f>
        <v>5710.902999999999</v>
      </c>
      <c r="L204" s="104"/>
      <c r="M204" s="104">
        <f>M205+M206+M207+M208+M209+M210</f>
        <v>143.23000000000002</v>
      </c>
      <c r="N204" s="104">
        <f>N205+N206+N207+N208+N209+N210</f>
        <v>4908.708</v>
      </c>
      <c r="O204" s="104"/>
      <c r="P204" s="104">
        <f>P205+P206+P207+P208+P209+P210</f>
        <v>174.28</v>
      </c>
      <c r="Q204" s="104">
        <f>Q205+Q206+Q207+Q208+Q209+Q210</f>
        <v>5942.255</v>
      </c>
      <c r="R204" s="104">
        <f>R205+R206+R207+R208+R209+R210</f>
        <v>675.85</v>
      </c>
      <c r="S204" s="104">
        <f>S205+S206+S207+S208+S209+S210</f>
        <v>22878.2324</v>
      </c>
      <c r="T204" s="81"/>
      <c r="U204" s="8"/>
      <c r="V204" s="8"/>
    </row>
    <row r="205" spans="1:22" s="9" customFormat="1" ht="33.75" customHeight="1" hidden="1">
      <c r="A205" s="102"/>
      <c r="B205" s="584" t="s">
        <v>48</v>
      </c>
      <c r="C205" s="585"/>
      <c r="D205" s="586"/>
      <c r="E205" s="303"/>
      <c r="F205" s="105"/>
      <c r="G205" s="107">
        <v>8.64</v>
      </c>
      <c r="H205" s="107">
        <f>G205*J216</f>
        <v>321.06239999999997</v>
      </c>
      <c r="I205" s="107"/>
      <c r="J205" s="107">
        <v>8</v>
      </c>
      <c r="K205" s="107">
        <f>J205*J216</f>
        <v>297.28</v>
      </c>
      <c r="L205" s="107"/>
      <c r="M205" s="107">
        <v>5.23</v>
      </c>
      <c r="N205" s="107">
        <f>M205*K216</f>
        <v>201.35500000000002</v>
      </c>
      <c r="O205" s="107"/>
      <c r="P205" s="107">
        <v>7.48</v>
      </c>
      <c r="Q205" s="107">
        <f>P205*K216</f>
        <v>287.98</v>
      </c>
      <c r="R205" s="107">
        <f aca="true" t="shared" si="23" ref="R205:S210">G205+J205+M205+P205</f>
        <v>29.35</v>
      </c>
      <c r="S205" s="107">
        <f t="shared" si="23"/>
        <v>1107.6774</v>
      </c>
      <c r="T205" s="81"/>
      <c r="U205" s="8"/>
      <c r="V205" s="8"/>
    </row>
    <row r="206" spans="1:22" s="9" customFormat="1" ht="33.75" customHeight="1" hidden="1">
      <c r="A206" s="102"/>
      <c r="B206" s="584" t="s">
        <v>49</v>
      </c>
      <c r="C206" s="585"/>
      <c r="D206" s="586"/>
      <c r="E206" s="303"/>
      <c r="F206" s="105"/>
      <c r="G206" s="107">
        <v>53.5</v>
      </c>
      <c r="H206" s="107">
        <f>G206*J216</f>
        <v>1988.0599999999997</v>
      </c>
      <c r="I206" s="107"/>
      <c r="J206" s="107">
        <v>52.5</v>
      </c>
      <c r="K206" s="107">
        <f>J206*J216</f>
        <v>1950.8999999999999</v>
      </c>
      <c r="L206" s="107"/>
      <c r="M206" s="107">
        <v>42.5</v>
      </c>
      <c r="N206" s="107">
        <f>M206*K216</f>
        <v>1636.25</v>
      </c>
      <c r="O206" s="107"/>
      <c r="P206" s="107">
        <v>51.5</v>
      </c>
      <c r="Q206" s="107">
        <f>P206*K216</f>
        <v>1982.75</v>
      </c>
      <c r="R206" s="107">
        <f t="shared" si="23"/>
        <v>200</v>
      </c>
      <c r="S206" s="107">
        <f t="shared" si="23"/>
        <v>7557.959999999999</v>
      </c>
      <c r="T206" s="81"/>
      <c r="U206" s="8"/>
      <c r="V206" s="8"/>
    </row>
    <row r="207" spans="1:22" s="9" customFormat="1" ht="33.75" customHeight="1" hidden="1">
      <c r="A207" s="102"/>
      <c r="B207" s="584" t="s">
        <v>50</v>
      </c>
      <c r="C207" s="585"/>
      <c r="D207" s="586"/>
      <c r="E207" s="303"/>
      <c r="F207" s="105"/>
      <c r="G207" s="107">
        <v>40</v>
      </c>
      <c r="H207" s="107">
        <f>G207*J216</f>
        <v>1486.3999999999999</v>
      </c>
      <c r="I207" s="107"/>
      <c r="J207" s="107">
        <v>40</v>
      </c>
      <c r="K207" s="107">
        <f>J207*J216</f>
        <v>1486.3999999999999</v>
      </c>
      <c r="L207" s="107"/>
      <c r="M207" s="107">
        <v>38.9</v>
      </c>
      <c r="N207" s="107">
        <f>M207*K216</f>
        <v>1497.6499999999999</v>
      </c>
      <c r="O207" s="107"/>
      <c r="P207" s="107">
        <v>39.5</v>
      </c>
      <c r="Q207" s="107">
        <f>P207*K216</f>
        <v>1520.75</v>
      </c>
      <c r="R207" s="107">
        <f t="shared" si="23"/>
        <v>158.4</v>
      </c>
      <c r="S207" s="107">
        <f t="shared" si="23"/>
        <v>5991.2</v>
      </c>
      <c r="T207" s="81"/>
      <c r="U207" s="8"/>
      <c r="V207" s="8"/>
    </row>
    <row r="208" spans="1:22" s="9" customFormat="1" ht="33.75" customHeight="1" hidden="1">
      <c r="A208" s="102"/>
      <c r="B208" s="587" t="s">
        <v>40</v>
      </c>
      <c r="C208" s="587"/>
      <c r="D208" s="587"/>
      <c r="E208" s="304"/>
      <c r="F208" s="105"/>
      <c r="G208" s="107">
        <v>60.2</v>
      </c>
      <c r="H208" s="107">
        <f>G208*J216</f>
        <v>2237.0319999999997</v>
      </c>
      <c r="I208" s="107"/>
      <c r="J208" s="107">
        <v>47</v>
      </c>
      <c r="K208" s="107">
        <f>J208*J216</f>
        <v>1746.5199999999998</v>
      </c>
      <c r="L208" s="107"/>
      <c r="M208" s="107">
        <v>34.9</v>
      </c>
      <c r="N208" s="107">
        <f>M208*K216</f>
        <v>1343.6499999999999</v>
      </c>
      <c r="O208" s="107"/>
      <c r="P208" s="107">
        <v>48.3</v>
      </c>
      <c r="Q208" s="107">
        <f>P208*K216</f>
        <v>1859.55</v>
      </c>
      <c r="R208" s="107">
        <f t="shared" si="23"/>
        <v>190.39999999999998</v>
      </c>
      <c r="S208" s="107">
        <f t="shared" si="23"/>
        <v>7186.7519999999995</v>
      </c>
      <c r="T208" s="81"/>
      <c r="U208" s="8"/>
      <c r="V208" s="8"/>
    </row>
    <row r="209" spans="1:22" s="9" customFormat="1" ht="33.75" customHeight="1" hidden="1">
      <c r="A209" s="102"/>
      <c r="B209" s="587" t="s">
        <v>51</v>
      </c>
      <c r="C209" s="587"/>
      <c r="D209" s="587"/>
      <c r="E209" s="304"/>
      <c r="F209" s="105"/>
      <c r="G209" s="107">
        <v>7.3</v>
      </c>
      <c r="H209" s="107">
        <f>G209*J217</f>
        <v>77.307</v>
      </c>
      <c r="I209" s="107"/>
      <c r="J209" s="107">
        <v>2.2</v>
      </c>
      <c r="K209" s="107">
        <f>J209*J217</f>
        <v>23.298000000000002</v>
      </c>
      <c r="L209" s="107"/>
      <c r="M209" s="107">
        <v>2.2</v>
      </c>
      <c r="N209" s="107">
        <f>M209*K217</f>
        <v>23.298000000000002</v>
      </c>
      <c r="O209" s="107"/>
      <c r="P209" s="107">
        <v>8</v>
      </c>
      <c r="Q209" s="107">
        <f>P209*K217</f>
        <v>84.72</v>
      </c>
      <c r="R209" s="107">
        <f t="shared" si="23"/>
        <v>19.7</v>
      </c>
      <c r="S209" s="107">
        <f t="shared" si="23"/>
        <v>208.623</v>
      </c>
      <c r="T209" s="81"/>
      <c r="U209" s="8"/>
      <c r="V209" s="8"/>
    </row>
    <row r="210" spans="1:22" s="9" customFormat="1" ht="33.75" customHeight="1" hidden="1">
      <c r="A210" s="102"/>
      <c r="B210" s="587" t="s">
        <v>52</v>
      </c>
      <c r="C210" s="587"/>
      <c r="D210" s="587"/>
      <c r="E210" s="304"/>
      <c r="F210" s="105"/>
      <c r="G210" s="107">
        <v>19.5</v>
      </c>
      <c r="H210" s="107">
        <f>G210*J217</f>
        <v>206.505</v>
      </c>
      <c r="I210" s="107"/>
      <c r="J210" s="107">
        <v>19.5</v>
      </c>
      <c r="K210" s="107">
        <f>J210*J217</f>
        <v>206.505</v>
      </c>
      <c r="L210" s="107"/>
      <c r="M210" s="107">
        <v>19.5</v>
      </c>
      <c r="N210" s="107">
        <f>M210*K217</f>
        <v>206.505</v>
      </c>
      <c r="O210" s="107"/>
      <c r="P210" s="107">
        <v>19.5</v>
      </c>
      <c r="Q210" s="107">
        <f>P210*K217</f>
        <v>206.505</v>
      </c>
      <c r="R210" s="107">
        <f t="shared" si="23"/>
        <v>78</v>
      </c>
      <c r="S210" s="107">
        <f t="shared" si="23"/>
        <v>826.02</v>
      </c>
      <c r="T210" s="81"/>
      <c r="U210" s="8"/>
      <c r="V210" s="8"/>
    </row>
    <row r="211" spans="1:22" s="9" customFormat="1" ht="33.75" customHeight="1" hidden="1">
      <c r="A211" s="102">
        <v>6</v>
      </c>
      <c r="B211" s="588" t="s">
        <v>53</v>
      </c>
      <c r="C211" s="589"/>
      <c r="D211" s="590"/>
      <c r="E211" s="305"/>
      <c r="F211" s="105"/>
      <c r="G211" s="104">
        <f>G212+G213</f>
        <v>463.75</v>
      </c>
      <c r="H211" s="104">
        <f>H212+H213</f>
        <v>17232.949999999997</v>
      </c>
      <c r="I211" s="104"/>
      <c r="J211" s="104">
        <f>J212+J213</f>
        <v>564.53</v>
      </c>
      <c r="K211" s="104">
        <f>K212+K213</f>
        <v>20977.934799999995</v>
      </c>
      <c r="L211" s="104"/>
      <c r="M211" s="104">
        <f>M212+M213</f>
        <v>284.18</v>
      </c>
      <c r="N211" s="104">
        <f>N212+N213</f>
        <v>10940.93</v>
      </c>
      <c r="O211" s="104"/>
      <c r="P211" s="104">
        <f>P212+P213</f>
        <v>550.62</v>
      </c>
      <c r="Q211" s="104">
        <f>Q212+Q213</f>
        <v>21198.87</v>
      </c>
      <c r="R211" s="104">
        <f>R212+R213</f>
        <v>1863.08</v>
      </c>
      <c r="S211" s="104">
        <f>S212+S213</f>
        <v>70350.6848</v>
      </c>
      <c r="T211" s="81"/>
      <c r="U211" s="8"/>
      <c r="V211" s="8"/>
    </row>
    <row r="212" spans="1:22" s="9" customFormat="1" ht="33.75" customHeight="1" hidden="1">
      <c r="A212" s="105"/>
      <c r="B212" s="584" t="s">
        <v>54</v>
      </c>
      <c r="C212" s="585"/>
      <c r="D212" s="586"/>
      <c r="E212" s="303"/>
      <c r="F212" s="105"/>
      <c r="G212" s="107">
        <v>45.6</v>
      </c>
      <c r="H212" s="107">
        <f>G212*J216</f>
        <v>1694.4959999999999</v>
      </c>
      <c r="I212" s="107"/>
      <c r="J212" s="107">
        <v>64.5</v>
      </c>
      <c r="K212" s="107">
        <f>J212*J216</f>
        <v>2396.8199999999997</v>
      </c>
      <c r="L212" s="107"/>
      <c r="M212" s="107">
        <v>113.6</v>
      </c>
      <c r="N212" s="107">
        <f>M212*K216</f>
        <v>4373.599999999999</v>
      </c>
      <c r="O212" s="107"/>
      <c r="P212" s="107">
        <v>50.1</v>
      </c>
      <c r="Q212" s="107">
        <f>P212*K216</f>
        <v>1928.8500000000001</v>
      </c>
      <c r="R212" s="107">
        <f>G212+J212+M212+P212</f>
        <v>273.8</v>
      </c>
      <c r="S212" s="107">
        <f>H212+K212+N212+Q212</f>
        <v>10393.766</v>
      </c>
      <c r="T212" s="81"/>
      <c r="U212" s="8"/>
      <c r="V212" s="8"/>
    </row>
    <row r="213" spans="1:22" s="9" customFormat="1" ht="33.75" customHeight="1" hidden="1">
      <c r="A213" s="105"/>
      <c r="B213" s="584" t="s">
        <v>55</v>
      </c>
      <c r="C213" s="585"/>
      <c r="D213" s="586"/>
      <c r="E213" s="303"/>
      <c r="F213" s="105"/>
      <c r="G213" s="107">
        <v>418.15</v>
      </c>
      <c r="H213" s="107">
        <f>G213*J216</f>
        <v>15538.453999999998</v>
      </c>
      <c r="I213" s="107"/>
      <c r="J213" s="107">
        <v>500.03</v>
      </c>
      <c r="K213" s="107">
        <f>J213*J216</f>
        <v>18581.114799999996</v>
      </c>
      <c r="L213" s="107"/>
      <c r="M213" s="107">
        <v>170.58</v>
      </c>
      <c r="N213" s="107">
        <f>M213*K216</f>
        <v>6567.330000000001</v>
      </c>
      <c r="O213" s="107"/>
      <c r="P213" s="107">
        <v>500.52</v>
      </c>
      <c r="Q213" s="107">
        <f>P213*K216</f>
        <v>19270.02</v>
      </c>
      <c r="R213" s="107">
        <f>G213+J213+M213+P213</f>
        <v>1589.28</v>
      </c>
      <c r="S213" s="107">
        <f>H213+K213+N213+Q213</f>
        <v>59956.9188</v>
      </c>
      <c r="T213" s="81"/>
      <c r="U213" s="8"/>
      <c r="V213" s="8"/>
    </row>
    <row r="214" spans="1:20" s="9" customFormat="1" ht="35.25" hidden="1">
      <c r="A214" s="114"/>
      <c r="B214" s="591" t="s">
        <v>19</v>
      </c>
      <c r="C214" s="591"/>
      <c r="D214" s="591"/>
      <c r="E214" s="306"/>
      <c r="F214" s="102">
        <f>SUM(F193:F202)</f>
        <v>6764.85</v>
      </c>
      <c r="G214" s="104">
        <f>G193+G194+G201+G202+G204+G211</f>
        <v>6140.2699999999995</v>
      </c>
      <c r="H214" s="104">
        <f>H193+H194+H201+H202+H204+H211</f>
        <v>170706.83719999995</v>
      </c>
      <c r="I214" s="104">
        <f>SUM(I193:I202)</f>
        <v>6703.35</v>
      </c>
      <c r="J214" s="104">
        <f>J193+J194+J201+J202+J204+J211</f>
        <v>5614.879999999999</v>
      </c>
      <c r="K214" s="104">
        <f>K193+K194+K201+K202+K204+K211</f>
        <v>156765.70179999995</v>
      </c>
      <c r="L214" s="104">
        <f>SUM(L193:L202)</f>
        <v>6536.05</v>
      </c>
      <c r="M214" s="104">
        <f>M193+M194+M201+M202+M204+M211</f>
        <v>5652.82</v>
      </c>
      <c r="N214" s="104">
        <f>N193+N194+N201+N202+N204+N211</f>
        <v>160649.72300000003</v>
      </c>
      <c r="O214" s="104">
        <f>SUM(O193:O202)</f>
        <v>6762.85</v>
      </c>
      <c r="P214" s="104">
        <f>P193+P194+P201+P202+P204+P211</f>
        <v>5724.93</v>
      </c>
      <c r="Q214" s="104">
        <f>Q193+Q194+Q201+Q202+Q204+Q211</f>
        <v>164603.76</v>
      </c>
      <c r="R214" s="104">
        <f>R193+R194+R201+R202+R204+R211</f>
        <v>23132.9</v>
      </c>
      <c r="S214" s="104">
        <f>S193+S194+S201+S202+S204+S211</f>
        <v>652726.022</v>
      </c>
      <c r="T214" s="81"/>
    </row>
    <row r="215" spans="1:20" s="9" customFormat="1" ht="35.25" hidden="1">
      <c r="A215" s="110"/>
      <c r="B215" s="592" t="s">
        <v>8</v>
      </c>
      <c r="C215" s="593"/>
      <c r="D215" s="594"/>
      <c r="E215" s="307"/>
      <c r="F215" s="595" t="s">
        <v>61</v>
      </c>
      <c r="G215" s="595"/>
      <c r="H215" s="595"/>
      <c r="I215" s="595"/>
      <c r="J215" s="595"/>
      <c r="K215" s="595"/>
      <c r="L215" s="595"/>
      <c r="M215" s="595"/>
      <c r="N215" s="595"/>
      <c r="O215" s="595"/>
      <c r="P215" s="595"/>
      <c r="Q215" s="595"/>
      <c r="R215" s="595"/>
      <c r="S215" s="595"/>
      <c r="T215" s="81"/>
    </row>
    <row r="216" spans="1:20" s="9" customFormat="1" ht="35.25" hidden="1">
      <c r="A216" s="84"/>
      <c r="B216" s="84"/>
      <c r="C216" s="84"/>
      <c r="D216" s="84"/>
      <c r="E216" s="84"/>
      <c r="F216" s="84"/>
      <c r="G216" s="84"/>
      <c r="H216" s="87" t="s">
        <v>12</v>
      </c>
      <c r="I216" s="87"/>
      <c r="J216" s="87">
        <v>37.16</v>
      </c>
      <c r="K216" s="87">
        <v>38.5</v>
      </c>
      <c r="L216" s="84"/>
      <c r="M216" s="84"/>
      <c r="N216" s="84"/>
      <c r="O216" s="84"/>
      <c r="P216" s="84"/>
      <c r="Q216" s="84"/>
      <c r="R216" s="84"/>
      <c r="S216" s="84"/>
      <c r="T216" s="81"/>
    </row>
    <row r="217" spans="1:20" s="9" customFormat="1" ht="35.25" hidden="1">
      <c r="A217" s="84"/>
      <c r="B217" s="84"/>
      <c r="C217" s="84"/>
      <c r="D217" s="84"/>
      <c r="E217" s="84"/>
      <c r="F217" s="84"/>
      <c r="G217" s="84"/>
      <c r="H217" s="87" t="s">
        <v>20</v>
      </c>
      <c r="I217" s="87"/>
      <c r="J217" s="87">
        <v>10.59</v>
      </c>
      <c r="K217" s="87">
        <v>10.59</v>
      </c>
      <c r="L217" s="84"/>
      <c r="M217" s="84"/>
      <c r="N217" s="84"/>
      <c r="O217" s="84"/>
      <c r="P217" s="84"/>
      <c r="Q217" s="84"/>
      <c r="R217" s="84"/>
      <c r="S217" s="84"/>
      <c r="T217" s="81"/>
    </row>
    <row r="218" spans="1:20" s="9" customFormat="1" ht="35.25">
      <c r="A218" s="84"/>
      <c r="B218" s="84"/>
      <c r="C218" s="84"/>
      <c r="D218" s="84"/>
      <c r="E218" s="84"/>
      <c r="F218" s="84"/>
      <c r="G218" s="84"/>
      <c r="H218" s="84"/>
      <c r="I218" s="80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1"/>
    </row>
    <row r="219" spans="1:19" ht="35.25">
      <c r="A219" s="37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35.25">
      <c r="A220" s="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ht="35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35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35.25">
      <c r="A223" s="4"/>
      <c r="B223" s="4"/>
      <c r="C223" s="4"/>
      <c r="D223" s="4"/>
      <c r="E223" s="4"/>
      <c r="F223" s="39"/>
      <c r="L223" s="4"/>
      <c r="M223" s="4"/>
      <c r="N223" s="4"/>
      <c r="O223" s="4"/>
      <c r="P223" s="4"/>
      <c r="Q223" s="4"/>
      <c r="R223" s="4"/>
      <c r="S223" s="4"/>
    </row>
    <row r="224" ht="35.25">
      <c r="F224" s="40" t="s">
        <v>22</v>
      </c>
    </row>
    <row r="225" ht="35.25">
      <c r="F225" s="40" t="s">
        <v>23</v>
      </c>
    </row>
    <row r="226" ht="35.25">
      <c r="F226" s="40" t="s">
        <v>24</v>
      </c>
    </row>
    <row r="227" ht="35.25">
      <c r="F227" s="40" t="s">
        <v>25</v>
      </c>
    </row>
    <row r="228" ht="35.25">
      <c r="F228" s="40" t="s">
        <v>26</v>
      </c>
    </row>
    <row r="229" ht="35.25">
      <c r="F229" s="40" t="s">
        <v>27</v>
      </c>
    </row>
    <row r="230" ht="35.25">
      <c r="F230" s="40" t="s">
        <v>29</v>
      </c>
    </row>
    <row r="231" ht="35.25">
      <c r="F231" s="40" t="s">
        <v>30</v>
      </c>
    </row>
    <row r="232" ht="35.25">
      <c r="F232" s="40" t="s">
        <v>28</v>
      </c>
    </row>
  </sheetData>
  <sheetProtection formatCells="0"/>
  <mergeCells count="218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E68:E69"/>
    <mergeCell ref="F68:H68"/>
    <mergeCell ref="I68:K68"/>
    <mergeCell ref="L68:N68"/>
    <mergeCell ref="O68:Q68"/>
    <mergeCell ref="R68:S68"/>
    <mergeCell ref="B70:D7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3:D10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5:D145"/>
    <mergeCell ref="B148:D148"/>
    <mergeCell ref="B151:D151"/>
    <mergeCell ref="B154:D154"/>
    <mergeCell ref="F154:S154"/>
    <mergeCell ref="Q158:S158"/>
    <mergeCell ref="Q159:S159"/>
    <mergeCell ref="Q160:S160"/>
    <mergeCell ref="A162:S162"/>
    <mergeCell ref="A163:A164"/>
    <mergeCell ref="B163:D164"/>
    <mergeCell ref="F163:H163"/>
    <mergeCell ref="I163:K163"/>
    <mergeCell ref="L163:N163"/>
    <mergeCell ref="O163:Q163"/>
    <mergeCell ref="R163:S163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F187:S187"/>
    <mergeCell ref="A190:S190"/>
    <mergeCell ref="A191:A192"/>
    <mergeCell ref="B191:D192"/>
    <mergeCell ref="F191:H191"/>
    <mergeCell ref="I191:K191"/>
    <mergeCell ref="L191:N191"/>
    <mergeCell ref="O191:Q191"/>
    <mergeCell ref="R191:S191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F215:S21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2" manualBreakCount="2">
    <brk id="99" max="18" man="1"/>
    <brk id="135" max="18" man="1"/>
  </rowBreaks>
  <colBreaks count="1" manualBreakCount="1">
    <brk id="20" max="9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07"/>
  <sheetViews>
    <sheetView view="pageBreakPreview" zoomScale="60" zoomScaleNormal="85" workbookViewId="0" topLeftCell="A1">
      <selection activeCell="P4" sqref="P4:R4"/>
    </sheetView>
  </sheetViews>
  <sheetFormatPr defaultColWidth="9.140625" defaultRowHeight="12.75"/>
  <cols>
    <col min="1" max="1" width="9.00390625" style="7" customWidth="1"/>
    <col min="2" max="2" width="9.140625" style="7" customWidth="1"/>
    <col min="3" max="3" width="21.140625" style="7" customWidth="1"/>
    <col min="4" max="4" width="64.00390625" style="7" customWidth="1"/>
    <col min="5" max="5" width="14.421875" style="7" hidden="1" customWidth="1"/>
    <col min="6" max="6" width="28.7109375" style="7" customWidth="1"/>
    <col min="7" max="7" width="30.8515625" style="38" customWidth="1"/>
    <col min="8" max="8" width="0.2890625" style="7" hidden="1" customWidth="1"/>
    <col min="9" max="9" width="28.28125" style="7" customWidth="1"/>
    <col min="10" max="10" width="30.7109375" style="38" customWidth="1"/>
    <col min="11" max="11" width="9.8515625" style="7" hidden="1" customWidth="1"/>
    <col min="12" max="12" width="25.00390625" style="7" customWidth="1"/>
    <col min="13" max="13" width="31.140625" style="38" customWidth="1"/>
    <col min="14" max="14" width="9.8515625" style="7" hidden="1" customWidth="1"/>
    <col min="15" max="15" width="25.57421875" style="7" customWidth="1"/>
    <col min="16" max="16" width="29.8515625" style="38" customWidth="1"/>
    <col min="17" max="17" width="28.421875" style="7" customWidth="1"/>
    <col min="18" max="18" width="32.8515625" style="38" customWidth="1"/>
    <col min="19" max="19" width="18.00390625" style="7" customWidth="1"/>
    <col min="20" max="20" width="22.28125" style="7" bestFit="1" customWidth="1"/>
    <col min="21" max="21" width="12.8515625" style="7" customWidth="1"/>
    <col min="22" max="16384" width="9.140625" style="7" customWidth="1"/>
  </cols>
  <sheetData>
    <row r="1" spans="1:22" ht="26.25">
      <c r="A1" s="4"/>
      <c r="B1" s="4"/>
      <c r="C1" s="4"/>
      <c r="D1" s="4"/>
      <c r="E1" s="4"/>
      <c r="F1" s="4"/>
      <c r="G1" s="72"/>
      <c r="H1" s="4"/>
      <c r="I1" s="4"/>
      <c r="J1" s="72"/>
      <c r="K1" s="4"/>
      <c r="L1" s="4"/>
      <c r="M1" s="72"/>
      <c r="N1" s="338"/>
      <c r="O1" s="338"/>
      <c r="P1" s="76" t="s">
        <v>152</v>
      </c>
      <c r="Q1" s="11"/>
      <c r="R1" s="77"/>
      <c r="T1" s="9"/>
      <c r="U1" s="9"/>
      <c r="V1" s="9"/>
    </row>
    <row r="2" spans="1:22" ht="15.75" customHeight="1">
      <c r="A2" s="4"/>
      <c r="B2" s="4"/>
      <c r="C2" s="4"/>
      <c r="D2" s="4"/>
      <c r="E2" s="4"/>
      <c r="F2" s="4"/>
      <c r="G2" s="72"/>
      <c r="H2" s="4"/>
      <c r="I2" s="4"/>
      <c r="J2" s="72"/>
      <c r="K2" s="4"/>
      <c r="L2" s="4"/>
      <c r="M2" s="72"/>
      <c r="N2" s="338"/>
      <c r="O2" s="338"/>
      <c r="P2" s="504" t="s">
        <v>31</v>
      </c>
      <c r="Q2" s="504"/>
      <c r="R2" s="504"/>
      <c r="T2" s="9"/>
      <c r="U2" s="9"/>
      <c r="V2" s="9"/>
    </row>
    <row r="3" spans="1:22" ht="18" customHeight="1">
      <c r="A3" s="4"/>
      <c r="B3" s="4"/>
      <c r="C3" s="4"/>
      <c r="D3" s="4"/>
      <c r="E3" s="4"/>
      <c r="F3" s="4"/>
      <c r="G3" s="72"/>
      <c r="H3" s="4"/>
      <c r="I3" s="4"/>
      <c r="J3" s="72"/>
      <c r="K3" s="4"/>
      <c r="L3" s="4"/>
      <c r="M3" s="72"/>
      <c r="N3" s="338"/>
      <c r="O3" s="338"/>
      <c r="P3" s="504" t="s">
        <v>62</v>
      </c>
      <c r="Q3" s="504"/>
      <c r="R3" s="504"/>
      <c r="T3" s="9"/>
      <c r="U3" s="9"/>
      <c r="V3" s="9"/>
    </row>
    <row r="4" spans="1:22" ht="23.25" customHeight="1">
      <c r="A4" s="4"/>
      <c r="B4" s="4"/>
      <c r="C4" s="4"/>
      <c r="D4" s="4"/>
      <c r="E4" s="4"/>
      <c r="F4" s="4"/>
      <c r="G4" s="72"/>
      <c r="H4" s="4"/>
      <c r="I4" s="4"/>
      <c r="J4" s="72"/>
      <c r="K4" s="4"/>
      <c r="L4" s="4"/>
      <c r="M4" s="72"/>
      <c r="N4" s="338"/>
      <c r="O4" s="338"/>
      <c r="P4" s="504" t="s">
        <v>154</v>
      </c>
      <c r="Q4" s="504"/>
      <c r="R4" s="504"/>
      <c r="T4" s="9"/>
      <c r="U4" s="9"/>
      <c r="V4" s="9"/>
    </row>
    <row r="5" spans="1:22" ht="26.25" hidden="1">
      <c r="A5" s="4"/>
      <c r="B5" s="4"/>
      <c r="C5" s="4"/>
      <c r="D5" s="4"/>
      <c r="E5" s="4"/>
      <c r="F5" s="4"/>
      <c r="G5" s="72"/>
      <c r="H5" s="4"/>
      <c r="I5" s="4"/>
      <c r="J5" s="72"/>
      <c r="K5" s="4"/>
      <c r="L5" s="4"/>
      <c r="M5" s="72"/>
      <c r="N5" s="338"/>
      <c r="O5" s="338"/>
      <c r="P5" s="77"/>
      <c r="Q5" s="330"/>
      <c r="R5" s="77"/>
      <c r="T5" s="9"/>
      <c r="U5" s="9"/>
      <c r="V5" s="9"/>
    </row>
    <row r="6" spans="1:22" ht="66" customHeight="1">
      <c r="A6" s="422" t="s">
        <v>124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T6" s="9"/>
      <c r="U6" s="9"/>
      <c r="V6" s="9"/>
    </row>
    <row r="7" spans="1:22" ht="33.75" customHeight="1">
      <c r="A7" s="505" t="s">
        <v>125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T7" s="9"/>
      <c r="U7" s="9"/>
      <c r="V7" s="9"/>
    </row>
    <row r="8" spans="1:22" ht="30.75" customHeight="1">
      <c r="A8" s="508" t="s">
        <v>15</v>
      </c>
      <c r="B8" s="491" t="s">
        <v>0</v>
      </c>
      <c r="C8" s="492"/>
      <c r="D8" s="493"/>
      <c r="E8" s="482" t="s">
        <v>1</v>
      </c>
      <c r="F8" s="483"/>
      <c r="G8" s="484"/>
      <c r="H8" s="482" t="s">
        <v>3</v>
      </c>
      <c r="I8" s="483"/>
      <c r="J8" s="484"/>
      <c r="K8" s="482" t="s">
        <v>4</v>
      </c>
      <c r="L8" s="483"/>
      <c r="M8" s="484"/>
      <c r="N8" s="482" t="s">
        <v>6</v>
      </c>
      <c r="O8" s="483"/>
      <c r="P8" s="484"/>
      <c r="Q8" s="482" t="s">
        <v>7</v>
      </c>
      <c r="R8" s="484"/>
      <c r="U8" s="9"/>
      <c r="V8" s="9"/>
    </row>
    <row r="9" spans="1:22" ht="25.5">
      <c r="A9" s="509"/>
      <c r="B9" s="494"/>
      <c r="C9" s="495"/>
      <c r="D9" s="496"/>
      <c r="E9" s="119"/>
      <c r="F9" s="119" t="s">
        <v>2</v>
      </c>
      <c r="G9" s="120" t="s">
        <v>5</v>
      </c>
      <c r="H9" s="119"/>
      <c r="I9" s="121" t="s">
        <v>2</v>
      </c>
      <c r="J9" s="120" t="s">
        <v>5</v>
      </c>
      <c r="K9" s="119"/>
      <c r="L9" s="119" t="s">
        <v>2</v>
      </c>
      <c r="M9" s="120" t="s">
        <v>5</v>
      </c>
      <c r="N9" s="119" t="s">
        <v>2</v>
      </c>
      <c r="O9" s="119" t="s">
        <v>2</v>
      </c>
      <c r="P9" s="120" t="s">
        <v>5</v>
      </c>
      <c r="Q9" s="119" t="s">
        <v>2</v>
      </c>
      <c r="R9" s="120" t="s">
        <v>5</v>
      </c>
      <c r="U9" s="9"/>
      <c r="V9" s="9"/>
    </row>
    <row r="10" spans="1:22" s="249" customFormat="1" ht="49.5" customHeight="1">
      <c r="A10" s="255">
        <v>1</v>
      </c>
      <c r="B10" s="445" t="s">
        <v>41</v>
      </c>
      <c r="C10" s="446"/>
      <c r="D10" s="447"/>
      <c r="E10" s="256"/>
      <c r="F10" s="368">
        <f>F11+F12+F13+F14+F15+F16</f>
        <v>2212</v>
      </c>
      <c r="G10" s="265">
        <f aca="true" t="shared" si="0" ref="G10:Q10">G11+G12+G13+G14+G15+G16</f>
        <v>13677570.2</v>
      </c>
      <c r="H10" s="245">
        <f t="shared" si="0"/>
        <v>1508.1</v>
      </c>
      <c r="I10" s="244">
        <f t="shared" si="0"/>
        <v>937.5</v>
      </c>
      <c r="J10" s="265">
        <f>J11+J12+J13+J14+J15+J16</f>
        <v>5796890.63</v>
      </c>
      <c r="K10" s="245">
        <f t="shared" si="0"/>
        <v>453.7</v>
      </c>
      <c r="L10" s="244">
        <f t="shared" si="0"/>
        <v>444</v>
      </c>
      <c r="M10" s="265">
        <f>M11+M12+M13+M14+M15+M16</f>
        <v>2852478</v>
      </c>
      <c r="N10" s="245">
        <f t="shared" si="0"/>
        <v>3033.1</v>
      </c>
      <c r="O10" s="244">
        <f t="shared" si="0"/>
        <v>1154</v>
      </c>
      <c r="P10" s="369">
        <f>P12+P11+P13+P14+P15+P16</f>
        <v>7413873</v>
      </c>
      <c r="Q10" s="245">
        <f t="shared" si="0"/>
        <v>4747.5</v>
      </c>
      <c r="R10" s="265">
        <f>R11+R12+R13+R14+R15+R16</f>
        <v>29740811.830000002</v>
      </c>
      <c r="S10" s="247"/>
      <c r="T10" s="248"/>
      <c r="U10" s="257"/>
      <c r="V10" s="258"/>
    </row>
    <row r="11" spans="1:21" ht="30" customHeight="1">
      <c r="A11" s="124"/>
      <c r="B11" s="410" t="s">
        <v>34</v>
      </c>
      <c r="C11" s="411"/>
      <c r="D11" s="412"/>
      <c r="E11" s="123">
        <v>968.6</v>
      </c>
      <c r="F11" s="370">
        <v>390</v>
      </c>
      <c r="G11" s="193">
        <f>ROUND(F11*F47,2)</f>
        <v>2411506.5</v>
      </c>
      <c r="H11" s="117">
        <v>347.1</v>
      </c>
      <c r="I11" s="118">
        <v>132</v>
      </c>
      <c r="J11" s="193">
        <f>ROUND(I11*F47,2)</f>
        <v>816202.2</v>
      </c>
      <c r="K11" s="117">
        <v>138.9</v>
      </c>
      <c r="L11" s="118">
        <v>50</v>
      </c>
      <c r="M11" s="193">
        <f>ROUND(L11*G47,2)</f>
        <v>321225</v>
      </c>
      <c r="N11" s="117">
        <v>879.1</v>
      </c>
      <c r="O11" s="118">
        <v>240</v>
      </c>
      <c r="P11" s="193">
        <f>ROUND(O11*G47,2)</f>
        <v>1541880</v>
      </c>
      <c r="Q11" s="117">
        <f aca="true" t="shared" si="1" ref="Q11:Q18">F11+I11+L11+O11</f>
        <v>812</v>
      </c>
      <c r="R11" s="117">
        <f aca="true" t="shared" si="2" ref="R11:R16">ROUND(G11+J11+M11+P11,2)</f>
        <v>5090813.7</v>
      </c>
      <c r="S11" s="51"/>
      <c r="T11" s="10"/>
      <c r="U11" s="10"/>
    </row>
    <row r="12" spans="1:21" ht="30" customHeight="1">
      <c r="A12" s="124"/>
      <c r="B12" s="410" t="s">
        <v>35</v>
      </c>
      <c r="C12" s="411"/>
      <c r="D12" s="412"/>
      <c r="E12" s="123">
        <v>275.5</v>
      </c>
      <c r="F12" s="370">
        <v>205</v>
      </c>
      <c r="G12" s="129">
        <f>ROUND(F12*F47,2)</f>
        <v>1267586.75</v>
      </c>
      <c r="H12" s="117">
        <v>101.3</v>
      </c>
      <c r="I12" s="118">
        <v>80</v>
      </c>
      <c r="J12" s="193">
        <f>ROUND(I12*F47,2)</f>
        <v>494668</v>
      </c>
      <c r="K12" s="117">
        <v>40.3</v>
      </c>
      <c r="L12" s="118">
        <v>10</v>
      </c>
      <c r="M12" s="193">
        <f>ROUND(L12*G47,2)</f>
        <v>64245</v>
      </c>
      <c r="N12" s="117">
        <v>245.5</v>
      </c>
      <c r="O12" s="118">
        <v>115</v>
      </c>
      <c r="P12" s="193">
        <f>ROUND(O12*G47,2)</f>
        <v>738817.5</v>
      </c>
      <c r="Q12" s="117">
        <f t="shared" si="1"/>
        <v>410</v>
      </c>
      <c r="R12" s="117">
        <f t="shared" si="2"/>
        <v>2565317.25</v>
      </c>
      <c r="S12" s="51"/>
      <c r="T12" s="10"/>
      <c r="U12" s="10"/>
    </row>
    <row r="13" spans="1:21" ht="30" customHeight="1">
      <c r="A13" s="124"/>
      <c r="B13" s="410" t="s">
        <v>36</v>
      </c>
      <c r="C13" s="411"/>
      <c r="D13" s="412"/>
      <c r="E13" s="123">
        <v>1020.1</v>
      </c>
      <c r="F13" s="370">
        <v>600</v>
      </c>
      <c r="G13" s="193">
        <f>ROUND(F13*F47,2)</f>
        <v>3710010</v>
      </c>
      <c r="H13" s="117">
        <v>343</v>
      </c>
      <c r="I13" s="118">
        <v>411</v>
      </c>
      <c r="J13" s="193">
        <f>ROUND(I13*F47,2)</f>
        <v>2541356.85</v>
      </c>
      <c r="K13" s="117">
        <v>122.2</v>
      </c>
      <c r="L13" s="118">
        <v>235</v>
      </c>
      <c r="M13" s="193">
        <f>ROUND(L13*G47,2)</f>
        <v>1509757.5</v>
      </c>
      <c r="N13" s="117">
        <v>920.9</v>
      </c>
      <c r="O13" s="118">
        <v>235</v>
      </c>
      <c r="P13" s="193">
        <f>ROUND(O13*G47,2)</f>
        <v>1509757.5</v>
      </c>
      <c r="Q13" s="117">
        <f t="shared" si="1"/>
        <v>1481</v>
      </c>
      <c r="R13" s="117">
        <f t="shared" si="2"/>
        <v>9270881.85</v>
      </c>
      <c r="S13" s="51"/>
      <c r="T13" s="10"/>
      <c r="U13" s="10"/>
    </row>
    <row r="14" spans="1:21" ht="30" customHeight="1">
      <c r="A14" s="125"/>
      <c r="B14" s="410" t="s">
        <v>37</v>
      </c>
      <c r="C14" s="411"/>
      <c r="D14" s="412"/>
      <c r="E14" s="126">
        <v>186.3</v>
      </c>
      <c r="F14" s="370">
        <v>210</v>
      </c>
      <c r="G14" s="193">
        <f>ROUND(F14*F47,2)</f>
        <v>1298503.5</v>
      </c>
      <c r="H14" s="117">
        <v>55.3</v>
      </c>
      <c r="I14" s="118">
        <v>74.5</v>
      </c>
      <c r="J14" s="193">
        <f>ROUND(I14*F47,2)</f>
        <v>460659.58</v>
      </c>
      <c r="K14" s="117">
        <v>2.8</v>
      </c>
      <c r="L14" s="118">
        <v>99</v>
      </c>
      <c r="M14" s="193">
        <f>ROUND(L14*G47,2)</f>
        <v>636025.5</v>
      </c>
      <c r="N14" s="117">
        <v>158.5</v>
      </c>
      <c r="O14" s="118">
        <v>99</v>
      </c>
      <c r="P14" s="193">
        <f>ROUND(O14*G47,2)</f>
        <v>636025.5</v>
      </c>
      <c r="Q14" s="117">
        <f t="shared" si="1"/>
        <v>482.5</v>
      </c>
      <c r="R14" s="117">
        <f t="shared" si="2"/>
        <v>3031214.08</v>
      </c>
      <c r="S14" s="51"/>
      <c r="T14" s="10"/>
      <c r="U14" s="10"/>
    </row>
    <row r="15" spans="1:21" ht="30" customHeight="1">
      <c r="A15" s="125"/>
      <c r="B15" s="410" t="s">
        <v>38</v>
      </c>
      <c r="C15" s="411"/>
      <c r="D15" s="412"/>
      <c r="E15" s="126">
        <v>619</v>
      </c>
      <c r="F15" s="370">
        <v>557</v>
      </c>
      <c r="G15" s="193">
        <f>ROUND(F15*F47,2)</f>
        <v>3444125.95</v>
      </c>
      <c r="H15" s="117">
        <v>532.4</v>
      </c>
      <c r="I15" s="118">
        <v>160</v>
      </c>
      <c r="J15" s="193">
        <f>ROUND(I15*F47,2)</f>
        <v>989336</v>
      </c>
      <c r="K15" s="117">
        <v>142.3</v>
      </c>
      <c r="L15" s="118">
        <v>35</v>
      </c>
      <c r="M15" s="193">
        <f>ROUND(L15*G47,2)</f>
        <v>224857.5</v>
      </c>
      <c r="N15" s="117">
        <v>646.5</v>
      </c>
      <c r="O15" s="118">
        <v>320</v>
      </c>
      <c r="P15" s="193">
        <f>ROUND(O15*G47,2)</f>
        <v>2055840</v>
      </c>
      <c r="Q15" s="117">
        <f t="shared" si="1"/>
        <v>1072</v>
      </c>
      <c r="R15" s="117">
        <f t="shared" si="2"/>
        <v>6714159.45</v>
      </c>
      <c r="S15" s="51"/>
      <c r="T15" s="10"/>
      <c r="U15" s="10"/>
    </row>
    <row r="16" spans="1:21" ht="58.5" customHeight="1">
      <c r="A16" s="125"/>
      <c r="B16" s="410" t="s">
        <v>39</v>
      </c>
      <c r="C16" s="411"/>
      <c r="D16" s="412"/>
      <c r="E16" s="126">
        <v>277.52</v>
      </c>
      <c r="F16" s="371">
        <v>250</v>
      </c>
      <c r="G16" s="193">
        <f>ROUND(F16*F47,2)</f>
        <v>1545837.5</v>
      </c>
      <c r="H16" s="117">
        <v>129</v>
      </c>
      <c r="I16" s="372">
        <v>80</v>
      </c>
      <c r="J16" s="193">
        <f>ROUND(I16*F47,2)</f>
        <v>494668</v>
      </c>
      <c r="K16" s="117">
        <v>7.2</v>
      </c>
      <c r="L16" s="372">
        <v>15</v>
      </c>
      <c r="M16" s="193">
        <f>ROUND(L16*G47,2)</f>
        <v>96367.5</v>
      </c>
      <c r="N16" s="117">
        <v>182.6</v>
      </c>
      <c r="O16" s="373">
        <v>145</v>
      </c>
      <c r="P16" s="193">
        <f>ROUND(O16*G47,2)</f>
        <v>931552.5</v>
      </c>
      <c r="Q16" s="117">
        <f>F16+I16+L16+O16</f>
        <v>490</v>
      </c>
      <c r="R16" s="117">
        <f t="shared" si="2"/>
        <v>3068425.5</v>
      </c>
      <c r="S16" s="180"/>
      <c r="T16" s="10"/>
      <c r="U16" s="10"/>
    </row>
    <row r="17" spans="1:21" s="249" customFormat="1" ht="49.5" customHeight="1">
      <c r="A17" s="255">
        <v>2</v>
      </c>
      <c r="B17" s="445" t="s">
        <v>42</v>
      </c>
      <c r="C17" s="446"/>
      <c r="D17" s="447"/>
      <c r="E17" s="259"/>
      <c r="F17" s="374">
        <f>SUM(F18:F21)</f>
        <v>281.5</v>
      </c>
      <c r="G17" s="245">
        <f>SUM(G18:G21)</f>
        <v>1740613.0299999998</v>
      </c>
      <c r="H17" s="245">
        <f>SUM(H18:H19)</f>
        <v>0</v>
      </c>
      <c r="I17" s="269">
        <f aca="true" t="shared" si="3" ref="I17:R17">SUM(I18:I21)</f>
        <v>96</v>
      </c>
      <c r="J17" s="245">
        <f t="shared" si="3"/>
        <v>593601.6</v>
      </c>
      <c r="K17" s="245">
        <f t="shared" si="3"/>
        <v>0</v>
      </c>
      <c r="L17" s="269">
        <f t="shared" si="3"/>
        <v>49.5</v>
      </c>
      <c r="M17" s="245">
        <f t="shared" si="3"/>
        <v>318012.75</v>
      </c>
      <c r="N17" s="245">
        <f t="shared" si="3"/>
        <v>0</v>
      </c>
      <c r="O17" s="375">
        <f t="shared" si="3"/>
        <v>169.5</v>
      </c>
      <c r="P17" s="254">
        <f t="shared" si="3"/>
        <v>1088952.75</v>
      </c>
      <c r="Q17" s="376">
        <f t="shared" si="3"/>
        <v>596.5</v>
      </c>
      <c r="R17" s="245">
        <f t="shared" si="3"/>
        <v>3741180.1300000004</v>
      </c>
      <c r="S17" s="247"/>
      <c r="T17" s="248"/>
      <c r="U17" s="248"/>
    </row>
    <row r="18" spans="1:21" s="69" customFormat="1" ht="30" customHeight="1">
      <c r="A18" s="124"/>
      <c r="B18" s="410" t="s">
        <v>94</v>
      </c>
      <c r="C18" s="441"/>
      <c r="D18" s="442"/>
      <c r="E18" s="126"/>
      <c r="F18" s="377">
        <v>177</v>
      </c>
      <c r="G18" s="117">
        <f>ROUND(F18*F47,2)</f>
        <v>1094452.95</v>
      </c>
      <c r="H18" s="117"/>
      <c r="I18" s="378">
        <v>30</v>
      </c>
      <c r="J18" s="117">
        <f>ROUND(I18*F47,2)</f>
        <v>185500.5</v>
      </c>
      <c r="K18" s="117"/>
      <c r="L18" s="378">
        <v>11</v>
      </c>
      <c r="M18" s="117">
        <f>ROUND(L18*G47,2)</f>
        <v>70669.5</v>
      </c>
      <c r="N18" s="117"/>
      <c r="O18" s="378">
        <v>80</v>
      </c>
      <c r="P18" s="193">
        <f>ROUND(O18*G47,2)</f>
        <v>513960</v>
      </c>
      <c r="Q18" s="379">
        <f t="shared" si="1"/>
        <v>298</v>
      </c>
      <c r="R18" s="117">
        <f>ROUND(G18+J18+M18+P18,2)</f>
        <v>1864582.95</v>
      </c>
      <c r="S18" s="68"/>
      <c r="T18" s="71"/>
      <c r="U18" s="71"/>
    </row>
    <row r="19" spans="1:21" s="69" customFormat="1" ht="30" customHeight="1">
      <c r="A19" s="124"/>
      <c r="B19" s="410" t="s">
        <v>95</v>
      </c>
      <c r="C19" s="441"/>
      <c r="D19" s="442"/>
      <c r="E19" s="126"/>
      <c r="F19" s="380">
        <v>17</v>
      </c>
      <c r="G19" s="117">
        <f>ROUND(F19*F47,2)</f>
        <v>105116.95</v>
      </c>
      <c r="H19" s="117"/>
      <c r="I19" s="378">
        <v>18</v>
      </c>
      <c r="J19" s="193">
        <f>ROUND(I19*F47,2)</f>
        <v>111300.3</v>
      </c>
      <c r="K19" s="117"/>
      <c r="L19" s="381">
        <v>17</v>
      </c>
      <c r="M19" s="117">
        <f>ROUND(L19*G47,2)</f>
        <v>109216.5</v>
      </c>
      <c r="N19" s="117"/>
      <c r="O19" s="378">
        <v>17</v>
      </c>
      <c r="P19" s="193">
        <f>ROUND(O19*G47,2)</f>
        <v>109216.5</v>
      </c>
      <c r="Q19" s="379">
        <f>F19+I19+L19+O19</f>
        <v>69</v>
      </c>
      <c r="R19" s="117">
        <f>ROUND(G19+J19+M19+P19,2)</f>
        <v>434850.25</v>
      </c>
      <c r="S19" s="68"/>
      <c r="T19" s="71"/>
      <c r="U19" s="71"/>
    </row>
    <row r="20" spans="1:21" s="69" customFormat="1" ht="30" customHeight="1">
      <c r="A20" s="124"/>
      <c r="B20" s="410" t="s">
        <v>97</v>
      </c>
      <c r="C20" s="441"/>
      <c r="D20" s="442"/>
      <c r="E20" s="126"/>
      <c r="F20" s="377">
        <v>17.5</v>
      </c>
      <c r="G20" s="117">
        <f>ROUND(F20*F47,2)</f>
        <v>108208.63</v>
      </c>
      <c r="H20" s="117"/>
      <c r="I20" s="378">
        <v>18</v>
      </c>
      <c r="J20" s="193">
        <f>ROUND(I20*F47,2)</f>
        <v>111300.3</v>
      </c>
      <c r="K20" s="117"/>
      <c r="L20" s="378">
        <v>17.5</v>
      </c>
      <c r="M20" s="117">
        <f>ROUND(L20*G47,2)</f>
        <v>112428.75</v>
      </c>
      <c r="N20" s="117"/>
      <c r="O20" s="378">
        <v>17.5</v>
      </c>
      <c r="P20" s="193">
        <f>ROUND(O20*G47,2)</f>
        <v>112428.75</v>
      </c>
      <c r="Q20" s="379">
        <f>F20+I20+L20+O20</f>
        <v>70.5</v>
      </c>
      <c r="R20" s="117">
        <f>ROUND(G20+J20+M20+P20,2)</f>
        <v>444366.43</v>
      </c>
      <c r="S20" s="68"/>
      <c r="T20" s="71"/>
      <c r="U20" s="71"/>
    </row>
    <row r="21" spans="1:21" s="69" customFormat="1" ht="30" customHeight="1">
      <c r="A21" s="124"/>
      <c r="B21" s="410" t="s">
        <v>96</v>
      </c>
      <c r="C21" s="441"/>
      <c r="D21" s="442"/>
      <c r="E21" s="126"/>
      <c r="F21" s="377">
        <v>70</v>
      </c>
      <c r="G21" s="117">
        <f>ROUND(F21*F47,2)</f>
        <v>432834.5</v>
      </c>
      <c r="H21" s="117"/>
      <c r="I21" s="378">
        <v>30</v>
      </c>
      <c r="J21" s="117">
        <f>ROUND(I21*F47,2)</f>
        <v>185500.5</v>
      </c>
      <c r="K21" s="117"/>
      <c r="L21" s="378">
        <v>4</v>
      </c>
      <c r="M21" s="117">
        <f>ROUND(L21*G47,2)</f>
        <v>25698</v>
      </c>
      <c r="N21" s="117"/>
      <c r="O21" s="378">
        <v>55</v>
      </c>
      <c r="P21" s="193">
        <f>ROUND(O21*G47,2)</f>
        <v>353347.5</v>
      </c>
      <c r="Q21" s="379">
        <f>F21+I21+L21+O21</f>
        <v>159</v>
      </c>
      <c r="R21" s="117">
        <f>ROUND(G21+J21+M21+P21,2)</f>
        <v>997380.5</v>
      </c>
      <c r="S21" s="68"/>
      <c r="T21" s="71"/>
      <c r="U21" s="71"/>
    </row>
    <row r="22" spans="1:21" s="249" customFormat="1" ht="49.5" customHeight="1">
      <c r="A22" s="255">
        <v>3</v>
      </c>
      <c r="B22" s="445" t="s">
        <v>43</v>
      </c>
      <c r="C22" s="446"/>
      <c r="D22" s="447"/>
      <c r="E22" s="259"/>
      <c r="F22" s="368">
        <f aca="true" t="shared" si="4" ref="F22:R22">SUM(F23:F26)</f>
        <v>872.5</v>
      </c>
      <c r="G22" s="245">
        <f t="shared" si="4"/>
        <v>5394972.88</v>
      </c>
      <c r="H22" s="245">
        <f t="shared" si="4"/>
        <v>0</v>
      </c>
      <c r="I22" s="244">
        <f t="shared" si="4"/>
        <v>847</v>
      </c>
      <c r="J22" s="245">
        <f t="shared" si="4"/>
        <v>5237297.45</v>
      </c>
      <c r="K22" s="245">
        <f t="shared" si="4"/>
        <v>0</v>
      </c>
      <c r="L22" s="382">
        <f t="shared" si="4"/>
        <v>635</v>
      </c>
      <c r="M22" s="245">
        <f t="shared" si="4"/>
        <v>3944513.5</v>
      </c>
      <c r="N22" s="245">
        <f t="shared" si="4"/>
        <v>0</v>
      </c>
      <c r="O22" s="244">
        <f t="shared" si="4"/>
        <v>1063</v>
      </c>
      <c r="P22" s="254">
        <f t="shared" si="4"/>
        <v>6829243.5</v>
      </c>
      <c r="Q22" s="245">
        <f t="shared" si="4"/>
        <v>3417.5</v>
      </c>
      <c r="R22" s="245">
        <f t="shared" si="4"/>
        <v>21406027.33</v>
      </c>
      <c r="S22" s="247"/>
      <c r="T22" s="248"/>
      <c r="U22" s="248"/>
    </row>
    <row r="23" spans="1:21" s="151" customFormat="1" ht="15" customHeight="1">
      <c r="A23" s="506"/>
      <c r="B23" s="485" t="s">
        <v>44</v>
      </c>
      <c r="C23" s="486"/>
      <c r="D23" s="487"/>
      <c r="E23" s="179"/>
      <c r="F23" s="502">
        <v>38.5</v>
      </c>
      <c r="G23" s="500">
        <f>ROUND(F23*F47,2)</f>
        <v>238058.98</v>
      </c>
      <c r="H23" s="383"/>
      <c r="I23" s="512">
        <v>13</v>
      </c>
      <c r="J23" s="500">
        <f>ROUND(I23*F47,2)</f>
        <v>80383.55</v>
      </c>
      <c r="K23" s="383"/>
      <c r="L23" s="568">
        <v>4</v>
      </c>
      <c r="M23" s="500">
        <f>ROUND(L23*G47,2)</f>
        <v>25698</v>
      </c>
      <c r="N23" s="383"/>
      <c r="O23" s="512">
        <v>33</v>
      </c>
      <c r="P23" s="566">
        <f>ROUND(O23*G47,2)</f>
        <v>212008.5</v>
      </c>
      <c r="Q23" s="500">
        <f>F23+I23+L23+O23</f>
        <v>88.5</v>
      </c>
      <c r="R23" s="500">
        <f>G23+J23+M23+P23</f>
        <v>556149.03</v>
      </c>
      <c r="S23" s="152"/>
      <c r="T23" s="153"/>
      <c r="U23" s="153"/>
    </row>
    <row r="24" spans="1:21" ht="15" customHeight="1">
      <c r="A24" s="507"/>
      <c r="B24" s="488"/>
      <c r="C24" s="489"/>
      <c r="D24" s="490"/>
      <c r="E24" s="126"/>
      <c r="F24" s="503"/>
      <c r="G24" s="501"/>
      <c r="H24" s="117"/>
      <c r="I24" s="513"/>
      <c r="J24" s="501"/>
      <c r="K24" s="117"/>
      <c r="L24" s="569"/>
      <c r="M24" s="501"/>
      <c r="N24" s="117"/>
      <c r="O24" s="513"/>
      <c r="P24" s="567"/>
      <c r="Q24" s="501"/>
      <c r="R24" s="501"/>
      <c r="S24" s="51"/>
      <c r="T24" s="10"/>
      <c r="U24" s="10"/>
    </row>
    <row r="25" spans="1:21" ht="30" customHeight="1">
      <c r="A25" s="125"/>
      <c r="B25" s="410" t="s">
        <v>92</v>
      </c>
      <c r="C25" s="441"/>
      <c r="D25" s="442"/>
      <c r="E25" s="126"/>
      <c r="F25" s="370">
        <v>49</v>
      </c>
      <c r="G25" s="117">
        <f>ROUND(F25*F47,2)</f>
        <v>302984.15</v>
      </c>
      <c r="H25" s="117"/>
      <c r="I25" s="118">
        <v>49</v>
      </c>
      <c r="J25" s="117">
        <f>ROUND(I25*F47,2)</f>
        <v>302984.15</v>
      </c>
      <c r="K25" s="117"/>
      <c r="L25" s="384">
        <v>71</v>
      </c>
      <c r="M25" s="117">
        <f>ROUND(L25*G47,2)</f>
        <v>456139.5</v>
      </c>
      <c r="N25" s="117"/>
      <c r="O25" s="118">
        <v>30</v>
      </c>
      <c r="P25" s="193">
        <f>ROUND(O25*G47,2)</f>
        <v>192735</v>
      </c>
      <c r="Q25" s="117">
        <f>F25+I25+L25+O25</f>
        <v>199</v>
      </c>
      <c r="R25" s="117">
        <f>ROUND(G25+J25+M25+P25,2)</f>
        <v>1254842.8</v>
      </c>
      <c r="S25" s="51"/>
      <c r="T25" s="10"/>
      <c r="U25" s="10"/>
    </row>
    <row r="26" spans="1:21" ht="30" customHeight="1">
      <c r="A26" s="125"/>
      <c r="B26" s="410" t="s">
        <v>93</v>
      </c>
      <c r="C26" s="441"/>
      <c r="D26" s="442"/>
      <c r="E26" s="126"/>
      <c r="F26" s="370">
        <v>785</v>
      </c>
      <c r="G26" s="117">
        <f>ROUND(F26*F47,2)</f>
        <v>4853929.75</v>
      </c>
      <c r="H26" s="117"/>
      <c r="I26" s="118">
        <v>785</v>
      </c>
      <c r="J26" s="117">
        <f>ROUND(I26*F47,2)</f>
        <v>4853929.75</v>
      </c>
      <c r="K26" s="117"/>
      <c r="L26" s="384">
        <v>560</v>
      </c>
      <c r="M26" s="117">
        <f>ROUND(L26*F47,2)</f>
        <v>3462676</v>
      </c>
      <c r="N26" s="117"/>
      <c r="O26" s="118">
        <v>1000</v>
      </c>
      <c r="P26" s="193">
        <f>ROUND(O26*G47,2)</f>
        <v>6424500</v>
      </c>
      <c r="Q26" s="117">
        <f>F26+I26+L26+O26</f>
        <v>3130</v>
      </c>
      <c r="R26" s="117">
        <f>ROUND(G26+J26+M26+P26,2)</f>
        <v>19595035.5</v>
      </c>
      <c r="S26" s="51"/>
      <c r="T26" s="10"/>
      <c r="U26" s="10"/>
    </row>
    <row r="27" spans="1:21" s="249" customFormat="1" ht="49.5" customHeight="1">
      <c r="A27" s="255">
        <v>4</v>
      </c>
      <c r="B27" s="445" t="s">
        <v>47</v>
      </c>
      <c r="C27" s="446"/>
      <c r="D27" s="447"/>
      <c r="E27" s="259"/>
      <c r="F27" s="385">
        <f>F28+F29+F30+F31+F32</f>
        <v>564</v>
      </c>
      <c r="G27" s="245">
        <f>G28+G29+G30+G31+G32</f>
        <v>3487409.3999999994</v>
      </c>
      <c r="H27" s="245"/>
      <c r="I27" s="244">
        <f>I28+I29+I30+I31+I32</f>
        <v>263</v>
      </c>
      <c r="J27" s="245">
        <f>J28+J29+J30+J31+J32</f>
        <v>1626221.05</v>
      </c>
      <c r="K27" s="245"/>
      <c r="L27" s="244">
        <f>L28+L29+L30+L31+L32</f>
        <v>152</v>
      </c>
      <c r="M27" s="245">
        <f>M28+M29+M30+M31+M32</f>
        <v>976524</v>
      </c>
      <c r="N27" s="245"/>
      <c r="O27" s="244">
        <f>O28+O29+O30+O31+O32</f>
        <v>394</v>
      </c>
      <c r="P27" s="254">
        <f>P28+P29+P30+P31+P32</f>
        <v>2531253</v>
      </c>
      <c r="Q27" s="245">
        <f>SUM(Q28:Q32)</f>
        <v>1373</v>
      </c>
      <c r="R27" s="245">
        <f>R28+R29+R30+R31+R32</f>
        <v>8621407.45</v>
      </c>
      <c r="S27" s="247"/>
      <c r="T27" s="248"/>
      <c r="U27" s="248"/>
    </row>
    <row r="28" spans="1:21" ht="30" customHeight="1">
      <c r="A28" s="125"/>
      <c r="B28" s="410" t="s">
        <v>48</v>
      </c>
      <c r="C28" s="411"/>
      <c r="D28" s="412"/>
      <c r="E28" s="126"/>
      <c r="F28" s="370">
        <v>28</v>
      </c>
      <c r="G28" s="117">
        <f>ROUND(F28*F47,2)</f>
        <v>173133.8</v>
      </c>
      <c r="H28" s="117"/>
      <c r="I28" s="118">
        <v>28</v>
      </c>
      <c r="J28" s="117">
        <f>ROUND(I28*F47,2)</f>
        <v>173133.8</v>
      </c>
      <c r="K28" s="117"/>
      <c r="L28" s="118">
        <v>28</v>
      </c>
      <c r="M28" s="117">
        <f>ROUND(L28*G47,2)</f>
        <v>179886</v>
      </c>
      <c r="N28" s="117"/>
      <c r="O28" s="118">
        <v>28</v>
      </c>
      <c r="P28" s="193">
        <f>ROUND(O28*G47,2)</f>
        <v>179886</v>
      </c>
      <c r="Q28" s="117">
        <f>F28+I28+L28+O28</f>
        <v>112</v>
      </c>
      <c r="R28" s="117">
        <f>ROUND(G28+J28+M28+P28,2)</f>
        <v>706039.6</v>
      </c>
      <c r="S28" s="51"/>
      <c r="T28" s="10"/>
      <c r="U28" s="10"/>
    </row>
    <row r="29" spans="1:21" ht="30" customHeight="1">
      <c r="A29" s="125"/>
      <c r="B29" s="410" t="s">
        <v>49</v>
      </c>
      <c r="C29" s="411"/>
      <c r="D29" s="412"/>
      <c r="E29" s="126"/>
      <c r="F29" s="370">
        <v>360</v>
      </c>
      <c r="G29" s="117">
        <f>ROUND(F29*F47,2)</f>
        <v>2226006</v>
      </c>
      <c r="H29" s="117"/>
      <c r="I29" s="118">
        <v>110</v>
      </c>
      <c r="J29" s="117">
        <f>ROUND(I29*F47,2)</f>
        <v>680168.5</v>
      </c>
      <c r="K29" s="117"/>
      <c r="L29" s="118">
        <v>20</v>
      </c>
      <c r="M29" s="117">
        <f>ROUND(L29*G47,2)</f>
        <v>128490</v>
      </c>
      <c r="N29" s="117"/>
      <c r="O29" s="118">
        <v>210</v>
      </c>
      <c r="P29" s="193">
        <f>ROUND(O29*G47,2)</f>
        <v>1349145</v>
      </c>
      <c r="Q29" s="117">
        <f>F29+I29+L29+O29</f>
        <v>700</v>
      </c>
      <c r="R29" s="117">
        <f>ROUND(G29+J29+M29+P29,2)</f>
        <v>4383809.5</v>
      </c>
      <c r="S29" s="51"/>
      <c r="T29" s="10"/>
      <c r="U29" s="10"/>
    </row>
    <row r="30" spans="1:21" ht="30" customHeight="1">
      <c r="A30" s="125"/>
      <c r="B30" s="410" t="s">
        <v>50</v>
      </c>
      <c r="C30" s="411"/>
      <c r="D30" s="412"/>
      <c r="E30" s="126"/>
      <c r="F30" s="370">
        <v>93</v>
      </c>
      <c r="G30" s="117">
        <f>ROUND(F30*F47,2)</f>
        <v>575051.55</v>
      </c>
      <c r="H30" s="117"/>
      <c r="I30" s="118">
        <v>92</v>
      </c>
      <c r="J30" s="117">
        <f>ROUND(I30*F47,2)</f>
        <v>568868.2</v>
      </c>
      <c r="K30" s="117"/>
      <c r="L30" s="118">
        <v>92</v>
      </c>
      <c r="M30" s="117">
        <f>ROUND(L30*G47,2)</f>
        <v>591054</v>
      </c>
      <c r="N30" s="117"/>
      <c r="O30" s="118">
        <v>92</v>
      </c>
      <c r="P30" s="193">
        <f>O30*G47</f>
        <v>591054</v>
      </c>
      <c r="Q30" s="117">
        <f>F30+I30+L30+O30</f>
        <v>369</v>
      </c>
      <c r="R30" s="117">
        <f>ROUND(G30+J30+M30+P30,2)</f>
        <v>2326027.75</v>
      </c>
      <c r="S30" s="51"/>
      <c r="T30" s="10"/>
      <c r="U30" s="10"/>
    </row>
    <row r="31" spans="1:21" ht="30" customHeight="1">
      <c r="A31" s="125"/>
      <c r="B31" s="410" t="s">
        <v>40</v>
      </c>
      <c r="C31" s="411"/>
      <c r="D31" s="412"/>
      <c r="E31" s="126">
        <v>112.1</v>
      </c>
      <c r="F31" s="370">
        <v>75</v>
      </c>
      <c r="G31" s="117">
        <f>ROUND(F31*F47,2)</f>
        <v>463751.25</v>
      </c>
      <c r="H31" s="117"/>
      <c r="I31" s="118">
        <v>25</v>
      </c>
      <c r="J31" s="117">
        <f>ROUND(I31*F47,2)</f>
        <v>154583.75</v>
      </c>
      <c r="K31" s="117"/>
      <c r="L31" s="118">
        <v>4</v>
      </c>
      <c r="M31" s="117">
        <f>ROUND(L31*G47,2)</f>
        <v>25698</v>
      </c>
      <c r="N31" s="117"/>
      <c r="O31" s="118">
        <v>56</v>
      </c>
      <c r="P31" s="193">
        <f>O31*G47</f>
        <v>359772</v>
      </c>
      <c r="Q31" s="117">
        <f>F31+I31+L31+O31</f>
        <v>160</v>
      </c>
      <c r="R31" s="117">
        <f>ROUND(G31+J31+M31+P31,2)</f>
        <v>1003805</v>
      </c>
      <c r="S31" s="51"/>
      <c r="T31" s="10"/>
      <c r="U31" s="10"/>
    </row>
    <row r="32" spans="1:21" ht="30" customHeight="1">
      <c r="A32" s="125"/>
      <c r="B32" s="410" t="s">
        <v>108</v>
      </c>
      <c r="C32" s="411"/>
      <c r="D32" s="412"/>
      <c r="E32" s="126"/>
      <c r="F32" s="370">
        <v>8</v>
      </c>
      <c r="G32" s="117">
        <f>ROUND(F32*F47,2)</f>
        <v>49466.8</v>
      </c>
      <c r="H32" s="117"/>
      <c r="I32" s="118">
        <v>8</v>
      </c>
      <c r="J32" s="117">
        <f>ROUND(I32*F47,2)</f>
        <v>49466.8</v>
      </c>
      <c r="K32" s="117"/>
      <c r="L32" s="118">
        <v>8</v>
      </c>
      <c r="M32" s="117">
        <f>ROUND(L32*G47,2)</f>
        <v>51396</v>
      </c>
      <c r="N32" s="117"/>
      <c r="O32" s="118">
        <v>8</v>
      </c>
      <c r="P32" s="193">
        <f>O32*G47</f>
        <v>51396</v>
      </c>
      <c r="Q32" s="117">
        <f>F32+I32+L32+O32</f>
        <v>32</v>
      </c>
      <c r="R32" s="117">
        <f>ROUND(G32+J32+M32+P32,2)</f>
        <v>201725.6</v>
      </c>
      <c r="S32" s="51"/>
      <c r="T32" s="10"/>
      <c r="U32" s="10"/>
    </row>
    <row r="33" spans="1:21" s="249" customFormat="1" ht="49.5" customHeight="1">
      <c r="A33" s="255">
        <v>5</v>
      </c>
      <c r="B33" s="445" t="s">
        <v>53</v>
      </c>
      <c r="C33" s="446"/>
      <c r="D33" s="447"/>
      <c r="E33" s="259"/>
      <c r="F33" s="368">
        <f>F34+F35+F36</f>
        <v>436</v>
      </c>
      <c r="G33" s="245">
        <f>G34+G35+G36</f>
        <v>2695940.6</v>
      </c>
      <c r="H33" s="245"/>
      <c r="I33" s="244">
        <f>I34+I35+I36</f>
        <v>225</v>
      </c>
      <c r="J33" s="245">
        <f>J34+J35+J36</f>
        <v>1391253.75</v>
      </c>
      <c r="K33" s="245"/>
      <c r="L33" s="244">
        <f>L34+L35+L36</f>
        <v>75</v>
      </c>
      <c r="M33" s="245">
        <f>M34+M35+M36</f>
        <v>481837.5</v>
      </c>
      <c r="N33" s="245"/>
      <c r="O33" s="244">
        <f>O34+O35+O36</f>
        <v>450</v>
      </c>
      <c r="P33" s="254">
        <f>P34+P35+P36</f>
        <v>2891025</v>
      </c>
      <c r="Q33" s="245">
        <f>Q34+Q35+Q36</f>
        <v>1186</v>
      </c>
      <c r="R33" s="245">
        <f>R34+R35+R36</f>
        <v>7460056.85</v>
      </c>
      <c r="S33" s="247"/>
      <c r="T33" s="248"/>
      <c r="U33" s="248"/>
    </row>
    <row r="34" spans="1:21" ht="30" customHeight="1">
      <c r="A34" s="125"/>
      <c r="B34" s="460" t="s">
        <v>98</v>
      </c>
      <c r="C34" s="461"/>
      <c r="D34" s="462"/>
      <c r="E34" s="126"/>
      <c r="F34" s="370">
        <v>16</v>
      </c>
      <c r="G34" s="117">
        <f>ROUND(F34*F47,2)</f>
        <v>98933.6</v>
      </c>
      <c r="H34" s="117"/>
      <c r="I34" s="118">
        <v>15</v>
      </c>
      <c r="J34" s="117">
        <f>ROUND(I34*F47,2)</f>
        <v>92750.25</v>
      </c>
      <c r="K34" s="117"/>
      <c r="L34" s="118">
        <v>5</v>
      </c>
      <c r="M34" s="117">
        <f>ROUND(L34*G47,2)</f>
        <v>32122.5</v>
      </c>
      <c r="N34" s="117"/>
      <c r="O34" s="118">
        <v>70</v>
      </c>
      <c r="P34" s="193">
        <f>O34*G47</f>
        <v>449715</v>
      </c>
      <c r="Q34" s="117">
        <f>F34+I34+L34+O34</f>
        <v>106</v>
      </c>
      <c r="R34" s="117">
        <f>ROUND(G34+J34+M34+P34,2)</f>
        <v>673521.35</v>
      </c>
      <c r="S34" s="51"/>
      <c r="T34" s="10"/>
      <c r="U34" s="10"/>
    </row>
    <row r="35" spans="1:21" ht="30" customHeight="1">
      <c r="A35" s="125"/>
      <c r="B35" s="410" t="s">
        <v>55</v>
      </c>
      <c r="C35" s="411"/>
      <c r="D35" s="412"/>
      <c r="E35" s="126"/>
      <c r="F35" s="370">
        <v>160</v>
      </c>
      <c r="G35" s="193">
        <f>ROUND(F35*F47,2)</f>
        <v>989336</v>
      </c>
      <c r="H35" s="117"/>
      <c r="I35" s="118">
        <v>60</v>
      </c>
      <c r="J35" s="193">
        <f>ROUND(I35*F47,2)</f>
        <v>371001</v>
      </c>
      <c r="K35" s="117"/>
      <c r="L35" s="118">
        <v>20</v>
      </c>
      <c r="M35" s="193">
        <f>ROUND(L35*G47,2)</f>
        <v>128490</v>
      </c>
      <c r="N35" s="117"/>
      <c r="O35" s="118">
        <v>140</v>
      </c>
      <c r="P35" s="193">
        <f>O35*G47</f>
        <v>899430</v>
      </c>
      <c r="Q35" s="117">
        <f>F35+I35+L35+O35</f>
        <v>380</v>
      </c>
      <c r="R35" s="193">
        <f>ROUND(G35+J35+M35+P35,2)</f>
        <v>2388257</v>
      </c>
      <c r="S35" s="51"/>
      <c r="T35" s="10"/>
      <c r="U35" s="10"/>
    </row>
    <row r="36" spans="1:21" ht="30" customHeight="1">
      <c r="A36" s="125"/>
      <c r="B36" s="410" t="s">
        <v>81</v>
      </c>
      <c r="C36" s="411"/>
      <c r="D36" s="412"/>
      <c r="E36" s="126"/>
      <c r="F36" s="370">
        <v>260</v>
      </c>
      <c r="G36" s="117">
        <f>ROUND(F36*F47,2)</f>
        <v>1607671</v>
      </c>
      <c r="H36" s="117"/>
      <c r="I36" s="118">
        <v>150</v>
      </c>
      <c r="J36" s="117">
        <f>ROUND(I36*F47,2)</f>
        <v>927502.5</v>
      </c>
      <c r="K36" s="117"/>
      <c r="L36" s="118">
        <v>50</v>
      </c>
      <c r="M36" s="117">
        <f>ROUND(L36*G47,2)</f>
        <v>321225</v>
      </c>
      <c r="N36" s="117"/>
      <c r="O36" s="118">
        <v>240</v>
      </c>
      <c r="P36" s="193">
        <f>SUM(O36)*G47</f>
        <v>1541880</v>
      </c>
      <c r="Q36" s="117">
        <f>F36+I36+L36+O36</f>
        <v>700</v>
      </c>
      <c r="R36" s="117">
        <f>ROUND(G36+J36+M36+P36,2)</f>
        <v>4398278.5</v>
      </c>
      <c r="S36" s="51"/>
      <c r="T36" s="10"/>
      <c r="U36" s="10"/>
    </row>
    <row r="37" spans="1:21" s="249" customFormat="1" ht="49.5" customHeight="1">
      <c r="A37" s="255">
        <v>6</v>
      </c>
      <c r="B37" s="445" t="s">
        <v>56</v>
      </c>
      <c r="C37" s="446"/>
      <c r="D37" s="447"/>
      <c r="E37" s="259"/>
      <c r="F37" s="374">
        <f>SUM(F38:F39)</f>
        <v>192.53</v>
      </c>
      <c r="G37" s="245">
        <f>SUM(G38:G39)</f>
        <v>1190480.3800000001</v>
      </c>
      <c r="H37" s="245"/>
      <c r="I37" s="269">
        <f>SUM(I38:I39)</f>
        <v>130.65</v>
      </c>
      <c r="J37" s="245">
        <f>SUM(J38:J39)</f>
        <v>807854.6799999999</v>
      </c>
      <c r="K37" s="245"/>
      <c r="L37" s="269">
        <f>SUM(L38:L39)</f>
        <v>96.44</v>
      </c>
      <c r="M37" s="245">
        <f>SUM(M38:M39)</f>
        <v>619578.78</v>
      </c>
      <c r="N37" s="245"/>
      <c r="O37" s="269">
        <f>SUM(O38:O39)</f>
        <v>216.71</v>
      </c>
      <c r="P37" s="254">
        <f>P38+P39</f>
        <v>1392253.4</v>
      </c>
      <c r="Q37" s="245">
        <f>SUM(Q38:Q39)</f>
        <v>636.33</v>
      </c>
      <c r="R37" s="245">
        <f>SUM(R38:R39)</f>
        <v>4010167.24</v>
      </c>
      <c r="S37" s="247"/>
      <c r="T37" s="248"/>
      <c r="U37" s="248"/>
    </row>
    <row r="38" spans="1:21" s="69" customFormat="1" ht="30" customHeight="1">
      <c r="A38" s="125"/>
      <c r="B38" s="410" t="s">
        <v>86</v>
      </c>
      <c r="C38" s="441"/>
      <c r="D38" s="442"/>
      <c r="E38" s="126"/>
      <c r="F38" s="377">
        <f>186.53</f>
        <v>186.53</v>
      </c>
      <c r="G38" s="117">
        <f>ROUND(F38*F47,2)</f>
        <v>1153380.28</v>
      </c>
      <c r="H38" s="117"/>
      <c r="I38" s="378">
        <f>124.65</f>
        <v>124.65</v>
      </c>
      <c r="J38" s="117">
        <f>ROUND(I38*F47,2)</f>
        <v>770754.58</v>
      </c>
      <c r="K38" s="117"/>
      <c r="L38" s="378">
        <f>90.44</f>
        <v>90.44</v>
      </c>
      <c r="M38" s="117">
        <f>ROUND(L38*G47,2)</f>
        <v>581031.78</v>
      </c>
      <c r="N38" s="117"/>
      <c r="O38" s="378">
        <v>210.71</v>
      </c>
      <c r="P38" s="193">
        <f>ROUND(O38*G47,2)</f>
        <v>1353706.4</v>
      </c>
      <c r="Q38" s="117">
        <f>F38+I38+L38+O38</f>
        <v>612.33</v>
      </c>
      <c r="R38" s="117">
        <f>ROUND(G38+J38+M38+P38,2)</f>
        <v>3858873.04</v>
      </c>
      <c r="S38" s="68"/>
      <c r="T38" s="71"/>
      <c r="U38" s="71"/>
    </row>
    <row r="39" spans="1:21" s="69" customFormat="1" ht="30" customHeight="1">
      <c r="A39" s="125"/>
      <c r="B39" s="410" t="s">
        <v>85</v>
      </c>
      <c r="C39" s="441"/>
      <c r="D39" s="442"/>
      <c r="E39" s="126"/>
      <c r="F39" s="377">
        <v>6</v>
      </c>
      <c r="G39" s="117">
        <f>ROUND(F39*F47,2)</f>
        <v>37100.1</v>
      </c>
      <c r="H39" s="117"/>
      <c r="I39" s="378">
        <v>6</v>
      </c>
      <c r="J39" s="117">
        <f>ROUND(I39*F47,2)</f>
        <v>37100.1</v>
      </c>
      <c r="K39" s="117"/>
      <c r="L39" s="378">
        <v>6</v>
      </c>
      <c r="M39" s="117">
        <f>ROUND(L39*G47,2)</f>
        <v>38547</v>
      </c>
      <c r="N39" s="117"/>
      <c r="O39" s="378">
        <v>6</v>
      </c>
      <c r="P39" s="193">
        <f>ROUND(O39*G47,2)</f>
        <v>38547</v>
      </c>
      <c r="Q39" s="117">
        <f>F39+I39+L39+O39</f>
        <v>24</v>
      </c>
      <c r="R39" s="117">
        <f>ROUND(G39+J39+M39+P39,2)</f>
        <v>151294.2</v>
      </c>
      <c r="S39" s="68"/>
      <c r="T39" s="71"/>
      <c r="U39" s="71"/>
    </row>
    <row r="40" spans="1:21" s="249" customFormat="1" ht="49.5" customHeight="1">
      <c r="A40" s="255">
        <v>7</v>
      </c>
      <c r="B40" s="476" t="s">
        <v>82</v>
      </c>
      <c r="C40" s="477"/>
      <c r="D40" s="478"/>
      <c r="E40" s="259"/>
      <c r="F40" s="374">
        <f>F41+F42+F43</f>
        <v>86</v>
      </c>
      <c r="G40" s="245">
        <f>G41+G42+G43</f>
        <v>531768.1</v>
      </c>
      <c r="H40" s="245">
        <f>SUM(H41:H42)</f>
        <v>0</v>
      </c>
      <c r="I40" s="269">
        <f>I41+I42+I43</f>
        <v>56.5</v>
      </c>
      <c r="J40" s="245">
        <f>J41+J42+J43</f>
        <v>349359.28</v>
      </c>
      <c r="K40" s="245">
        <f>SUM(K41:K42)</f>
        <v>0</v>
      </c>
      <c r="L40" s="269">
        <f>L41+L42+L43</f>
        <v>45.5</v>
      </c>
      <c r="M40" s="245">
        <f>M41+M42+M43</f>
        <v>292314.75</v>
      </c>
      <c r="N40" s="245">
        <f>SUM(N41:N42)</f>
        <v>0</v>
      </c>
      <c r="O40" s="269">
        <f>O41+O42+O43</f>
        <v>140</v>
      </c>
      <c r="P40" s="254">
        <f>P41+P42+P43</f>
        <v>899430</v>
      </c>
      <c r="Q40" s="254">
        <f>Q41+Q42+Q43</f>
        <v>328</v>
      </c>
      <c r="R40" s="245">
        <f>R41+R42+R43</f>
        <v>2072872.1300000001</v>
      </c>
      <c r="S40" s="247"/>
      <c r="T40" s="248"/>
      <c r="U40" s="248"/>
    </row>
    <row r="41" spans="1:21" s="69" customFormat="1" ht="30" customHeight="1">
      <c r="A41" s="122"/>
      <c r="B41" s="410" t="s">
        <v>83</v>
      </c>
      <c r="C41" s="411"/>
      <c r="D41" s="412"/>
      <c r="E41" s="127"/>
      <c r="F41" s="377">
        <f>12</f>
        <v>12</v>
      </c>
      <c r="G41" s="117">
        <f>ROUND(F41*F47,2)</f>
        <v>74200.2</v>
      </c>
      <c r="H41" s="117"/>
      <c r="I41" s="378">
        <v>7.5</v>
      </c>
      <c r="J41" s="117">
        <f>ROUND(I41*F47,2)</f>
        <v>46375.13</v>
      </c>
      <c r="K41" s="117"/>
      <c r="L41" s="378">
        <v>5.5</v>
      </c>
      <c r="M41" s="117">
        <f>ROUND(L41*G47,2)</f>
        <v>35334.75</v>
      </c>
      <c r="N41" s="117"/>
      <c r="O41" s="378">
        <v>11</v>
      </c>
      <c r="P41" s="193">
        <f>ROUND(O41*G47,2)</f>
        <v>70669.5</v>
      </c>
      <c r="Q41" s="193">
        <f>F41+I41+L41+O41</f>
        <v>36</v>
      </c>
      <c r="R41" s="117">
        <f>ROUND(G41+J41+M41+P41,2)</f>
        <v>226579.58</v>
      </c>
      <c r="S41" s="68"/>
      <c r="T41" s="71"/>
      <c r="U41" s="71"/>
    </row>
    <row r="42" spans="1:21" s="69" customFormat="1" ht="30" customHeight="1">
      <c r="A42" s="122"/>
      <c r="B42" s="410" t="s">
        <v>84</v>
      </c>
      <c r="C42" s="411"/>
      <c r="D42" s="412"/>
      <c r="E42" s="127"/>
      <c r="F42" s="377">
        <v>65</v>
      </c>
      <c r="G42" s="117">
        <f>ROUND(F42*F47,2)</f>
        <v>401917.75</v>
      </c>
      <c r="H42" s="117"/>
      <c r="I42" s="378">
        <v>40</v>
      </c>
      <c r="J42" s="117">
        <f>ROUND(I42*F47,2)</f>
        <v>247334</v>
      </c>
      <c r="K42" s="117"/>
      <c r="L42" s="378">
        <v>31</v>
      </c>
      <c r="M42" s="117">
        <f>ROUND(L42*G47,2)</f>
        <v>199159.5</v>
      </c>
      <c r="N42" s="117"/>
      <c r="O42" s="378">
        <v>120</v>
      </c>
      <c r="P42" s="193">
        <f>ROUND(O42*G47,2)</f>
        <v>770940</v>
      </c>
      <c r="Q42" s="193">
        <f>F42+I42+L42+O42</f>
        <v>256</v>
      </c>
      <c r="R42" s="117">
        <f>ROUND(G42+J42+M42+P42,2)</f>
        <v>1619351.25</v>
      </c>
      <c r="S42" s="68"/>
      <c r="T42" s="71"/>
      <c r="U42" s="71"/>
    </row>
    <row r="43" spans="1:21" s="69" customFormat="1" ht="30" customHeight="1">
      <c r="A43" s="122"/>
      <c r="B43" s="410" t="s">
        <v>107</v>
      </c>
      <c r="C43" s="411"/>
      <c r="D43" s="412"/>
      <c r="E43" s="127"/>
      <c r="F43" s="377">
        <v>9</v>
      </c>
      <c r="G43" s="117">
        <f>ROUND(F43*F47,2)</f>
        <v>55650.15</v>
      </c>
      <c r="H43" s="117"/>
      <c r="I43" s="378">
        <v>9</v>
      </c>
      <c r="J43" s="117">
        <f>ROUND(I43*F47,2)</f>
        <v>55650.15</v>
      </c>
      <c r="K43" s="117"/>
      <c r="L43" s="378">
        <v>9</v>
      </c>
      <c r="M43" s="117">
        <f>ROUND(L43*G47,2)</f>
        <v>57820.5</v>
      </c>
      <c r="N43" s="117"/>
      <c r="O43" s="378">
        <v>9</v>
      </c>
      <c r="P43" s="193">
        <f>ROUND(G47*O43,2)</f>
        <v>57820.5</v>
      </c>
      <c r="Q43" s="193">
        <f>F43+I43+L43+O43</f>
        <v>36</v>
      </c>
      <c r="R43" s="117">
        <f>ROUND(G43+J43+M43+P43,2)</f>
        <v>226941.3</v>
      </c>
      <c r="S43" s="68"/>
      <c r="T43" s="71"/>
      <c r="U43" s="71"/>
    </row>
    <row r="44" spans="1:20" s="249" customFormat="1" ht="49.5" customHeight="1">
      <c r="A44" s="260"/>
      <c r="B44" s="497" t="s">
        <v>19</v>
      </c>
      <c r="C44" s="498"/>
      <c r="D44" s="499"/>
      <c r="E44" s="256" t="e">
        <f>#REF!+#REF!+#REF!+E11+E12+E13+E14+E15+E16+E31+#REF!+#REF!+#REF!</f>
        <v>#REF!</v>
      </c>
      <c r="F44" s="244">
        <f>F10+F17+F22+F27+F33+F37+F40</f>
        <v>4644.53</v>
      </c>
      <c r="G44" s="245">
        <f>G10+G17+G22+G27+G33+G37+G40</f>
        <v>28718754.59</v>
      </c>
      <c r="H44" s="245" t="e">
        <f>#REF!+H10+H17+H22+H27+H33+H37+H40</f>
        <v>#REF!</v>
      </c>
      <c r="I44" s="244">
        <f>I10+I17+I22+I27+I33+I37+I40</f>
        <v>2555.65</v>
      </c>
      <c r="J44" s="245">
        <f>J10+J17+J22+J27+J33+J37+J40</f>
        <v>15802478.44</v>
      </c>
      <c r="K44" s="245" t="e">
        <f>#REF!+K10+K17+K22+K27+K33+K37+K40</f>
        <v>#REF!</v>
      </c>
      <c r="L44" s="244">
        <f>L10+L17+L22+L27+L33+L37+L40</f>
        <v>1497.44</v>
      </c>
      <c r="M44" s="245">
        <f>M10+M17+M22+M27+M33+M37+M40</f>
        <v>9485259.28</v>
      </c>
      <c r="N44" s="245" t="e">
        <f>#REF!+N10+N17+N22+N27+N33+N37+N40</f>
        <v>#REF!</v>
      </c>
      <c r="O44" s="386">
        <f>O10+O17+O22+O27+O33+O37+O40</f>
        <v>3587.21</v>
      </c>
      <c r="P44" s="254">
        <f>P10+P17+P22+P27+P33+P37+P40</f>
        <v>23046030.65</v>
      </c>
      <c r="Q44" s="245">
        <f>Q10+Q17+Q22+Q27+Q33+Q37+Q40</f>
        <v>12284.83</v>
      </c>
      <c r="R44" s="245">
        <f>R10+R17+R22+R27+R33+R37+R40</f>
        <v>77052522.95999998</v>
      </c>
      <c r="S44" s="261"/>
      <c r="T44" s="262"/>
    </row>
    <row r="45" spans="1:18" ht="65.25" customHeight="1">
      <c r="A45" s="128"/>
      <c r="B45" s="473" t="s">
        <v>8</v>
      </c>
      <c r="C45" s="474"/>
      <c r="D45" s="475"/>
      <c r="E45" s="479" t="s">
        <v>148</v>
      </c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1"/>
    </row>
    <row r="46" spans="1:22" ht="15.75" customHeight="1">
      <c r="A46" s="176"/>
      <c r="B46" s="177"/>
      <c r="C46" s="178"/>
      <c r="D46" s="178"/>
      <c r="E46" s="82"/>
      <c r="F46" s="82"/>
      <c r="G46" s="82"/>
      <c r="H46" s="82"/>
      <c r="I46" s="82"/>
      <c r="J46" s="83"/>
      <c r="K46" s="17"/>
      <c r="L46" s="17"/>
      <c r="M46" s="73"/>
      <c r="N46" s="17"/>
      <c r="O46" s="17"/>
      <c r="P46" s="73"/>
      <c r="Q46" s="17"/>
      <c r="R46" s="73"/>
      <c r="T46" s="9"/>
      <c r="U46" s="9"/>
      <c r="V46" s="9"/>
    </row>
    <row r="47" spans="1:22" ht="33.75" customHeight="1">
      <c r="A47" s="181"/>
      <c r="B47" s="182"/>
      <c r="C47" s="183"/>
      <c r="D47" s="184"/>
      <c r="E47" s="183" t="s">
        <v>11</v>
      </c>
      <c r="F47" s="388">
        <v>6183.35</v>
      </c>
      <c r="G47" s="393">
        <v>6424.5</v>
      </c>
      <c r="H47" s="21"/>
      <c r="I47" s="21"/>
      <c r="J47" s="21"/>
      <c r="K47" s="21"/>
      <c r="L47" s="21"/>
      <c r="M47" s="21"/>
      <c r="N47" s="182"/>
      <c r="O47" s="182"/>
      <c r="P47" s="182"/>
      <c r="Q47" s="182"/>
      <c r="R47" s="182"/>
      <c r="T47" s="9"/>
      <c r="U47" s="9"/>
      <c r="V47" s="9"/>
    </row>
    <row r="48" spans="1:22" ht="31.5" customHeight="1">
      <c r="A48" s="510" t="s">
        <v>131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T48" s="9"/>
      <c r="U48" s="9"/>
      <c r="V48" s="9"/>
    </row>
    <row r="49" spans="1:22" ht="27.75" customHeight="1">
      <c r="A49" s="434" t="s">
        <v>15</v>
      </c>
      <c r="B49" s="435" t="s">
        <v>0</v>
      </c>
      <c r="C49" s="436"/>
      <c r="D49" s="437"/>
      <c r="E49" s="468" t="s">
        <v>1</v>
      </c>
      <c r="F49" s="468"/>
      <c r="G49" s="468"/>
      <c r="H49" s="468" t="s">
        <v>3</v>
      </c>
      <c r="I49" s="468"/>
      <c r="J49" s="468"/>
      <c r="K49" s="468" t="s">
        <v>4</v>
      </c>
      <c r="L49" s="468"/>
      <c r="M49" s="468"/>
      <c r="N49" s="468" t="s">
        <v>6</v>
      </c>
      <c r="O49" s="468"/>
      <c r="P49" s="468"/>
      <c r="Q49" s="468" t="s">
        <v>7</v>
      </c>
      <c r="R49" s="468"/>
      <c r="T49" s="9"/>
      <c r="U49" s="9"/>
      <c r="V49" s="9"/>
    </row>
    <row r="50" spans="1:22" ht="30" customHeight="1">
      <c r="A50" s="434"/>
      <c r="B50" s="438"/>
      <c r="C50" s="439"/>
      <c r="D50" s="440"/>
      <c r="E50" s="329"/>
      <c r="F50" s="329" t="s">
        <v>9</v>
      </c>
      <c r="G50" s="74" t="s">
        <v>5</v>
      </c>
      <c r="H50" s="329" t="s">
        <v>9</v>
      </c>
      <c r="I50" s="329" t="s">
        <v>9</v>
      </c>
      <c r="J50" s="74" t="s">
        <v>5</v>
      </c>
      <c r="K50" s="329" t="s">
        <v>9</v>
      </c>
      <c r="L50" s="329" t="s">
        <v>9</v>
      </c>
      <c r="M50" s="74" t="s">
        <v>5</v>
      </c>
      <c r="N50" s="329" t="s">
        <v>9</v>
      </c>
      <c r="O50" s="329" t="s">
        <v>9</v>
      </c>
      <c r="P50" s="74" t="s">
        <v>5</v>
      </c>
      <c r="Q50" s="329" t="s">
        <v>9</v>
      </c>
      <c r="R50" s="74" t="s">
        <v>5</v>
      </c>
      <c r="T50" s="9"/>
      <c r="U50" s="9"/>
      <c r="V50" s="9"/>
    </row>
    <row r="51" spans="1:22" s="249" customFormat="1" ht="30" customHeight="1">
      <c r="A51" s="242">
        <v>2</v>
      </c>
      <c r="B51" s="419" t="s">
        <v>41</v>
      </c>
      <c r="C51" s="420"/>
      <c r="D51" s="421"/>
      <c r="E51" s="263"/>
      <c r="F51" s="264">
        <f>F52+F53+F54+F55+F56+F57</f>
        <v>103100</v>
      </c>
      <c r="G51" s="265">
        <f aca="true" t="shared" si="5" ref="G51:R51">G52+G53+G54+G55+G56+G57</f>
        <v>694894</v>
      </c>
      <c r="H51" s="265">
        <f t="shared" si="5"/>
        <v>161000</v>
      </c>
      <c r="I51" s="264">
        <f t="shared" si="5"/>
        <v>100000</v>
      </c>
      <c r="J51" s="265">
        <f t="shared" si="5"/>
        <v>674000</v>
      </c>
      <c r="K51" s="265">
        <f t="shared" si="5"/>
        <v>168000</v>
      </c>
      <c r="L51" s="264">
        <f t="shared" si="5"/>
        <v>103749</v>
      </c>
      <c r="M51" s="265">
        <f t="shared" si="5"/>
        <v>726243</v>
      </c>
      <c r="N51" s="265">
        <f t="shared" si="5"/>
        <v>244000</v>
      </c>
      <c r="O51" s="264">
        <f t="shared" si="5"/>
        <v>129200</v>
      </c>
      <c r="P51" s="265">
        <f t="shared" si="5"/>
        <v>904400</v>
      </c>
      <c r="Q51" s="265">
        <f t="shared" si="5"/>
        <v>436049</v>
      </c>
      <c r="R51" s="265">
        <f t="shared" si="5"/>
        <v>2999537</v>
      </c>
      <c r="S51" s="247"/>
      <c r="T51" s="258"/>
      <c r="U51" s="257"/>
      <c r="V51" s="258"/>
    </row>
    <row r="52" spans="1:21" ht="30" customHeight="1">
      <c r="A52" s="199"/>
      <c r="B52" s="470" t="s">
        <v>34</v>
      </c>
      <c r="C52" s="471"/>
      <c r="D52" s="472"/>
      <c r="E52" s="12">
        <v>53000</v>
      </c>
      <c r="F52" s="118">
        <v>30000</v>
      </c>
      <c r="G52" s="117">
        <f>ROUND(F52*F85,2)</f>
        <v>202200</v>
      </c>
      <c r="H52" s="117">
        <v>36000</v>
      </c>
      <c r="I52" s="118">
        <v>25000</v>
      </c>
      <c r="J52" s="117">
        <f>ROUND(I52*F85,2)</f>
        <v>168500</v>
      </c>
      <c r="K52" s="117">
        <v>24000</v>
      </c>
      <c r="L52" s="118">
        <v>25000</v>
      </c>
      <c r="M52" s="117">
        <f>ROUND(L52*G85,2)</f>
        <v>175000</v>
      </c>
      <c r="N52" s="117">
        <v>50000</v>
      </c>
      <c r="O52" s="118">
        <v>40000</v>
      </c>
      <c r="P52" s="117">
        <f>ROUND(O52*G85,2)</f>
        <v>280000</v>
      </c>
      <c r="Q52" s="117">
        <f aca="true" t="shared" si="6" ref="Q52:R62">F52+I52+L52+O52</f>
        <v>120000</v>
      </c>
      <c r="R52" s="117">
        <f t="shared" si="6"/>
        <v>825700</v>
      </c>
      <c r="S52" s="51"/>
      <c r="U52" s="10"/>
    </row>
    <row r="53" spans="1:21" ht="30" customHeight="1">
      <c r="A53" s="199"/>
      <c r="B53" s="470" t="s">
        <v>35</v>
      </c>
      <c r="C53" s="471"/>
      <c r="D53" s="472"/>
      <c r="E53" s="12">
        <v>27000</v>
      </c>
      <c r="F53" s="118">
        <v>20000</v>
      </c>
      <c r="G53" s="117">
        <f>ROUND(F53*F85,2)</f>
        <v>134800</v>
      </c>
      <c r="H53" s="117">
        <v>17000</v>
      </c>
      <c r="I53" s="118">
        <v>23000</v>
      </c>
      <c r="J53" s="117">
        <f>ROUND(I53*F85,2)</f>
        <v>155020</v>
      </c>
      <c r="K53" s="117">
        <v>19000</v>
      </c>
      <c r="L53" s="118">
        <v>18549</v>
      </c>
      <c r="M53" s="117">
        <f>ROUND(L53*G85,2)</f>
        <v>129843</v>
      </c>
      <c r="N53" s="117">
        <v>41000</v>
      </c>
      <c r="O53" s="118">
        <v>22000</v>
      </c>
      <c r="P53" s="117">
        <f>ROUND(O53*G85,2)</f>
        <v>154000</v>
      </c>
      <c r="Q53" s="117">
        <f t="shared" si="6"/>
        <v>83549</v>
      </c>
      <c r="R53" s="117">
        <f t="shared" si="6"/>
        <v>573663</v>
      </c>
      <c r="S53" s="51"/>
      <c r="U53" s="10"/>
    </row>
    <row r="54" spans="1:21" ht="30" customHeight="1">
      <c r="A54" s="199"/>
      <c r="B54" s="470" t="s">
        <v>36</v>
      </c>
      <c r="C54" s="471"/>
      <c r="D54" s="472"/>
      <c r="E54" s="12">
        <v>70000</v>
      </c>
      <c r="F54" s="118">
        <v>15000</v>
      </c>
      <c r="G54" s="117">
        <f>ROUND(F54*F85,2)</f>
        <v>101100</v>
      </c>
      <c r="H54" s="117">
        <v>55000</v>
      </c>
      <c r="I54" s="118">
        <v>14000</v>
      </c>
      <c r="J54" s="117">
        <f>ROUND(I54*F85,2)</f>
        <v>94360</v>
      </c>
      <c r="K54" s="117">
        <v>45000</v>
      </c>
      <c r="L54" s="118">
        <v>13000</v>
      </c>
      <c r="M54" s="117">
        <f>ROUND(L54*G85,2)</f>
        <v>91000</v>
      </c>
      <c r="N54" s="117">
        <v>70000</v>
      </c>
      <c r="O54" s="118">
        <v>16000</v>
      </c>
      <c r="P54" s="117">
        <f>ROUND(O54*G85,2)</f>
        <v>112000</v>
      </c>
      <c r="Q54" s="117">
        <f t="shared" si="6"/>
        <v>58000</v>
      </c>
      <c r="R54" s="117">
        <f t="shared" si="6"/>
        <v>398460</v>
      </c>
      <c r="S54" s="51"/>
      <c r="U54" s="10"/>
    </row>
    <row r="55" spans="1:21" ht="30" customHeight="1">
      <c r="A55" s="26"/>
      <c r="B55" s="469" t="s">
        <v>37</v>
      </c>
      <c r="C55" s="469"/>
      <c r="D55" s="469"/>
      <c r="E55" s="5">
        <v>17000</v>
      </c>
      <c r="F55" s="118">
        <v>15000</v>
      </c>
      <c r="G55" s="117">
        <f>ROUND(F55*F85,2)</f>
        <v>101100</v>
      </c>
      <c r="H55" s="117">
        <v>14000</v>
      </c>
      <c r="I55" s="118">
        <v>15000</v>
      </c>
      <c r="J55" s="117">
        <f>ROUND(I55*F85,2)</f>
        <v>101100</v>
      </c>
      <c r="K55" s="117">
        <v>13000</v>
      </c>
      <c r="L55" s="118">
        <v>15000</v>
      </c>
      <c r="M55" s="117">
        <f>ROUND(L55*G85,2)</f>
        <v>105000</v>
      </c>
      <c r="N55" s="117">
        <v>24000</v>
      </c>
      <c r="O55" s="118">
        <v>15000</v>
      </c>
      <c r="P55" s="117">
        <f>ROUND(O55*G85,2)</f>
        <v>105000</v>
      </c>
      <c r="Q55" s="117">
        <f t="shared" si="6"/>
        <v>60000</v>
      </c>
      <c r="R55" s="117">
        <f t="shared" si="6"/>
        <v>412200</v>
      </c>
      <c r="S55" s="51"/>
      <c r="U55" s="10"/>
    </row>
    <row r="56" spans="1:21" ht="30" customHeight="1">
      <c r="A56" s="26"/>
      <c r="B56" s="469" t="s">
        <v>38</v>
      </c>
      <c r="C56" s="469"/>
      <c r="D56" s="469"/>
      <c r="E56" s="5">
        <v>31000</v>
      </c>
      <c r="F56" s="118">
        <v>20000</v>
      </c>
      <c r="G56" s="117">
        <f>ROUND(F56*F85,2)</f>
        <v>134800</v>
      </c>
      <c r="H56" s="117">
        <v>27000</v>
      </c>
      <c r="I56" s="118">
        <v>20000</v>
      </c>
      <c r="J56" s="117">
        <f>ROUND(I56*F85,2)</f>
        <v>134800</v>
      </c>
      <c r="K56" s="117">
        <v>58000</v>
      </c>
      <c r="L56" s="118">
        <v>25000</v>
      </c>
      <c r="M56" s="117">
        <f>ROUND(L56*G85,2)</f>
        <v>175000</v>
      </c>
      <c r="N56" s="117">
        <v>44000</v>
      </c>
      <c r="O56" s="118">
        <v>25000</v>
      </c>
      <c r="P56" s="117">
        <f>ROUND(O56*G85,2)</f>
        <v>175000</v>
      </c>
      <c r="Q56" s="117">
        <f t="shared" si="6"/>
        <v>90000</v>
      </c>
      <c r="R56" s="117">
        <f t="shared" si="6"/>
        <v>619600</v>
      </c>
      <c r="S56" s="51"/>
      <c r="U56" s="10"/>
    </row>
    <row r="57" spans="1:21" ht="46.5" customHeight="1">
      <c r="A57" s="26"/>
      <c r="B57" s="469" t="s">
        <v>39</v>
      </c>
      <c r="C57" s="469"/>
      <c r="D57" s="469"/>
      <c r="E57" s="5">
        <v>8000</v>
      </c>
      <c r="F57" s="118">
        <v>3100</v>
      </c>
      <c r="G57" s="117">
        <f>ROUND(F57*F85,2)</f>
        <v>20894</v>
      </c>
      <c r="H57" s="117">
        <v>12000</v>
      </c>
      <c r="I57" s="118">
        <v>3000</v>
      </c>
      <c r="J57" s="117">
        <f>ROUND(I57*F85,2)</f>
        <v>20220</v>
      </c>
      <c r="K57" s="117">
        <v>9000</v>
      </c>
      <c r="L57" s="118">
        <v>7200</v>
      </c>
      <c r="M57" s="117">
        <f>ROUND(L57*G85,2)</f>
        <v>50400</v>
      </c>
      <c r="N57" s="117">
        <v>15000</v>
      </c>
      <c r="O57" s="118">
        <v>11200</v>
      </c>
      <c r="P57" s="117">
        <f>ROUND(O57*G85,2)</f>
        <v>78400</v>
      </c>
      <c r="Q57" s="117">
        <f t="shared" si="6"/>
        <v>24500</v>
      </c>
      <c r="R57" s="117">
        <f t="shared" si="6"/>
        <v>169914</v>
      </c>
      <c r="S57" s="51"/>
      <c r="U57" s="10"/>
    </row>
    <row r="58" spans="1:21" s="249" customFormat="1" ht="49.5" customHeight="1">
      <c r="A58" s="242">
        <v>3</v>
      </c>
      <c r="B58" s="419" t="s">
        <v>42</v>
      </c>
      <c r="C58" s="420"/>
      <c r="D58" s="421"/>
      <c r="E58" s="253">
        <v>9000</v>
      </c>
      <c r="F58" s="244">
        <f>SUM(F59:F62)</f>
        <v>25200</v>
      </c>
      <c r="G58" s="245">
        <f aca="true" t="shared" si="7" ref="G58:R58">SUM(G59:G62)</f>
        <v>169848</v>
      </c>
      <c r="H58" s="245">
        <f t="shared" si="7"/>
        <v>0</v>
      </c>
      <c r="I58" s="244">
        <f t="shared" si="7"/>
        <v>26260</v>
      </c>
      <c r="J58" s="245">
        <f t="shared" si="7"/>
        <v>176992.4</v>
      </c>
      <c r="K58" s="245">
        <f t="shared" si="7"/>
        <v>0</v>
      </c>
      <c r="L58" s="244">
        <f t="shared" si="7"/>
        <v>25400</v>
      </c>
      <c r="M58" s="245">
        <f t="shared" si="7"/>
        <v>177800</v>
      </c>
      <c r="N58" s="245">
        <f t="shared" si="7"/>
        <v>0</v>
      </c>
      <c r="O58" s="244">
        <f t="shared" si="7"/>
        <v>26500</v>
      </c>
      <c r="P58" s="245">
        <f t="shared" si="7"/>
        <v>185500</v>
      </c>
      <c r="Q58" s="245">
        <f t="shared" si="7"/>
        <v>103360</v>
      </c>
      <c r="R58" s="245">
        <f t="shared" si="7"/>
        <v>710140.4</v>
      </c>
      <c r="S58" s="247"/>
      <c r="U58" s="248"/>
    </row>
    <row r="59" spans="1:21" s="69" customFormat="1" ht="30" customHeight="1">
      <c r="A59" s="199"/>
      <c r="B59" s="413" t="s">
        <v>94</v>
      </c>
      <c r="C59" s="443"/>
      <c r="D59" s="444"/>
      <c r="E59" s="5"/>
      <c r="F59" s="118">
        <v>20000</v>
      </c>
      <c r="G59" s="117">
        <f>ROUND(F59*F85,2)</f>
        <v>134800</v>
      </c>
      <c r="H59" s="117"/>
      <c r="I59" s="118">
        <v>21860</v>
      </c>
      <c r="J59" s="117">
        <f>ROUND(I59*F85,2)</f>
        <v>147336.4</v>
      </c>
      <c r="K59" s="117"/>
      <c r="L59" s="118">
        <v>20000</v>
      </c>
      <c r="M59" s="117">
        <f>ROUND(L59*G85,2)</f>
        <v>140000</v>
      </c>
      <c r="N59" s="117"/>
      <c r="O59" s="118">
        <v>20500</v>
      </c>
      <c r="P59" s="117">
        <f>ROUND(O59*G85,2)</f>
        <v>143500</v>
      </c>
      <c r="Q59" s="117">
        <f>F59+I59+L59+O59</f>
        <v>82360</v>
      </c>
      <c r="R59" s="117">
        <f t="shared" si="6"/>
        <v>565636.4</v>
      </c>
      <c r="S59" s="68"/>
      <c r="U59" s="71"/>
    </row>
    <row r="60" spans="1:21" s="69" customFormat="1" ht="30" customHeight="1">
      <c r="A60" s="199"/>
      <c r="B60" s="413" t="s">
        <v>95</v>
      </c>
      <c r="C60" s="443"/>
      <c r="D60" s="444"/>
      <c r="E60" s="5"/>
      <c r="F60" s="118">
        <v>2400</v>
      </c>
      <c r="G60" s="117">
        <f>ROUND(F60*F85,2)</f>
        <v>16176</v>
      </c>
      <c r="H60" s="117"/>
      <c r="I60" s="118">
        <v>1500</v>
      </c>
      <c r="J60" s="117">
        <f>ROUND(I60*F85,2)</f>
        <v>10110</v>
      </c>
      <c r="K60" s="117"/>
      <c r="L60" s="118">
        <v>2400</v>
      </c>
      <c r="M60" s="117">
        <f>ROUND(L60*G85,2)</f>
        <v>16800</v>
      </c>
      <c r="N60" s="117"/>
      <c r="O60" s="118">
        <v>2000</v>
      </c>
      <c r="P60" s="117">
        <f>ROUND(O60*G85,2)</f>
        <v>14000</v>
      </c>
      <c r="Q60" s="117">
        <f>F60+I60+L60+O60</f>
        <v>8300</v>
      </c>
      <c r="R60" s="117">
        <f t="shared" si="6"/>
        <v>57086</v>
      </c>
      <c r="S60" s="68"/>
      <c r="U60" s="71"/>
    </row>
    <row r="61" spans="1:21" s="69" customFormat="1" ht="30" customHeight="1">
      <c r="A61" s="199"/>
      <c r="B61" s="413" t="s">
        <v>97</v>
      </c>
      <c r="C61" s="443"/>
      <c r="D61" s="444"/>
      <c r="E61" s="5"/>
      <c r="F61" s="118">
        <v>1500</v>
      </c>
      <c r="G61" s="117">
        <f>ROUND(F61*F85,2)</f>
        <v>10110</v>
      </c>
      <c r="H61" s="117"/>
      <c r="I61" s="118">
        <v>1200</v>
      </c>
      <c r="J61" s="117">
        <f>ROUND(I61*F85,2)</f>
        <v>8088</v>
      </c>
      <c r="K61" s="117"/>
      <c r="L61" s="118">
        <v>1100</v>
      </c>
      <c r="M61" s="117">
        <f>ROUND(L61*G85,2)</f>
        <v>7700</v>
      </c>
      <c r="N61" s="117"/>
      <c r="O61" s="118">
        <v>1500</v>
      </c>
      <c r="P61" s="117">
        <f>ROUND(O61*G85,2)</f>
        <v>10500</v>
      </c>
      <c r="Q61" s="117">
        <f>F61+I61+L61+O61</f>
        <v>5300</v>
      </c>
      <c r="R61" s="117">
        <f t="shared" si="6"/>
        <v>36398</v>
      </c>
      <c r="S61" s="68"/>
      <c r="U61" s="71"/>
    </row>
    <row r="62" spans="1:21" s="69" customFormat="1" ht="30" customHeight="1">
      <c r="A62" s="199"/>
      <c r="B62" s="413" t="s">
        <v>96</v>
      </c>
      <c r="C62" s="443"/>
      <c r="D62" s="444"/>
      <c r="E62" s="5"/>
      <c r="F62" s="118">
        <v>1300</v>
      </c>
      <c r="G62" s="117">
        <f>ROUND(F62*F85,2)</f>
        <v>8762</v>
      </c>
      <c r="H62" s="117"/>
      <c r="I62" s="118">
        <v>1700</v>
      </c>
      <c r="J62" s="117">
        <f>ROUND(I62*F85,2)</f>
        <v>11458</v>
      </c>
      <c r="K62" s="117"/>
      <c r="L62" s="118">
        <v>1900</v>
      </c>
      <c r="M62" s="117">
        <f>ROUND(L62*G85,2)</f>
        <v>13300</v>
      </c>
      <c r="N62" s="117"/>
      <c r="O62" s="118">
        <v>2500</v>
      </c>
      <c r="P62" s="117">
        <f>ROUND(O62*G85,2)</f>
        <v>17500</v>
      </c>
      <c r="Q62" s="117">
        <f>F62+I62+L62+O62</f>
        <v>7400</v>
      </c>
      <c r="R62" s="117">
        <f t="shared" si="6"/>
        <v>51020</v>
      </c>
      <c r="S62" s="68"/>
      <c r="U62" s="71"/>
    </row>
    <row r="63" spans="1:21" s="249" customFormat="1" ht="49.5" customHeight="1">
      <c r="A63" s="242">
        <v>4</v>
      </c>
      <c r="B63" s="419" t="s">
        <v>43</v>
      </c>
      <c r="C63" s="420"/>
      <c r="D63" s="421"/>
      <c r="E63" s="253">
        <v>20000</v>
      </c>
      <c r="F63" s="244">
        <f>F64+F65+F66</f>
        <v>56400</v>
      </c>
      <c r="G63" s="245">
        <f>G64+G65+G66</f>
        <v>380136</v>
      </c>
      <c r="H63" s="245">
        <f aca="true" t="shared" si="8" ref="H63:R63">H64+H65+H66</f>
        <v>0</v>
      </c>
      <c r="I63" s="244">
        <f t="shared" si="8"/>
        <v>25600</v>
      </c>
      <c r="J63" s="245">
        <f t="shared" si="8"/>
        <v>172544</v>
      </c>
      <c r="K63" s="245">
        <f t="shared" si="8"/>
        <v>0</v>
      </c>
      <c r="L63" s="244">
        <f t="shared" si="8"/>
        <v>35910</v>
      </c>
      <c r="M63" s="245">
        <f t="shared" si="8"/>
        <v>251370</v>
      </c>
      <c r="N63" s="245">
        <f t="shared" si="8"/>
        <v>0</v>
      </c>
      <c r="O63" s="244">
        <f t="shared" si="8"/>
        <v>68100</v>
      </c>
      <c r="P63" s="245">
        <f t="shared" si="8"/>
        <v>476700</v>
      </c>
      <c r="Q63" s="245">
        <f t="shared" si="8"/>
        <v>186010</v>
      </c>
      <c r="R63" s="245">
        <f t="shared" si="8"/>
        <v>1280750</v>
      </c>
      <c r="S63" s="247"/>
      <c r="U63" s="248"/>
    </row>
    <row r="64" spans="1:21" ht="30" customHeight="1">
      <c r="A64" s="26"/>
      <c r="B64" s="448" t="s">
        <v>44</v>
      </c>
      <c r="C64" s="449"/>
      <c r="D64" s="450"/>
      <c r="E64" s="5"/>
      <c r="F64" s="118">
        <v>3500</v>
      </c>
      <c r="G64" s="117">
        <f>ROUND(F64*F85,2)</f>
        <v>23590</v>
      </c>
      <c r="H64" s="117"/>
      <c r="I64" s="118">
        <v>3700</v>
      </c>
      <c r="J64" s="117">
        <f>ROUND(I64*F85,2)</f>
        <v>24938</v>
      </c>
      <c r="K64" s="117"/>
      <c r="L64" s="118">
        <v>4500</v>
      </c>
      <c r="M64" s="117">
        <f>ROUND(L64*G85,2)</f>
        <v>31500</v>
      </c>
      <c r="N64" s="117"/>
      <c r="O64" s="118">
        <v>5100</v>
      </c>
      <c r="P64" s="117">
        <f>ROUND(O64*G85,2)</f>
        <v>35700</v>
      </c>
      <c r="Q64" s="117">
        <f aca="true" t="shared" si="9" ref="Q64:R66">F64+I64+L64+O64</f>
        <v>16800</v>
      </c>
      <c r="R64" s="117">
        <f>G64+J64+M64+P64</f>
        <v>115728</v>
      </c>
      <c r="S64" s="51"/>
      <c r="U64" s="10"/>
    </row>
    <row r="65" spans="1:21" ht="30" customHeight="1">
      <c r="A65" s="26"/>
      <c r="B65" s="448" t="s">
        <v>58</v>
      </c>
      <c r="C65" s="449"/>
      <c r="D65" s="450"/>
      <c r="E65" s="5">
        <v>29400</v>
      </c>
      <c r="F65" s="118">
        <v>50000</v>
      </c>
      <c r="G65" s="117">
        <f>ROUND(F65*F85,2)</f>
        <v>337000</v>
      </c>
      <c r="H65" s="117"/>
      <c r="I65" s="118">
        <v>20000</v>
      </c>
      <c r="J65" s="117">
        <f>ROUND(I65*F85,2)</f>
        <v>134800</v>
      </c>
      <c r="K65" s="117"/>
      <c r="L65" s="118">
        <v>30200</v>
      </c>
      <c r="M65" s="117">
        <f>ROUND(L65*G85,2)</f>
        <v>211400</v>
      </c>
      <c r="N65" s="117"/>
      <c r="O65" s="118">
        <v>48000</v>
      </c>
      <c r="P65" s="117">
        <f>ROUND(O65*G85,2)</f>
        <v>336000</v>
      </c>
      <c r="Q65" s="117">
        <f t="shared" si="9"/>
        <v>148200</v>
      </c>
      <c r="R65" s="117">
        <f>G65+J65+M65+P65</f>
        <v>1019200</v>
      </c>
      <c r="S65" s="51"/>
      <c r="U65" s="10"/>
    </row>
    <row r="66" spans="1:21" ht="30" customHeight="1">
      <c r="A66" s="26"/>
      <c r="B66" s="448" t="s">
        <v>59</v>
      </c>
      <c r="C66" s="449"/>
      <c r="D66" s="450"/>
      <c r="E66" s="5"/>
      <c r="F66" s="118">
        <v>2900</v>
      </c>
      <c r="G66" s="117">
        <f>ROUND(F66*F85,2)</f>
        <v>19546</v>
      </c>
      <c r="H66" s="117"/>
      <c r="I66" s="118">
        <v>1900</v>
      </c>
      <c r="J66" s="117">
        <f>ROUND(I66*F85,2)</f>
        <v>12806</v>
      </c>
      <c r="K66" s="117"/>
      <c r="L66" s="118">
        <v>1210</v>
      </c>
      <c r="M66" s="117">
        <f>ROUND(L66*G85,2)</f>
        <v>8470</v>
      </c>
      <c r="N66" s="117"/>
      <c r="O66" s="118">
        <v>15000</v>
      </c>
      <c r="P66" s="117">
        <f>ROUND(O66*G85,2)</f>
        <v>105000</v>
      </c>
      <c r="Q66" s="117">
        <f t="shared" si="9"/>
        <v>21010</v>
      </c>
      <c r="R66" s="117">
        <f t="shared" si="9"/>
        <v>145822</v>
      </c>
      <c r="S66" s="51"/>
      <c r="U66" s="10"/>
    </row>
    <row r="67" spans="1:21" s="249" customFormat="1" ht="49.5" customHeight="1">
      <c r="A67" s="242">
        <v>5</v>
      </c>
      <c r="B67" s="419" t="s">
        <v>47</v>
      </c>
      <c r="C67" s="420"/>
      <c r="D67" s="421"/>
      <c r="E67" s="243"/>
      <c r="F67" s="244">
        <f>F68+F69+F70+F71+F72</f>
        <v>21243</v>
      </c>
      <c r="G67" s="245">
        <f>G68+G69+G70+G71+G72</f>
        <v>143177.82</v>
      </c>
      <c r="H67" s="245">
        <f aca="true" t="shared" si="10" ref="H67:N67">H68+H69+H70+H71</f>
        <v>0</v>
      </c>
      <c r="I67" s="244">
        <f>I68+I69+I70+I71+I72</f>
        <v>19065</v>
      </c>
      <c r="J67" s="245">
        <f>J68+J69+J70+J71+J72</f>
        <v>128498.1</v>
      </c>
      <c r="K67" s="245">
        <f t="shared" si="10"/>
        <v>0</v>
      </c>
      <c r="L67" s="244">
        <f>L68+L69+L70+L71+L72</f>
        <v>20424</v>
      </c>
      <c r="M67" s="245">
        <f>M68+M69+M70+M71+M72</f>
        <v>142968</v>
      </c>
      <c r="N67" s="245">
        <f t="shared" si="10"/>
        <v>0</v>
      </c>
      <c r="O67" s="244">
        <f>O68+O69+O70+O71+O72</f>
        <v>22535.1</v>
      </c>
      <c r="P67" s="245">
        <f>P68+P69+P70+P71+P72</f>
        <v>157745.7</v>
      </c>
      <c r="Q67" s="245">
        <f>Q68+Q69+Q70+Q71+Q72</f>
        <v>83267.1</v>
      </c>
      <c r="R67" s="245">
        <f>R68+R69+R70+R71+R72</f>
        <v>572389.6199999999</v>
      </c>
      <c r="S67" s="247"/>
      <c r="U67" s="248"/>
    </row>
    <row r="68" spans="1:21" ht="30" customHeight="1">
      <c r="A68" s="26"/>
      <c r="B68" s="448" t="s">
        <v>48</v>
      </c>
      <c r="C68" s="449"/>
      <c r="D68" s="450"/>
      <c r="E68" s="5"/>
      <c r="F68" s="118">
        <v>3193</v>
      </c>
      <c r="G68" s="200">
        <f>ROUND(F68*F85,2)</f>
        <v>21520.82</v>
      </c>
      <c r="H68" s="117"/>
      <c r="I68" s="118">
        <v>2815</v>
      </c>
      <c r="J68" s="117">
        <f>ROUND(I68*F85,2)</f>
        <v>18973.1</v>
      </c>
      <c r="K68" s="117"/>
      <c r="L68" s="118">
        <v>2814</v>
      </c>
      <c r="M68" s="117">
        <f>ROUND(L68*G85,2)</f>
        <v>19698</v>
      </c>
      <c r="N68" s="117"/>
      <c r="O68" s="118">
        <v>2588</v>
      </c>
      <c r="P68" s="117">
        <f>ROUND(O68*G85,2)</f>
        <v>18116</v>
      </c>
      <c r="Q68" s="117">
        <f aca="true" t="shared" si="11" ref="Q68:R73">F68+I68+L68+O68</f>
        <v>11410</v>
      </c>
      <c r="R68" s="117">
        <f t="shared" si="11"/>
        <v>78307.92</v>
      </c>
      <c r="S68" s="51"/>
      <c r="U68" s="10"/>
    </row>
    <row r="69" spans="1:21" ht="30" customHeight="1">
      <c r="A69" s="26"/>
      <c r="B69" s="448" t="s">
        <v>49</v>
      </c>
      <c r="C69" s="449"/>
      <c r="D69" s="450"/>
      <c r="E69" s="5"/>
      <c r="F69" s="118">
        <v>10000</v>
      </c>
      <c r="G69" s="193">
        <f>ROUND(F69*F85,2)</f>
        <v>67400</v>
      </c>
      <c r="H69" s="117"/>
      <c r="I69" s="118">
        <v>8000</v>
      </c>
      <c r="J69" s="117">
        <f>ROUND(I69*F85,2)</f>
        <v>53920</v>
      </c>
      <c r="K69" s="117"/>
      <c r="L69" s="118">
        <v>8000</v>
      </c>
      <c r="M69" s="117">
        <f>ROUND(L69*G85,2)</f>
        <v>56000</v>
      </c>
      <c r="N69" s="117"/>
      <c r="O69" s="118">
        <v>10000</v>
      </c>
      <c r="P69" s="117">
        <f>ROUND(O69*G85,2)</f>
        <v>70000</v>
      </c>
      <c r="Q69" s="117">
        <f t="shared" si="11"/>
        <v>36000</v>
      </c>
      <c r="R69" s="117">
        <f t="shared" si="11"/>
        <v>247320</v>
      </c>
      <c r="S69" s="51"/>
      <c r="U69" s="10"/>
    </row>
    <row r="70" spans="1:21" ht="30" customHeight="1">
      <c r="A70" s="26"/>
      <c r="B70" s="448" t="s">
        <v>50</v>
      </c>
      <c r="C70" s="449"/>
      <c r="D70" s="450"/>
      <c r="E70" s="5"/>
      <c r="F70" s="118">
        <v>5000</v>
      </c>
      <c r="G70" s="193">
        <f>ROUND(F70*F85,2)</f>
        <v>33700</v>
      </c>
      <c r="H70" s="117"/>
      <c r="I70" s="118">
        <v>4500</v>
      </c>
      <c r="J70" s="117">
        <f>ROUND(I70*F85,2)</f>
        <v>30330</v>
      </c>
      <c r="K70" s="117"/>
      <c r="L70" s="118">
        <v>6160</v>
      </c>
      <c r="M70" s="117">
        <f>ROUND(L70*G85,2)</f>
        <v>43120</v>
      </c>
      <c r="N70" s="117"/>
      <c r="O70" s="118">
        <v>4500</v>
      </c>
      <c r="P70" s="117">
        <f>ROUND(O70*G85,2)</f>
        <v>31500</v>
      </c>
      <c r="Q70" s="117">
        <f t="shared" si="11"/>
        <v>20160</v>
      </c>
      <c r="R70" s="117">
        <f t="shared" si="11"/>
        <v>138650</v>
      </c>
      <c r="S70" s="51"/>
      <c r="U70" s="10"/>
    </row>
    <row r="71" spans="1:21" ht="30" customHeight="1">
      <c r="A71" s="26"/>
      <c r="B71" s="466" t="s">
        <v>40</v>
      </c>
      <c r="C71" s="466"/>
      <c r="D71" s="466"/>
      <c r="E71" s="5"/>
      <c r="F71" s="118">
        <v>1300</v>
      </c>
      <c r="G71" s="193">
        <f>ROUND(F71*F85,2)</f>
        <v>8762</v>
      </c>
      <c r="H71" s="117"/>
      <c r="I71" s="118">
        <v>2000</v>
      </c>
      <c r="J71" s="117">
        <f>ROUND(I71*F85,2)</f>
        <v>13480</v>
      </c>
      <c r="K71" s="117"/>
      <c r="L71" s="118">
        <v>1700</v>
      </c>
      <c r="M71" s="117">
        <f>ROUND(L71*G85,2)</f>
        <v>11900</v>
      </c>
      <c r="N71" s="117"/>
      <c r="O71" s="118">
        <v>3696</v>
      </c>
      <c r="P71" s="117">
        <f>ROUND(O71*G85,2)</f>
        <v>25872</v>
      </c>
      <c r="Q71" s="117">
        <f t="shared" si="11"/>
        <v>8696</v>
      </c>
      <c r="R71" s="117">
        <f t="shared" si="11"/>
        <v>60014</v>
      </c>
      <c r="S71" s="51"/>
      <c r="U71" s="10"/>
    </row>
    <row r="72" spans="1:21" ht="30" customHeight="1">
      <c r="A72" s="26"/>
      <c r="B72" s="410" t="s">
        <v>108</v>
      </c>
      <c r="C72" s="411"/>
      <c r="D72" s="412"/>
      <c r="E72" s="5"/>
      <c r="F72" s="118">
        <v>1750</v>
      </c>
      <c r="G72" s="193">
        <f>ROUND(F72*F85,2)</f>
        <v>11795</v>
      </c>
      <c r="H72" s="117"/>
      <c r="I72" s="118">
        <v>1750</v>
      </c>
      <c r="J72" s="117">
        <f>ROUND(I72*F85,2)</f>
        <v>11795</v>
      </c>
      <c r="K72" s="117"/>
      <c r="L72" s="118">
        <v>1750</v>
      </c>
      <c r="M72" s="117">
        <f>ROUND(L72*G85,2)</f>
        <v>12250</v>
      </c>
      <c r="N72" s="117"/>
      <c r="O72" s="118">
        <v>1751.1</v>
      </c>
      <c r="P72" s="117">
        <f>ROUND(O72*G85,2)</f>
        <v>12257.7</v>
      </c>
      <c r="Q72" s="117">
        <f t="shared" si="11"/>
        <v>7001.1</v>
      </c>
      <c r="R72" s="117">
        <f t="shared" si="11"/>
        <v>48097.7</v>
      </c>
      <c r="S72" s="51"/>
      <c r="U72" s="10"/>
    </row>
    <row r="73" spans="1:21" s="249" customFormat="1" ht="49.5" customHeight="1">
      <c r="A73" s="242">
        <v>6</v>
      </c>
      <c r="B73" s="419" t="s">
        <v>53</v>
      </c>
      <c r="C73" s="420"/>
      <c r="D73" s="421"/>
      <c r="E73" s="243"/>
      <c r="F73" s="244">
        <f>F74+F75+F76</f>
        <v>60000</v>
      </c>
      <c r="G73" s="245">
        <f aca="true" t="shared" si="12" ref="G73:P73">G74+G75+G76</f>
        <v>404400</v>
      </c>
      <c r="H73" s="245">
        <f t="shared" si="12"/>
        <v>0</v>
      </c>
      <c r="I73" s="244">
        <f t="shared" si="12"/>
        <v>42700</v>
      </c>
      <c r="J73" s="245">
        <f t="shared" si="12"/>
        <v>287798</v>
      </c>
      <c r="K73" s="245">
        <f t="shared" si="12"/>
        <v>0</v>
      </c>
      <c r="L73" s="244">
        <f t="shared" si="12"/>
        <v>6370</v>
      </c>
      <c r="M73" s="245">
        <f t="shared" si="12"/>
        <v>44590</v>
      </c>
      <c r="N73" s="245">
        <f t="shared" si="12"/>
        <v>0</v>
      </c>
      <c r="O73" s="244">
        <f t="shared" si="12"/>
        <v>38500</v>
      </c>
      <c r="P73" s="245">
        <f t="shared" si="12"/>
        <v>269500</v>
      </c>
      <c r="Q73" s="245">
        <f t="shared" si="11"/>
        <v>147570</v>
      </c>
      <c r="R73" s="245">
        <f t="shared" si="11"/>
        <v>1006288</v>
      </c>
      <c r="S73" s="247"/>
      <c r="U73" s="248"/>
    </row>
    <row r="74" spans="1:21" ht="30" customHeight="1">
      <c r="A74" s="26"/>
      <c r="B74" s="460" t="s">
        <v>98</v>
      </c>
      <c r="C74" s="461"/>
      <c r="D74" s="462"/>
      <c r="E74" s="5"/>
      <c r="F74" s="118">
        <v>3000</v>
      </c>
      <c r="G74" s="117">
        <f>ROUND(F74*F85,2)</f>
        <v>20220</v>
      </c>
      <c r="H74" s="117"/>
      <c r="I74" s="118">
        <v>3500</v>
      </c>
      <c r="J74" s="117">
        <f>ROUND(I74*F85,2)</f>
        <v>23590</v>
      </c>
      <c r="K74" s="117"/>
      <c r="L74" s="118">
        <v>2000</v>
      </c>
      <c r="M74" s="117">
        <f>ROUND(L74*G85,2)</f>
        <v>14000</v>
      </c>
      <c r="N74" s="117"/>
      <c r="O74" s="118">
        <v>3500</v>
      </c>
      <c r="P74" s="117">
        <f>ROUND(O74*G85,2)</f>
        <v>24500</v>
      </c>
      <c r="Q74" s="117">
        <f>F74+I74+L74+O74</f>
        <v>12000</v>
      </c>
      <c r="R74" s="117">
        <f>G74+J74+M74+P74</f>
        <v>82310</v>
      </c>
      <c r="S74" s="51"/>
      <c r="U74" s="10"/>
    </row>
    <row r="75" spans="1:21" ht="30" customHeight="1">
      <c r="A75" s="26"/>
      <c r="B75" s="448" t="s">
        <v>55</v>
      </c>
      <c r="C75" s="449"/>
      <c r="D75" s="450"/>
      <c r="E75" s="5"/>
      <c r="F75" s="118">
        <v>17000</v>
      </c>
      <c r="G75" s="117">
        <f>ROUND(F75*F85,2)</f>
        <v>114580</v>
      </c>
      <c r="H75" s="117"/>
      <c r="I75" s="118">
        <v>9200</v>
      </c>
      <c r="J75" s="117">
        <f>ROUND(I75*F85,2)</f>
        <v>62008</v>
      </c>
      <c r="K75" s="117"/>
      <c r="L75" s="118">
        <v>4200</v>
      </c>
      <c r="M75" s="117">
        <f>ROUND(L75*G85,2)</f>
        <v>29400</v>
      </c>
      <c r="N75" s="117"/>
      <c r="O75" s="118">
        <v>10000</v>
      </c>
      <c r="P75" s="117">
        <f>ROUND(O75*G85,2)</f>
        <v>70000</v>
      </c>
      <c r="Q75" s="117">
        <f>F75+I75+L75+O75</f>
        <v>40400</v>
      </c>
      <c r="R75" s="117">
        <f>G75+J75+M75+P75</f>
        <v>275988</v>
      </c>
      <c r="S75" s="51"/>
      <c r="U75" s="10"/>
    </row>
    <row r="76" spans="1:21" ht="30" customHeight="1">
      <c r="A76" s="26"/>
      <c r="B76" s="448" t="s">
        <v>81</v>
      </c>
      <c r="C76" s="449"/>
      <c r="D76" s="450"/>
      <c r="E76" s="5"/>
      <c r="F76" s="118">
        <v>40000</v>
      </c>
      <c r="G76" s="117">
        <f>ROUND(F76*F85,2)</f>
        <v>269600</v>
      </c>
      <c r="H76" s="117"/>
      <c r="I76" s="118">
        <v>30000</v>
      </c>
      <c r="J76" s="117">
        <f>ROUND(I76*F85,2)</f>
        <v>202200</v>
      </c>
      <c r="K76" s="117"/>
      <c r="L76" s="118">
        <v>170</v>
      </c>
      <c r="M76" s="117">
        <f>ROUND(L76*G85,2)</f>
        <v>1190</v>
      </c>
      <c r="N76" s="117"/>
      <c r="O76" s="118">
        <v>25000</v>
      </c>
      <c r="P76" s="117">
        <f>ROUND(O76*G85,2)</f>
        <v>175000</v>
      </c>
      <c r="Q76" s="117">
        <f>F76+I76+L76+O76</f>
        <v>95170</v>
      </c>
      <c r="R76" s="117">
        <f>SUM(G76)+J76+M76+P76</f>
        <v>647990</v>
      </c>
      <c r="S76" s="51"/>
      <c r="U76" s="10"/>
    </row>
    <row r="77" spans="1:21" s="249" customFormat="1" ht="49.5" customHeight="1">
      <c r="A77" s="251">
        <v>7</v>
      </c>
      <c r="B77" s="419" t="s">
        <v>82</v>
      </c>
      <c r="C77" s="420"/>
      <c r="D77" s="421"/>
      <c r="E77" s="243"/>
      <c r="F77" s="244">
        <f>SUM(F78:F79)</f>
        <v>2900</v>
      </c>
      <c r="G77" s="245">
        <f aca="true" t="shared" si="13" ref="G77:R77">SUM(G78:G79)</f>
        <v>19546</v>
      </c>
      <c r="H77" s="245">
        <f t="shared" si="13"/>
        <v>0</v>
      </c>
      <c r="I77" s="244">
        <f t="shared" si="13"/>
        <v>1800</v>
      </c>
      <c r="J77" s="245">
        <f t="shared" si="13"/>
        <v>12132</v>
      </c>
      <c r="K77" s="245">
        <f t="shared" si="13"/>
        <v>0</v>
      </c>
      <c r="L77" s="244">
        <f t="shared" si="13"/>
        <v>170</v>
      </c>
      <c r="M77" s="245">
        <f t="shared" si="13"/>
        <v>1190</v>
      </c>
      <c r="N77" s="245">
        <f t="shared" si="13"/>
        <v>0</v>
      </c>
      <c r="O77" s="244">
        <f t="shared" si="13"/>
        <v>5000</v>
      </c>
      <c r="P77" s="245">
        <f t="shared" si="13"/>
        <v>35000</v>
      </c>
      <c r="Q77" s="245">
        <f t="shared" si="13"/>
        <v>9870</v>
      </c>
      <c r="R77" s="245">
        <f t="shared" si="13"/>
        <v>67868</v>
      </c>
      <c r="S77" s="247"/>
      <c r="U77" s="248"/>
    </row>
    <row r="78" spans="1:21" ht="30" customHeight="1">
      <c r="A78" s="70"/>
      <c r="B78" s="413" t="s">
        <v>83</v>
      </c>
      <c r="C78" s="414"/>
      <c r="D78" s="415"/>
      <c r="E78" s="5"/>
      <c r="F78" s="118">
        <v>0</v>
      </c>
      <c r="G78" s="117">
        <f>SUM(F78)*F85</f>
        <v>0</v>
      </c>
      <c r="H78" s="117"/>
      <c r="I78" s="118">
        <v>0</v>
      </c>
      <c r="J78" s="117">
        <f>SUM(I78)*F85</f>
        <v>0</v>
      </c>
      <c r="K78" s="117"/>
      <c r="L78" s="118">
        <v>0</v>
      </c>
      <c r="M78" s="117">
        <f>SUM(L78)*G85</f>
        <v>0</v>
      </c>
      <c r="N78" s="117"/>
      <c r="O78" s="118">
        <v>0</v>
      </c>
      <c r="P78" s="117">
        <f>SUM(O78)*G85</f>
        <v>0</v>
      </c>
      <c r="Q78" s="117">
        <f>SUM(F78)+I78+L78+O78</f>
        <v>0</v>
      </c>
      <c r="R78" s="117">
        <f>SUM(G78)+J78+M78+P78</f>
        <v>0</v>
      </c>
      <c r="S78" s="51"/>
      <c r="U78" s="10"/>
    </row>
    <row r="79" spans="1:21" ht="30" customHeight="1">
      <c r="A79" s="70"/>
      <c r="B79" s="413" t="s">
        <v>84</v>
      </c>
      <c r="C79" s="414"/>
      <c r="D79" s="415"/>
      <c r="E79" s="5"/>
      <c r="F79" s="118">
        <v>2900</v>
      </c>
      <c r="G79" s="117">
        <f>ROUND(F79*F85,2)</f>
        <v>19546</v>
      </c>
      <c r="H79" s="117"/>
      <c r="I79" s="118">
        <v>1800</v>
      </c>
      <c r="J79" s="117">
        <f>ROUND(I79*F85,2)</f>
        <v>12132</v>
      </c>
      <c r="K79" s="117"/>
      <c r="L79" s="118">
        <v>170</v>
      </c>
      <c r="M79" s="117">
        <f>ROUND(L79*G85,2)</f>
        <v>1190</v>
      </c>
      <c r="N79" s="117"/>
      <c r="O79" s="118">
        <v>5000</v>
      </c>
      <c r="P79" s="117">
        <f>ROUND(O79*G85,2)</f>
        <v>35000</v>
      </c>
      <c r="Q79" s="117">
        <f>SUM(F79)+I79+L79+O79</f>
        <v>9870</v>
      </c>
      <c r="R79" s="117">
        <f>SUM(G79)+J79+M79+P79</f>
        <v>67868</v>
      </c>
      <c r="S79" s="51"/>
      <c r="U79" s="10"/>
    </row>
    <row r="80" spans="1:21" s="249" customFormat="1" ht="49.5" customHeight="1">
      <c r="A80" s="251">
        <v>8</v>
      </c>
      <c r="B80" s="523" t="s">
        <v>56</v>
      </c>
      <c r="C80" s="524"/>
      <c r="D80" s="525"/>
      <c r="E80" s="253"/>
      <c r="F80" s="244">
        <f>SUM(F81:F82)</f>
        <v>21000</v>
      </c>
      <c r="G80" s="245">
        <f aca="true" t="shared" si="14" ref="G80:P80">SUM(G81:G82)</f>
        <v>141540</v>
      </c>
      <c r="H80" s="245">
        <f t="shared" si="14"/>
        <v>0</v>
      </c>
      <c r="I80" s="244">
        <f t="shared" si="14"/>
        <v>14000</v>
      </c>
      <c r="J80" s="245">
        <f t="shared" si="14"/>
        <v>94360</v>
      </c>
      <c r="K80" s="245">
        <f t="shared" si="14"/>
        <v>0</v>
      </c>
      <c r="L80" s="244">
        <f t="shared" si="14"/>
        <v>14000</v>
      </c>
      <c r="M80" s="245">
        <f t="shared" si="14"/>
        <v>98000</v>
      </c>
      <c r="N80" s="245">
        <f t="shared" si="14"/>
        <v>0</v>
      </c>
      <c r="O80" s="244">
        <f t="shared" si="14"/>
        <v>21000</v>
      </c>
      <c r="P80" s="245">
        <f t="shared" si="14"/>
        <v>147000</v>
      </c>
      <c r="Q80" s="245">
        <f aca="true" t="shared" si="15" ref="Q80:R82">F80+I80+L80+O80</f>
        <v>70000</v>
      </c>
      <c r="R80" s="245">
        <f t="shared" si="15"/>
        <v>480900</v>
      </c>
      <c r="S80" s="247"/>
      <c r="U80" s="248"/>
    </row>
    <row r="81" spans="1:21" ht="30" customHeight="1">
      <c r="A81" s="70"/>
      <c r="B81" s="413" t="s">
        <v>87</v>
      </c>
      <c r="C81" s="441"/>
      <c r="D81" s="442"/>
      <c r="E81" s="5"/>
      <c r="F81" s="384" t="s">
        <v>78</v>
      </c>
      <c r="G81" s="387" t="s">
        <v>78</v>
      </c>
      <c r="H81" s="387"/>
      <c r="I81" s="384" t="s">
        <v>78</v>
      </c>
      <c r="J81" s="387" t="s">
        <v>78</v>
      </c>
      <c r="K81" s="387"/>
      <c r="L81" s="384" t="s">
        <v>78</v>
      </c>
      <c r="M81" s="387" t="s">
        <v>78</v>
      </c>
      <c r="N81" s="387"/>
      <c r="O81" s="384" t="s">
        <v>78</v>
      </c>
      <c r="P81" s="387" t="s">
        <v>78</v>
      </c>
      <c r="Q81" s="387" t="s">
        <v>78</v>
      </c>
      <c r="R81" s="387" t="s">
        <v>78</v>
      </c>
      <c r="S81" s="51"/>
      <c r="U81" s="10"/>
    </row>
    <row r="82" spans="1:21" ht="30" customHeight="1">
      <c r="A82" s="70"/>
      <c r="B82" s="413" t="s">
        <v>88</v>
      </c>
      <c r="C82" s="441"/>
      <c r="D82" s="442"/>
      <c r="E82" s="5"/>
      <c r="F82" s="118">
        <v>21000</v>
      </c>
      <c r="G82" s="117">
        <f>ROUND(F82*F85,2)</f>
        <v>141540</v>
      </c>
      <c r="H82" s="117"/>
      <c r="I82" s="118">
        <v>14000</v>
      </c>
      <c r="J82" s="117">
        <f>ROUND(I82*F85,2)</f>
        <v>94360</v>
      </c>
      <c r="K82" s="117"/>
      <c r="L82" s="118">
        <v>14000</v>
      </c>
      <c r="M82" s="117">
        <f>L82*G85</f>
        <v>98000</v>
      </c>
      <c r="N82" s="117"/>
      <c r="O82" s="118">
        <v>21000</v>
      </c>
      <c r="P82" s="117">
        <f>ROUND(O82*G85,2)</f>
        <v>147000</v>
      </c>
      <c r="Q82" s="117">
        <f t="shared" si="15"/>
        <v>70000</v>
      </c>
      <c r="R82" s="117">
        <f t="shared" si="15"/>
        <v>480900</v>
      </c>
      <c r="S82" s="51"/>
      <c r="U82" s="10"/>
    </row>
    <row r="83" spans="1:20" s="249" customFormat="1" ht="49.5" customHeight="1">
      <c r="A83" s="266"/>
      <c r="B83" s="467" t="s">
        <v>19</v>
      </c>
      <c r="C83" s="467"/>
      <c r="D83" s="467"/>
      <c r="E83" s="253">
        <f>SUM(E51:E65)</f>
        <v>264400</v>
      </c>
      <c r="F83" s="244">
        <f>F51+F58+F63+F67+F73+F77+F80</f>
        <v>289843</v>
      </c>
      <c r="G83" s="245">
        <f>G51+G58+G63+G67+G73+G77+G80</f>
        <v>1953541.82</v>
      </c>
      <c r="H83" s="245" t="e">
        <f>#REF!+H51+H58+H63+H67+H73+H77+H80</f>
        <v>#REF!</v>
      </c>
      <c r="I83" s="244">
        <f>I51+I58+I63+I67+I73+I77+I80</f>
        <v>229425</v>
      </c>
      <c r="J83" s="245">
        <f>J51+J58+J63+J67+J73+J77+J80</f>
        <v>1546324.5</v>
      </c>
      <c r="K83" s="245" t="e">
        <f>#REF!+K51+K58+K63+K67+K73+K77+K80</f>
        <v>#REF!</v>
      </c>
      <c r="L83" s="244">
        <f>L51+L58+L63+L67+L73+L77+L80</f>
        <v>206023</v>
      </c>
      <c r="M83" s="245">
        <f>M51+M58+M63+M67+M73+M77+M80</f>
        <v>1442161</v>
      </c>
      <c r="N83" s="245" t="e">
        <f>#REF!+N51+N58+N63+N67+N73+N77+N80</f>
        <v>#REF!</v>
      </c>
      <c r="O83" s="244">
        <f>O51+O58+O63+O67+O73+O77+O80</f>
        <v>310835.1</v>
      </c>
      <c r="P83" s="245">
        <f>P51+P58+P63+P67+P73+P77+P80</f>
        <v>2175845.7</v>
      </c>
      <c r="Q83" s="245">
        <f>Q51+Q58+Q63+Q67+Q73+Q77+Q80</f>
        <v>1036126.1</v>
      </c>
      <c r="R83" s="245">
        <f>R51+R58+R63+R67+R73+R77+R80</f>
        <v>7117873.0200000005</v>
      </c>
      <c r="S83" s="261"/>
      <c r="T83" s="267"/>
    </row>
    <row r="84" spans="1:18" ht="50.25" customHeight="1">
      <c r="A84" s="29"/>
      <c r="B84" s="511" t="s">
        <v>8</v>
      </c>
      <c r="C84" s="511"/>
      <c r="D84" s="511"/>
      <c r="E84" s="463" t="s">
        <v>133</v>
      </c>
      <c r="F84" s="464"/>
      <c r="G84" s="464"/>
      <c r="H84" s="464"/>
      <c r="I84" s="464"/>
      <c r="J84" s="464"/>
      <c r="K84" s="464"/>
      <c r="L84" s="464"/>
      <c r="M84" s="464"/>
      <c r="N84" s="464"/>
      <c r="O84" s="464"/>
      <c r="P84" s="464"/>
      <c r="Q84" s="464"/>
      <c r="R84" s="465"/>
    </row>
    <row r="85" spans="1:22" ht="32.25" customHeight="1">
      <c r="A85" s="3"/>
      <c r="B85" s="3"/>
      <c r="C85" s="3"/>
      <c r="D85" s="3"/>
      <c r="E85" s="3"/>
      <c r="F85" s="84">
        <v>6.74</v>
      </c>
      <c r="G85" s="394">
        <v>7</v>
      </c>
      <c r="H85" s="90"/>
      <c r="I85" s="90"/>
      <c r="J85" s="85"/>
      <c r="K85" s="3"/>
      <c r="L85" s="3"/>
      <c r="M85" s="72"/>
      <c r="N85" s="3"/>
      <c r="O85" s="3"/>
      <c r="P85" s="78"/>
      <c r="Q85" s="30"/>
      <c r="R85" s="72"/>
      <c r="T85" s="9"/>
      <c r="U85" s="9"/>
      <c r="V85" s="9"/>
    </row>
    <row r="86" spans="1:22" ht="21" customHeight="1">
      <c r="A86" s="31"/>
      <c r="B86" s="32"/>
      <c r="C86" s="32"/>
      <c r="D86" s="32"/>
      <c r="E86" s="33" t="s">
        <v>13</v>
      </c>
      <c r="F86" s="90"/>
      <c r="G86" s="237"/>
      <c r="H86" s="237"/>
      <c r="I86" s="237"/>
      <c r="J86" s="88"/>
      <c r="K86" s="34"/>
      <c r="L86" s="34"/>
      <c r="M86" s="75"/>
      <c r="N86" s="34"/>
      <c r="O86" s="34"/>
      <c r="P86" s="75"/>
      <c r="Q86" s="34"/>
      <c r="R86" s="75"/>
      <c r="T86" s="9"/>
      <c r="U86" s="9"/>
      <c r="V86" s="9"/>
    </row>
    <row r="87" spans="1:22" ht="2.25" customHeight="1">
      <c r="A87" s="31"/>
      <c r="B87" s="32"/>
      <c r="C87" s="32"/>
      <c r="D87" s="32"/>
      <c r="E87" s="33"/>
      <c r="F87" s="89"/>
      <c r="G87" s="85"/>
      <c r="H87" s="89"/>
      <c r="I87" s="89"/>
      <c r="J87" s="88"/>
      <c r="K87" s="34"/>
      <c r="L87" s="34"/>
      <c r="M87" s="75"/>
      <c r="N87" s="34"/>
      <c r="O87" s="34"/>
      <c r="P87" s="78"/>
      <c r="Q87" s="35"/>
      <c r="R87" s="79"/>
      <c r="T87" s="9"/>
      <c r="U87" s="9"/>
      <c r="V87" s="9"/>
    </row>
    <row r="88" spans="1:18" s="190" customFormat="1" ht="14.25" customHeight="1">
      <c r="A88" s="209"/>
      <c r="B88" s="210"/>
      <c r="C88" s="210"/>
      <c r="D88" s="210"/>
      <c r="E88" s="89"/>
      <c r="F88" s="89"/>
      <c r="G88" s="89"/>
      <c r="H88" s="89"/>
      <c r="I88" s="89"/>
      <c r="J88" s="201"/>
      <c r="K88" s="201"/>
      <c r="L88" s="201"/>
      <c r="M88" s="201"/>
      <c r="N88" s="201"/>
      <c r="O88" s="201"/>
      <c r="P88" s="459"/>
      <c r="Q88" s="459"/>
      <c r="R88" s="459"/>
    </row>
    <row r="89" spans="1:18" s="190" customFormat="1" ht="9.75" customHeight="1">
      <c r="A89" s="209"/>
      <c r="B89" s="210"/>
      <c r="C89" s="210"/>
      <c r="D89" s="210"/>
      <c r="E89" s="89"/>
      <c r="F89" s="89"/>
      <c r="G89" s="89"/>
      <c r="H89" s="89"/>
      <c r="I89" s="89"/>
      <c r="J89" s="201"/>
      <c r="K89" s="201"/>
      <c r="L89" s="201"/>
      <c r="M89" s="201"/>
      <c r="N89" s="201"/>
      <c r="O89" s="201"/>
      <c r="P89" s="459"/>
      <c r="Q89" s="459"/>
      <c r="R89" s="459"/>
    </row>
    <row r="90" spans="1:18" s="190" customFormat="1" ht="13.5" customHeight="1" hidden="1">
      <c r="A90" s="209"/>
      <c r="B90" s="210"/>
      <c r="C90" s="210"/>
      <c r="D90" s="210"/>
      <c r="E90" s="89"/>
      <c r="F90" s="89"/>
      <c r="G90" s="89"/>
      <c r="H90" s="89"/>
      <c r="I90" s="89"/>
      <c r="J90" s="201"/>
      <c r="K90" s="201"/>
      <c r="L90" s="201"/>
      <c r="M90" s="201"/>
      <c r="N90" s="201"/>
      <c r="O90" s="201"/>
      <c r="P90" s="459"/>
      <c r="Q90" s="459"/>
      <c r="R90" s="459"/>
    </row>
    <row r="91" spans="1:18" s="190" customFormat="1" ht="15.75" customHeight="1" hidden="1">
      <c r="A91" s="209"/>
      <c r="B91" s="210"/>
      <c r="C91" s="210"/>
      <c r="D91" s="210"/>
      <c r="E91" s="89"/>
      <c r="F91" s="89"/>
      <c r="G91" s="89"/>
      <c r="H91" s="89"/>
      <c r="I91" s="89"/>
      <c r="J91" s="201"/>
      <c r="K91" s="201"/>
      <c r="L91" s="201"/>
      <c r="M91" s="201"/>
      <c r="N91" s="201"/>
      <c r="O91" s="201"/>
      <c r="P91" s="201"/>
      <c r="Q91" s="201"/>
      <c r="R91" s="201"/>
    </row>
    <row r="92" spans="1:18" s="190" customFormat="1" ht="26.25" customHeight="1">
      <c r="A92" s="453" t="s">
        <v>132</v>
      </c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</row>
    <row r="93" spans="1:18" s="190" customFormat="1" ht="25.5">
      <c r="A93" s="455" t="s">
        <v>15</v>
      </c>
      <c r="B93" s="428" t="s">
        <v>0</v>
      </c>
      <c r="C93" s="429"/>
      <c r="D93" s="430"/>
      <c r="E93" s="427" t="s">
        <v>1</v>
      </c>
      <c r="F93" s="427"/>
      <c r="G93" s="427"/>
      <c r="H93" s="427" t="s">
        <v>3</v>
      </c>
      <c r="I93" s="427"/>
      <c r="J93" s="427"/>
      <c r="K93" s="427" t="s">
        <v>4</v>
      </c>
      <c r="L93" s="427"/>
      <c r="M93" s="427"/>
      <c r="N93" s="427" t="s">
        <v>6</v>
      </c>
      <c r="O93" s="427"/>
      <c r="P93" s="427"/>
      <c r="Q93" s="427" t="s">
        <v>7</v>
      </c>
      <c r="R93" s="427"/>
    </row>
    <row r="94" spans="1:18" s="190" customFormat="1" ht="25.5">
      <c r="A94" s="455"/>
      <c r="B94" s="431"/>
      <c r="C94" s="432"/>
      <c r="D94" s="433"/>
      <c r="F94" s="202" t="s">
        <v>10</v>
      </c>
      <c r="G94" s="202" t="s">
        <v>5</v>
      </c>
      <c r="H94" s="202" t="s">
        <v>10</v>
      </c>
      <c r="I94" s="202" t="s">
        <v>10</v>
      </c>
      <c r="J94" s="202" t="s">
        <v>5</v>
      </c>
      <c r="K94" s="202" t="s">
        <v>10</v>
      </c>
      <c r="L94" s="202" t="s">
        <v>10</v>
      </c>
      <c r="M94" s="202" t="s">
        <v>5</v>
      </c>
      <c r="N94" s="202" t="s">
        <v>10</v>
      </c>
      <c r="O94" s="202" t="s">
        <v>10</v>
      </c>
      <c r="P94" s="202" t="s">
        <v>5</v>
      </c>
      <c r="Q94" s="202" t="s">
        <v>10</v>
      </c>
      <c r="R94" s="202" t="s">
        <v>5</v>
      </c>
    </row>
    <row r="95" spans="1:21" s="249" customFormat="1" ht="49.5" customHeight="1">
      <c r="A95" s="242">
        <v>1</v>
      </c>
      <c r="B95" s="419" t="s">
        <v>41</v>
      </c>
      <c r="C95" s="420"/>
      <c r="D95" s="421"/>
      <c r="E95" s="243"/>
      <c r="F95" s="244">
        <f>F96+F97+F98+F99+F100+F101</f>
        <v>1030</v>
      </c>
      <c r="G95" s="245">
        <f>G96+G97+G98+G99+G100+G101</f>
        <v>61140.4</v>
      </c>
      <c r="H95" s="245"/>
      <c r="I95" s="244">
        <f>I96+I97+I98+I99+I100+I101</f>
        <v>1040</v>
      </c>
      <c r="J95" s="245">
        <f>J96+J97+J98+J99+J100+J101</f>
        <v>60915.2</v>
      </c>
      <c r="K95" s="245"/>
      <c r="L95" s="244">
        <f>L96+L97+L98+L99+L100+L101</f>
        <v>1130</v>
      </c>
      <c r="M95" s="245">
        <f>M96+M97+M98+M99+M100+M101</f>
        <v>65255.7</v>
      </c>
      <c r="N95" s="245"/>
      <c r="O95" s="244">
        <f>O96+O97+O98+O99+O100+O101</f>
        <v>1535</v>
      </c>
      <c r="P95" s="246">
        <f>P96+P97+P98+P99+P100+P101</f>
        <v>90439.4</v>
      </c>
      <c r="Q95" s="246">
        <f aca="true" t="shared" si="16" ref="Q95:R101">F95+I95+L95+O95</f>
        <v>4735</v>
      </c>
      <c r="R95" s="246">
        <f t="shared" si="16"/>
        <v>277750.69999999995</v>
      </c>
      <c r="S95" s="247"/>
      <c r="T95" s="248"/>
      <c r="U95" s="248"/>
    </row>
    <row r="96" spans="1:21" s="190" customFormat="1" ht="49.5" customHeight="1">
      <c r="A96" s="203"/>
      <c r="B96" s="424" t="s">
        <v>34</v>
      </c>
      <c r="C96" s="425"/>
      <c r="D96" s="426"/>
      <c r="E96" s="187">
        <v>3068.8</v>
      </c>
      <c r="F96" s="206">
        <v>270</v>
      </c>
      <c r="G96" s="188">
        <f>ROUND(F96*F126,2)</f>
        <v>14250.6</v>
      </c>
      <c r="H96" s="188">
        <v>2511</v>
      </c>
      <c r="I96" s="206">
        <v>250</v>
      </c>
      <c r="J96" s="188">
        <f>ROUND(I96*F126,2)</f>
        <v>13195</v>
      </c>
      <c r="K96" s="188">
        <v>2511</v>
      </c>
      <c r="L96" s="206">
        <v>100</v>
      </c>
      <c r="M96" s="188">
        <f>ROUND(L96*G126,2)</f>
        <v>5484</v>
      </c>
      <c r="N96" s="188">
        <v>2511</v>
      </c>
      <c r="O96" s="206">
        <v>355</v>
      </c>
      <c r="P96" s="207">
        <f>ROUND(O96*G126,2)</f>
        <v>19468.2</v>
      </c>
      <c r="Q96" s="207">
        <f t="shared" si="16"/>
        <v>975</v>
      </c>
      <c r="R96" s="207">
        <f t="shared" si="16"/>
        <v>52397.8</v>
      </c>
      <c r="S96" s="189" t="s">
        <v>78</v>
      </c>
      <c r="T96" s="191"/>
      <c r="U96" s="191"/>
    </row>
    <row r="97" spans="1:21" s="190" customFormat="1" ht="48.75" customHeight="1">
      <c r="A97" s="203"/>
      <c r="B97" s="424" t="s">
        <v>35</v>
      </c>
      <c r="C97" s="425"/>
      <c r="D97" s="426"/>
      <c r="E97" s="187">
        <v>609</v>
      </c>
      <c r="F97" s="206">
        <v>150</v>
      </c>
      <c r="G97" s="188">
        <f>ROUND(F97*F126,2)</f>
        <v>7917</v>
      </c>
      <c r="H97" s="188">
        <v>609</v>
      </c>
      <c r="I97" s="206">
        <v>170</v>
      </c>
      <c r="J97" s="188">
        <f>ROUND(I97*F126,2)</f>
        <v>8972.6</v>
      </c>
      <c r="K97" s="188">
        <v>609</v>
      </c>
      <c r="L97" s="206">
        <v>150</v>
      </c>
      <c r="M97" s="188">
        <f>ROUND(L97*G126,2)</f>
        <v>8226</v>
      </c>
      <c r="N97" s="188">
        <v>609</v>
      </c>
      <c r="O97" s="206">
        <v>150</v>
      </c>
      <c r="P97" s="207">
        <f>ROUND(O97*G126,2)</f>
        <v>8226</v>
      </c>
      <c r="Q97" s="207">
        <f t="shared" si="16"/>
        <v>620</v>
      </c>
      <c r="R97" s="207">
        <f t="shared" si="16"/>
        <v>33341.6</v>
      </c>
      <c r="S97" s="189" t="s">
        <v>78</v>
      </c>
      <c r="T97" s="191"/>
      <c r="U97" s="191"/>
    </row>
    <row r="98" spans="1:21" s="190" customFormat="1" ht="47.25" customHeight="1">
      <c r="A98" s="203"/>
      <c r="B98" s="424" t="s">
        <v>36</v>
      </c>
      <c r="C98" s="425"/>
      <c r="D98" s="426"/>
      <c r="E98" s="187">
        <v>725.1</v>
      </c>
      <c r="F98" s="206">
        <v>150</v>
      </c>
      <c r="G98" s="188">
        <f>ROUND(F98*F127,2)</f>
        <v>10176</v>
      </c>
      <c r="H98" s="188">
        <v>885.2</v>
      </c>
      <c r="I98" s="206">
        <v>150</v>
      </c>
      <c r="J98" s="188">
        <f>ROUND(I98*F127,2)</f>
        <v>10176</v>
      </c>
      <c r="K98" s="188">
        <v>727.3</v>
      </c>
      <c r="L98" s="206">
        <v>100</v>
      </c>
      <c r="M98" s="188">
        <f>ROUND(L98*G127,2)</f>
        <v>7049</v>
      </c>
      <c r="N98" s="188">
        <v>892.61</v>
      </c>
      <c r="O98" s="206">
        <v>200</v>
      </c>
      <c r="P98" s="207">
        <f>ROUND(O98*G127,2)</f>
        <v>14098</v>
      </c>
      <c r="Q98" s="207">
        <f t="shared" si="16"/>
        <v>600</v>
      </c>
      <c r="R98" s="207">
        <f t="shared" si="16"/>
        <v>41499</v>
      </c>
      <c r="S98" s="189" t="s">
        <v>78</v>
      </c>
      <c r="T98" s="191"/>
      <c r="U98" s="191"/>
    </row>
    <row r="99" spans="1:21" s="190" customFormat="1" ht="30.75" customHeight="1">
      <c r="A99" s="203"/>
      <c r="B99" s="454" t="s">
        <v>37</v>
      </c>
      <c r="C99" s="454"/>
      <c r="D99" s="454"/>
      <c r="E99" s="187">
        <v>1639</v>
      </c>
      <c r="F99" s="206">
        <v>300</v>
      </c>
      <c r="G99" s="188">
        <f>ROUND(F99*F127,2)</f>
        <v>20352</v>
      </c>
      <c r="H99" s="188">
        <v>1584</v>
      </c>
      <c r="I99" s="206">
        <v>250</v>
      </c>
      <c r="J99" s="188">
        <f>ROUND(I99*F127,2)</f>
        <v>16960</v>
      </c>
      <c r="K99" s="188">
        <v>1344</v>
      </c>
      <c r="L99" s="206">
        <v>110</v>
      </c>
      <c r="M99" s="188">
        <f>ROUND(L99*G127,2)</f>
        <v>7753.9</v>
      </c>
      <c r="N99" s="188">
        <v>1639</v>
      </c>
      <c r="O99" s="206">
        <v>200</v>
      </c>
      <c r="P99" s="207">
        <f>ROUND(O99*G127,2)</f>
        <v>14098</v>
      </c>
      <c r="Q99" s="207">
        <f t="shared" si="16"/>
        <v>860</v>
      </c>
      <c r="R99" s="207">
        <f t="shared" si="16"/>
        <v>59163.9</v>
      </c>
      <c r="S99" s="189" t="s">
        <v>78</v>
      </c>
      <c r="T99" s="191"/>
      <c r="U99" s="191"/>
    </row>
    <row r="100" spans="1:21" s="190" customFormat="1" ht="33" customHeight="1">
      <c r="A100" s="203"/>
      <c r="B100" s="454" t="s">
        <v>38</v>
      </c>
      <c r="C100" s="454"/>
      <c r="D100" s="454"/>
      <c r="E100" s="187">
        <v>53.7</v>
      </c>
      <c r="F100" s="206">
        <v>110</v>
      </c>
      <c r="G100" s="188">
        <f>ROUND(F100*F126,2)</f>
        <v>5805.8</v>
      </c>
      <c r="H100" s="188">
        <v>43.6</v>
      </c>
      <c r="I100" s="206">
        <v>200</v>
      </c>
      <c r="J100" s="188">
        <f>ROUND(I100*F126,2)</f>
        <v>10556</v>
      </c>
      <c r="K100" s="188">
        <v>43.8</v>
      </c>
      <c r="L100" s="206">
        <v>590</v>
      </c>
      <c r="M100" s="188">
        <f>ROUND(L100*G126,2)</f>
        <v>32355.6</v>
      </c>
      <c r="N100" s="188">
        <v>43.8</v>
      </c>
      <c r="O100" s="206">
        <v>550</v>
      </c>
      <c r="P100" s="207">
        <f>ROUND(O100*G126,2)</f>
        <v>30162</v>
      </c>
      <c r="Q100" s="207">
        <f t="shared" si="16"/>
        <v>1450</v>
      </c>
      <c r="R100" s="207">
        <f t="shared" si="16"/>
        <v>78879.4</v>
      </c>
      <c r="S100" s="189" t="s">
        <v>78</v>
      </c>
      <c r="T100" s="191"/>
      <c r="U100" s="191"/>
    </row>
    <row r="101" spans="1:21" s="190" customFormat="1" ht="54.75" customHeight="1">
      <c r="A101" s="203"/>
      <c r="B101" s="454" t="s">
        <v>39</v>
      </c>
      <c r="C101" s="454"/>
      <c r="D101" s="454"/>
      <c r="E101" s="187">
        <v>51</v>
      </c>
      <c r="F101" s="206">
        <v>50</v>
      </c>
      <c r="G101" s="188">
        <f>ROUND(F101*F126,2)</f>
        <v>2639</v>
      </c>
      <c r="H101" s="188">
        <v>48</v>
      </c>
      <c r="I101" s="206">
        <v>20</v>
      </c>
      <c r="J101" s="188">
        <f>ROUND(I101*F126,2)</f>
        <v>1055.6</v>
      </c>
      <c r="K101" s="188">
        <v>48</v>
      </c>
      <c r="L101" s="206">
        <v>80</v>
      </c>
      <c r="M101" s="188">
        <f>ROUND(L101*G126,2)</f>
        <v>4387.2</v>
      </c>
      <c r="N101" s="188">
        <v>51</v>
      </c>
      <c r="O101" s="206">
        <v>80</v>
      </c>
      <c r="P101" s="207">
        <f>ROUND(O101*G126,2)</f>
        <v>4387.2</v>
      </c>
      <c r="Q101" s="207">
        <f t="shared" si="16"/>
        <v>230</v>
      </c>
      <c r="R101" s="207">
        <f t="shared" si="16"/>
        <v>12469</v>
      </c>
      <c r="S101" s="189" t="s">
        <v>78</v>
      </c>
      <c r="T101" s="191"/>
      <c r="U101" s="191"/>
    </row>
    <row r="102" spans="1:21" s="249" customFormat="1" ht="55.5" customHeight="1">
      <c r="A102" s="242">
        <v>2</v>
      </c>
      <c r="B102" s="419" t="s">
        <v>42</v>
      </c>
      <c r="C102" s="420"/>
      <c r="D102" s="421"/>
      <c r="E102" s="243">
        <v>76.86</v>
      </c>
      <c r="F102" s="268">
        <f>SUM(F103:F106)</f>
        <v>85.97500000000001</v>
      </c>
      <c r="G102" s="245">
        <f aca="true" t="shared" si="17" ref="G102:R102">SUM(G103:G106)</f>
        <v>4631.889999999999</v>
      </c>
      <c r="H102" s="245">
        <f t="shared" si="17"/>
        <v>0</v>
      </c>
      <c r="I102" s="269">
        <f t="shared" si="17"/>
        <v>74.1</v>
      </c>
      <c r="J102" s="245">
        <f t="shared" si="17"/>
        <v>3971.24</v>
      </c>
      <c r="K102" s="245">
        <f t="shared" si="17"/>
        <v>0</v>
      </c>
      <c r="L102" s="269">
        <f t="shared" si="17"/>
        <v>55</v>
      </c>
      <c r="M102" s="245">
        <f t="shared" si="17"/>
        <v>3157.05</v>
      </c>
      <c r="N102" s="245">
        <f t="shared" si="17"/>
        <v>0</v>
      </c>
      <c r="O102" s="269">
        <f t="shared" si="17"/>
        <v>83</v>
      </c>
      <c r="P102" s="246">
        <f t="shared" si="17"/>
        <v>4629.969999999999</v>
      </c>
      <c r="Q102" s="270">
        <f t="shared" si="17"/>
        <v>298.07500000000005</v>
      </c>
      <c r="R102" s="246">
        <f t="shared" si="17"/>
        <v>16390.149999999998</v>
      </c>
      <c r="S102" s="247" t="s">
        <v>21</v>
      </c>
      <c r="T102" s="248"/>
      <c r="U102" s="248"/>
    </row>
    <row r="103" spans="1:21" s="190" customFormat="1" ht="46.5" customHeight="1">
      <c r="A103" s="203"/>
      <c r="B103" s="416" t="s">
        <v>94</v>
      </c>
      <c r="C103" s="417"/>
      <c r="D103" s="418"/>
      <c r="E103" s="187"/>
      <c r="F103" s="211">
        <v>58.525</v>
      </c>
      <c r="G103" s="188">
        <f>ROUND(F103*F126,2)</f>
        <v>3088.95</v>
      </c>
      <c r="H103" s="188"/>
      <c r="I103" s="211">
        <v>50</v>
      </c>
      <c r="J103" s="188">
        <f>ROUND(I103*F126,2)</f>
        <v>2639</v>
      </c>
      <c r="K103" s="188"/>
      <c r="L103" s="211">
        <v>30</v>
      </c>
      <c r="M103" s="188">
        <f>ROUND(L103*G126,2)</f>
        <v>1645.2</v>
      </c>
      <c r="N103" s="188"/>
      <c r="O103" s="211">
        <v>62</v>
      </c>
      <c r="P103" s="207">
        <f>ROUND(O103*G126,2)</f>
        <v>3400.08</v>
      </c>
      <c r="Q103" s="238">
        <f aca="true" t="shared" si="18" ref="Q103:R106">F103+I103+L103+O103</f>
        <v>200.525</v>
      </c>
      <c r="R103" s="207">
        <f t="shared" si="18"/>
        <v>10773.23</v>
      </c>
      <c r="S103" s="189"/>
      <c r="T103" s="191"/>
      <c r="U103" s="191"/>
    </row>
    <row r="104" spans="1:21" s="190" customFormat="1" ht="46.5" customHeight="1">
      <c r="A104" s="203"/>
      <c r="B104" s="416" t="s">
        <v>95</v>
      </c>
      <c r="C104" s="417"/>
      <c r="D104" s="418"/>
      <c r="E104" s="187"/>
      <c r="F104" s="212">
        <v>6.25</v>
      </c>
      <c r="G104" s="188">
        <f>ROUND(F104*F127,2)</f>
        <v>424</v>
      </c>
      <c r="H104" s="204"/>
      <c r="I104" s="212">
        <v>4</v>
      </c>
      <c r="J104" s="188">
        <f>ROUND(I104*F127,2)</f>
        <v>271.36</v>
      </c>
      <c r="K104" s="204"/>
      <c r="L104" s="212">
        <v>9</v>
      </c>
      <c r="M104" s="188">
        <f>ROUND(L104*G127,2)</f>
        <v>634.41</v>
      </c>
      <c r="N104" s="204"/>
      <c r="O104" s="212">
        <v>5</v>
      </c>
      <c r="P104" s="207">
        <f>ROUND(O104*G127,2)</f>
        <v>352.45</v>
      </c>
      <c r="Q104" s="207">
        <f t="shared" si="18"/>
        <v>24.25</v>
      </c>
      <c r="R104" s="207">
        <f t="shared" si="18"/>
        <v>1682.22</v>
      </c>
      <c r="S104" s="189"/>
      <c r="T104" s="191"/>
      <c r="U104" s="191"/>
    </row>
    <row r="105" spans="1:21" s="190" customFormat="1" ht="46.5" customHeight="1">
      <c r="A105" s="203"/>
      <c r="B105" s="416" t="s">
        <v>97</v>
      </c>
      <c r="C105" s="417"/>
      <c r="D105" s="418"/>
      <c r="E105" s="187"/>
      <c r="F105" s="212">
        <v>6.2</v>
      </c>
      <c r="G105" s="188">
        <f>ROUND(F105*F126,2)</f>
        <v>327.24</v>
      </c>
      <c r="H105" s="204"/>
      <c r="I105" s="212">
        <v>5.1</v>
      </c>
      <c r="J105" s="213">
        <f>ROUND(I105*F126,2)</f>
        <v>269.18</v>
      </c>
      <c r="K105" s="204"/>
      <c r="L105" s="212">
        <v>4</v>
      </c>
      <c r="M105" s="188">
        <f>ROUND(L105*G126,2)</f>
        <v>219.36</v>
      </c>
      <c r="N105" s="204"/>
      <c r="O105" s="212">
        <v>6</v>
      </c>
      <c r="P105" s="207">
        <f>ROUND(O105*G126,2)</f>
        <v>329.04</v>
      </c>
      <c r="Q105" s="207">
        <f t="shared" si="18"/>
        <v>21.3</v>
      </c>
      <c r="R105" s="207">
        <f t="shared" si="18"/>
        <v>1144.8200000000002</v>
      </c>
      <c r="S105" s="189"/>
      <c r="T105" s="191"/>
      <c r="U105" s="191"/>
    </row>
    <row r="106" spans="1:21" s="190" customFormat="1" ht="46.5" customHeight="1">
      <c r="A106" s="203"/>
      <c r="B106" s="416" t="s">
        <v>96</v>
      </c>
      <c r="C106" s="417"/>
      <c r="D106" s="418"/>
      <c r="E106" s="187"/>
      <c r="F106" s="212">
        <v>15</v>
      </c>
      <c r="G106" s="188">
        <f>ROUND(F106*F126,2)</f>
        <v>791.7</v>
      </c>
      <c r="H106" s="204"/>
      <c r="I106" s="212">
        <v>15</v>
      </c>
      <c r="J106" s="188">
        <f>ROUND(I106*F126,2)</f>
        <v>791.7</v>
      </c>
      <c r="K106" s="204"/>
      <c r="L106" s="212">
        <v>12</v>
      </c>
      <c r="M106" s="188">
        <f>ROUND(L106*G126,2)</f>
        <v>658.08</v>
      </c>
      <c r="N106" s="204"/>
      <c r="O106" s="212">
        <v>10</v>
      </c>
      <c r="P106" s="207">
        <f>ROUND(O106*G126,2)</f>
        <v>548.4</v>
      </c>
      <c r="Q106" s="207">
        <f t="shared" si="18"/>
        <v>52</v>
      </c>
      <c r="R106" s="207">
        <f t="shared" si="18"/>
        <v>2789.88</v>
      </c>
      <c r="S106" s="189"/>
      <c r="T106" s="191"/>
      <c r="U106" s="191"/>
    </row>
    <row r="107" spans="1:21" s="249" customFormat="1" ht="30.75" customHeight="1">
      <c r="A107" s="242">
        <v>3</v>
      </c>
      <c r="B107" s="419" t="s">
        <v>43</v>
      </c>
      <c r="C107" s="420"/>
      <c r="D107" s="421"/>
      <c r="E107" s="243">
        <v>172</v>
      </c>
      <c r="F107" s="244">
        <f>F108</f>
        <v>20</v>
      </c>
      <c r="G107" s="245">
        <f>G108</f>
        <v>1055.6</v>
      </c>
      <c r="H107" s="245"/>
      <c r="I107" s="244">
        <f>I108</f>
        <v>20</v>
      </c>
      <c r="J107" s="245">
        <f>J108</f>
        <v>1055.6</v>
      </c>
      <c r="K107" s="245"/>
      <c r="L107" s="244">
        <f>L108</f>
        <v>20</v>
      </c>
      <c r="M107" s="245">
        <f>M108</f>
        <v>1096.8</v>
      </c>
      <c r="N107" s="245"/>
      <c r="O107" s="244">
        <f>O108</f>
        <v>20</v>
      </c>
      <c r="P107" s="246">
        <f>P108</f>
        <v>1096.8</v>
      </c>
      <c r="Q107" s="246">
        <f>Q108</f>
        <v>80</v>
      </c>
      <c r="R107" s="246">
        <f>R108</f>
        <v>4304.8</v>
      </c>
      <c r="S107" s="247" t="s">
        <v>21</v>
      </c>
      <c r="T107" s="248"/>
      <c r="U107" s="248"/>
    </row>
    <row r="108" spans="1:21" s="190" customFormat="1" ht="46.5" customHeight="1">
      <c r="A108" s="203"/>
      <c r="B108" s="424" t="s">
        <v>44</v>
      </c>
      <c r="C108" s="425"/>
      <c r="D108" s="426"/>
      <c r="E108" s="187"/>
      <c r="F108" s="206">
        <v>20</v>
      </c>
      <c r="G108" s="188">
        <f>ROUND(F108*F126,2)</f>
        <v>1055.6</v>
      </c>
      <c r="H108" s="188"/>
      <c r="I108" s="206">
        <v>20</v>
      </c>
      <c r="J108" s="188">
        <f>ROUND(I108*F126,2)</f>
        <v>1055.6</v>
      </c>
      <c r="K108" s="188"/>
      <c r="L108" s="206">
        <v>20</v>
      </c>
      <c r="M108" s="188">
        <f>ROUND(L108*G126,2)</f>
        <v>1096.8</v>
      </c>
      <c r="N108" s="188"/>
      <c r="O108" s="206">
        <v>20</v>
      </c>
      <c r="P108" s="207">
        <f>ROUND(O108*G126,2)</f>
        <v>1096.8</v>
      </c>
      <c r="Q108" s="207">
        <f>F108+I108+L108+O108</f>
        <v>80</v>
      </c>
      <c r="R108" s="207">
        <f>G108+J108+M108+P108</f>
        <v>4304.8</v>
      </c>
      <c r="S108" s="189"/>
      <c r="T108" s="191"/>
      <c r="U108" s="191"/>
    </row>
    <row r="109" spans="1:21" s="249" customFormat="1" ht="48.75" customHeight="1">
      <c r="A109" s="242">
        <v>4</v>
      </c>
      <c r="B109" s="419" t="s">
        <v>47</v>
      </c>
      <c r="C109" s="420"/>
      <c r="D109" s="421"/>
      <c r="E109" s="243"/>
      <c r="F109" s="244">
        <f>F110+F111+F112+F113+F114+F115+F116</f>
        <v>121.2</v>
      </c>
      <c r="G109" s="244">
        <f>G110+G111+G112+G113+G114+G115+G116</f>
        <v>6640.910000000001</v>
      </c>
      <c r="H109" s="244">
        <f aca="true" t="shared" si="19" ref="H109:N109">H110+H111+H113+H115</f>
        <v>0</v>
      </c>
      <c r="I109" s="250">
        <f>I110+I111+I112+I113+I114+I115+I116</f>
        <v>134.636</v>
      </c>
      <c r="J109" s="244">
        <f>J110+J111+J112+J113+J114+J115+J116</f>
        <v>7627.709999999999</v>
      </c>
      <c r="K109" s="244">
        <f t="shared" si="19"/>
        <v>0</v>
      </c>
      <c r="L109" s="244">
        <f>L110+L111+L112+L113+L114+L115+L116</f>
        <v>132.45</v>
      </c>
      <c r="M109" s="244">
        <f>M110+M111+M112+M113+M114+M115+M116</f>
        <v>7734.620000000001</v>
      </c>
      <c r="N109" s="244">
        <f t="shared" si="19"/>
        <v>0</v>
      </c>
      <c r="O109" s="244">
        <f>O110+O111+O112+O113+O114+O115+O116</f>
        <v>122.7</v>
      </c>
      <c r="P109" s="244">
        <f>P110+P111+P112+P113+P114+P115+P116</f>
        <v>7115.420000000001</v>
      </c>
      <c r="Q109" s="246">
        <f>Q110+Q111+Q112+Q113+Q114+Q115+Q116</f>
        <v>510.986</v>
      </c>
      <c r="R109" s="246">
        <f>SUM(R110:R116)</f>
        <v>29118.660000000003</v>
      </c>
      <c r="S109" s="247"/>
      <c r="T109" s="248"/>
      <c r="U109" s="248"/>
    </row>
    <row r="110" spans="1:21" s="190" customFormat="1" ht="33.75" customHeight="1">
      <c r="A110" s="203"/>
      <c r="B110" s="424" t="s">
        <v>91</v>
      </c>
      <c r="C110" s="425"/>
      <c r="D110" s="426"/>
      <c r="E110" s="187"/>
      <c r="F110" s="206">
        <v>17</v>
      </c>
      <c r="G110" s="188">
        <f>ROUND(F110*F126,2)</f>
        <v>897.26</v>
      </c>
      <c r="H110" s="188"/>
      <c r="I110" s="206">
        <v>13</v>
      </c>
      <c r="J110" s="188">
        <f>ROUND(I110*F126,2)</f>
        <v>686.14</v>
      </c>
      <c r="K110" s="188"/>
      <c r="L110" s="206">
        <v>13</v>
      </c>
      <c r="M110" s="188">
        <f>ROUND(L110*G126,2)</f>
        <v>712.92</v>
      </c>
      <c r="N110" s="188"/>
      <c r="O110" s="206">
        <v>20</v>
      </c>
      <c r="P110" s="207">
        <f>ROUND(O110*G126,2)</f>
        <v>1096.8</v>
      </c>
      <c r="Q110" s="207">
        <f aca="true" t="shared" si="20" ref="Q110:R119">F110+I110+L110+O110</f>
        <v>63</v>
      </c>
      <c r="R110" s="207">
        <f t="shared" si="20"/>
        <v>3393.12</v>
      </c>
      <c r="S110" s="189"/>
      <c r="T110" s="191"/>
      <c r="U110" s="191"/>
    </row>
    <row r="111" spans="1:21" s="190" customFormat="1" ht="35.25" customHeight="1">
      <c r="A111" s="203"/>
      <c r="B111" s="424" t="s">
        <v>100</v>
      </c>
      <c r="C111" s="425"/>
      <c r="D111" s="426"/>
      <c r="E111" s="187"/>
      <c r="F111" s="206">
        <v>36</v>
      </c>
      <c r="G111" s="188">
        <f>ROUND(F111*F126,2)</f>
        <v>1900.08</v>
      </c>
      <c r="H111" s="188"/>
      <c r="I111" s="206">
        <v>36</v>
      </c>
      <c r="J111" s="188">
        <f>ROUND(I111*F126,2)</f>
        <v>1900.08</v>
      </c>
      <c r="K111" s="188"/>
      <c r="L111" s="206">
        <v>52.35</v>
      </c>
      <c r="M111" s="188">
        <f>ROUND(L111*G126,2)</f>
        <v>2870.87</v>
      </c>
      <c r="N111" s="188"/>
      <c r="O111" s="206">
        <v>36</v>
      </c>
      <c r="P111" s="207">
        <f>O111*G126</f>
        <v>1974.2400000000002</v>
      </c>
      <c r="Q111" s="207">
        <f t="shared" si="20"/>
        <v>160.35</v>
      </c>
      <c r="R111" s="207">
        <f t="shared" si="20"/>
        <v>8645.27</v>
      </c>
      <c r="S111" s="189"/>
      <c r="T111" s="191"/>
      <c r="U111" s="191"/>
    </row>
    <row r="112" spans="1:21" s="190" customFormat="1" ht="35.25" customHeight="1">
      <c r="A112" s="203"/>
      <c r="B112" s="424" t="s">
        <v>103</v>
      </c>
      <c r="C112" s="425"/>
      <c r="D112" s="426"/>
      <c r="E112" s="187"/>
      <c r="F112" s="206">
        <v>12</v>
      </c>
      <c r="G112" s="188">
        <f>ROUND(F112*F127,2)</f>
        <v>814.08</v>
      </c>
      <c r="H112" s="188"/>
      <c r="I112" s="206">
        <v>12</v>
      </c>
      <c r="J112" s="188">
        <f>ROUND(I112*F127,2)</f>
        <v>814.08</v>
      </c>
      <c r="K112" s="188"/>
      <c r="L112" s="206">
        <v>20</v>
      </c>
      <c r="M112" s="188">
        <f>ROUND(L112*G127,2)</f>
        <v>1409.8</v>
      </c>
      <c r="N112" s="188"/>
      <c r="O112" s="206">
        <v>12</v>
      </c>
      <c r="P112" s="207">
        <f>ROUND(O112*G127,2)</f>
        <v>845.88</v>
      </c>
      <c r="Q112" s="207">
        <f>F112+I112+L112+O112</f>
        <v>56</v>
      </c>
      <c r="R112" s="207">
        <f>G112+J112+M112+P112</f>
        <v>3883.84</v>
      </c>
      <c r="S112" s="189"/>
      <c r="T112" s="191"/>
      <c r="U112" s="191"/>
    </row>
    <row r="113" spans="1:21" s="190" customFormat="1" ht="33.75" customHeight="1">
      <c r="A113" s="203"/>
      <c r="B113" s="424" t="s">
        <v>101</v>
      </c>
      <c r="C113" s="425"/>
      <c r="D113" s="426"/>
      <c r="E113" s="187"/>
      <c r="F113" s="206">
        <v>28</v>
      </c>
      <c r="G113" s="188">
        <f>ROUND(F113*F126,2)</f>
        <v>1477.84</v>
      </c>
      <c r="H113" s="188"/>
      <c r="I113" s="206">
        <v>28</v>
      </c>
      <c r="J113" s="188">
        <f>ROUND(I113*F126,2)</f>
        <v>1477.84</v>
      </c>
      <c r="K113" s="188"/>
      <c r="L113" s="206">
        <v>19</v>
      </c>
      <c r="M113" s="188">
        <f>L113*G126</f>
        <v>1041.96</v>
      </c>
      <c r="N113" s="188"/>
      <c r="O113" s="206">
        <v>19</v>
      </c>
      <c r="P113" s="207">
        <f>ROUND(19*G126,2)</f>
        <v>1041.96</v>
      </c>
      <c r="Q113" s="207">
        <f t="shared" si="20"/>
        <v>94</v>
      </c>
      <c r="R113" s="207">
        <f>G113+J113+M113+P113</f>
        <v>5039.6</v>
      </c>
      <c r="S113" s="189"/>
      <c r="T113" s="191"/>
      <c r="U113" s="191"/>
    </row>
    <row r="114" spans="1:21" s="190" customFormat="1" ht="33.75" customHeight="1">
      <c r="A114" s="203"/>
      <c r="B114" s="424" t="s">
        <v>102</v>
      </c>
      <c r="C114" s="425"/>
      <c r="D114" s="426"/>
      <c r="E114" s="187"/>
      <c r="F114" s="206">
        <v>4.2</v>
      </c>
      <c r="G114" s="188">
        <f>ROUND(F114*F127,2)</f>
        <v>284.93</v>
      </c>
      <c r="H114" s="188"/>
      <c r="I114" s="211">
        <v>22.636</v>
      </c>
      <c r="J114" s="188">
        <f>ROUND(I114*F127,2)</f>
        <v>1535.63</v>
      </c>
      <c r="K114" s="188"/>
      <c r="L114" s="206">
        <v>10.1</v>
      </c>
      <c r="M114" s="188">
        <f>ROUND(L114*G127,2)</f>
        <v>711.95</v>
      </c>
      <c r="N114" s="188"/>
      <c r="O114" s="206">
        <v>12.7</v>
      </c>
      <c r="P114" s="207">
        <f>ROUND(O114*G127,2)</f>
        <v>895.22</v>
      </c>
      <c r="Q114" s="239">
        <f t="shared" si="20"/>
        <v>49.635999999999996</v>
      </c>
      <c r="R114" s="207">
        <f>G114+J114+M114+P114</f>
        <v>3427.7300000000005</v>
      </c>
      <c r="S114" s="189"/>
      <c r="T114" s="191"/>
      <c r="U114" s="191"/>
    </row>
    <row r="115" spans="1:21" s="190" customFormat="1" ht="35.25" customHeight="1">
      <c r="A115" s="203"/>
      <c r="B115" s="454" t="s">
        <v>40</v>
      </c>
      <c r="C115" s="454"/>
      <c r="D115" s="454"/>
      <c r="E115" s="187"/>
      <c r="F115" s="206">
        <v>21</v>
      </c>
      <c r="G115" s="188">
        <f>ROUND(F115*F126,2)</f>
        <v>1108.38</v>
      </c>
      <c r="H115" s="188"/>
      <c r="I115" s="206">
        <v>20</v>
      </c>
      <c r="J115" s="188">
        <f>ROUND(I115*F126,2)</f>
        <v>1055.6</v>
      </c>
      <c r="K115" s="188"/>
      <c r="L115" s="206">
        <v>15</v>
      </c>
      <c r="M115" s="188">
        <f>ROUND(L115*G126,2)</f>
        <v>822.6</v>
      </c>
      <c r="N115" s="188"/>
      <c r="O115" s="206">
        <v>20</v>
      </c>
      <c r="P115" s="207">
        <f>ROUND(O115*G126,2)</f>
        <v>1096.8</v>
      </c>
      <c r="Q115" s="207">
        <f t="shared" si="20"/>
        <v>76</v>
      </c>
      <c r="R115" s="207">
        <f t="shared" si="20"/>
        <v>4083.38</v>
      </c>
      <c r="S115" s="189" t="s">
        <v>79</v>
      </c>
      <c r="T115" s="191"/>
      <c r="U115" s="191"/>
    </row>
    <row r="116" spans="1:21" s="190" customFormat="1" ht="35.25" customHeight="1">
      <c r="A116" s="203"/>
      <c r="B116" s="410" t="s">
        <v>108</v>
      </c>
      <c r="C116" s="411"/>
      <c r="D116" s="412"/>
      <c r="E116" s="187"/>
      <c r="F116" s="206">
        <v>3</v>
      </c>
      <c r="G116" s="188">
        <f>ROUND(F126*F116,2)</f>
        <v>158.34</v>
      </c>
      <c r="H116" s="188"/>
      <c r="I116" s="206">
        <v>3</v>
      </c>
      <c r="J116" s="188">
        <f>ROUND(I116*F126,2)</f>
        <v>158.34</v>
      </c>
      <c r="K116" s="188"/>
      <c r="L116" s="206">
        <v>3</v>
      </c>
      <c r="M116" s="188">
        <f>ROUND(L116*G126,2)</f>
        <v>164.52</v>
      </c>
      <c r="N116" s="188"/>
      <c r="O116" s="206">
        <v>3</v>
      </c>
      <c r="P116" s="207">
        <f>ROUND(O116*G126,2)</f>
        <v>164.52</v>
      </c>
      <c r="Q116" s="207">
        <f t="shared" si="20"/>
        <v>12</v>
      </c>
      <c r="R116" s="207">
        <f>G116+J116+M116+P116</f>
        <v>645.72</v>
      </c>
      <c r="S116" s="189"/>
      <c r="T116" s="191"/>
      <c r="U116" s="191"/>
    </row>
    <row r="117" spans="1:21" s="249" customFormat="1" ht="30.75" customHeight="1">
      <c r="A117" s="242">
        <v>5</v>
      </c>
      <c r="B117" s="419" t="s">
        <v>53</v>
      </c>
      <c r="C117" s="420"/>
      <c r="D117" s="421"/>
      <c r="E117" s="243"/>
      <c r="F117" s="244">
        <f>F118+F119+F120</f>
        <v>640</v>
      </c>
      <c r="G117" s="245">
        <f>G118+G119+G120</f>
        <v>33779.2</v>
      </c>
      <c r="H117" s="245"/>
      <c r="I117" s="244">
        <f>I118+I119+I120</f>
        <v>290</v>
      </c>
      <c r="J117" s="245">
        <f>J118+J119+J120</f>
        <v>15306.2</v>
      </c>
      <c r="K117" s="245"/>
      <c r="L117" s="244">
        <f>L118+L119+L120</f>
        <v>430</v>
      </c>
      <c r="M117" s="245">
        <f>M118+M119+M120</f>
        <v>23581.2</v>
      </c>
      <c r="N117" s="245"/>
      <c r="O117" s="244">
        <f>O118+O119+O120</f>
        <v>460</v>
      </c>
      <c r="P117" s="246">
        <f>P118+P119+P120</f>
        <v>25226.4</v>
      </c>
      <c r="Q117" s="246">
        <f t="shared" si="20"/>
        <v>1820</v>
      </c>
      <c r="R117" s="246">
        <f t="shared" si="20"/>
        <v>97893</v>
      </c>
      <c r="S117" s="247"/>
      <c r="T117" s="248"/>
      <c r="U117" s="248"/>
    </row>
    <row r="118" spans="1:21" s="190" customFormat="1" ht="36.75" customHeight="1">
      <c r="A118" s="214"/>
      <c r="B118" s="514" t="s">
        <v>98</v>
      </c>
      <c r="C118" s="515"/>
      <c r="D118" s="516"/>
      <c r="E118" s="187"/>
      <c r="F118" s="206">
        <v>80</v>
      </c>
      <c r="G118" s="188">
        <f>ROUND(F118*F126,2)</f>
        <v>4222.4</v>
      </c>
      <c r="H118" s="188"/>
      <c r="I118" s="206">
        <v>40</v>
      </c>
      <c r="J118" s="188">
        <f>ROUND(I118*F126,2)</f>
        <v>2111.2</v>
      </c>
      <c r="K118" s="188"/>
      <c r="L118" s="206">
        <v>30</v>
      </c>
      <c r="M118" s="188">
        <f>ROUND(L118*G126,2)</f>
        <v>1645.2</v>
      </c>
      <c r="N118" s="188"/>
      <c r="O118" s="206">
        <v>60</v>
      </c>
      <c r="P118" s="207">
        <f>ROUND(O118*G126,2)</f>
        <v>3290.4</v>
      </c>
      <c r="Q118" s="207">
        <f t="shared" si="20"/>
        <v>210</v>
      </c>
      <c r="R118" s="207">
        <f t="shared" si="20"/>
        <v>11269.199999999999</v>
      </c>
      <c r="S118" s="189"/>
      <c r="T118" s="191"/>
      <c r="U118" s="191"/>
    </row>
    <row r="119" spans="1:21" s="190" customFormat="1" ht="35.25" customHeight="1">
      <c r="A119" s="214"/>
      <c r="B119" s="424" t="s">
        <v>55</v>
      </c>
      <c r="C119" s="425"/>
      <c r="D119" s="426"/>
      <c r="E119" s="187"/>
      <c r="F119" s="206">
        <v>110</v>
      </c>
      <c r="G119" s="188">
        <f>ROUND(F119*F126,2)</f>
        <v>5805.8</v>
      </c>
      <c r="H119" s="188"/>
      <c r="I119" s="206">
        <v>50</v>
      </c>
      <c r="J119" s="188">
        <f>ROUND(I119*F126,2)</f>
        <v>2639</v>
      </c>
      <c r="K119" s="188"/>
      <c r="L119" s="206">
        <v>50</v>
      </c>
      <c r="M119" s="188">
        <f>ROUND(L119*G126,2)</f>
        <v>2742</v>
      </c>
      <c r="N119" s="188"/>
      <c r="O119" s="206">
        <v>200</v>
      </c>
      <c r="P119" s="207">
        <f>ROUND(O119*G126,2)</f>
        <v>10968</v>
      </c>
      <c r="Q119" s="207">
        <f t="shared" si="20"/>
        <v>410</v>
      </c>
      <c r="R119" s="207">
        <f t="shared" si="20"/>
        <v>22154.8</v>
      </c>
      <c r="S119" s="189"/>
      <c r="T119" s="191"/>
      <c r="U119" s="191"/>
    </row>
    <row r="120" spans="1:21" s="190" customFormat="1" ht="36.75" customHeight="1">
      <c r="A120" s="214"/>
      <c r="B120" s="424" t="s">
        <v>81</v>
      </c>
      <c r="C120" s="425"/>
      <c r="D120" s="426"/>
      <c r="E120" s="187"/>
      <c r="F120" s="206">
        <v>450</v>
      </c>
      <c r="G120" s="188">
        <f>ROUND(F120*F126,2)</f>
        <v>23751</v>
      </c>
      <c r="H120" s="188"/>
      <c r="I120" s="206">
        <v>200</v>
      </c>
      <c r="J120" s="188">
        <f>ROUND(I120*F126,2)</f>
        <v>10556</v>
      </c>
      <c r="K120" s="188"/>
      <c r="L120" s="206">
        <v>350</v>
      </c>
      <c r="M120" s="188">
        <f>ROUND(L120*G126,2)</f>
        <v>19194</v>
      </c>
      <c r="N120" s="188"/>
      <c r="O120" s="206">
        <v>200</v>
      </c>
      <c r="P120" s="207">
        <f>ROUND(O120*G126,2)</f>
        <v>10968</v>
      </c>
      <c r="Q120" s="207">
        <f>F120+I120+L120+O120</f>
        <v>1200</v>
      </c>
      <c r="R120" s="207">
        <f>SUM(G120)+J120+M120+P120</f>
        <v>64469</v>
      </c>
      <c r="S120" s="189"/>
      <c r="T120" s="191"/>
      <c r="U120" s="191"/>
    </row>
    <row r="121" spans="1:21" s="249" customFormat="1" ht="36.75" customHeight="1">
      <c r="A121" s="251">
        <v>6</v>
      </c>
      <c r="B121" s="419" t="s">
        <v>82</v>
      </c>
      <c r="C121" s="420"/>
      <c r="D121" s="421"/>
      <c r="E121" s="243"/>
      <c r="F121" s="244">
        <f>SUM(F122:F123)</f>
        <v>6</v>
      </c>
      <c r="G121" s="245">
        <f aca="true" t="shared" si="21" ref="G121:R121">SUM(G122:G123)</f>
        <v>316.68</v>
      </c>
      <c r="H121" s="245">
        <f t="shared" si="21"/>
        <v>0</v>
      </c>
      <c r="I121" s="244">
        <f t="shared" si="21"/>
        <v>22</v>
      </c>
      <c r="J121" s="245">
        <f t="shared" si="21"/>
        <v>1161.16</v>
      </c>
      <c r="K121" s="245">
        <f t="shared" si="21"/>
        <v>0</v>
      </c>
      <c r="L121" s="244">
        <f t="shared" si="21"/>
        <v>36</v>
      </c>
      <c r="M121" s="245">
        <f t="shared" si="21"/>
        <v>1974.24</v>
      </c>
      <c r="N121" s="245">
        <f t="shared" si="21"/>
        <v>0</v>
      </c>
      <c r="O121" s="244">
        <f t="shared" si="21"/>
        <v>10</v>
      </c>
      <c r="P121" s="246">
        <f t="shared" si="21"/>
        <v>548.4</v>
      </c>
      <c r="Q121" s="246">
        <f t="shared" si="21"/>
        <v>74</v>
      </c>
      <c r="R121" s="246">
        <f t="shared" si="21"/>
        <v>4000.48</v>
      </c>
      <c r="S121" s="247"/>
      <c r="T121" s="248"/>
      <c r="U121" s="248"/>
    </row>
    <row r="122" spans="1:21" s="190" customFormat="1" ht="36.75" customHeight="1">
      <c r="A122" s="205"/>
      <c r="B122" s="416" t="s">
        <v>83</v>
      </c>
      <c r="C122" s="451"/>
      <c r="D122" s="452"/>
      <c r="E122" s="187"/>
      <c r="F122" s="206">
        <v>0</v>
      </c>
      <c r="G122" s="188"/>
      <c r="H122" s="188"/>
      <c r="I122" s="206">
        <v>0</v>
      </c>
      <c r="J122" s="188"/>
      <c r="K122" s="188"/>
      <c r="L122" s="206">
        <v>0</v>
      </c>
      <c r="M122" s="188"/>
      <c r="N122" s="188"/>
      <c r="O122" s="206">
        <v>0</v>
      </c>
      <c r="P122" s="207"/>
      <c r="Q122" s="207">
        <v>0</v>
      </c>
      <c r="R122" s="207">
        <v>0</v>
      </c>
      <c r="S122" s="189"/>
      <c r="T122" s="191"/>
      <c r="U122" s="191"/>
    </row>
    <row r="123" spans="1:21" s="190" customFormat="1" ht="36.75" customHeight="1">
      <c r="A123" s="205"/>
      <c r="B123" s="416" t="s">
        <v>84</v>
      </c>
      <c r="C123" s="451"/>
      <c r="D123" s="452"/>
      <c r="E123" s="187"/>
      <c r="F123" s="206">
        <v>6</v>
      </c>
      <c r="G123" s="188">
        <f>ROUND(F123*F126,2)</f>
        <v>316.68</v>
      </c>
      <c r="H123" s="188"/>
      <c r="I123" s="206">
        <v>22</v>
      </c>
      <c r="J123" s="188">
        <f>ROUND(I123*F126,2)</f>
        <v>1161.16</v>
      </c>
      <c r="K123" s="188"/>
      <c r="L123" s="206">
        <v>36</v>
      </c>
      <c r="M123" s="188">
        <f>ROUND(L123*G126,2)</f>
        <v>1974.24</v>
      </c>
      <c r="N123" s="188"/>
      <c r="O123" s="206">
        <v>10</v>
      </c>
      <c r="P123" s="207">
        <f>ROUND(O123*G126,2)</f>
        <v>548.4</v>
      </c>
      <c r="Q123" s="207">
        <f>F123+I123+L123+O123</f>
        <v>74</v>
      </c>
      <c r="R123" s="207">
        <f>SUM(G123)+J123+M123+P123</f>
        <v>4000.48</v>
      </c>
      <c r="S123" s="189"/>
      <c r="T123" s="191"/>
      <c r="U123" s="191"/>
    </row>
    <row r="124" spans="1:18" s="249" customFormat="1" ht="31.5" customHeight="1">
      <c r="A124" s="252"/>
      <c r="B124" s="518" t="s">
        <v>19</v>
      </c>
      <c r="C124" s="519"/>
      <c r="D124" s="520"/>
      <c r="E124" s="253" t="e">
        <f>#REF!+#REF!+#REF!+E96+E97+E98+#REF!+E99+E100+E101+E102+E107+#REF!</f>
        <v>#REF!</v>
      </c>
      <c r="F124" s="244">
        <f>F95+F102+F107+F109+F117+F121</f>
        <v>1903.175</v>
      </c>
      <c r="G124" s="245">
        <f>G95+G102+G107+G109+G117+G121</f>
        <v>107564.68000000001</v>
      </c>
      <c r="H124" s="245" t="e">
        <f>#REF!+H95+H102+H107+H109+H117+H121</f>
        <v>#REF!</v>
      </c>
      <c r="I124" s="254">
        <f>I95+I102+I107+I109+I117+I121</f>
        <v>1580.7359999999999</v>
      </c>
      <c r="J124" s="245">
        <f>J95+J102+J107+J109+J117+J121</f>
        <v>90037.11</v>
      </c>
      <c r="K124" s="245" t="e">
        <f>#REF!+K95+K102+K107+K109+K117+K121</f>
        <v>#REF!</v>
      </c>
      <c r="L124" s="244">
        <f>L95+L102+L107+L109+L117+L121</f>
        <v>1803.45</v>
      </c>
      <c r="M124" s="245">
        <f>M95+M102+M107+M109+M117+M121</f>
        <v>102799.61</v>
      </c>
      <c r="N124" s="245" t="e">
        <f>#REF!+N95+N102+N107+N109+N117+N121</f>
        <v>#REF!</v>
      </c>
      <c r="O124" s="244">
        <f>O95+O102+O107+O109+O117+O121</f>
        <v>2230.7</v>
      </c>
      <c r="P124" s="246">
        <f>P95+P102+P107+P109+P117+P121</f>
        <v>129056.38999999998</v>
      </c>
      <c r="Q124" s="246">
        <f>Q95+Q102+Q107+Q109+Q117+Q121</f>
        <v>7518.061</v>
      </c>
      <c r="R124" s="246">
        <f>R95+R102+R107+R109+R117+R121</f>
        <v>429457.7899999999</v>
      </c>
    </row>
    <row r="125" spans="1:18" s="190" customFormat="1" ht="26.25" customHeight="1">
      <c r="A125" s="208"/>
      <c r="B125" s="517" t="s">
        <v>17</v>
      </c>
      <c r="C125" s="517"/>
      <c r="D125" s="517"/>
      <c r="E125" s="427" t="s">
        <v>134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</row>
    <row r="126" spans="1:22" ht="25.5" customHeight="1">
      <c r="A126" s="36"/>
      <c r="B126" s="36"/>
      <c r="C126" s="36"/>
      <c r="D126" s="90"/>
      <c r="E126" s="90"/>
      <c r="F126" s="3">
        <v>52.78</v>
      </c>
      <c r="G126" s="390">
        <v>54.84</v>
      </c>
      <c r="H126" s="237"/>
      <c r="I126" s="237"/>
      <c r="J126" s="86"/>
      <c r="K126" s="33"/>
      <c r="L126" s="33"/>
      <c r="M126" s="72"/>
      <c r="N126" s="33"/>
      <c r="O126" s="33"/>
      <c r="P126" s="72"/>
      <c r="Q126" s="33"/>
      <c r="R126" s="72"/>
      <c r="T126" s="9"/>
      <c r="U126" s="9"/>
      <c r="V126" s="9"/>
    </row>
    <row r="127" spans="1:22" ht="33" customHeight="1">
      <c r="A127" s="36"/>
      <c r="B127" s="36"/>
      <c r="C127" s="36"/>
      <c r="D127" s="90"/>
      <c r="E127" s="90"/>
      <c r="F127" s="391">
        <v>67.84</v>
      </c>
      <c r="G127" s="390">
        <v>70.49</v>
      </c>
      <c r="H127" s="237"/>
      <c r="I127" s="237"/>
      <c r="J127" s="86"/>
      <c r="K127" s="33"/>
      <c r="L127" s="33"/>
      <c r="M127" s="72"/>
      <c r="N127" s="33"/>
      <c r="O127" s="33"/>
      <c r="P127" s="78"/>
      <c r="Q127" s="35"/>
      <c r="R127" s="72"/>
      <c r="T127" s="9"/>
      <c r="U127" s="9"/>
      <c r="V127" s="9"/>
    </row>
    <row r="128" spans="1:18" s="190" customFormat="1" ht="34.5" customHeight="1">
      <c r="A128" s="453" t="s">
        <v>140</v>
      </c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</row>
    <row r="129" spans="1:18" s="190" customFormat="1" ht="25.5">
      <c r="A129" s="455" t="s">
        <v>15</v>
      </c>
      <c r="B129" s="428" t="s">
        <v>0</v>
      </c>
      <c r="C129" s="429"/>
      <c r="D129" s="430"/>
      <c r="E129" s="427" t="s">
        <v>1</v>
      </c>
      <c r="F129" s="427"/>
      <c r="G129" s="427"/>
      <c r="H129" s="427" t="s">
        <v>3</v>
      </c>
      <c r="I129" s="427"/>
      <c r="J129" s="427"/>
      <c r="K129" s="427" t="s">
        <v>4</v>
      </c>
      <c r="L129" s="427"/>
      <c r="M129" s="427"/>
      <c r="N129" s="427" t="s">
        <v>6</v>
      </c>
      <c r="O129" s="427"/>
      <c r="P129" s="427"/>
      <c r="Q129" s="427" t="s">
        <v>7</v>
      </c>
      <c r="R129" s="427"/>
    </row>
    <row r="130" spans="1:18" s="190" customFormat="1" ht="25.5">
      <c r="A130" s="455"/>
      <c r="B130" s="431"/>
      <c r="C130" s="432"/>
      <c r="D130" s="433"/>
      <c r="E130" s="202" t="s">
        <v>10</v>
      </c>
      <c r="F130" s="202" t="s">
        <v>10</v>
      </c>
      <c r="G130" s="202" t="s">
        <v>5</v>
      </c>
      <c r="H130" s="202" t="s">
        <v>10</v>
      </c>
      <c r="I130" s="202" t="s">
        <v>10</v>
      </c>
      <c r="J130" s="202" t="s">
        <v>5</v>
      </c>
      <c r="K130" s="202" t="s">
        <v>10</v>
      </c>
      <c r="L130" s="202" t="s">
        <v>10</v>
      </c>
      <c r="M130" s="202" t="s">
        <v>5</v>
      </c>
      <c r="N130" s="202" t="s">
        <v>10</v>
      </c>
      <c r="O130" s="202" t="s">
        <v>10</v>
      </c>
      <c r="P130" s="202" t="s">
        <v>5</v>
      </c>
      <c r="Q130" s="202" t="s">
        <v>10</v>
      </c>
      <c r="R130" s="202" t="s">
        <v>5</v>
      </c>
    </row>
    <row r="131" spans="1:21" s="249" customFormat="1" ht="49.5" customHeight="1">
      <c r="A131" s="242">
        <v>1</v>
      </c>
      <c r="B131" s="419" t="s">
        <v>41</v>
      </c>
      <c r="C131" s="420"/>
      <c r="D131" s="421"/>
      <c r="E131" s="243"/>
      <c r="F131" s="244">
        <f>F132+F133+F134+F135+F136+F137</f>
        <v>2015</v>
      </c>
      <c r="G131" s="246">
        <f>G132+G133+G134+G135+G137+G136</f>
        <v>79490.54999999999</v>
      </c>
      <c r="H131" s="245"/>
      <c r="I131" s="244">
        <f>I132+I133+I134+I135+I136+I137</f>
        <v>1760</v>
      </c>
      <c r="J131" s="246">
        <f>J132+J133+J134+J135+J136+J137</f>
        <v>72878.29999999999</v>
      </c>
      <c r="K131" s="245"/>
      <c r="L131" s="244">
        <f>L132+L133+L134+L135+L136+L137</f>
        <v>1120</v>
      </c>
      <c r="M131" s="246">
        <f>M132+M133+M134+M135+M136+M137</f>
        <v>49011.2</v>
      </c>
      <c r="N131" s="245"/>
      <c r="O131" s="244">
        <f>O132+O133+O134+O135+O136+O137</f>
        <v>2390</v>
      </c>
      <c r="P131" s="246">
        <f>P132+P133+P134+P135+P136+P137</f>
        <v>104159.2</v>
      </c>
      <c r="Q131" s="245">
        <f>F131+I131+L131+O131</f>
        <v>7285</v>
      </c>
      <c r="R131" s="245">
        <f>G131+J131+M131+P131</f>
        <v>305539.25</v>
      </c>
      <c r="S131" s="247"/>
      <c r="T131" s="248"/>
      <c r="U131" s="248"/>
    </row>
    <row r="132" spans="1:21" s="190" customFormat="1" ht="51.75" customHeight="1">
      <c r="A132" s="214"/>
      <c r="B132" s="424" t="s">
        <v>34</v>
      </c>
      <c r="C132" s="425"/>
      <c r="D132" s="426"/>
      <c r="E132" s="187">
        <v>2715</v>
      </c>
      <c r="F132" s="206">
        <v>400</v>
      </c>
      <c r="G132" s="207">
        <f>ROUND(F132*F161,2)</f>
        <v>19588</v>
      </c>
      <c r="H132" s="188">
        <v>2715</v>
      </c>
      <c r="I132" s="206">
        <v>300</v>
      </c>
      <c r="J132" s="207">
        <f>ROUND(I132*F161,2)</f>
        <v>14691</v>
      </c>
      <c r="K132" s="188">
        <v>2715</v>
      </c>
      <c r="L132" s="206">
        <v>150</v>
      </c>
      <c r="M132" s="207">
        <f>ROUND(L132*G161,2)</f>
        <v>7632</v>
      </c>
      <c r="N132" s="188">
        <v>2715</v>
      </c>
      <c r="O132" s="206">
        <v>400</v>
      </c>
      <c r="P132" s="207">
        <f>ROUND(O132*G161,2)</f>
        <v>20352</v>
      </c>
      <c r="Q132" s="188">
        <f aca="true" t="shared" si="22" ref="Q132:R137">F132+I132+L132+O132</f>
        <v>1250</v>
      </c>
      <c r="R132" s="188">
        <f t="shared" si="22"/>
        <v>62263</v>
      </c>
      <c r="S132" s="189" t="s">
        <v>78</v>
      </c>
      <c r="T132" s="191"/>
      <c r="U132" s="191"/>
    </row>
    <row r="133" spans="1:21" s="190" customFormat="1" ht="51.75" customHeight="1">
      <c r="A133" s="214"/>
      <c r="B133" s="424" t="s">
        <v>35</v>
      </c>
      <c r="C133" s="425"/>
      <c r="D133" s="426"/>
      <c r="E133" s="187">
        <v>816</v>
      </c>
      <c r="F133" s="206">
        <v>160</v>
      </c>
      <c r="G133" s="207">
        <f>ROUND(F133*F161,2)</f>
        <v>7835.2</v>
      </c>
      <c r="H133" s="188">
        <v>816</v>
      </c>
      <c r="I133" s="206">
        <v>180</v>
      </c>
      <c r="J133" s="207">
        <f>ROUND(I133*F161,2)</f>
        <v>8814.6</v>
      </c>
      <c r="K133" s="188">
        <v>816</v>
      </c>
      <c r="L133" s="206">
        <v>160</v>
      </c>
      <c r="M133" s="207">
        <f>ROUND(L133*G161,2)</f>
        <v>8140.8</v>
      </c>
      <c r="N133" s="188">
        <v>816</v>
      </c>
      <c r="O133" s="206">
        <v>150</v>
      </c>
      <c r="P133" s="207">
        <f>ROUND(O133*G161,2)</f>
        <v>7632</v>
      </c>
      <c r="Q133" s="188">
        <f t="shared" si="22"/>
        <v>650</v>
      </c>
      <c r="R133" s="188">
        <f t="shared" si="22"/>
        <v>32422.6</v>
      </c>
      <c r="S133" s="189" t="s">
        <v>78</v>
      </c>
      <c r="T133" s="191"/>
      <c r="U133" s="191"/>
    </row>
    <row r="134" spans="1:21" s="190" customFormat="1" ht="51" customHeight="1">
      <c r="A134" s="214"/>
      <c r="B134" s="424" t="s">
        <v>36</v>
      </c>
      <c r="C134" s="425"/>
      <c r="D134" s="426"/>
      <c r="E134" s="187">
        <v>910.2</v>
      </c>
      <c r="F134" s="206">
        <v>250</v>
      </c>
      <c r="G134" s="207">
        <f>ROUND(F134*F162,2)</f>
        <v>6247.5</v>
      </c>
      <c r="H134" s="188">
        <v>1072.5</v>
      </c>
      <c r="I134" s="206">
        <v>250</v>
      </c>
      <c r="J134" s="207">
        <f>ROUND(I134*F162,2)</f>
        <v>6247.5</v>
      </c>
      <c r="K134" s="188">
        <v>905.1</v>
      </c>
      <c r="L134" s="206">
        <v>170</v>
      </c>
      <c r="M134" s="207">
        <f>ROUND(L134*G162,2)</f>
        <v>4413.2</v>
      </c>
      <c r="N134" s="188">
        <v>1121.6</v>
      </c>
      <c r="O134" s="206">
        <v>350</v>
      </c>
      <c r="P134" s="207">
        <f>ROUND(O134*G162,2)</f>
        <v>9086</v>
      </c>
      <c r="Q134" s="188">
        <f t="shared" si="22"/>
        <v>1020</v>
      </c>
      <c r="R134" s="188">
        <f t="shared" si="22"/>
        <v>25994.2</v>
      </c>
      <c r="S134" s="189" t="s">
        <v>78</v>
      </c>
      <c r="T134" s="191"/>
      <c r="U134" s="191"/>
    </row>
    <row r="135" spans="1:21" s="190" customFormat="1" ht="36" customHeight="1">
      <c r="A135" s="214"/>
      <c r="B135" s="454" t="s">
        <v>37</v>
      </c>
      <c r="C135" s="454"/>
      <c r="D135" s="454"/>
      <c r="E135" s="187">
        <v>1845</v>
      </c>
      <c r="F135" s="206">
        <v>550</v>
      </c>
      <c r="G135" s="207">
        <f>ROUND(F135*F162,2)</f>
        <v>13744.5</v>
      </c>
      <c r="H135" s="188">
        <v>1803</v>
      </c>
      <c r="I135" s="206">
        <v>305</v>
      </c>
      <c r="J135" s="207">
        <f>ROUND(I135*F162,2)</f>
        <v>7621.95</v>
      </c>
      <c r="K135" s="188">
        <v>1803</v>
      </c>
      <c r="L135" s="206">
        <v>150</v>
      </c>
      <c r="M135" s="207">
        <f>ROUND(L135*G162,2)</f>
        <v>3894</v>
      </c>
      <c r="N135" s="188">
        <v>1813.3</v>
      </c>
      <c r="O135" s="206">
        <v>350</v>
      </c>
      <c r="P135" s="207">
        <f>ROUND(O135*G162,2)</f>
        <v>9086</v>
      </c>
      <c r="Q135" s="188">
        <f t="shared" si="22"/>
        <v>1355</v>
      </c>
      <c r="R135" s="188">
        <f t="shared" si="22"/>
        <v>34346.45</v>
      </c>
      <c r="S135" s="189" t="s">
        <v>78</v>
      </c>
      <c r="T135" s="191"/>
      <c r="U135" s="191"/>
    </row>
    <row r="136" spans="1:21" s="190" customFormat="1" ht="33" customHeight="1">
      <c r="A136" s="214"/>
      <c r="B136" s="454" t="s">
        <v>38</v>
      </c>
      <c r="C136" s="454"/>
      <c r="D136" s="454"/>
      <c r="E136" s="187">
        <v>74.5</v>
      </c>
      <c r="F136" s="206">
        <v>600</v>
      </c>
      <c r="G136" s="207">
        <f>ROUND(F136*F161,2)</f>
        <v>29382</v>
      </c>
      <c r="H136" s="188">
        <v>72.8</v>
      </c>
      <c r="I136" s="206">
        <v>700</v>
      </c>
      <c r="J136" s="207">
        <f>ROUND(I136*F161,2)</f>
        <v>34279</v>
      </c>
      <c r="K136" s="188">
        <v>72.9</v>
      </c>
      <c r="L136" s="206">
        <v>400</v>
      </c>
      <c r="M136" s="207">
        <f>ROUND(L136*G161,2)</f>
        <v>20352</v>
      </c>
      <c r="N136" s="188">
        <v>72.9</v>
      </c>
      <c r="O136" s="206">
        <v>1050</v>
      </c>
      <c r="P136" s="207">
        <f>ROUND(O136*G161,2)</f>
        <v>53424</v>
      </c>
      <c r="Q136" s="188">
        <f t="shared" si="22"/>
        <v>2750</v>
      </c>
      <c r="R136" s="188">
        <f t="shared" si="22"/>
        <v>137437</v>
      </c>
      <c r="S136" s="189" t="s">
        <v>78</v>
      </c>
      <c r="T136" s="191"/>
      <c r="U136" s="191"/>
    </row>
    <row r="137" spans="1:21" s="190" customFormat="1" ht="55.5" customHeight="1">
      <c r="A137" s="214"/>
      <c r="B137" s="454" t="s">
        <v>39</v>
      </c>
      <c r="C137" s="454"/>
      <c r="D137" s="454"/>
      <c r="E137" s="187">
        <v>88.6</v>
      </c>
      <c r="F137" s="234">
        <v>55</v>
      </c>
      <c r="G137" s="207">
        <f>ROUND(F137*F161,2)</f>
        <v>2693.35</v>
      </c>
      <c r="H137" s="188">
        <v>88.5</v>
      </c>
      <c r="I137" s="212">
        <v>25</v>
      </c>
      <c r="J137" s="207">
        <f>ROUND(I137*F161,2)</f>
        <v>1224.25</v>
      </c>
      <c r="K137" s="188">
        <v>88.5</v>
      </c>
      <c r="L137" s="206">
        <v>90</v>
      </c>
      <c r="M137" s="207">
        <f>ROUND(L137*G161,2)</f>
        <v>4579.2</v>
      </c>
      <c r="N137" s="188">
        <v>88.5</v>
      </c>
      <c r="O137" s="216">
        <v>90</v>
      </c>
      <c r="P137" s="207">
        <f>ROUND(O137*G161,2)</f>
        <v>4579.2</v>
      </c>
      <c r="Q137" s="188">
        <f t="shared" si="22"/>
        <v>260</v>
      </c>
      <c r="R137" s="188">
        <f t="shared" si="22"/>
        <v>13076</v>
      </c>
      <c r="S137" s="189" t="s">
        <v>78</v>
      </c>
      <c r="T137" s="191"/>
      <c r="U137" s="191"/>
    </row>
    <row r="138" spans="1:21" s="249" customFormat="1" ht="49.5" customHeight="1">
      <c r="A138" s="242">
        <v>2</v>
      </c>
      <c r="B138" s="419" t="s">
        <v>42</v>
      </c>
      <c r="C138" s="420"/>
      <c r="D138" s="421"/>
      <c r="E138" s="243">
        <v>118.05</v>
      </c>
      <c r="F138" s="268">
        <f aca="true" t="shared" si="23" ref="F138:R138">SUM(F139:F141)</f>
        <v>75.025</v>
      </c>
      <c r="G138" s="246">
        <f t="shared" si="23"/>
        <v>3518.1099999999997</v>
      </c>
      <c r="H138" s="245">
        <f t="shared" si="23"/>
        <v>0</v>
      </c>
      <c r="I138" s="269">
        <f t="shared" si="23"/>
        <v>66.5</v>
      </c>
      <c r="J138" s="246">
        <f t="shared" si="23"/>
        <v>3100.64</v>
      </c>
      <c r="K138" s="245">
        <f t="shared" si="23"/>
        <v>0</v>
      </c>
      <c r="L138" s="269">
        <f t="shared" si="23"/>
        <v>44</v>
      </c>
      <c r="M138" s="246">
        <f t="shared" si="23"/>
        <v>2014.44</v>
      </c>
      <c r="N138" s="245">
        <f t="shared" si="23"/>
        <v>0</v>
      </c>
      <c r="O138" s="269">
        <f t="shared" si="23"/>
        <v>79</v>
      </c>
      <c r="P138" s="246">
        <f t="shared" si="23"/>
        <v>3845.08</v>
      </c>
      <c r="Q138" s="271">
        <f t="shared" si="23"/>
        <v>264.525</v>
      </c>
      <c r="R138" s="245">
        <f t="shared" si="23"/>
        <v>12478.269999999999</v>
      </c>
      <c r="S138" s="247"/>
      <c r="T138" s="248"/>
      <c r="U138" s="248"/>
    </row>
    <row r="139" spans="1:21" s="190" customFormat="1" ht="42.75" customHeight="1">
      <c r="A139" s="203"/>
      <c r="B139" s="416" t="s">
        <v>94</v>
      </c>
      <c r="C139" s="417"/>
      <c r="D139" s="418"/>
      <c r="E139" s="187"/>
      <c r="F139" s="211">
        <v>58.525</v>
      </c>
      <c r="G139" s="207">
        <f>ROUND(F139*F161,2)</f>
        <v>2865.97</v>
      </c>
      <c r="H139" s="204"/>
      <c r="I139" s="234">
        <v>50</v>
      </c>
      <c r="J139" s="207">
        <f>ROUND(I139*F161,2)</f>
        <v>2448.5</v>
      </c>
      <c r="K139" s="188"/>
      <c r="L139" s="234">
        <v>30</v>
      </c>
      <c r="M139" s="207">
        <f>ROUND(L139*G161,2)</f>
        <v>1526.4</v>
      </c>
      <c r="N139" s="188"/>
      <c r="O139" s="234">
        <v>62</v>
      </c>
      <c r="P139" s="207">
        <f>ROUND(O139*G161,2)</f>
        <v>3154.56</v>
      </c>
      <c r="Q139" s="235">
        <f aca="true" t="shared" si="24" ref="Q139:R141">F139+I139+L139+O139</f>
        <v>200.525</v>
      </c>
      <c r="R139" s="188">
        <f t="shared" si="24"/>
        <v>9995.429999999998</v>
      </c>
      <c r="S139" s="189"/>
      <c r="T139" s="191"/>
      <c r="U139" s="191"/>
    </row>
    <row r="140" spans="1:21" s="190" customFormat="1" ht="39.75" customHeight="1">
      <c r="A140" s="203"/>
      <c r="B140" s="416" t="s">
        <v>95</v>
      </c>
      <c r="C140" s="417"/>
      <c r="D140" s="418"/>
      <c r="E140" s="187"/>
      <c r="F140" s="212">
        <v>6.5</v>
      </c>
      <c r="G140" s="207">
        <f>ROUND(F140*F162,2)</f>
        <v>162.44</v>
      </c>
      <c r="H140" s="204"/>
      <c r="I140" s="212">
        <v>6.5</v>
      </c>
      <c r="J140" s="207">
        <f>ROUND(I140*F162,2)</f>
        <v>162.44</v>
      </c>
      <c r="K140" s="188"/>
      <c r="L140" s="212">
        <v>9</v>
      </c>
      <c r="M140" s="207">
        <f>ROUND(L140*G162,2)</f>
        <v>233.64</v>
      </c>
      <c r="N140" s="188"/>
      <c r="O140" s="212">
        <v>7</v>
      </c>
      <c r="P140" s="207">
        <f>ROUND(O140*G162,2)</f>
        <v>181.72</v>
      </c>
      <c r="Q140" s="188">
        <f t="shared" si="24"/>
        <v>29</v>
      </c>
      <c r="R140" s="188">
        <f t="shared" si="24"/>
        <v>740.24</v>
      </c>
      <c r="S140" s="189"/>
      <c r="T140" s="191"/>
      <c r="U140" s="191"/>
    </row>
    <row r="141" spans="1:21" s="190" customFormat="1" ht="39.75" customHeight="1">
      <c r="A141" s="203"/>
      <c r="B141" s="416" t="s">
        <v>97</v>
      </c>
      <c r="C141" s="417"/>
      <c r="D141" s="418"/>
      <c r="E141" s="187"/>
      <c r="F141" s="212">
        <v>10</v>
      </c>
      <c r="G141" s="207">
        <f>ROUND(F141*F161,2)</f>
        <v>489.7</v>
      </c>
      <c r="H141" s="204"/>
      <c r="I141" s="212">
        <v>10</v>
      </c>
      <c r="J141" s="207">
        <f>ROUND(I141*F161,2)</f>
        <v>489.7</v>
      </c>
      <c r="K141" s="188"/>
      <c r="L141" s="212">
        <v>5</v>
      </c>
      <c r="M141" s="207">
        <f>ROUND(L141*G161,2)</f>
        <v>254.4</v>
      </c>
      <c r="N141" s="188"/>
      <c r="O141" s="212">
        <v>10</v>
      </c>
      <c r="P141" s="207">
        <f>ROUND(O141*G161,2)</f>
        <v>508.8</v>
      </c>
      <c r="Q141" s="188">
        <f t="shared" si="24"/>
        <v>35</v>
      </c>
      <c r="R141" s="188">
        <f t="shared" si="24"/>
        <v>1742.6</v>
      </c>
      <c r="S141" s="189"/>
      <c r="T141" s="191"/>
      <c r="U141" s="191"/>
    </row>
    <row r="142" spans="1:21" s="249" customFormat="1" ht="49.5" customHeight="1">
      <c r="A142" s="242">
        <v>3</v>
      </c>
      <c r="B142" s="419" t="s">
        <v>43</v>
      </c>
      <c r="C142" s="420"/>
      <c r="D142" s="421"/>
      <c r="E142" s="243">
        <v>180</v>
      </c>
      <c r="F142" s="244">
        <f>F143</f>
        <v>20</v>
      </c>
      <c r="G142" s="246">
        <f>G143</f>
        <v>979.4</v>
      </c>
      <c r="H142" s="245"/>
      <c r="I142" s="244">
        <f>I143</f>
        <v>20</v>
      </c>
      <c r="J142" s="246">
        <f>J143</f>
        <v>979.4</v>
      </c>
      <c r="K142" s="245"/>
      <c r="L142" s="244">
        <f>L143</f>
        <v>20</v>
      </c>
      <c r="M142" s="246">
        <f>M143</f>
        <v>1017.6</v>
      </c>
      <c r="N142" s="245"/>
      <c r="O142" s="244">
        <f>O143</f>
        <v>20</v>
      </c>
      <c r="P142" s="246">
        <f>P143</f>
        <v>1017.6</v>
      </c>
      <c r="Q142" s="245">
        <f>Q143</f>
        <v>80</v>
      </c>
      <c r="R142" s="245">
        <f>G142+J142+M142+P142</f>
        <v>3994</v>
      </c>
      <c r="S142" s="247"/>
      <c r="T142" s="248"/>
      <c r="U142" s="248"/>
    </row>
    <row r="143" spans="1:21" s="190" customFormat="1" ht="33.75" customHeight="1">
      <c r="A143" s="214"/>
      <c r="B143" s="424" t="s">
        <v>44</v>
      </c>
      <c r="C143" s="425"/>
      <c r="D143" s="426"/>
      <c r="E143" s="187"/>
      <c r="F143" s="206">
        <v>20</v>
      </c>
      <c r="G143" s="207">
        <f>ROUND(F143*F161,2)</f>
        <v>979.4</v>
      </c>
      <c r="H143" s="188"/>
      <c r="I143" s="206">
        <v>20</v>
      </c>
      <c r="J143" s="207">
        <f>ROUND(I143*F161,2)</f>
        <v>979.4</v>
      </c>
      <c r="K143" s="188"/>
      <c r="L143" s="206">
        <v>20</v>
      </c>
      <c r="M143" s="207">
        <f>ROUND(L143*G161,2)</f>
        <v>1017.6</v>
      </c>
      <c r="N143" s="188"/>
      <c r="O143" s="206">
        <v>20</v>
      </c>
      <c r="P143" s="207">
        <f>ROUND(O143*G161,2)</f>
        <v>1017.6</v>
      </c>
      <c r="Q143" s="188">
        <f>F143+I143+L143+O143</f>
        <v>80</v>
      </c>
      <c r="R143" s="188">
        <f>G143+J143+M143+P143</f>
        <v>3994</v>
      </c>
      <c r="S143" s="189"/>
      <c r="T143" s="191"/>
      <c r="U143" s="191"/>
    </row>
    <row r="144" spans="1:21" s="249" customFormat="1" ht="53.25" customHeight="1">
      <c r="A144" s="242">
        <v>4</v>
      </c>
      <c r="B144" s="419" t="s">
        <v>47</v>
      </c>
      <c r="C144" s="420"/>
      <c r="D144" s="421"/>
      <c r="E144" s="243"/>
      <c r="F144" s="244">
        <f>F145+F146+F147+F148+F149+F150+F151</f>
        <v>178.6</v>
      </c>
      <c r="G144" s="246">
        <f>G145+G146+G147+G148+G149+G150+G151</f>
        <v>8026.650000000001</v>
      </c>
      <c r="H144" s="245"/>
      <c r="I144" s="244">
        <f>I145+I146+I147+I148+I149+I150+I151</f>
        <v>187.37</v>
      </c>
      <c r="J144" s="246">
        <f>J145+J146+J147+J148+J149+J150+J151</f>
        <v>8216.32</v>
      </c>
      <c r="K144" s="245"/>
      <c r="L144" s="250">
        <f>L145+L146+L147+L148+L149+L150+L151</f>
        <v>171.155</v>
      </c>
      <c r="M144" s="246">
        <f>M145+M146+M147+M148+M149+M150+M151</f>
        <v>7545.72</v>
      </c>
      <c r="N144" s="245"/>
      <c r="O144" s="244">
        <f>O145+O146+O147+O148+O149+O150+O151</f>
        <v>186.8</v>
      </c>
      <c r="P144" s="246">
        <f>P145+P146+P147+P148+P149+P150+P151</f>
        <v>8507.58</v>
      </c>
      <c r="Q144" s="245">
        <f>Q145+Q146+Q147+Q148+Q149+Q150+Q151</f>
        <v>723.9250000000001</v>
      </c>
      <c r="R144" s="245">
        <f>SUM(R145:R151)</f>
        <v>32296.27</v>
      </c>
      <c r="S144" s="247"/>
      <c r="T144" s="248"/>
      <c r="U144" s="248"/>
    </row>
    <row r="145" spans="1:21" s="190" customFormat="1" ht="33.75" customHeight="1">
      <c r="A145" s="203"/>
      <c r="B145" s="424" t="s">
        <v>104</v>
      </c>
      <c r="C145" s="425"/>
      <c r="D145" s="426"/>
      <c r="E145" s="187"/>
      <c r="F145" s="234">
        <v>21.8</v>
      </c>
      <c r="G145" s="207">
        <f>ROUND(F145*F161,2)</f>
        <v>1067.55</v>
      </c>
      <c r="H145" s="188"/>
      <c r="I145" s="234">
        <v>21.8</v>
      </c>
      <c r="J145" s="207">
        <f>ROUND(I145*F161,2)</f>
        <v>1067.55</v>
      </c>
      <c r="K145" s="188"/>
      <c r="L145" s="234">
        <v>21.9</v>
      </c>
      <c r="M145" s="207">
        <f>ROUND(L145*G161,2)</f>
        <v>1114.27</v>
      </c>
      <c r="N145" s="188"/>
      <c r="O145" s="234">
        <v>21.8</v>
      </c>
      <c r="P145" s="207">
        <f>ROUND(O145*G161,2)</f>
        <v>1109.18</v>
      </c>
      <c r="Q145" s="188">
        <f aca="true" t="shared" si="25" ref="Q145:R155">F145+I145+L145+O145</f>
        <v>87.3</v>
      </c>
      <c r="R145" s="188">
        <f>G145+J145+M145+P145</f>
        <v>4358.55</v>
      </c>
      <c r="S145" s="189"/>
      <c r="T145" s="191"/>
      <c r="U145" s="191"/>
    </row>
    <row r="146" spans="1:21" s="190" customFormat="1" ht="33.75" customHeight="1">
      <c r="A146" s="203"/>
      <c r="B146" s="424" t="s">
        <v>100</v>
      </c>
      <c r="C146" s="425"/>
      <c r="D146" s="426"/>
      <c r="E146" s="187"/>
      <c r="F146" s="206">
        <v>53</v>
      </c>
      <c r="G146" s="207">
        <f>F146*F161</f>
        <v>2595.41</v>
      </c>
      <c r="H146" s="188"/>
      <c r="I146" s="206">
        <v>52</v>
      </c>
      <c r="J146" s="207">
        <f>ROUND(I146*F161,2)</f>
        <v>2546.44</v>
      </c>
      <c r="K146" s="188"/>
      <c r="L146" s="206">
        <v>55</v>
      </c>
      <c r="M146" s="207">
        <f>ROUND(L146*G161,2)</f>
        <v>2798.4</v>
      </c>
      <c r="N146" s="188"/>
      <c r="O146" s="206">
        <v>51</v>
      </c>
      <c r="P146" s="207">
        <f>ROUND(O146*G161,2)</f>
        <v>2594.88</v>
      </c>
      <c r="Q146" s="188">
        <f t="shared" si="25"/>
        <v>211</v>
      </c>
      <c r="R146" s="188">
        <f t="shared" si="25"/>
        <v>10535.130000000001</v>
      </c>
      <c r="S146" s="189"/>
      <c r="T146" s="191"/>
      <c r="U146" s="191"/>
    </row>
    <row r="147" spans="1:21" s="190" customFormat="1" ht="33.75" customHeight="1">
      <c r="A147" s="203"/>
      <c r="B147" s="424" t="s">
        <v>103</v>
      </c>
      <c r="C147" s="425"/>
      <c r="D147" s="426"/>
      <c r="E147" s="187"/>
      <c r="F147" s="206">
        <v>20</v>
      </c>
      <c r="G147" s="207">
        <f>ROUND(F147*F162,2)</f>
        <v>499.8</v>
      </c>
      <c r="H147" s="188"/>
      <c r="I147" s="206">
        <v>20</v>
      </c>
      <c r="J147" s="207">
        <f>ROUND(I147*F162,2)</f>
        <v>499.8</v>
      </c>
      <c r="K147" s="188"/>
      <c r="L147" s="211">
        <v>26.655</v>
      </c>
      <c r="M147" s="207">
        <f>ROUND(L147*G162,2)</f>
        <v>691.96</v>
      </c>
      <c r="N147" s="188"/>
      <c r="O147" s="206">
        <v>20</v>
      </c>
      <c r="P147" s="207">
        <f>ROUND(O147*G162,2)</f>
        <v>519.2</v>
      </c>
      <c r="Q147" s="188">
        <f>F147+I147+L147+O147</f>
        <v>86.655</v>
      </c>
      <c r="R147" s="188">
        <f>G147+J147+M147+P147</f>
        <v>2210.76</v>
      </c>
      <c r="S147" s="189"/>
      <c r="T147" s="191"/>
      <c r="U147" s="191"/>
    </row>
    <row r="148" spans="1:21" s="190" customFormat="1" ht="33.75" customHeight="1">
      <c r="A148" s="203"/>
      <c r="B148" s="424" t="s">
        <v>50</v>
      </c>
      <c r="C148" s="425"/>
      <c r="D148" s="426"/>
      <c r="E148" s="187"/>
      <c r="F148" s="206">
        <v>37.3</v>
      </c>
      <c r="G148" s="207">
        <f>ROUND(F148*F161,2)</f>
        <v>1826.58</v>
      </c>
      <c r="H148" s="188"/>
      <c r="I148" s="206">
        <v>42.07</v>
      </c>
      <c r="J148" s="207">
        <f>ROUND(I148*F161,2)</f>
        <v>2060.17</v>
      </c>
      <c r="K148" s="188"/>
      <c r="L148" s="206">
        <v>21.1</v>
      </c>
      <c r="M148" s="207">
        <f>ROUND(L148*G161,2)</f>
        <v>1073.57</v>
      </c>
      <c r="N148" s="188"/>
      <c r="O148" s="206">
        <v>27.5</v>
      </c>
      <c r="P148" s="207">
        <f>ROUND(O148*G161,2)</f>
        <v>1399.2</v>
      </c>
      <c r="Q148" s="188">
        <f t="shared" si="25"/>
        <v>127.97</v>
      </c>
      <c r="R148" s="188">
        <f>G148+J148+M148+P148</f>
        <v>6359.5199999999995</v>
      </c>
      <c r="S148" s="189" t="s">
        <v>78</v>
      </c>
      <c r="T148" s="191"/>
      <c r="U148" s="191"/>
    </row>
    <row r="149" spans="1:21" s="190" customFormat="1" ht="33.75" customHeight="1">
      <c r="A149" s="203"/>
      <c r="B149" s="424" t="s">
        <v>102</v>
      </c>
      <c r="C149" s="425"/>
      <c r="D149" s="426"/>
      <c r="E149" s="187"/>
      <c r="F149" s="206">
        <v>10</v>
      </c>
      <c r="G149" s="207">
        <f>ROUND(F149*F162,2)</f>
        <v>249.9</v>
      </c>
      <c r="H149" s="188"/>
      <c r="I149" s="206">
        <v>20</v>
      </c>
      <c r="J149" s="207">
        <f>ROUND(I149*F162,2)</f>
        <v>499.8</v>
      </c>
      <c r="K149" s="188"/>
      <c r="L149" s="206">
        <v>20</v>
      </c>
      <c r="M149" s="207">
        <f>ROUND(L149*G162,2)</f>
        <v>519.2</v>
      </c>
      <c r="N149" s="188"/>
      <c r="O149" s="206">
        <v>20</v>
      </c>
      <c r="P149" s="207">
        <f>ROUND(O149*G162,2)</f>
        <v>519.2</v>
      </c>
      <c r="Q149" s="188">
        <f>F149+I149+L149+O149</f>
        <v>70</v>
      </c>
      <c r="R149" s="188">
        <f>G149+J149+M149+P149</f>
        <v>1788.1000000000001</v>
      </c>
      <c r="S149" s="189"/>
      <c r="T149" s="191"/>
      <c r="U149" s="191"/>
    </row>
    <row r="150" spans="1:21" s="190" customFormat="1" ht="33.75" customHeight="1">
      <c r="A150" s="203"/>
      <c r="B150" s="454" t="s">
        <v>40</v>
      </c>
      <c r="C150" s="454"/>
      <c r="D150" s="454"/>
      <c r="E150" s="187"/>
      <c r="F150" s="206">
        <v>30</v>
      </c>
      <c r="G150" s="207">
        <f>ROUND(F150*F161,2)</f>
        <v>1469.1</v>
      </c>
      <c r="H150" s="188"/>
      <c r="I150" s="206">
        <v>25</v>
      </c>
      <c r="J150" s="207">
        <f>ROUND(I150*F161,2)</f>
        <v>1224.25</v>
      </c>
      <c r="K150" s="188"/>
      <c r="L150" s="206">
        <v>20</v>
      </c>
      <c r="M150" s="207">
        <f>ROUND(L150*G161,2)</f>
        <v>1017.6</v>
      </c>
      <c r="N150" s="188"/>
      <c r="O150" s="206">
        <v>40</v>
      </c>
      <c r="P150" s="207">
        <f>ROUND(O150*G161,2)</f>
        <v>2035.2</v>
      </c>
      <c r="Q150" s="188">
        <f t="shared" si="25"/>
        <v>115</v>
      </c>
      <c r="R150" s="188">
        <f t="shared" si="25"/>
        <v>5746.15</v>
      </c>
      <c r="S150" s="189" t="s">
        <v>78</v>
      </c>
      <c r="T150" s="191"/>
      <c r="U150" s="191"/>
    </row>
    <row r="151" spans="1:21" s="190" customFormat="1" ht="33.75" customHeight="1">
      <c r="A151" s="203"/>
      <c r="B151" s="410" t="s">
        <v>108</v>
      </c>
      <c r="C151" s="411"/>
      <c r="D151" s="412"/>
      <c r="E151" s="187"/>
      <c r="F151" s="206">
        <v>6.5</v>
      </c>
      <c r="G151" s="207">
        <f>ROUND(F151*F161,2)</f>
        <v>318.31</v>
      </c>
      <c r="H151" s="188"/>
      <c r="I151" s="206">
        <v>6.5</v>
      </c>
      <c r="J151" s="207">
        <f>ROUND(I151*F161,2)</f>
        <v>318.31</v>
      </c>
      <c r="K151" s="188"/>
      <c r="L151" s="206">
        <v>6.5</v>
      </c>
      <c r="M151" s="207">
        <f>ROUND(L151*G161,2)</f>
        <v>330.72</v>
      </c>
      <c r="N151" s="188"/>
      <c r="O151" s="206">
        <v>6.5</v>
      </c>
      <c r="P151" s="207">
        <f>ROUND(O151*G161,2)</f>
        <v>330.72</v>
      </c>
      <c r="Q151" s="188">
        <f t="shared" si="25"/>
        <v>26</v>
      </c>
      <c r="R151" s="188">
        <f>G151+J151+M151+P151</f>
        <v>1298.06</v>
      </c>
      <c r="S151" s="189"/>
      <c r="T151" s="191"/>
      <c r="U151" s="191"/>
    </row>
    <row r="152" spans="1:21" s="249" customFormat="1" ht="49.5" customHeight="1">
      <c r="A152" s="242">
        <v>5</v>
      </c>
      <c r="B152" s="419" t="s">
        <v>53</v>
      </c>
      <c r="C152" s="420"/>
      <c r="D152" s="421"/>
      <c r="E152" s="243"/>
      <c r="F152" s="244">
        <f>F153+F154+F155</f>
        <v>950</v>
      </c>
      <c r="G152" s="246">
        <f>G153+G154+G155</f>
        <v>46521.5</v>
      </c>
      <c r="H152" s="245"/>
      <c r="I152" s="244">
        <f>I153+I154+I155</f>
        <v>675</v>
      </c>
      <c r="J152" s="246">
        <f>J153+J154+J155</f>
        <v>33054.75</v>
      </c>
      <c r="K152" s="245"/>
      <c r="L152" s="244">
        <f>L153+L154+L155</f>
        <v>660</v>
      </c>
      <c r="M152" s="246">
        <f>M153+M154+M155</f>
        <v>33580.8</v>
      </c>
      <c r="N152" s="245"/>
      <c r="O152" s="244">
        <f>O153+O154+O155</f>
        <v>970</v>
      </c>
      <c r="P152" s="246">
        <f>P153+P154+P155</f>
        <v>49353.6</v>
      </c>
      <c r="Q152" s="245">
        <f t="shared" si="25"/>
        <v>3255</v>
      </c>
      <c r="R152" s="245">
        <f>G152+J152+M152+P152</f>
        <v>162510.65</v>
      </c>
      <c r="S152" s="247"/>
      <c r="T152" s="248"/>
      <c r="U152" s="248"/>
    </row>
    <row r="153" spans="1:21" s="190" customFormat="1" ht="38.25" customHeight="1">
      <c r="A153" s="214"/>
      <c r="B153" s="514" t="s">
        <v>98</v>
      </c>
      <c r="C153" s="515"/>
      <c r="D153" s="516"/>
      <c r="E153" s="187"/>
      <c r="F153" s="206">
        <v>100</v>
      </c>
      <c r="G153" s="207">
        <f>ROUND(F153*F161,2)</f>
        <v>4897</v>
      </c>
      <c r="H153" s="188"/>
      <c r="I153" s="206">
        <v>55</v>
      </c>
      <c r="J153" s="207">
        <f>ROUND(I153*F161,2)</f>
        <v>2693.35</v>
      </c>
      <c r="K153" s="188"/>
      <c r="L153" s="206">
        <v>90</v>
      </c>
      <c r="M153" s="207">
        <f>ROUND(L153*G161,2)</f>
        <v>4579.2</v>
      </c>
      <c r="N153" s="188"/>
      <c r="O153" s="206">
        <v>70</v>
      </c>
      <c r="P153" s="207">
        <f>O153*G161</f>
        <v>3561.6000000000004</v>
      </c>
      <c r="Q153" s="188">
        <f t="shared" si="25"/>
        <v>315</v>
      </c>
      <c r="R153" s="188">
        <f t="shared" si="25"/>
        <v>15731.15</v>
      </c>
      <c r="S153" s="189" t="s">
        <v>78</v>
      </c>
      <c r="T153" s="191"/>
      <c r="U153" s="191"/>
    </row>
    <row r="154" spans="1:21" s="190" customFormat="1" ht="36.75" customHeight="1">
      <c r="A154" s="214"/>
      <c r="B154" s="424" t="s">
        <v>55</v>
      </c>
      <c r="C154" s="425"/>
      <c r="D154" s="426"/>
      <c r="E154" s="187"/>
      <c r="F154" s="206">
        <v>150</v>
      </c>
      <c r="G154" s="207">
        <f>ROUND(F154*F161,2)</f>
        <v>7345.5</v>
      </c>
      <c r="H154" s="188"/>
      <c r="I154" s="206">
        <v>120</v>
      </c>
      <c r="J154" s="207">
        <f>ROUND(I154*F161,2)</f>
        <v>5876.4</v>
      </c>
      <c r="K154" s="188"/>
      <c r="L154" s="212">
        <v>120</v>
      </c>
      <c r="M154" s="207">
        <f>ROUND(L154*G161,2)</f>
        <v>6105.6</v>
      </c>
      <c r="N154" s="188"/>
      <c r="O154" s="212">
        <v>300</v>
      </c>
      <c r="P154" s="207">
        <f>O154*G161</f>
        <v>15264</v>
      </c>
      <c r="Q154" s="188">
        <f t="shared" si="25"/>
        <v>690</v>
      </c>
      <c r="R154" s="188">
        <f t="shared" si="25"/>
        <v>34591.5</v>
      </c>
      <c r="S154" s="189" t="s">
        <v>78</v>
      </c>
      <c r="T154" s="191"/>
      <c r="U154" s="191"/>
    </row>
    <row r="155" spans="1:21" s="190" customFormat="1" ht="33.75" customHeight="1">
      <c r="A155" s="214"/>
      <c r="B155" s="424" t="s">
        <v>81</v>
      </c>
      <c r="C155" s="425"/>
      <c r="D155" s="426"/>
      <c r="E155" s="187"/>
      <c r="F155" s="206">
        <v>700</v>
      </c>
      <c r="G155" s="207">
        <f>ROUND(F155*F161,2)</f>
        <v>34279</v>
      </c>
      <c r="H155" s="188"/>
      <c r="I155" s="206">
        <v>500</v>
      </c>
      <c r="J155" s="207">
        <f>ROUND(I155*F161,2)</f>
        <v>24485</v>
      </c>
      <c r="K155" s="188"/>
      <c r="L155" s="212">
        <v>450</v>
      </c>
      <c r="M155" s="207">
        <f>ROUND(L155*G161,2)</f>
        <v>22896</v>
      </c>
      <c r="N155" s="188"/>
      <c r="O155" s="212">
        <v>600</v>
      </c>
      <c r="P155" s="207">
        <f>SUM(O155)*G161</f>
        <v>30528</v>
      </c>
      <c r="Q155" s="188">
        <f t="shared" si="25"/>
        <v>2250</v>
      </c>
      <c r="R155" s="188">
        <f t="shared" si="25"/>
        <v>112188</v>
      </c>
      <c r="S155" s="189"/>
      <c r="T155" s="191"/>
      <c r="U155" s="191"/>
    </row>
    <row r="156" spans="1:21" s="249" customFormat="1" ht="49.5" customHeight="1">
      <c r="A156" s="251">
        <v>6</v>
      </c>
      <c r="B156" s="419" t="s">
        <v>82</v>
      </c>
      <c r="C156" s="420"/>
      <c r="D156" s="421"/>
      <c r="E156" s="243"/>
      <c r="F156" s="244">
        <f>SUM(F157:F158)</f>
        <v>5</v>
      </c>
      <c r="G156" s="246">
        <f aca="true" t="shared" si="26" ref="G156:R156">SUM(G157:G158)</f>
        <v>244.85</v>
      </c>
      <c r="H156" s="245">
        <f t="shared" si="26"/>
        <v>0</v>
      </c>
      <c r="I156" s="244">
        <f t="shared" si="26"/>
        <v>15</v>
      </c>
      <c r="J156" s="246">
        <f t="shared" si="26"/>
        <v>734.55</v>
      </c>
      <c r="K156" s="245">
        <f t="shared" si="26"/>
        <v>0</v>
      </c>
      <c r="L156" s="269">
        <f t="shared" si="26"/>
        <v>17</v>
      </c>
      <c r="M156" s="246">
        <f t="shared" si="26"/>
        <v>864.96</v>
      </c>
      <c r="N156" s="245">
        <f t="shared" si="26"/>
        <v>0</v>
      </c>
      <c r="O156" s="269">
        <f t="shared" si="26"/>
        <v>10</v>
      </c>
      <c r="P156" s="246">
        <f t="shared" si="26"/>
        <v>508.8</v>
      </c>
      <c r="Q156" s="245">
        <f t="shared" si="26"/>
        <v>47</v>
      </c>
      <c r="R156" s="245">
        <f t="shared" si="26"/>
        <v>2353.1600000000003</v>
      </c>
      <c r="S156" s="247"/>
      <c r="T156" s="248"/>
      <c r="U156" s="248"/>
    </row>
    <row r="157" spans="1:21" s="190" customFormat="1" ht="33.75" customHeight="1">
      <c r="A157" s="205"/>
      <c r="B157" s="416" t="s">
        <v>83</v>
      </c>
      <c r="C157" s="451"/>
      <c r="D157" s="452"/>
      <c r="E157" s="187"/>
      <c r="F157" s="206">
        <v>0</v>
      </c>
      <c r="G157" s="207">
        <f>SUM(F157)*F161</f>
        <v>0</v>
      </c>
      <c r="H157" s="188"/>
      <c r="I157" s="206">
        <v>0</v>
      </c>
      <c r="J157" s="207">
        <f>SUM(I157)*F161</f>
        <v>0</v>
      </c>
      <c r="K157" s="188"/>
      <c r="L157" s="206">
        <v>0</v>
      </c>
      <c r="M157" s="207">
        <f>SUM(L157)*G161</f>
        <v>0</v>
      </c>
      <c r="N157" s="188"/>
      <c r="O157" s="206">
        <v>0</v>
      </c>
      <c r="P157" s="207">
        <f>SUM(O157)*G161</f>
        <v>0</v>
      </c>
      <c r="Q157" s="188">
        <f>F157+I157+L157+O157</f>
        <v>0</v>
      </c>
      <c r="R157" s="188">
        <f>SUM(G157)+J157+M157+P157</f>
        <v>0</v>
      </c>
      <c r="S157" s="189"/>
      <c r="T157" s="191"/>
      <c r="U157" s="191"/>
    </row>
    <row r="158" spans="1:21" s="190" customFormat="1" ht="33.75" customHeight="1">
      <c r="A158" s="205"/>
      <c r="B158" s="416" t="s">
        <v>84</v>
      </c>
      <c r="C158" s="451"/>
      <c r="D158" s="452"/>
      <c r="E158" s="187"/>
      <c r="F158" s="206">
        <v>5</v>
      </c>
      <c r="G158" s="207">
        <f>ROUND(F158*F161,2)</f>
        <v>244.85</v>
      </c>
      <c r="H158" s="188"/>
      <c r="I158" s="206">
        <v>15</v>
      </c>
      <c r="J158" s="207">
        <f>ROUND(I158*F161,2)</f>
        <v>734.55</v>
      </c>
      <c r="K158" s="188"/>
      <c r="L158" s="212">
        <v>17</v>
      </c>
      <c r="M158" s="207">
        <f>ROUND(L158*G161,2)</f>
        <v>864.96</v>
      </c>
      <c r="N158" s="188"/>
      <c r="O158" s="212">
        <v>10</v>
      </c>
      <c r="P158" s="207">
        <f>SUM(O158)*G161</f>
        <v>508.8</v>
      </c>
      <c r="Q158" s="188">
        <f>F158+I158+L158+O158</f>
        <v>47</v>
      </c>
      <c r="R158" s="188">
        <f>SUM(G158)+J158+M158+P158</f>
        <v>2353.1600000000003</v>
      </c>
      <c r="S158" s="189"/>
      <c r="T158" s="191"/>
      <c r="U158" s="191"/>
    </row>
    <row r="159" spans="1:19" s="249" customFormat="1" ht="49.5" customHeight="1">
      <c r="A159" s="272"/>
      <c r="B159" s="467" t="s">
        <v>19</v>
      </c>
      <c r="C159" s="467"/>
      <c r="D159" s="467"/>
      <c r="E159" s="253">
        <f>SUM(E131:E142)</f>
        <v>6747.35</v>
      </c>
      <c r="F159" s="250">
        <f>F131+F138+F142+F144+F152+F156</f>
        <v>3243.625</v>
      </c>
      <c r="G159" s="246">
        <f>SUM(G131+G138+G142+G144+G152+G156)</f>
        <v>138781.05999999997</v>
      </c>
      <c r="H159" s="245" t="e">
        <f>#REF!+H131+H138+H142+H144+H152+H156</f>
        <v>#REF!</v>
      </c>
      <c r="I159" s="244">
        <f>I131+I138+I142+I144+I152+I156</f>
        <v>2723.87</v>
      </c>
      <c r="J159" s="246">
        <f>J131+J138+J142+J144+J152+J156</f>
        <v>118963.95999999998</v>
      </c>
      <c r="K159" s="245" t="e">
        <f>#REF!+K131+K138+K142+K144+K152+K156</f>
        <v>#REF!</v>
      </c>
      <c r="L159" s="244">
        <f>L131+L138+L142+L144+L152+L156</f>
        <v>2032.155</v>
      </c>
      <c r="M159" s="246">
        <f>M131+M138+M142+M144+M152+M156</f>
        <v>94034.72000000002</v>
      </c>
      <c r="N159" s="245" t="e">
        <f>#REF!+N131+N138+N142+N144+N152+N156</f>
        <v>#REF!</v>
      </c>
      <c r="O159" s="244">
        <f>O131+O138+O142+O144+O152+O156</f>
        <v>3655.8</v>
      </c>
      <c r="P159" s="246">
        <f>P131+P138+P142+P144+P152+P156</f>
        <v>167391.86</v>
      </c>
      <c r="Q159" s="245">
        <f>Q131+Q138+Q142+Q144+Q152+Q156</f>
        <v>11655.449999999999</v>
      </c>
      <c r="R159" s="245">
        <f>R131+R138+R142+R144+R152+R156</f>
        <v>519171.60000000003</v>
      </c>
      <c r="S159" s="247"/>
    </row>
    <row r="160" spans="1:18" s="190" customFormat="1" ht="51.75" customHeight="1">
      <c r="A160" s="208"/>
      <c r="B160" s="527" t="s">
        <v>17</v>
      </c>
      <c r="C160" s="528"/>
      <c r="D160" s="529"/>
      <c r="E160" s="456" t="s">
        <v>138</v>
      </c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457"/>
      <c r="R160" s="458"/>
    </row>
    <row r="161" spans="1:18" ht="26.25">
      <c r="A161" s="4"/>
      <c r="B161" s="4"/>
      <c r="C161" s="4"/>
      <c r="D161" s="89"/>
      <c r="E161" s="89"/>
      <c r="F161" s="3">
        <v>48.97</v>
      </c>
      <c r="G161" s="390">
        <v>50.88</v>
      </c>
      <c r="H161" s="237"/>
      <c r="I161" s="237"/>
      <c r="J161" s="154"/>
      <c r="K161" s="4"/>
      <c r="L161" s="4"/>
      <c r="M161" s="4"/>
      <c r="N161" s="4"/>
      <c r="O161" s="4"/>
      <c r="P161" s="4"/>
      <c r="Q161" s="4"/>
      <c r="R161" s="4"/>
    </row>
    <row r="162" spans="1:18" ht="26.25">
      <c r="A162" s="4"/>
      <c r="B162" s="4"/>
      <c r="C162" s="4"/>
      <c r="D162" s="89"/>
      <c r="E162" s="89"/>
      <c r="F162" s="392">
        <v>24.99</v>
      </c>
      <c r="G162" s="87">
        <v>25.96</v>
      </c>
      <c r="H162" s="237"/>
      <c r="I162" s="237"/>
      <c r="J162" s="154"/>
      <c r="K162" s="4"/>
      <c r="L162" s="4"/>
      <c r="M162" s="4"/>
      <c r="N162" s="4"/>
      <c r="O162" s="4"/>
      <c r="P162" s="4"/>
      <c r="Q162" s="4"/>
      <c r="R162" s="4"/>
    </row>
    <row r="163" spans="1:18" s="215" customFormat="1" ht="25.5" customHeight="1">
      <c r="A163" s="533" t="s">
        <v>141</v>
      </c>
      <c r="B163" s="533"/>
      <c r="C163" s="533"/>
      <c r="D163" s="533"/>
      <c r="E163" s="533"/>
      <c r="F163" s="533"/>
      <c r="G163" s="533"/>
      <c r="H163" s="533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</row>
    <row r="164" spans="1:18" s="215" customFormat="1" ht="25.5" customHeight="1">
      <c r="A164" s="534" t="s">
        <v>15</v>
      </c>
      <c r="B164" s="536" t="s">
        <v>0</v>
      </c>
      <c r="C164" s="537"/>
      <c r="D164" s="538"/>
      <c r="E164" s="521" t="s">
        <v>1</v>
      </c>
      <c r="F164" s="526"/>
      <c r="G164" s="522"/>
      <c r="H164" s="521" t="s">
        <v>3</v>
      </c>
      <c r="I164" s="526"/>
      <c r="J164" s="522"/>
      <c r="K164" s="521" t="s">
        <v>4</v>
      </c>
      <c r="L164" s="526"/>
      <c r="M164" s="522"/>
      <c r="N164" s="521" t="s">
        <v>6</v>
      </c>
      <c r="O164" s="526"/>
      <c r="P164" s="522"/>
      <c r="Q164" s="521" t="s">
        <v>7</v>
      </c>
      <c r="R164" s="522"/>
    </row>
    <row r="165" spans="1:18" s="215" customFormat="1" ht="51">
      <c r="A165" s="535"/>
      <c r="B165" s="539"/>
      <c r="C165" s="540"/>
      <c r="D165" s="541"/>
      <c r="E165" s="217"/>
      <c r="F165" s="217" t="s">
        <v>99</v>
      </c>
      <c r="G165" s="217" t="s">
        <v>5</v>
      </c>
      <c r="H165" s="217"/>
      <c r="I165" s="220" t="s">
        <v>99</v>
      </c>
      <c r="J165" s="217" t="s">
        <v>5</v>
      </c>
      <c r="K165" s="217"/>
      <c r="L165" s="217" t="s">
        <v>99</v>
      </c>
      <c r="M165" s="217" t="s">
        <v>5</v>
      </c>
      <c r="N165" s="217" t="s">
        <v>2</v>
      </c>
      <c r="O165" s="217" t="s">
        <v>99</v>
      </c>
      <c r="P165" s="217" t="s">
        <v>5</v>
      </c>
      <c r="Q165" s="217" t="s">
        <v>99</v>
      </c>
      <c r="R165" s="217" t="s">
        <v>5</v>
      </c>
    </row>
    <row r="166" spans="1:18" s="278" customFormat="1" ht="49.5" customHeight="1">
      <c r="A166" s="273">
        <v>1</v>
      </c>
      <c r="B166" s="405" t="s">
        <v>41</v>
      </c>
      <c r="C166" s="406"/>
      <c r="D166" s="407"/>
      <c r="E166" s="263"/>
      <c r="F166" s="274">
        <f>F167+F168+F169+F170+F171+F172</f>
        <v>150.2</v>
      </c>
      <c r="G166" s="275">
        <f aca="true" t="shared" si="27" ref="G166:M166">G167+G168+G169+G170+G171+G172</f>
        <v>59501.729999999996</v>
      </c>
      <c r="H166" s="275">
        <f t="shared" si="27"/>
        <v>1508.1</v>
      </c>
      <c r="I166" s="276">
        <f t="shared" si="27"/>
        <v>153.2</v>
      </c>
      <c r="J166" s="275">
        <f>J167+J168+J169+J170+J171+J172</f>
        <v>60690.19</v>
      </c>
      <c r="K166" s="275">
        <f>K167+K168+K169+K170+K171+K172</f>
        <v>453.7</v>
      </c>
      <c r="L166" s="276">
        <f>L167+L168+L169+L170+L171+L172</f>
        <v>155.7</v>
      </c>
      <c r="M166" s="275">
        <f t="shared" si="27"/>
        <v>64084.57</v>
      </c>
      <c r="N166" s="275">
        <f>N167+N168+N169+N170+N171+N172</f>
        <v>3033.1</v>
      </c>
      <c r="O166" s="276">
        <f>O167+O168+O169+O170+O171+O172</f>
        <v>154.9</v>
      </c>
      <c r="P166" s="277">
        <f>P167+P168+P169+P170+P171+P172</f>
        <v>63755.299999999996</v>
      </c>
      <c r="Q166" s="275">
        <f>Q167+Q168+Q169+Q170+Q171+Q172</f>
        <v>614</v>
      </c>
      <c r="R166" s="275">
        <f>R167+R168+R169+R170+R171+R172</f>
        <v>248031.78999999998</v>
      </c>
    </row>
    <row r="167" spans="1:18" s="215" customFormat="1" ht="54" customHeight="1">
      <c r="A167" s="221"/>
      <c r="B167" s="530" t="s">
        <v>34</v>
      </c>
      <c r="C167" s="531"/>
      <c r="D167" s="532"/>
      <c r="E167" s="222">
        <v>968.6</v>
      </c>
      <c r="F167" s="223">
        <v>24</v>
      </c>
      <c r="G167" s="219">
        <f>ROUND(F167*F196,2)</f>
        <v>9507.6</v>
      </c>
      <c r="H167" s="218">
        <v>347.1</v>
      </c>
      <c r="I167" s="224">
        <v>25.5</v>
      </c>
      <c r="J167" s="219">
        <f>ROUND(I167*F196,2)</f>
        <v>10101.83</v>
      </c>
      <c r="K167" s="218">
        <v>138.9</v>
      </c>
      <c r="L167" s="224">
        <v>25.5</v>
      </c>
      <c r="M167" s="219">
        <f>ROUND(L167*G196,2)</f>
        <v>10495.55</v>
      </c>
      <c r="N167" s="218">
        <v>879.1</v>
      </c>
      <c r="O167" s="224">
        <v>30</v>
      </c>
      <c r="P167" s="219">
        <f>ROUND(O167*G196,2)</f>
        <v>12347.7</v>
      </c>
      <c r="Q167" s="218">
        <f aca="true" t="shared" si="28" ref="Q167:R172">F167+I167+L167+O167</f>
        <v>105</v>
      </c>
      <c r="R167" s="218">
        <f>G167+J167+M167+P167</f>
        <v>42452.68</v>
      </c>
    </row>
    <row r="168" spans="1:18" s="215" customFormat="1" ht="46.5" customHeight="1">
      <c r="A168" s="221"/>
      <c r="B168" s="530" t="s">
        <v>35</v>
      </c>
      <c r="C168" s="531"/>
      <c r="D168" s="532"/>
      <c r="E168" s="222">
        <v>275.5</v>
      </c>
      <c r="F168" s="223">
        <v>18</v>
      </c>
      <c r="G168" s="225">
        <f>ROUND(F168*F196,2)</f>
        <v>7130.7</v>
      </c>
      <c r="H168" s="218">
        <v>101.3</v>
      </c>
      <c r="I168" s="224">
        <v>15.5</v>
      </c>
      <c r="J168" s="219">
        <f>ROUND(I168*F196,2)</f>
        <v>6140.33</v>
      </c>
      <c r="K168" s="218">
        <v>40.3</v>
      </c>
      <c r="L168" s="224">
        <v>18</v>
      </c>
      <c r="M168" s="219">
        <f>ROUND(L168*G196,2)</f>
        <v>7408.62</v>
      </c>
      <c r="N168" s="218">
        <v>245.5</v>
      </c>
      <c r="O168" s="224">
        <v>15.5</v>
      </c>
      <c r="P168" s="219">
        <f>ROUND(O168*G196,2)</f>
        <v>6379.65</v>
      </c>
      <c r="Q168" s="218">
        <f t="shared" si="28"/>
        <v>67</v>
      </c>
      <c r="R168" s="218">
        <f>G168+J168+M168+P168</f>
        <v>27059.299999999996</v>
      </c>
    </row>
    <row r="169" spans="1:18" s="215" customFormat="1" ht="27" customHeight="1">
      <c r="A169" s="221"/>
      <c r="B169" s="530" t="s">
        <v>36</v>
      </c>
      <c r="C169" s="531"/>
      <c r="D169" s="532"/>
      <c r="E169" s="222">
        <v>1020.1</v>
      </c>
      <c r="F169" s="223">
        <v>20</v>
      </c>
      <c r="G169" s="219">
        <f>ROUND(F169*F196,2)</f>
        <v>7923</v>
      </c>
      <c r="H169" s="218">
        <v>343</v>
      </c>
      <c r="I169" s="224">
        <v>24</v>
      </c>
      <c r="J169" s="219">
        <f>ROUND(I169*F196,2)</f>
        <v>9507.6</v>
      </c>
      <c r="K169" s="218">
        <v>122.2</v>
      </c>
      <c r="L169" s="224">
        <v>24</v>
      </c>
      <c r="M169" s="219">
        <f>ROUND(L169*G196,2)</f>
        <v>9878.16</v>
      </c>
      <c r="N169" s="218">
        <v>920.9</v>
      </c>
      <c r="O169" s="224">
        <v>20</v>
      </c>
      <c r="P169" s="219">
        <f>ROUND(O169*G196,2)</f>
        <v>8231.8</v>
      </c>
      <c r="Q169" s="218">
        <f t="shared" si="28"/>
        <v>88</v>
      </c>
      <c r="R169" s="218">
        <f>G169+J169+M169+P169</f>
        <v>35540.56</v>
      </c>
    </row>
    <row r="170" spans="1:18" s="215" customFormat="1" ht="25.5" customHeight="1">
      <c r="A170" s="226"/>
      <c r="B170" s="530" t="s">
        <v>37</v>
      </c>
      <c r="C170" s="531"/>
      <c r="D170" s="532"/>
      <c r="E170" s="227">
        <v>186.3</v>
      </c>
      <c r="F170" s="223">
        <v>18</v>
      </c>
      <c r="G170" s="219">
        <f>ROUND(F170*F196,2)</f>
        <v>7130.7</v>
      </c>
      <c r="H170" s="218">
        <v>55.3</v>
      </c>
      <c r="I170" s="224">
        <v>18</v>
      </c>
      <c r="J170" s="219">
        <f>ROUND(I170*F196,2)</f>
        <v>7130.7</v>
      </c>
      <c r="K170" s="218">
        <v>2.8</v>
      </c>
      <c r="L170" s="224">
        <v>18</v>
      </c>
      <c r="M170" s="219">
        <f>ROUND(L170*G196,2)</f>
        <v>7408.62</v>
      </c>
      <c r="N170" s="218">
        <v>158.5</v>
      </c>
      <c r="O170" s="224">
        <v>19</v>
      </c>
      <c r="P170" s="219">
        <f>ROUND(O170*G196,2)</f>
        <v>7820.21</v>
      </c>
      <c r="Q170" s="218">
        <f t="shared" si="28"/>
        <v>73</v>
      </c>
      <c r="R170" s="218">
        <f>G170+J170+M170+P170</f>
        <v>29490.23</v>
      </c>
    </row>
    <row r="171" spans="1:18" s="215" customFormat="1" ht="25.5" customHeight="1">
      <c r="A171" s="226"/>
      <c r="B171" s="530" t="s">
        <v>38</v>
      </c>
      <c r="C171" s="531"/>
      <c r="D171" s="532"/>
      <c r="E171" s="227">
        <v>619</v>
      </c>
      <c r="F171" s="223">
        <v>55.2</v>
      </c>
      <c r="G171" s="219">
        <f>ROUND(F171*F196,2)</f>
        <v>21867.48</v>
      </c>
      <c r="H171" s="218">
        <v>532.4</v>
      </c>
      <c r="I171" s="224">
        <v>55.2</v>
      </c>
      <c r="J171" s="219">
        <f>ROUND(I171*F196,2)</f>
        <v>21867.48</v>
      </c>
      <c r="K171" s="218">
        <v>142.3</v>
      </c>
      <c r="L171" s="224">
        <v>55.2</v>
      </c>
      <c r="M171" s="219">
        <f>ROUND(L171*G196,2)</f>
        <v>22719.77</v>
      </c>
      <c r="N171" s="218">
        <v>646.5</v>
      </c>
      <c r="O171" s="224">
        <v>55.4</v>
      </c>
      <c r="P171" s="219">
        <f>ROUND(O171*G196,2)</f>
        <v>22802.09</v>
      </c>
      <c r="Q171" s="218">
        <f t="shared" si="28"/>
        <v>221.00000000000003</v>
      </c>
      <c r="R171" s="218">
        <f>G171+J171+M171+P171</f>
        <v>89256.81999999999</v>
      </c>
    </row>
    <row r="172" spans="1:18" s="215" customFormat="1" ht="51.75" customHeight="1">
      <c r="A172" s="226"/>
      <c r="B172" s="530" t="s">
        <v>39</v>
      </c>
      <c r="C172" s="531"/>
      <c r="D172" s="532"/>
      <c r="E172" s="227">
        <v>277.52</v>
      </c>
      <c r="F172" s="228">
        <v>15</v>
      </c>
      <c r="G172" s="219">
        <f>ROUND(F172*F196,2)</f>
        <v>5942.25</v>
      </c>
      <c r="H172" s="218">
        <v>129</v>
      </c>
      <c r="I172" s="229">
        <v>15</v>
      </c>
      <c r="J172" s="219">
        <f>ROUND(I172*F196,2)</f>
        <v>5942.25</v>
      </c>
      <c r="K172" s="218">
        <v>7.2</v>
      </c>
      <c r="L172" s="229">
        <v>15</v>
      </c>
      <c r="M172" s="219">
        <f>ROUND(L172*G196,2)</f>
        <v>6173.85</v>
      </c>
      <c r="N172" s="218">
        <v>182.6</v>
      </c>
      <c r="O172" s="229">
        <v>15</v>
      </c>
      <c r="P172" s="219">
        <f>ROUND(O172*G196,2)</f>
        <v>6173.85</v>
      </c>
      <c r="Q172" s="218">
        <f t="shared" si="28"/>
        <v>60</v>
      </c>
      <c r="R172" s="218">
        <f t="shared" si="28"/>
        <v>24232.199999999997</v>
      </c>
    </row>
    <row r="173" spans="1:18" s="278" customFormat="1" ht="49.5" customHeight="1">
      <c r="A173" s="273">
        <v>2</v>
      </c>
      <c r="B173" s="405" t="s">
        <v>42</v>
      </c>
      <c r="C173" s="406"/>
      <c r="D173" s="407"/>
      <c r="E173" s="279"/>
      <c r="F173" s="280">
        <f aca="true" t="shared" si="29" ref="F173:R173">SUM(F174:F175)</f>
        <v>19.25</v>
      </c>
      <c r="G173" s="275">
        <f t="shared" si="29"/>
        <v>7625.889999999999</v>
      </c>
      <c r="H173" s="275">
        <f t="shared" si="29"/>
        <v>0</v>
      </c>
      <c r="I173" s="281">
        <f t="shared" si="29"/>
        <v>20.25</v>
      </c>
      <c r="J173" s="275">
        <f t="shared" si="29"/>
        <v>8022.04</v>
      </c>
      <c r="K173" s="275">
        <f t="shared" si="29"/>
        <v>0</v>
      </c>
      <c r="L173" s="281">
        <f t="shared" si="29"/>
        <v>19.25</v>
      </c>
      <c r="M173" s="275">
        <f>M174+M175</f>
        <v>7923.11</v>
      </c>
      <c r="N173" s="275">
        <f t="shared" si="29"/>
        <v>0</v>
      </c>
      <c r="O173" s="280">
        <f t="shared" si="29"/>
        <v>20.25</v>
      </c>
      <c r="P173" s="277">
        <f t="shared" si="29"/>
        <v>8334.7</v>
      </c>
      <c r="Q173" s="287">
        <f t="shared" si="29"/>
        <v>79</v>
      </c>
      <c r="R173" s="275">
        <f t="shared" si="29"/>
        <v>31905.739999999998</v>
      </c>
    </row>
    <row r="174" spans="1:18" s="215" customFormat="1" ht="31.5" customHeight="1">
      <c r="A174" s="221"/>
      <c r="B174" s="530" t="s">
        <v>94</v>
      </c>
      <c r="C174" s="542"/>
      <c r="D174" s="543"/>
      <c r="E174" s="227"/>
      <c r="F174" s="230">
        <v>18</v>
      </c>
      <c r="G174" s="218">
        <f>ROUND(F174*F196,2)</f>
        <v>7130.7</v>
      </c>
      <c r="H174" s="218"/>
      <c r="I174" s="232">
        <v>19</v>
      </c>
      <c r="J174" s="218">
        <f>ROUND(I174*F196,2)</f>
        <v>7526.85</v>
      </c>
      <c r="K174" s="218"/>
      <c r="L174" s="232">
        <v>18</v>
      </c>
      <c r="M174" s="218">
        <f>ROUND(L174*G196,2)</f>
        <v>7408.62</v>
      </c>
      <c r="N174" s="218"/>
      <c r="O174" s="230">
        <v>19</v>
      </c>
      <c r="P174" s="219">
        <f>ROUND(O174*G196,2)</f>
        <v>7820.21</v>
      </c>
      <c r="Q174" s="231">
        <f>F174+I174+L174+O174</f>
        <v>74</v>
      </c>
      <c r="R174" s="218">
        <f>G174+J174+M174+P174</f>
        <v>29886.379999999997</v>
      </c>
    </row>
    <row r="175" spans="1:18" s="215" customFormat="1" ht="31.5" customHeight="1">
      <c r="A175" s="221"/>
      <c r="B175" s="530" t="s">
        <v>95</v>
      </c>
      <c r="C175" s="542"/>
      <c r="D175" s="543"/>
      <c r="E175" s="227"/>
      <c r="F175" s="230">
        <v>1.25</v>
      </c>
      <c r="G175" s="218">
        <f>ROUND(F175*F196,2)</f>
        <v>495.19</v>
      </c>
      <c r="H175" s="218"/>
      <c r="I175" s="232">
        <v>1.25</v>
      </c>
      <c r="J175" s="218">
        <f>ROUND(I175*F196,2)</f>
        <v>495.19</v>
      </c>
      <c r="K175" s="218"/>
      <c r="L175" s="232">
        <v>1.25</v>
      </c>
      <c r="M175" s="218">
        <f>ROUND(L175*G196,2)</f>
        <v>514.49</v>
      </c>
      <c r="N175" s="218"/>
      <c r="O175" s="230">
        <v>1.25</v>
      </c>
      <c r="P175" s="219">
        <f>ROUND(O175*G196,2)</f>
        <v>514.49</v>
      </c>
      <c r="Q175" s="231">
        <f>F175+I175+L175+O175</f>
        <v>5</v>
      </c>
      <c r="R175" s="218">
        <f>G175+J175+M175+P175</f>
        <v>2019.36</v>
      </c>
    </row>
    <row r="176" spans="1:18" s="278" customFormat="1" ht="49.5" customHeight="1">
      <c r="A176" s="273">
        <v>3</v>
      </c>
      <c r="B176" s="405" t="s">
        <v>43</v>
      </c>
      <c r="C176" s="406"/>
      <c r="D176" s="407"/>
      <c r="E176" s="279"/>
      <c r="F176" s="274">
        <f aca="true" t="shared" si="30" ref="F176:R176">SUM(F177:F178)</f>
        <v>5</v>
      </c>
      <c r="G176" s="275">
        <f t="shared" si="30"/>
        <v>1980.75</v>
      </c>
      <c r="H176" s="275">
        <f t="shared" si="30"/>
        <v>0</v>
      </c>
      <c r="I176" s="276">
        <f t="shared" si="30"/>
        <v>5.5</v>
      </c>
      <c r="J176" s="275">
        <f t="shared" si="30"/>
        <v>2178.83</v>
      </c>
      <c r="K176" s="275">
        <f t="shared" si="30"/>
        <v>0</v>
      </c>
      <c r="L176" s="276">
        <f t="shared" si="30"/>
        <v>5</v>
      </c>
      <c r="M176" s="275">
        <f>M177</f>
        <v>2057.95</v>
      </c>
      <c r="N176" s="275">
        <f t="shared" si="30"/>
        <v>0</v>
      </c>
      <c r="O176" s="276">
        <f t="shared" si="30"/>
        <v>5.5</v>
      </c>
      <c r="P176" s="277">
        <f t="shared" si="30"/>
        <v>2263.75</v>
      </c>
      <c r="Q176" s="275">
        <f t="shared" si="30"/>
        <v>21</v>
      </c>
      <c r="R176" s="275">
        <f t="shared" si="30"/>
        <v>8481.279999999999</v>
      </c>
    </row>
    <row r="177" spans="1:18" s="215" customFormat="1" ht="27" customHeight="1">
      <c r="A177" s="544"/>
      <c r="B177" s="545" t="s">
        <v>44</v>
      </c>
      <c r="C177" s="546"/>
      <c r="D177" s="547"/>
      <c r="E177" s="227"/>
      <c r="F177" s="408">
        <v>5</v>
      </c>
      <c r="G177" s="404">
        <f>ROUND(F177*F196,2)</f>
        <v>1980.75</v>
      </c>
      <c r="H177" s="218"/>
      <c r="I177" s="400">
        <v>5.5</v>
      </c>
      <c r="J177" s="404">
        <f>ROUND(I177*F196,2)</f>
        <v>2178.83</v>
      </c>
      <c r="K177" s="218"/>
      <c r="L177" s="400">
        <v>5</v>
      </c>
      <c r="M177" s="404">
        <f>ROUND(L177*G196,2)</f>
        <v>2057.95</v>
      </c>
      <c r="N177" s="218"/>
      <c r="O177" s="400">
        <v>5.5</v>
      </c>
      <c r="P177" s="402">
        <f>ROUND(O177*G196,2)</f>
        <v>2263.75</v>
      </c>
      <c r="Q177" s="404">
        <f>F177+I177+L177+O177</f>
        <v>21</v>
      </c>
      <c r="R177" s="404">
        <f>G177+J177+M177+P177</f>
        <v>8481.279999999999</v>
      </c>
    </row>
    <row r="178" spans="1:18" s="215" customFormat="1" ht="25.5" customHeight="1">
      <c r="A178" s="401"/>
      <c r="B178" s="548"/>
      <c r="C178" s="549"/>
      <c r="D178" s="550"/>
      <c r="E178" s="227"/>
      <c r="F178" s="409"/>
      <c r="G178" s="401"/>
      <c r="H178" s="218"/>
      <c r="I178" s="401"/>
      <c r="J178" s="401">
        <f>(I178/3*296.21)+(I178/3*2*661.31)</f>
        <v>0</v>
      </c>
      <c r="K178" s="218"/>
      <c r="L178" s="401"/>
      <c r="M178" s="401"/>
      <c r="N178" s="218"/>
      <c r="O178" s="401"/>
      <c r="P178" s="403"/>
      <c r="Q178" s="401"/>
      <c r="R178" s="401"/>
    </row>
    <row r="179" spans="1:18" s="278" customFormat="1" ht="49.5" customHeight="1">
      <c r="A179" s="273">
        <v>4</v>
      </c>
      <c r="B179" s="405" t="s">
        <v>47</v>
      </c>
      <c r="C179" s="406"/>
      <c r="D179" s="407"/>
      <c r="E179" s="279"/>
      <c r="F179" s="274">
        <f>F180+F181+F182+F183+F184+F185+F186</f>
        <v>88.39</v>
      </c>
      <c r="G179" s="275">
        <f>G180+G181+G182+G183+G184+G185+G186</f>
        <v>35015.71</v>
      </c>
      <c r="H179" s="275"/>
      <c r="I179" s="276">
        <f>I180+I181+I183+I185</f>
        <v>80.05</v>
      </c>
      <c r="J179" s="275">
        <f>J180+J181+J183+J185</f>
        <v>31711.809999999998</v>
      </c>
      <c r="K179" s="275"/>
      <c r="L179" s="276">
        <f>L180+L181+L183+L185</f>
        <v>42</v>
      </c>
      <c r="M179" s="275">
        <f>M180+M181+M183+M185</f>
        <v>17286.78</v>
      </c>
      <c r="N179" s="275"/>
      <c r="O179" s="276">
        <f>O180+O181+O183+O185</f>
        <v>55</v>
      </c>
      <c r="P179" s="277">
        <f>P180+P181+P183+P185</f>
        <v>22637.45</v>
      </c>
      <c r="Q179" s="275">
        <f>Q180+Q181+Q183+Q185</f>
        <v>260.74</v>
      </c>
      <c r="R179" s="275">
        <f>R180+R181+R183+R185</f>
        <v>104789.84</v>
      </c>
    </row>
    <row r="180" spans="1:18" s="215" customFormat="1" ht="33" customHeight="1">
      <c r="A180" s="226"/>
      <c r="B180" s="530" t="s">
        <v>91</v>
      </c>
      <c r="C180" s="531"/>
      <c r="D180" s="532"/>
      <c r="E180" s="227"/>
      <c r="F180" s="223">
        <v>8.19</v>
      </c>
      <c r="G180" s="218">
        <f>ROUND(F180*F196,2)</f>
        <v>3244.47</v>
      </c>
      <c r="H180" s="218"/>
      <c r="I180" s="224">
        <v>7.05</v>
      </c>
      <c r="J180" s="218">
        <f>ROUND(I180*F196,2)</f>
        <v>2792.86</v>
      </c>
      <c r="K180" s="218"/>
      <c r="L180" s="224">
        <v>5</v>
      </c>
      <c r="M180" s="218">
        <f>ROUND(L180*G196,2)</f>
        <v>2057.95</v>
      </c>
      <c r="N180" s="218"/>
      <c r="O180" s="224">
        <v>5</v>
      </c>
      <c r="P180" s="219">
        <f>ROUND(O180*G196,2)</f>
        <v>2057.95</v>
      </c>
      <c r="Q180" s="218">
        <f aca="true" t="shared" si="31" ref="Q180:R185">F180+I180+L180+O180</f>
        <v>25.24</v>
      </c>
      <c r="R180" s="218">
        <f t="shared" si="31"/>
        <v>10153.23</v>
      </c>
    </row>
    <row r="181" spans="1:18" s="215" customFormat="1" ht="36" customHeight="1">
      <c r="A181" s="226"/>
      <c r="B181" s="530" t="s">
        <v>49</v>
      </c>
      <c r="C181" s="531"/>
      <c r="D181" s="532"/>
      <c r="E181" s="227"/>
      <c r="F181" s="223">
        <v>35</v>
      </c>
      <c r="G181" s="218">
        <f>ROUND(F181*F196,2)</f>
        <v>13865.25</v>
      </c>
      <c r="H181" s="218"/>
      <c r="I181" s="224">
        <v>39</v>
      </c>
      <c r="J181" s="218">
        <f>ROUND(I181*F196,2)</f>
        <v>15449.85</v>
      </c>
      <c r="K181" s="218"/>
      <c r="L181" s="224">
        <v>20</v>
      </c>
      <c r="M181" s="218">
        <f>ROUND(L181*G196,2)</f>
        <v>8231.8</v>
      </c>
      <c r="N181" s="218"/>
      <c r="O181" s="224">
        <v>27</v>
      </c>
      <c r="P181" s="219">
        <f>ROUND(O181*G196,2)</f>
        <v>11112.93</v>
      </c>
      <c r="Q181" s="218">
        <f t="shared" si="31"/>
        <v>121</v>
      </c>
      <c r="R181" s="218">
        <f t="shared" si="31"/>
        <v>48659.829999999994</v>
      </c>
    </row>
    <row r="182" spans="1:18" s="215" customFormat="1" ht="36" customHeight="1">
      <c r="A182" s="226"/>
      <c r="B182" s="530" t="s">
        <v>149</v>
      </c>
      <c r="C182" s="531"/>
      <c r="D182" s="532"/>
      <c r="E182" s="227"/>
      <c r="F182" s="223">
        <v>4.7</v>
      </c>
      <c r="G182" s="218">
        <f>ROUND(F182*F196,2)</f>
        <v>1861.91</v>
      </c>
      <c r="H182" s="218"/>
      <c r="I182" s="224">
        <v>4.7</v>
      </c>
      <c r="J182" s="218">
        <f>ROUND(I182*F196,2)</f>
        <v>1861.91</v>
      </c>
      <c r="K182" s="218"/>
      <c r="L182" s="224">
        <v>4.8</v>
      </c>
      <c r="M182" s="218">
        <f>ROUND(L182*G196,2)</f>
        <v>1975.63</v>
      </c>
      <c r="N182" s="218"/>
      <c r="O182" s="224">
        <v>4.8</v>
      </c>
      <c r="P182" s="219">
        <f>ROUND(O182*G196,2)</f>
        <v>1975.63</v>
      </c>
      <c r="Q182" s="218">
        <f>F182+I182+L182+O182</f>
        <v>19</v>
      </c>
      <c r="R182" s="218">
        <f>G182+J182+M182+P182</f>
        <v>7675.080000000001</v>
      </c>
    </row>
    <row r="183" spans="1:18" s="215" customFormat="1" ht="31.5" customHeight="1">
      <c r="A183" s="226"/>
      <c r="B183" s="530" t="s">
        <v>50</v>
      </c>
      <c r="C183" s="531"/>
      <c r="D183" s="532"/>
      <c r="E183" s="227"/>
      <c r="F183" s="223">
        <v>27</v>
      </c>
      <c r="G183" s="218">
        <f>ROUND(F183*F196,2)</f>
        <v>10696.05</v>
      </c>
      <c r="H183" s="218"/>
      <c r="I183" s="224">
        <v>25</v>
      </c>
      <c r="J183" s="218">
        <f>ROUND(I183*F196,2)</f>
        <v>9903.75</v>
      </c>
      <c r="K183" s="218"/>
      <c r="L183" s="224">
        <v>14</v>
      </c>
      <c r="M183" s="218">
        <f>ROUND(L183*G196,2)</f>
        <v>5762.26</v>
      </c>
      <c r="N183" s="218"/>
      <c r="O183" s="224">
        <v>16</v>
      </c>
      <c r="P183" s="219">
        <f>ROUND(O183*G196,2)</f>
        <v>6585.44</v>
      </c>
      <c r="Q183" s="218">
        <f t="shared" si="31"/>
        <v>82</v>
      </c>
      <c r="R183" s="218">
        <f t="shared" si="31"/>
        <v>32947.5</v>
      </c>
    </row>
    <row r="184" spans="1:18" s="215" customFormat="1" ht="31.5" customHeight="1">
      <c r="A184" s="226"/>
      <c r="B184" s="530" t="s">
        <v>151</v>
      </c>
      <c r="C184" s="531"/>
      <c r="D184" s="532"/>
      <c r="E184" s="227"/>
      <c r="F184" s="223">
        <v>0</v>
      </c>
      <c r="G184" s="218">
        <f>ROUND(F184*F196,2)</f>
        <v>0</v>
      </c>
      <c r="H184" s="218"/>
      <c r="I184" s="224">
        <v>2.54</v>
      </c>
      <c r="J184" s="218">
        <f>ROUND(I184*F196,2)</f>
        <v>1006.22</v>
      </c>
      <c r="K184" s="218"/>
      <c r="L184" s="224">
        <v>0</v>
      </c>
      <c r="M184" s="218">
        <f>ROUND(L184*G196,2)</f>
        <v>0</v>
      </c>
      <c r="N184" s="218"/>
      <c r="O184" s="224">
        <v>2.54</v>
      </c>
      <c r="P184" s="219">
        <f>ROUND(O184*G196,2)</f>
        <v>1045.44</v>
      </c>
      <c r="Q184" s="218">
        <f>F184+I184+L184+O184</f>
        <v>5.08</v>
      </c>
      <c r="R184" s="218">
        <f>G184+J184+M184+P184</f>
        <v>2051.66</v>
      </c>
    </row>
    <row r="185" spans="1:18" s="215" customFormat="1" ht="30" customHeight="1">
      <c r="A185" s="226"/>
      <c r="B185" s="530" t="s">
        <v>40</v>
      </c>
      <c r="C185" s="531"/>
      <c r="D185" s="532"/>
      <c r="E185" s="227">
        <v>112.1</v>
      </c>
      <c r="F185" s="223">
        <v>13.5</v>
      </c>
      <c r="G185" s="218">
        <f>ROUND(F185*F196,2)</f>
        <v>5348.03</v>
      </c>
      <c r="H185" s="218"/>
      <c r="I185" s="224">
        <v>9</v>
      </c>
      <c r="J185" s="218">
        <f>ROUND(I185*F196,2)</f>
        <v>3565.35</v>
      </c>
      <c r="K185" s="218"/>
      <c r="L185" s="224">
        <v>3</v>
      </c>
      <c r="M185" s="218">
        <f>ROUND(L185*G196,2)</f>
        <v>1234.77</v>
      </c>
      <c r="N185" s="218"/>
      <c r="O185" s="224">
        <v>7</v>
      </c>
      <c r="P185" s="219">
        <f>ROUND(O185*G196,2)</f>
        <v>2881.13</v>
      </c>
      <c r="Q185" s="218">
        <f t="shared" si="31"/>
        <v>32.5</v>
      </c>
      <c r="R185" s="218">
        <f t="shared" si="31"/>
        <v>13029.279999999999</v>
      </c>
    </row>
    <row r="186" spans="1:18" s="215" customFormat="1" ht="30" customHeight="1">
      <c r="A186" s="226"/>
      <c r="B186" s="410" t="s">
        <v>108</v>
      </c>
      <c r="C186" s="411"/>
      <c r="D186" s="412"/>
      <c r="E186" s="227"/>
      <c r="F186" s="223">
        <v>0</v>
      </c>
      <c r="G186" s="218">
        <f>ROUND(F186*F196,2)</f>
        <v>0</v>
      </c>
      <c r="H186" s="218"/>
      <c r="I186" s="224">
        <v>3.5</v>
      </c>
      <c r="J186" s="218">
        <f>ROUND(I186*F196,2)</f>
        <v>1386.53</v>
      </c>
      <c r="K186" s="218"/>
      <c r="L186" s="224">
        <v>0</v>
      </c>
      <c r="M186" s="218">
        <f>ROUND(L186*G196,2)</f>
        <v>0</v>
      </c>
      <c r="N186" s="218"/>
      <c r="O186" s="224">
        <v>3.5</v>
      </c>
      <c r="P186" s="219">
        <f>ROUND(O186*G196,2)</f>
        <v>1440.57</v>
      </c>
      <c r="Q186" s="218">
        <f>F186+I186+L186+O186</f>
        <v>7</v>
      </c>
      <c r="R186" s="218">
        <f>G186+J186+M186+P186</f>
        <v>2827.1</v>
      </c>
    </row>
    <row r="187" spans="1:18" s="278" customFormat="1" ht="49.5" customHeight="1">
      <c r="A187" s="273">
        <v>5</v>
      </c>
      <c r="B187" s="405" t="s">
        <v>53</v>
      </c>
      <c r="C187" s="406"/>
      <c r="D187" s="407"/>
      <c r="E187" s="279"/>
      <c r="F187" s="274">
        <f>F188+F189+F190</f>
        <v>7.6</v>
      </c>
      <c r="G187" s="275">
        <f>G188+G189+G190</f>
        <v>3010.75</v>
      </c>
      <c r="H187" s="275"/>
      <c r="I187" s="276">
        <f>I188+I189+I190</f>
        <v>7.6</v>
      </c>
      <c r="J187" s="275">
        <f>J188+J189+J190</f>
        <v>3010.75</v>
      </c>
      <c r="K187" s="275"/>
      <c r="L187" s="276">
        <f>L188+L189+L190</f>
        <v>7.6</v>
      </c>
      <c r="M187" s="275">
        <f>M188+M189+M190</f>
        <v>3128.09</v>
      </c>
      <c r="N187" s="275"/>
      <c r="O187" s="276">
        <f>O188+O189+O190</f>
        <v>7.6</v>
      </c>
      <c r="P187" s="277">
        <f>P188+P189+P190</f>
        <v>3128.09</v>
      </c>
      <c r="Q187" s="275">
        <f>Q188+Q189+Q190</f>
        <v>30.4</v>
      </c>
      <c r="R187" s="275">
        <f>R188+R189+R190</f>
        <v>12277.68</v>
      </c>
    </row>
    <row r="188" spans="1:18" s="215" customFormat="1" ht="31.5" customHeight="1">
      <c r="A188" s="226"/>
      <c r="B188" s="560" t="s">
        <v>98</v>
      </c>
      <c r="C188" s="561"/>
      <c r="D188" s="562"/>
      <c r="E188" s="227"/>
      <c r="F188" s="223">
        <v>2.3</v>
      </c>
      <c r="G188" s="218">
        <f>ROUND(F188*F196,2)</f>
        <v>911.15</v>
      </c>
      <c r="H188" s="218"/>
      <c r="I188" s="224">
        <v>2.3</v>
      </c>
      <c r="J188" s="218">
        <f>ROUND(I188*F196,2)</f>
        <v>911.15</v>
      </c>
      <c r="K188" s="218"/>
      <c r="L188" s="224">
        <v>2.3</v>
      </c>
      <c r="M188" s="218">
        <f>ROUND(L188*G196,2)</f>
        <v>946.66</v>
      </c>
      <c r="N188" s="218"/>
      <c r="O188" s="224">
        <v>2.3</v>
      </c>
      <c r="P188" s="219">
        <f>ROUND(O188*G196,2)</f>
        <v>946.66</v>
      </c>
      <c r="Q188" s="218">
        <f aca="true" t="shared" si="32" ref="Q188:R190">F188+I188+L188+O188</f>
        <v>9.2</v>
      </c>
      <c r="R188" s="218">
        <f t="shared" si="32"/>
        <v>3715.62</v>
      </c>
    </row>
    <row r="189" spans="1:18" s="215" customFormat="1" ht="34.5" customHeight="1">
      <c r="A189" s="226"/>
      <c r="B189" s="530" t="s">
        <v>55</v>
      </c>
      <c r="C189" s="531"/>
      <c r="D189" s="532"/>
      <c r="E189" s="227"/>
      <c r="F189" s="223">
        <v>2.3</v>
      </c>
      <c r="G189" s="219">
        <f>ROUND(F189*F196,2)</f>
        <v>911.15</v>
      </c>
      <c r="H189" s="218"/>
      <c r="I189" s="224">
        <v>2.3</v>
      </c>
      <c r="J189" s="219">
        <f>ROUND(I189*F196,2)</f>
        <v>911.15</v>
      </c>
      <c r="K189" s="218"/>
      <c r="L189" s="224">
        <v>2.3</v>
      </c>
      <c r="M189" s="219">
        <f>ROUND(L189*G196,2)</f>
        <v>946.66</v>
      </c>
      <c r="N189" s="218"/>
      <c r="O189" s="224">
        <v>2.3</v>
      </c>
      <c r="P189" s="219">
        <f>ROUND(O189*G196,2)</f>
        <v>946.66</v>
      </c>
      <c r="Q189" s="218">
        <f t="shared" si="32"/>
        <v>9.2</v>
      </c>
      <c r="R189" s="219">
        <f t="shared" si="32"/>
        <v>3715.62</v>
      </c>
    </row>
    <row r="190" spans="1:18" s="215" customFormat="1" ht="31.5" customHeight="1">
      <c r="A190" s="226"/>
      <c r="B190" s="530" t="s">
        <v>81</v>
      </c>
      <c r="C190" s="531"/>
      <c r="D190" s="532"/>
      <c r="E190" s="227"/>
      <c r="F190" s="223">
        <v>3</v>
      </c>
      <c r="G190" s="218">
        <f>ROUND(F190*F196,2)</f>
        <v>1188.45</v>
      </c>
      <c r="H190" s="218"/>
      <c r="I190" s="224">
        <v>3</v>
      </c>
      <c r="J190" s="218">
        <f>ROUND(I190*F196,2)</f>
        <v>1188.45</v>
      </c>
      <c r="K190" s="218"/>
      <c r="L190" s="224">
        <v>3</v>
      </c>
      <c r="M190" s="218">
        <f>ROUND(L190*G196,2)</f>
        <v>1234.77</v>
      </c>
      <c r="N190" s="218"/>
      <c r="O190" s="224">
        <v>3</v>
      </c>
      <c r="P190" s="219">
        <f>ROUND(O190*G196,2)</f>
        <v>1234.77</v>
      </c>
      <c r="Q190" s="218">
        <f t="shared" si="32"/>
        <v>12</v>
      </c>
      <c r="R190" s="218">
        <f t="shared" si="32"/>
        <v>4846.4400000000005</v>
      </c>
    </row>
    <row r="191" spans="1:18" s="278" customFormat="1" ht="49.5" customHeight="1">
      <c r="A191" s="273">
        <v>6</v>
      </c>
      <c r="B191" s="563" t="s">
        <v>82</v>
      </c>
      <c r="C191" s="564"/>
      <c r="D191" s="565"/>
      <c r="E191" s="279"/>
      <c r="F191" s="280">
        <f>SUM(F192:F192)</f>
        <v>3</v>
      </c>
      <c r="G191" s="275">
        <f>SUM(G192:G192)</f>
        <v>1188.45</v>
      </c>
      <c r="H191" s="275">
        <f>SUM(H192:H192)</f>
        <v>0</v>
      </c>
      <c r="I191" s="281">
        <f>SUM(I192:I192)</f>
        <v>3</v>
      </c>
      <c r="J191" s="275">
        <f>SUM(J192:J192)</f>
        <v>1188.45</v>
      </c>
      <c r="K191" s="275">
        <f aca="true" t="shared" si="33" ref="K191:R191">SUM(K192:K192)</f>
        <v>0</v>
      </c>
      <c r="L191" s="281">
        <f t="shared" si="33"/>
        <v>3</v>
      </c>
      <c r="M191" s="275">
        <f t="shared" si="33"/>
        <v>1234.77</v>
      </c>
      <c r="N191" s="275">
        <f t="shared" si="33"/>
        <v>0</v>
      </c>
      <c r="O191" s="281">
        <f t="shared" si="33"/>
        <v>3</v>
      </c>
      <c r="P191" s="277">
        <f t="shared" si="33"/>
        <v>1234.77</v>
      </c>
      <c r="Q191" s="277">
        <f t="shared" si="33"/>
        <v>12</v>
      </c>
      <c r="R191" s="275">
        <f t="shared" si="33"/>
        <v>4846.4400000000005</v>
      </c>
    </row>
    <row r="192" spans="1:18" s="215" customFormat="1" ht="30" customHeight="1">
      <c r="A192" s="221"/>
      <c r="B192" s="530" t="s">
        <v>83</v>
      </c>
      <c r="C192" s="531"/>
      <c r="D192" s="532"/>
      <c r="E192" s="227"/>
      <c r="F192" s="230">
        <v>3</v>
      </c>
      <c r="G192" s="218">
        <f>ROUND(F192*F196,2)</f>
        <v>1188.45</v>
      </c>
      <c r="H192" s="218"/>
      <c r="I192" s="232">
        <v>3</v>
      </c>
      <c r="J192" s="218">
        <f>ROUND(F196*I192,2)</f>
        <v>1188.45</v>
      </c>
      <c r="K192" s="218"/>
      <c r="L192" s="232">
        <v>3</v>
      </c>
      <c r="M192" s="218">
        <f>ROUND(L192*G196,2)</f>
        <v>1234.77</v>
      </c>
      <c r="N192" s="218"/>
      <c r="O192" s="232">
        <v>3</v>
      </c>
      <c r="P192" s="219">
        <f>ROUND(O192*G196,2)</f>
        <v>1234.77</v>
      </c>
      <c r="Q192" s="219">
        <f>F192+I192+L192+O192</f>
        <v>12</v>
      </c>
      <c r="R192" s="218">
        <f>G192+J192+M192+P192</f>
        <v>4846.4400000000005</v>
      </c>
    </row>
    <row r="193" spans="1:18" s="278" customFormat="1" ht="49.5" customHeight="1">
      <c r="A193" s="282"/>
      <c r="B193" s="554" t="s">
        <v>19</v>
      </c>
      <c r="C193" s="555"/>
      <c r="D193" s="556"/>
      <c r="E193" s="263" t="e">
        <f>#REF!+#REF!+#REF!+E167+E168+E169+E170+E171+E172+E185+#REF!+#REF!+#REF!</f>
        <v>#REF!</v>
      </c>
      <c r="F193" s="276">
        <f>F166+F173+F176+F179+F187+F191</f>
        <v>273.44</v>
      </c>
      <c r="G193" s="275">
        <f>G166+G173+G176+G179+G187+G191</f>
        <v>108323.27999999998</v>
      </c>
      <c r="H193" s="275" t="e">
        <f>#REF!+H166+H173+H176+H179+H187+#REF!+H191</f>
        <v>#REF!</v>
      </c>
      <c r="I193" s="276">
        <f>+I166+I173+I176+I179+I187+I191</f>
        <v>269.6</v>
      </c>
      <c r="J193" s="275">
        <f>J166+J173+J176+J179+J187+J191</f>
        <v>106802.06999999999</v>
      </c>
      <c r="K193" s="275" t="e">
        <f>#REF!+K166+K173+K176+K179+K187+#REF!+K191</f>
        <v>#REF!</v>
      </c>
      <c r="L193" s="276">
        <f>L166+L173+L176+L179+L187+L191</f>
        <v>232.54999999999998</v>
      </c>
      <c r="M193" s="275">
        <f>M166+M173+M176+M179+M187+M191</f>
        <v>95715.26999999999</v>
      </c>
      <c r="N193" s="275" t="e">
        <f>#REF!+N166+N173+N176+N179+N187+#REF!+N191</f>
        <v>#REF!</v>
      </c>
      <c r="O193" s="276">
        <f>+O166+O173+O176+O179+O187+O191</f>
        <v>246.25</v>
      </c>
      <c r="P193" s="277">
        <f>P166+P173+P176+P179+P187+P191</f>
        <v>101354.06</v>
      </c>
      <c r="Q193" s="275">
        <f>Q166+Q173+Q176+Q179+Q187+Q191</f>
        <v>1017.14</v>
      </c>
      <c r="R193" s="275">
        <f>R166+R173+R176+R179+R187+R191</f>
        <v>410332.7699999999</v>
      </c>
    </row>
    <row r="194" spans="1:18" s="215" customFormat="1" ht="65.25" customHeight="1">
      <c r="A194" s="233"/>
      <c r="B194" s="557" t="s">
        <v>17</v>
      </c>
      <c r="C194" s="558"/>
      <c r="D194" s="559"/>
      <c r="E194" s="397" t="s">
        <v>139</v>
      </c>
      <c r="F194" s="398"/>
      <c r="G194" s="398"/>
      <c r="H194" s="398"/>
      <c r="I194" s="398"/>
      <c r="J194" s="398"/>
      <c r="K194" s="398"/>
      <c r="L194" s="398"/>
      <c r="M194" s="398"/>
      <c r="N194" s="398"/>
      <c r="O194" s="398"/>
      <c r="P194" s="398"/>
      <c r="Q194" s="398"/>
      <c r="R194" s="399"/>
    </row>
    <row r="195" spans="6:7" s="215" customFormat="1" ht="25.5" customHeight="1">
      <c r="F195" s="190"/>
      <c r="G195" s="190"/>
    </row>
    <row r="196" spans="6:7" s="215" customFormat="1" ht="25.5" customHeight="1">
      <c r="F196" s="9">
        <v>396.15</v>
      </c>
      <c r="G196" s="9">
        <v>411.59</v>
      </c>
    </row>
    <row r="197" spans="4:12" ht="25.5" customHeight="1">
      <c r="D197" s="155"/>
      <c r="E197" s="155"/>
      <c r="F197" s="190"/>
      <c r="G197" s="190"/>
      <c r="H197" s="155"/>
      <c r="I197" s="155"/>
      <c r="J197" s="155"/>
      <c r="K197" s="155"/>
      <c r="L197" s="155"/>
    </row>
    <row r="198" spans="4:12" ht="25.5" customHeight="1">
      <c r="D198" s="155"/>
      <c r="E198" s="155"/>
      <c r="F198" s="155"/>
      <c r="G198" s="155"/>
      <c r="H198" s="155"/>
      <c r="I198" s="155"/>
      <c r="J198" s="155"/>
      <c r="K198" s="155"/>
      <c r="L198" s="155"/>
    </row>
    <row r="199" ht="25.5" customHeight="1"/>
    <row r="200" ht="25.5" customHeight="1"/>
    <row r="201" spans="1:18" ht="25.5">
      <c r="A201" s="132"/>
      <c r="B201" s="133"/>
      <c r="C201" s="134"/>
      <c r="D201" s="134"/>
      <c r="E201" s="135"/>
      <c r="F201" s="136"/>
      <c r="G201" s="137"/>
      <c r="H201" s="138"/>
      <c r="I201" s="139"/>
      <c r="J201" s="137"/>
      <c r="K201" s="138"/>
      <c r="L201" s="139"/>
      <c r="M201" s="137"/>
      <c r="N201" s="138"/>
      <c r="O201" s="139"/>
      <c r="P201" s="140"/>
      <c r="Q201" s="141"/>
      <c r="R201" s="137"/>
    </row>
    <row r="202" spans="1:18" ht="25.5">
      <c r="A202" s="142"/>
      <c r="B202" s="551"/>
      <c r="C202" s="551"/>
      <c r="D202" s="551"/>
      <c r="E202" s="143"/>
      <c r="F202" s="144"/>
      <c r="G202" s="145"/>
      <c r="H202" s="146"/>
      <c r="I202" s="144"/>
      <c r="J202" s="145"/>
      <c r="K202" s="146"/>
      <c r="L202" s="144"/>
      <c r="M202" s="145"/>
      <c r="N202" s="146"/>
      <c r="O202" s="144"/>
      <c r="P202" s="147"/>
      <c r="Q202" s="146"/>
      <c r="R202" s="145"/>
    </row>
    <row r="203" spans="1:18" ht="25.5">
      <c r="A203" s="148"/>
      <c r="B203" s="552"/>
      <c r="C203" s="552"/>
      <c r="D203" s="552"/>
      <c r="E203" s="553"/>
      <c r="F203" s="553"/>
      <c r="G203" s="553"/>
      <c r="H203" s="553"/>
      <c r="I203" s="553"/>
      <c r="J203" s="553"/>
      <c r="K203" s="553"/>
      <c r="L203" s="553"/>
      <c r="M203" s="553"/>
      <c r="N203" s="553"/>
      <c r="O203" s="553"/>
      <c r="P203" s="553"/>
      <c r="Q203" s="553"/>
      <c r="R203" s="553"/>
    </row>
    <row r="204" spans="1:18" ht="25.5">
      <c r="A204" s="149"/>
      <c r="B204" s="149"/>
      <c r="C204" s="149"/>
      <c r="D204" s="149"/>
      <c r="E204" s="149"/>
      <c r="F204" s="149"/>
      <c r="G204" s="150"/>
      <c r="H204" s="149"/>
      <c r="I204" s="149"/>
      <c r="J204" s="150"/>
      <c r="K204" s="149"/>
      <c r="L204" s="149"/>
      <c r="M204" s="150"/>
      <c r="N204" s="149"/>
      <c r="O204" s="149"/>
      <c r="P204" s="150"/>
      <c r="Q204" s="149"/>
      <c r="R204" s="150"/>
    </row>
    <row r="205" spans="1:18" ht="25.5">
      <c r="A205" s="149"/>
      <c r="B205" s="149"/>
      <c r="C205" s="149"/>
      <c r="D205" s="149"/>
      <c r="E205" s="149"/>
      <c r="F205" s="149"/>
      <c r="G205" s="150"/>
      <c r="H205" s="149"/>
      <c r="I205" s="149"/>
      <c r="J205" s="150"/>
      <c r="K205" s="149"/>
      <c r="L205" s="149"/>
      <c r="M205" s="150"/>
      <c r="N205" s="149"/>
      <c r="O205" s="149"/>
      <c r="P205" s="150"/>
      <c r="Q205" s="149"/>
      <c r="R205" s="150"/>
    </row>
    <row r="206" spans="1:18" ht="25.5">
      <c r="A206" s="149"/>
      <c r="B206" s="149"/>
      <c r="C206" s="149"/>
      <c r="D206" s="149"/>
      <c r="E206" s="149"/>
      <c r="F206" s="149"/>
      <c r="G206" s="150"/>
      <c r="H206" s="149"/>
      <c r="I206" s="149"/>
      <c r="J206" s="150"/>
      <c r="K206" s="149"/>
      <c r="L206" s="149"/>
      <c r="M206" s="150"/>
      <c r="N206" s="149"/>
      <c r="O206" s="149"/>
      <c r="P206" s="150"/>
      <c r="Q206" s="149"/>
      <c r="R206" s="150"/>
    </row>
    <row r="207" spans="1:18" ht="25.5">
      <c r="A207" s="149"/>
      <c r="B207" s="149"/>
      <c r="C207" s="149"/>
      <c r="D207" s="149"/>
      <c r="E207" s="149"/>
      <c r="F207" s="149"/>
      <c r="G207" s="150"/>
      <c r="H207" s="149"/>
      <c r="I207" s="149"/>
      <c r="J207" s="150"/>
      <c r="K207" s="149"/>
      <c r="L207" s="149"/>
      <c r="M207" s="150"/>
      <c r="N207" s="149"/>
      <c r="O207" s="149"/>
      <c r="P207" s="150"/>
      <c r="Q207" s="149"/>
      <c r="R207" s="150"/>
    </row>
  </sheetData>
  <sheetProtection/>
  <mergeCells count="235">
    <mergeCell ref="B202:D202"/>
    <mergeCell ref="B203:D203"/>
    <mergeCell ref="E203:R203"/>
    <mergeCell ref="B190:D190"/>
    <mergeCell ref="B191:D191"/>
    <mergeCell ref="B192:D192"/>
    <mergeCell ref="B193:D193"/>
    <mergeCell ref="B194:D194"/>
    <mergeCell ref="E194:R194"/>
    <mergeCell ref="B181:D181"/>
    <mergeCell ref="B183:D183"/>
    <mergeCell ref="B185:D185"/>
    <mergeCell ref="B187:D187"/>
    <mergeCell ref="B188:D188"/>
    <mergeCell ref="B189:D189"/>
    <mergeCell ref="B182:D182"/>
    <mergeCell ref="B184:D184"/>
    <mergeCell ref="B186:D186"/>
    <mergeCell ref="O177:O178"/>
    <mergeCell ref="P177:P178"/>
    <mergeCell ref="Q177:Q178"/>
    <mergeCell ref="R177:R178"/>
    <mergeCell ref="B179:D179"/>
    <mergeCell ref="B180:D180"/>
    <mergeCell ref="F177:F178"/>
    <mergeCell ref="G177:G178"/>
    <mergeCell ref="I177:I178"/>
    <mergeCell ref="J177:J178"/>
    <mergeCell ref="L177:L178"/>
    <mergeCell ref="M177:M178"/>
    <mergeCell ref="B172:D172"/>
    <mergeCell ref="B173:D173"/>
    <mergeCell ref="B174:D174"/>
    <mergeCell ref="B175:D175"/>
    <mergeCell ref="B176:D176"/>
    <mergeCell ref="A177:A178"/>
    <mergeCell ref="B177:D178"/>
    <mergeCell ref="B166:D166"/>
    <mergeCell ref="B167:D167"/>
    <mergeCell ref="B168:D168"/>
    <mergeCell ref="B169:D169"/>
    <mergeCell ref="B170:D170"/>
    <mergeCell ref="B171:D171"/>
    <mergeCell ref="E160:R160"/>
    <mergeCell ref="A163:R163"/>
    <mergeCell ref="A164:A165"/>
    <mergeCell ref="B164:D165"/>
    <mergeCell ref="E164:G164"/>
    <mergeCell ref="H164:J164"/>
    <mergeCell ref="K164:M164"/>
    <mergeCell ref="N164:P164"/>
    <mergeCell ref="Q164:R164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E125:R125"/>
    <mergeCell ref="A128:R128"/>
    <mergeCell ref="A129:A130"/>
    <mergeCell ref="B129:D130"/>
    <mergeCell ref="E129:G129"/>
    <mergeCell ref="H129:J129"/>
    <mergeCell ref="K129:M129"/>
    <mergeCell ref="N129:P129"/>
    <mergeCell ref="Q129:R129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P89:R89"/>
    <mergeCell ref="P90:R90"/>
    <mergeCell ref="A92:R92"/>
    <mergeCell ref="A93:A94"/>
    <mergeCell ref="B93:D94"/>
    <mergeCell ref="E93:G93"/>
    <mergeCell ref="H93:J93"/>
    <mergeCell ref="K93:M93"/>
    <mergeCell ref="N93:P93"/>
    <mergeCell ref="Q93:R93"/>
    <mergeCell ref="B81:D81"/>
    <mergeCell ref="B82:D82"/>
    <mergeCell ref="B83:D83"/>
    <mergeCell ref="B84:D84"/>
    <mergeCell ref="E84:R84"/>
    <mergeCell ref="P88:R88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E45:R45"/>
    <mergeCell ref="A48:R48"/>
    <mergeCell ref="A49:A50"/>
    <mergeCell ref="B49:D50"/>
    <mergeCell ref="E49:G49"/>
    <mergeCell ref="H49:J49"/>
    <mergeCell ref="K49:M49"/>
    <mergeCell ref="N49:P49"/>
    <mergeCell ref="Q49:R49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P23:P24"/>
    <mergeCell ref="Q23:Q24"/>
    <mergeCell ref="R23:R24"/>
    <mergeCell ref="B25:D25"/>
    <mergeCell ref="B26:D26"/>
    <mergeCell ref="G23:G24"/>
    <mergeCell ref="I23:I24"/>
    <mergeCell ref="J23:J24"/>
    <mergeCell ref="L23:L24"/>
    <mergeCell ref="M23:M24"/>
    <mergeCell ref="O23:O24"/>
    <mergeCell ref="B20:D20"/>
    <mergeCell ref="B21:D21"/>
    <mergeCell ref="B22:D22"/>
    <mergeCell ref="A23:A24"/>
    <mergeCell ref="B23:D24"/>
    <mergeCell ref="F23:F24"/>
    <mergeCell ref="B14:D14"/>
    <mergeCell ref="B15:D15"/>
    <mergeCell ref="B16:D16"/>
    <mergeCell ref="B17:D17"/>
    <mergeCell ref="B18:D18"/>
    <mergeCell ref="B19:D19"/>
    <mergeCell ref="N8:P8"/>
    <mergeCell ref="Q8:R8"/>
    <mergeCell ref="B10:D10"/>
    <mergeCell ref="B11:D11"/>
    <mergeCell ref="B12:D12"/>
    <mergeCell ref="B13:D13"/>
    <mergeCell ref="P2:R2"/>
    <mergeCell ref="P3:R3"/>
    <mergeCell ref="P4:R4"/>
    <mergeCell ref="A6:R6"/>
    <mergeCell ref="A7:R7"/>
    <mergeCell ref="A8:A9"/>
    <mergeCell ref="B8:D9"/>
    <mergeCell ref="E8:G8"/>
    <mergeCell ref="H8:J8"/>
    <mergeCell ref="K8:M8"/>
  </mergeCells>
  <printOptions/>
  <pageMargins left="0" right="0" top="0.7480314960629921" bottom="0.7480314960629921" header="0.31496062992125984" footer="0.31496062992125984"/>
  <pageSetup fitToHeight="0" horizontalDpi="600" verticalDpi="600" orientation="landscape" paperSize="9" scale="31" r:id="rId1"/>
  <rowBreaks count="4" manualBreakCount="4">
    <brk id="47" max="17" man="1"/>
    <brk id="87" max="17" man="1"/>
    <brk id="127" max="17" man="1"/>
    <brk id="162" max="17" man="1"/>
  </rowBreaks>
  <colBreaks count="1" manualBreakCount="1">
    <brk id="19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2"/>
  <sheetViews>
    <sheetView tabSelected="1" view="pageBreakPreview" zoomScale="60" zoomScaleNormal="85" zoomScalePageLayoutView="0" workbookViewId="0" topLeftCell="A1">
      <selection activeCell="F154" sqref="F154:S154"/>
    </sheetView>
  </sheetViews>
  <sheetFormatPr defaultColWidth="9.140625" defaultRowHeight="12.75"/>
  <cols>
    <col min="1" max="1" width="6.7109375" style="7" customWidth="1"/>
    <col min="2" max="2" width="9.140625" style="7" customWidth="1"/>
    <col min="3" max="3" width="21.140625" style="7" customWidth="1"/>
    <col min="4" max="4" width="59.421875" style="7" customWidth="1"/>
    <col min="5" max="5" width="23.7109375" style="7" customWidth="1"/>
    <col min="6" max="6" width="14.421875" style="7" hidden="1" customWidth="1"/>
    <col min="7" max="7" width="24.7109375" style="7" customWidth="1"/>
    <col min="8" max="8" width="29.8515625" style="7" customWidth="1"/>
    <col min="9" max="9" width="9.8515625" style="7" hidden="1" customWidth="1"/>
    <col min="10" max="10" width="29.421875" style="7" customWidth="1"/>
    <col min="11" max="11" width="31.421875" style="7" customWidth="1"/>
    <col min="12" max="12" width="9.8515625" style="7" hidden="1" customWidth="1"/>
    <col min="13" max="13" width="28.140625" style="7" customWidth="1"/>
    <col min="14" max="14" width="30.421875" style="7" customWidth="1"/>
    <col min="15" max="15" width="9.8515625" style="7" hidden="1" customWidth="1"/>
    <col min="16" max="16" width="27.00390625" style="7" customWidth="1"/>
    <col min="17" max="18" width="29.28125" style="7" customWidth="1"/>
    <col min="19" max="19" width="35.00390625" style="7" customWidth="1"/>
    <col min="20" max="20" width="22.28125" style="51" customWidth="1"/>
    <col min="21" max="21" width="22.421875" style="7" bestFit="1" customWidth="1"/>
    <col min="22" max="22" width="31.140625" style="7" customWidth="1"/>
    <col min="23" max="23" width="10.28125" style="7" bestFit="1" customWidth="1"/>
    <col min="24" max="16384" width="9.140625" style="7" customWidth="1"/>
  </cols>
  <sheetData>
    <row r="1" spans="1:23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38"/>
      <c r="P1" s="338"/>
      <c r="Q1" s="41"/>
      <c r="R1" s="41"/>
      <c r="S1" s="338"/>
      <c r="U1" s="9"/>
      <c r="V1" s="9"/>
      <c r="W1" s="9"/>
    </row>
    <row r="2" spans="1:23" ht="35.2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38"/>
      <c r="P2" s="338"/>
      <c r="Q2" s="633"/>
      <c r="R2" s="633"/>
      <c r="S2" s="633"/>
      <c r="U2" s="9"/>
      <c r="V2" s="9"/>
      <c r="W2" s="9"/>
    </row>
    <row r="3" spans="1:23" ht="35.2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38"/>
      <c r="P3" s="338"/>
      <c r="Q3" s="633"/>
      <c r="R3" s="633"/>
      <c r="S3" s="633"/>
      <c r="U3" s="9"/>
      <c r="V3" s="9"/>
      <c r="W3" s="9"/>
    </row>
    <row r="4" spans="1:23" ht="35.2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38"/>
      <c r="P4" s="338"/>
      <c r="Q4" s="633"/>
      <c r="R4" s="633"/>
      <c r="S4" s="633"/>
      <c r="U4" s="9"/>
      <c r="V4" s="9"/>
      <c r="W4" s="9"/>
    </row>
    <row r="5" spans="1:23" ht="35.2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38"/>
      <c r="P5" s="338"/>
      <c r="Q5" s="338"/>
      <c r="R5" s="338"/>
      <c r="S5" s="338"/>
      <c r="U5" s="9"/>
      <c r="V5" s="9"/>
      <c r="W5" s="9"/>
    </row>
    <row r="6" spans="1:23" ht="33.75" customHeight="1" hidden="1">
      <c r="A6" s="422" t="s">
        <v>67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U6" s="9"/>
      <c r="V6" s="9"/>
      <c r="W6" s="9"/>
    </row>
    <row r="7" spans="1:23" ht="18.75" customHeight="1" hidden="1">
      <c r="A7" s="634" t="s">
        <v>15</v>
      </c>
      <c r="B7" s="435" t="s">
        <v>0</v>
      </c>
      <c r="C7" s="436"/>
      <c r="D7" s="437"/>
      <c r="E7" s="335"/>
      <c r="F7" s="463" t="s">
        <v>1</v>
      </c>
      <c r="G7" s="464"/>
      <c r="H7" s="465"/>
      <c r="I7" s="463" t="s">
        <v>3</v>
      </c>
      <c r="J7" s="464"/>
      <c r="K7" s="465"/>
      <c r="L7" s="463" t="s">
        <v>4</v>
      </c>
      <c r="M7" s="464"/>
      <c r="N7" s="465"/>
      <c r="O7" s="463" t="s">
        <v>6</v>
      </c>
      <c r="P7" s="464"/>
      <c r="Q7" s="465"/>
      <c r="R7" s="463" t="s">
        <v>7</v>
      </c>
      <c r="S7" s="465"/>
      <c r="V7" s="9"/>
      <c r="W7" s="9"/>
    </row>
    <row r="8" spans="1:23" ht="53.25" hidden="1">
      <c r="A8" s="635"/>
      <c r="B8" s="438"/>
      <c r="C8" s="439"/>
      <c r="D8" s="440"/>
      <c r="E8" s="337"/>
      <c r="F8" s="334"/>
      <c r="G8" s="334" t="s">
        <v>2</v>
      </c>
      <c r="H8" s="334" t="s">
        <v>5</v>
      </c>
      <c r="I8" s="334"/>
      <c r="J8" s="334" t="s">
        <v>2</v>
      </c>
      <c r="K8" s="334" t="s">
        <v>5</v>
      </c>
      <c r="L8" s="334"/>
      <c r="M8" s="334" t="s">
        <v>2</v>
      </c>
      <c r="N8" s="334" t="s">
        <v>5</v>
      </c>
      <c r="O8" s="334" t="s">
        <v>2</v>
      </c>
      <c r="P8" s="334" t="s">
        <v>2</v>
      </c>
      <c r="Q8" s="334" t="s">
        <v>5</v>
      </c>
      <c r="R8" s="334" t="s">
        <v>2</v>
      </c>
      <c r="S8" s="334" t="s">
        <v>5</v>
      </c>
      <c r="V8" s="9"/>
      <c r="W8" s="9"/>
    </row>
    <row r="9" spans="1:23" ht="30" customHeight="1" hidden="1">
      <c r="A9" s="12">
        <v>1</v>
      </c>
      <c r="B9" s="618" t="s">
        <v>33</v>
      </c>
      <c r="C9" s="619"/>
      <c r="D9" s="620"/>
      <c r="E9" s="341"/>
      <c r="F9" s="12">
        <v>22.6</v>
      </c>
      <c r="G9" s="42">
        <v>22.6</v>
      </c>
      <c r="H9" s="6">
        <f>G9*G36</f>
        <v>60523.252</v>
      </c>
      <c r="I9" s="6">
        <v>7.9</v>
      </c>
      <c r="J9" s="6">
        <v>7.5</v>
      </c>
      <c r="K9" s="6">
        <f>J9*G36</f>
        <v>20085.15</v>
      </c>
      <c r="L9" s="6">
        <v>2.9</v>
      </c>
      <c r="M9" s="6">
        <v>2.4</v>
      </c>
      <c r="N9" s="6">
        <f>M9*H36</f>
        <v>7174.727999999999</v>
      </c>
      <c r="O9" s="6">
        <v>20.6</v>
      </c>
      <c r="P9" s="6">
        <v>18.7</v>
      </c>
      <c r="Q9" s="6">
        <f>P9*H36</f>
        <v>55903.08899999999</v>
      </c>
      <c r="R9" s="6">
        <f aca="true" t="shared" si="0" ref="R9:S17">G9+J9+M9+P9</f>
        <v>51.2</v>
      </c>
      <c r="S9" s="6">
        <f t="shared" si="0"/>
        <v>143686.21899999998</v>
      </c>
      <c r="T9" s="51" t="s">
        <v>21</v>
      </c>
      <c r="U9" s="10"/>
      <c r="V9" s="8">
        <f>H9+K9+N9+Q9</f>
        <v>143686.21899999998</v>
      </c>
      <c r="W9" s="9">
        <f>G9+J9+M9+P9</f>
        <v>51.2</v>
      </c>
    </row>
    <row r="10" spans="1:23" ht="30" customHeight="1" hidden="1">
      <c r="A10" s="12">
        <v>2</v>
      </c>
      <c r="B10" s="618" t="s">
        <v>41</v>
      </c>
      <c r="C10" s="619"/>
      <c r="D10" s="620"/>
      <c r="E10" s="341"/>
      <c r="F10" s="12"/>
      <c r="G10" s="42">
        <f>G11+G12+G13+G14+G15+G16</f>
        <v>3047.7000000000003</v>
      </c>
      <c r="H10" s="6">
        <f>H11+H12+H13+H14+H15+H16</f>
        <v>8161801.554</v>
      </c>
      <c r="I10" s="6"/>
      <c r="J10" s="6">
        <f>J11+J12+J13+J14+J15+J16</f>
        <v>894.2</v>
      </c>
      <c r="K10" s="6">
        <f>K11+K12+K13+K14+K15+K16</f>
        <v>2394685.484</v>
      </c>
      <c r="L10" s="6"/>
      <c r="M10" s="6">
        <f>M11+M12+M13+M14+M15+M16</f>
        <v>284.29999999999995</v>
      </c>
      <c r="N10" s="6">
        <f>N11+N12+N13+N14+N15+N16</f>
        <v>849906.321</v>
      </c>
      <c r="O10" s="6"/>
      <c r="P10" s="6">
        <f>P11+P12+P13+P14+P15+P16</f>
        <v>2169.5</v>
      </c>
      <c r="Q10" s="6">
        <f>Q11+Q12+Q13+Q14+Q15+Q16</f>
        <v>6485655.165</v>
      </c>
      <c r="R10" s="6">
        <f>R11+R12+R13+R14+R15+R16</f>
        <v>6395.7</v>
      </c>
      <c r="S10" s="6">
        <f>S11+S12+S13+S14+S15+S16</f>
        <v>17892048.524</v>
      </c>
      <c r="T10" s="51" t="s">
        <v>21</v>
      </c>
      <c r="U10" s="10"/>
      <c r="V10" s="8"/>
      <c r="W10" s="9"/>
    </row>
    <row r="11" spans="1:23" ht="33.75" customHeight="1" hidden="1">
      <c r="A11" s="12"/>
      <c r="B11" s="460" t="s">
        <v>34</v>
      </c>
      <c r="C11" s="461"/>
      <c r="D11" s="462"/>
      <c r="E11" s="331"/>
      <c r="F11" s="12">
        <v>968.6</v>
      </c>
      <c r="G11" s="43">
        <v>780</v>
      </c>
      <c r="H11" s="13">
        <f>G11*G36</f>
        <v>2088855.6</v>
      </c>
      <c r="I11" s="13">
        <v>347.1</v>
      </c>
      <c r="J11" s="13">
        <v>150</v>
      </c>
      <c r="K11" s="13">
        <f>J11*G36</f>
        <v>401703</v>
      </c>
      <c r="L11" s="13">
        <v>138.9</v>
      </c>
      <c r="M11" s="13">
        <v>50</v>
      </c>
      <c r="N11" s="13">
        <f>M11*H36</f>
        <v>149473.5</v>
      </c>
      <c r="O11" s="13">
        <v>879.1</v>
      </c>
      <c r="P11" s="13">
        <v>290</v>
      </c>
      <c r="Q11" s="13">
        <f>P11*H36</f>
        <v>866946.2999999999</v>
      </c>
      <c r="R11" s="13">
        <f t="shared" si="0"/>
        <v>1270</v>
      </c>
      <c r="S11" s="13">
        <f t="shared" si="0"/>
        <v>3506978.4</v>
      </c>
      <c r="T11" s="51" t="s">
        <v>21</v>
      </c>
      <c r="U11" s="10"/>
      <c r="V11" s="8">
        <f aca="true" t="shared" si="1" ref="V11:V28">H11+K11+N11+Q11</f>
        <v>3506978.4</v>
      </c>
      <c r="W11" s="9">
        <f aca="true" t="shared" si="2" ref="W11:W28">G11+J11+M11+P11</f>
        <v>1270</v>
      </c>
    </row>
    <row r="12" spans="1:23" ht="31.5" customHeight="1" hidden="1">
      <c r="A12" s="12"/>
      <c r="B12" s="460" t="s">
        <v>35</v>
      </c>
      <c r="C12" s="461"/>
      <c r="D12" s="462"/>
      <c r="E12" s="331"/>
      <c r="F12" s="12">
        <v>275.5</v>
      </c>
      <c r="G12" s="43">
        <v>260.8</v>
      </c>
      <c r="H12" s="13">
        <f>G12*G36</f>
        <v>698427.616</v>
      </c>
      <c r="I12" s="13">
        <v>101.3</v>
      </c>
      <c r="J12" s="13">
        <v>82.4</v>
      </c>
      <c r="K12" s="13">
        <f>J12*G36</f>
        <v>220668.84800000003</v>
      </c>
      <c r="L12" s="13">
        <v>40.3</v>
      </c>
      <c r="M12" s="13">
        <v>24.8</v>
      </c>
      <c r="N12" s="13">
        <f>M12*H36</f>
        <v>74138.856</v>
      </c>
      <c r="O12" s="13">
        <v>245.5</v>
      </c>
      <c r="P12" s="13">
        <v>214.4</v>
      </c>
      <c r="Q12" s="13">
        <f>P12*H36</f>
        <v>640942.368</v>
      </c>
      <c r="R12" s="13">
        <f t="shared" si="0"/>
        <v>582.4000000000001</v>
      </c>
      <c r="S12" s="13">
        <f t="shared" si="0"/>
        <v>1634177.688</v>
      </c>
      <c r="T12" s="51" t="s">
        <v>21</v>
      </c>
      <c r="U12" s="10"/>
      <c r="V12" s="8">
        <f t="shared" si="1"/>
        <v>1634177.688</v>
      </c>
      <c r="W12" s="9">
        <f t="shared" si="2"/>
        <v>582.4000000000001</v>
      </c>
    </row>
    <row r="13" spans="1:23" ht="29.25" customHeight="1" hidden="1">
      <c r="A13" s="12"/>
      <c r="B13" s="460" t="s">
        <v>36</v>
      </c>
      <c r="C13" s="461"/>
      <c r="D13" s="462"/>
      <c r="E13" s="331"/>
      <c r="F13" s="12">
        <v>1020.1</v>
      </c>
      <c r="G13" s="43">
        <v>993.2</v>
      </c>
      <c r="H13" s="13">
        <f>G13*G36</f>
        <v>2659809.464</v>
      </c>
      <c r="I13" s="13">
        <v>343</v>
      </c>
      <c r="J13" s="13">
        <v>313.8</v>
      </c>
      <c r="K13" s="13">
        <f>J13*G36</f>
        <v>840362.676</v>
      </c>
      <c r="L13" s="13">
        <v>122.2</v>
      </c>
      <c r="M13" s="13">
        <v>95.1</v>
      </c>
      <c r="N13" s="13">
        <f>M13*H36</f>
        <v>284298.59699999995</v>
      </c>
      <c r="O13" s="13">
        <v>920.9</v>
      </c>
      <c r="P13" s="13">
        <v>816.6</v>
      </c>
      <c r="Q13" s="13">
        <f>P13*H36</f>
        <v>2441201.202</v>
      </c>
      <c r="R13" s="13">
        <f t="shared" si="0"/>
        <v>2218.7</v>
      </c>
      <c r="S13" s="13">
        <f t="shared" si="0"/>
        <v>6225671.939</v>
      </c>
      <c r="T13" s="51" t="s">
        <v>21</v>
      </c>
      <c r="U13" s="10"/>
      <c r="V13" s="8">
        <f t="shared" si="1"/>
        <v>6225671.939</v>
      </c>
      <c r="W13" s="9">
        <f t="shared" si="2"/>
        <v>2218.7</v>
      </c>
    </row>
    <row r="14" spans="1:23" ht="35.25" customHeight="1" hidden="1">
      <c r="A14" s="5"/>
      <c r="B14" s="460" t="s">
        <v>37</v>
      </c>
      <c r="C14" s="461"/>
      <c r="D14" s="462"/>
      <c r="E14" s="331"/>
      <c r="F14" s="5">
        <v>186.3</v>
      </c>
      <c r="G14" s="43">
        <v>215.9</v>
      </c>
      <c r="H14" s="13">
        <f>G14*G36</f>
        <v>578184.518</v>
      </c>
      <c r="I14" s="13">
        <v>55.3</v>
      </c>
      <c r="J14" s="13">
        <v>74.5</v>
      </c>
      <c r="K14" s="13">
        <f>J14*G36</f>
        <v>199512.49</v>
      </c>
      <c r="L14" s="13">
        <v>2.8</v>
      </c>
      <c r="M14" s="13">
        <v>24.7</v>
      </c>
      <c r="N14" s="13">
        <f>M14*H36</f>
        <v>73839.909</v>
      </c>
      <c r="O14" s="13">
        <v>158.5</v>
      </c>
      <c r="P14" s="13">
        <v>181.1</v>
      </c>
      <c r="Q14" s="13">
        <f>P14*H36</f>
        <v>541393.017</v>
      </c>
      <c r="R14" s="13">
        <f t="shared" si="0"/>
        <v>496.19999999999993</v>
      </c>
      <c r="S14" s="13">
        <f t="shared" si="0"/>
        <v>1392929.934</v>
      </c>
      <c r="T14" s="51" t="s">
        <v>21</v>
      </c>
      <c r="U14" s="10"/>
      <c r="V14" s="8">
        <f t="shared" si="1"/>
        <v>1392929.934</v>
      </c>
      <c r="W14" s="9">
        <f t="shared" si="2"/>
        <v>496.19999999999993</v>
      </c>
    </row>
    <row r="15" spans="1:23" ht="30" customHeight="1" hidden="1">
      <c r="A15" s="5"/>
      <c r="B15" s="460" t="s">
        <v>38</v>
      </c>
      <c r="C15" s="461"/>
      <c r="D15" s="462"/>
      <c r="E15" s="331"/>
      <c r="F15" s="5">
        <v>619</v>
      </c>
      <c r="G15" s="43">
        <v>550.4</v>
      </c>
      <c r="H15" s="13">
        <f>G15*G36</f>
        <v>1473982.2079999999</v>
      </c>
      <c r="I15" s="13">
        <v>532.4</v>
      </c>
      <c r="J15" s="13">
        <v>193.1</v>
      </c>
      <c r="K15" s="13">
        <f>J15*G36</f>
        <v>517125.66199999995</v>
      </c>
      <c r="L15" s="13">
        <v>142.3</v>
      </c>
      <c r="M15" s="13">
        <v>65</v>
      </c>
      <c r="N15" s="13">
        <f>M15*H36</f>
        <v>194315.55</v>
      </c>
      <c r="O15" s="13">
        <v>646.5</v>
      </c>
      <c r="P15" s="13">
        <v>463.1</v>
      </c>
      <c r="Q15" s="13">
        <f>P15*H36</f>
        <v>1384423.557</v>
      </c>
      <c r="R15" s="13">
        <f t="shared" si="0"/>
        <v>1271.6</v>
      </c>
      <c r="S15" s="13">
        <f t="shared" si="0"/>
        <v>3569846.977</v>
      </c>
      <c r="T15" s="51" t="s">
        <v>21</v>
      </c>
      <c r="U15" s="10"/>
      <c r="V15" s="8">
        <f t="shared" si="1"/>
        <v>3569846.977</v>
      </c>
      <c r="W15" s="9">
        <f t="shared" si="2"/>
        <v>1271.6</v>
      </c>
    </row>
    <row r="16" spans="1:23" ht="52.5" customHeight="1" hidden="1">
      <c r="A16" s="5"/>
      <c r="B16" s="460" t="s">
        <v>39</v>
      </c>
      <c r="C16" s="461"/>
      <c r="D16" s="462"/>
      <c r="E16" s="331"/>
      <c r="F16" s="5">
        <v>277.52</v>
      </c>
      <c r="G16" s="43">
        <v>247.4</v>
      </c>
      <c r="H16" s="13">
        <f>G16*G36</f>
        <v>662542.148</v>
      </c>
      <c r="I16" s="13">
        <v>129</v>
      </c>
      <c r="J16" s="13">
        <v>80.4</v>
      </c>
      <c r="K16" s="13">
        <f>J16*G36</f>
        <v>215312.80800000002</v>
      </c>
      <c r="L16" s="13">
        <v>7.2</v>
      </c>
      <c r="M16" s="13">
        <v>24.7</v>
      </c>
      <c r="N16" s="13">
        <f>M16*H36</f>
        <v>73839.909</v>
      </c>
      <c r="O16" s="13">
        <v>182.6</v>
      </c>
      <c r="P16" s="13">
        <v>204.3</v>
      </c>
      <c r="Q16" s="13">
        <f>P16*H36</f>
        <v>610748.721</v>
      </c>
      <c r="R16" s="13">
        <f t="shared" si="0"/>
        <v>556.8</v>
      </c>
      <c r="S16" s="13">
        <f t="shared" si="0"/>
        <v>1562443.5860000001</v>
      </c>
      <c r="T16" s="51" t="s">
        <v>21</v>
      </c>
      <c r="U16" s="10"/>
      <c r="V16" s="8">
        <f t="shared" si="1"/>
        <v>1562443.5860000001</v>
      </c>
      <c r="W16" s="9">
        <f t="shared" si="2"/>
        <v>556.8</v>
      </c>
    </row>
    <row r="17" spans="1:23" ht="30.75" customHeight="1" hidden="1">
      <c r="A17" s="12">
        <v>3</v>
      </c>
      <c r="B17" s="618" t="s">
        <v>42</v>
      </c>
      <c r="C17" s="619"/>
      <c r="D17" s="620"/>
      <c r="E17" s="341"/>
      <c r="F17" s="5"/>
      <c r="G17" s="42">
        <v>362.4</v>
      </c>
      <c r="H17" s="6">
        <f>G17*G36</f>
        <v>970514.448</v>
      </c>
      <c r="I17" s="6"/>
      <c r="J17" s="6">
        <v>118.4</v>
      </c>
      <c r="K17" s="6">
        <f>J17*G36</f>
        <v>317077.568</v>
      </c>
      <c r="L17" s="6"/>
      <c r="M17" s="6">
        <v>36.5</v>
      </c>
      <c r="N17" s="6">
        <f>M17*H36</f>
        <v>109115.655</v>
      </c>
      <c r="O17" s="6"/>
      <c r="P17" s="6">
        <v>300</v>
      </c>
      <c r="Q17" s="6">
        <f>P17*H36</f>
        <v>896840.9999999999</v>
      </c>
      <c r="R17" s="6">
        <f t="shared" si="0"/>
        <v>817.3</v>
      </c>
      <c r="S17" s="6">
        <f t="shared" si="0"/>
        <v>2293548.671</v>
      </c>
      <c r="U17" s="10"/>
      <c r="V17" s="8"/>
      <c r="W17" s="9">
        <f t="shared" si="2"/>
        <v>817.3</v>
      </c>
    </row>
    <row r="18" spans="1:23" ht="39" customHeight="1" hidden="1">
      <c r="A18" s="12">
        <v>4</v>
      </c>
      <c r="B18" s="618" t="s">
        <v>43</v>
      </c>
      <c r="C18" s="619"/>
      <c r="D18" s="620"/>
      <c r="E18" s="341"/>
      <c r="F18" s="5"/>
      <c r="G18" s="42">
        <f>G19+G20+G21</f>
        <v>40.4</v>
      </c>
      <c r="H18" s="6">
        <f>H19+H20+H21</f>
        <v>108192.008</v>
      </c>
      <c r="I18" s="6"/>
      <c r="J18" s="6">
        <f>J19+J20+J21</f>
        <v>13.200000000000001</v>
      </c>
      <c r="K18" s="6">
        <f>K19+K20+K21</f>
        <v>35349.864</v>
      </c>
      <c r="L18" s="6"/>
      <c r="M18" s="6">
        <f>M19+M20+M21</f>
        <v>4.2</v>
      </c>
      <c r="N18" s="6">
        <f>N19+N20+N21</f>
        <v>12555.774</v>
      </c>
      <c r="O18" s="6"/>
      <c r="P18" s="6">
        <f>P19+P20+P21</f>
        <v>33.5</v>
      </c>
      <c r="Q18" s="6">
        <f>Q19+Q20+Q21</f>
        <v>100147.245</v>
      </c>
      <c r="R18" s="6">
        <f>R19+R20+R21</f>
        <v>91.30000000000001</v>
      </c>
      <c r="S18" s="6">
        <f>S19+S20+S21</f>
        <v>256244.891</v>
      </c>
      <c r="U18" s="8"/>
      <c r="V18" s="8"/>
      <c r="W18" s="9"/>
    </row>
    <row r="19" spans="1:23" ht="27" customHeight="1" hidden="1">
      <c r="A19" s="5"/>
      <c r="B19" s="460" t="s">
        <v>44</v>
      </c>
      <c r="C19" s="461"/>
      <c r="D19" s="462"/>
      <c r="E19" s="331"/>
      <c r="F19" s="5"/>
      <c r="G19" s="43">
        <v>23.3</v>
      </c>
      <c r="H19" s="13">
        <f>G19*G36</f>
        <v>62397.866</v>
      </c>
      <c r="I19" s="13"/>
      <c r="J19" s="13">
        <v>7.5</v>
      </c>
      <c r="K19" s="13">
        <f>J19*G36</f>
        <v>20085.15</v>
      </c>
      <c r="L19" s="13"/>
      <c r="M19" s="13">
        <v>2.4</v>
      </c>
      <c r="N19" s="13">
        <f>M19*H36</f>
        <v>7174.727999999999</v>
      </c>
      <c r="O19" s="13"/>
      <c r="P19" s="13">
        <v>19.3</v>
      </c>
      <c r="Q19" s="13">
        <f>P19*H36</f>
        <v>57696.771</v>
      </c>
      <c r="R19" s="13">
        <f aca="true" t="shared" si="3" ref="R19:S21">G19+J19+M19+P19</f>
        <v>52.5</v>
      </c>
      <c r="S19" s="13">
        <f t="shared" si="3"/>
        <v>147354.515</v>
      </c>
      <c r="U19" s="8"/>
      <c r="V19" s="8"/>
      <c r="W19" s="9"/>
    </row>
    <row r="20" spans="1:23" ht="25.5" customHeight="1" hidden="1">
      <c r="A20" s="5"/>
      <c r="B20" s="460" t="s">
        <v>45</v>
      </c>
      <c r="C20" s="461"/>
      <c r="D20" s="462"/>
      <c r="E20" s="331"/>
      <c r="F20" s="5"/>
      <c r="G20" s="43">
        <v>2.4</v>
      </c>
      <c r="H20" s="13">
        <f>G20*G36</f>
        <v>6427.248</v>
      </c>
      <c r="I20" s="13"/>
      <c r="J20" s="13">
        <v>0.8</v>
      </c>
      <c r="K20" s="13">
        <f>J20*G36</f>
        <v>2142.416</v>
      </c>
      <c r="L20" s="13"/>
      <c r="M20" s="13">
        <v>0.2</v>
      </c>
      <c r="N20" s="13">
        <f>M20*H36</f>
        <v>597.894</v>
      </c>
      <c r="O20" s="13"/>
      <c r="P20" s="13">
        <v>2</v>
      </c>
      <c r="Q20" s="13">
        <f>P20*H36</f>
        <v>5978.94</v>
      </c>
      <c r="R20" s="13">
        <f t="shared" si="3"/>
        <v>5.4</v>
      </c>
      <c r="S20" s="13">
        <f t="shared" si="3"/>
        <v>15146.498</v>
      </c>
      <c r="U20" s="8"/>
      <c r="V20" s="8"/>
      <c r="W20" s="9"/>
    </row>
    <row r="21" spans="1:23" ht="26.25" customHeight="1" hidden="1">
      <c r="A21" s="5"/>
      <c r="B21" s="460" t="s">
        <v>46</v>
      </c>
      <c r="C21" s="461"/>
      <c r="D21" s="462"/>
      <c r="E21" s="331"/>
      <c r="F21" s="5"/>
      <c r="G21" s="43">
        <v>14.7</v>
      </c>
      <c r="H21" s="13">
        <f>G21*G36</f>
        <v>39366.894</v>
      </c>
      <c r="I21" s="13"/>
      <c r="J21" s="13">
        <v>4.9</v>
      </c>
      <c r="K21" s="13">
        <f>J21*G36</f>
        <v>13122.298</v>
      </c>
      <c r="L21" s="13"/>
      <c r="M21" s="13">
        <v>1.6</v>
      </c>
      <c r="N21" s="13">
        <f>M21*H36</f>
        <v>4783.152</v>
      </c>
      <c r="O21" s="13"/>
      <c r="P21" s="13">
        <v>12.2</v>
      </c>
      <c r="Q21" s="13">
        <f>P21*H36</f>
        <v>36471.53399999999</v>
      </c>
      <c r="R21" s="13">
        <f t="shared" si="3"/>
        <v>33.400000000000006</v>
      </c>
      <c r="S21" s="13">
        <f t="shared" si="3"/>
        <v>93743.878</v>
      </c>
      <c r="U21" s="8"/>
      <c r="V21" s="8"/>
      <c r="W21" s="9"/>
    </row>
    <row r="22" spans="1:23" ht="29.25" customHeight="1" hidden="1">
      <c r="A22" s="12">
        <v>5</v>
      </c>
      <c r="B22" s="618" t="s">
        <v>47</v>
      </c>
      <c r="C22" s="619"/>
      <c r="D22" s="620"/>
      <c r="E22" s="341"/>
      <c r="F22" s="5"/>
      <c r="G22" s="42">
        <f>G23+G24+G25+G26+G27+G28</f>
        <v>589.7</v>
      </c>
      <c r="H22" s="6">
        <f>H23+H24+H25+H26+H27+H28</f>
        <v>1579228.3939999996</v>
      </c>
      <c r="I22" s="6"/>
      <c r="J22" s="6">
        <f>J23+J24+J25+J26+J27+J28</f>
        <v>216.9</v>
      </c>
      <c r="K22" s="6">
        <f>K23+K24+K25+K26+K27+K28</f>
        <v>580862.5380000001</v>
      </c>
      <c r="L22" s="6"/>
      <c r="M22" s="6">
        <f>M23+M24+M25+M26+M27+M28</f>
        <v>24.800000000000004</v>
      </c>
      <c r="N22" s="6">
        <f>N23+N24+N25+N26+N27+N28</f>
        <v>74138.856</v>
      </c>
      <c r="O22" s="6"/>
      <c r="P22" s="6">
        <f>P23+P24+P25+P26+P27+P28</f>
        <v>407.8999999999999</v>
      </c>
      <c r="Q22" s="6">
        <f>Q23+Q24+Q25+Q26+Q27+Q28</f>
        <v>1219404.813</v>
      </c>
      <c r="R22" s="6">
        <f>R23+R24+R25+R26+R27+R28</f>
        <v>1239.2999999999997</v>
      </c>
      <c r="S22" s="6">
        <f>S23+S24+S25+S26+S27+S28</f>
        <v>3453634.601</v>
      </c>
      <c r="U22" s="8"/>
      <c r="V22" s="8"/>
      <c r="W22" s="9"/>
    </row>
    <row r="23" spans="1:23" ht="30" customHeight="1" hidden="1">
      <c r="A23" s="5"/>
      <c r="B23" s="460" t="s">
        <v>48</v>
      </c>
      <c r="C23" s="461"/>
      <c r="D23" s="462"/>
      <c r="E23" s="331"/>
      <c r="F23" s="5"/>
      <c r="G23" s="43">
        <v>19.7</v>
      </c>
      <c r="H23" s="13">
        <f>G23*G36</f>
        <v>52756.994</v>
      </c>
      <c r="I23" s="13"/>
      <c r="J23" s="13">
        <v>6.7</v>
      </c>
      <c r="K23" s="13">
        <f>J23*G36</f>
        <v>17942.734</v>
      </c>
      <c r="L23" s="13"/>
      <c r="M23" s="13">
        <v>2.3</v>
      </c>
      <c r="N23" s="13">
        <f>M23*H36</f>
        <v>6875.780999999999</v>
      </c>
      <c r="O23" s="13"/>
      <c r="P23" s="13">
        <v>17.2</v>
      </c>
      <c r="Q23" s="13">
        <f>P23*H36</f>
        <v>51418.88399999999</v>
      </c>
      <c r="R23" s="13">
        <f aca="true" t="shared" si="4" ref="R23:S28">G23+J23+M23+P23</f>
        <v>45.9</v>
      </c>
      <c r="S23" s="13">
        <f t="shared" si="4"/>
        <v>128994.393</v>
      </c>
      <c r="U23" s="8"/>
      <c r="V23" s="8"/>
      <c r="W23" s="9"/>
    </row>
    <row r="24" spans="1:23" ht="28.5" customHeight="1" hidden="1">
      <c r="A24" s="5"/>
      <c r="B24" s="460" t="s">
        <v>49</v>
      </c>
      <c r="C24" s="461"/>
      <c r="D24" s="462"/>
      <c r="E24" s="331"/>
      <c r="F24" s="5"/>
      <c r="G24" s="43">
        <v>317.5</v>
      </c>
      <c r="H24" s="13">
        <f>G24*G36</f>
        <v>850271.35</v>
      </c>
      <c r="I24" s="13"/>
      <c r="J24" s="13">
        <v>111.7</v>
      </c>
      <c r="K24" s="13">
        <f>J24*G36</f>
        <v>299134.83400000003</v>
      </c>
      <c r="L24" s="13"/>
      <c r="M24" s="13">
        <v>5.7</v>
      </c>
      <c r="N24" s="13">
        <f>M24*H36</f>
        <v>17039.979</v>
      </c>
      <c r="O24" s="13"/>
      <c r="P24" s="13">
        <v>205.7</v>
      </c>
      <c r="Q24" s="13">
        <f>P24*H36</f>
        <v>614933.9789999999</v>
      </c>
      <c r="R24" s="13">
        <f t="shared" si="4"/>
        <v>640.5999999999999</v>
      </c>
      <c r="S24" s="13">
        <f t="shared" si="4"/>
        <v>1781380.142</v>
      </c>
      <c r="U24" s="8"/>
      <c r="V24" s="8"/>
      <c r="W24" s="9"/>
    </row>
    <row r="25" spans="1:23" ht="32.25" customHeight="1" hidden="1">
      <c r="A25" s="5"/>
      <c r="B25" s="460" t="s">
        <v>50</v>
      </c>
      <c r="C25" s="461"/>
      <c r="D25" s="462"/>
      <c r="E25" s="331"/>
      <c r="F25" s="5"/>
      <c r="G25" s="43">
        <v>88.5</v>
      </c>
      <c r="H25" s="13">
        <f>G25*G36</f>
        <v>237004.77</v>
      </c>
      <c r="I25" s="13"/>
      <c r="J25" s="13">
        <v>28.3</v>
      </c>
      <c r="K25" s="13">
        <f>J25*G36</f>
        <v>75787.966</v>
      </c>
      <c r="L25" s="13"/>
      <c r="M25" s="13">
        <v>4.8</v>
      </c>
      <c r="N25" s="13">
        <f>M25*H36</f>
        <v>14349.455999999998</v>
      </c>
      <c r="O25" s="13"/>
      <c r="P25" s="13">
        <v>76.4</v>
      </c>
      <c r="Q25" s="13">
        <f>P25*H36</f>
        <v>228395.508</v>
      </c>
      <c r="R25" s="13">
        <f t="shared" si="4"/>
        <v>198</v>
      </c>
      <c r="S25" s="13">
        <f t="shared" si="4"/>
        <v>555537.7</v>
      </c>
      <c r="U25" s="8"/>
      <c r="V25" s="8"/>
      <c r="W25" s="9"/>
    </row>
    <row r="26" spans="1:23" ht="28.5" customHeight="1" hidden="1">
      <c r="A26" s="5"/>
      <c r="B26" s="460" t="s">
        <v>40</v>
      </c>
      <c r="C26" s="461"/>
      <c r="D26" s="462"/>
      <c r="E26" s="331"/>
      <c r="F26" s="5">
        <v>112.1</v>
      </c>
      <c r="G26" s="43">
        <v>70.8</v>
      </c>
      <c r="H26" s="13">
        <f>G26*G36</f>
        <v>189603.816</v>
      </c>
      <c r="I26" s="13"/>
      <c r="J26" s="13">
        <v>33.6</v>
      </c>
      <c r="K26" s="13">
        <f>J26*G36</f>
        <v>89981.47200000001</v>
      </c>
      <c r="L26" s="13"/>
      <c r="M26" s="13">
        <v>6.8</v>
      </c>
      <c r="N26" s="13">
        <f>M26*H36</f>
        <v>20328.395999999997</v>
      </c>
      <c r="O26" s="13"/>
      <c r="P26" s="13">
        <v>40.5</v>
      </c>
      <c r="Q26" s="13">
        <f>P26*H36</f>
        <v>121073.53499999999</v>
      </c>
      <c r="R26" s="13">
        <f t="shared" si="4"/>
        <v>151.7</v>
      </c>
      <c r="S26" s="13">
        <f t="shared" si="4"/>
        <v>420987.219</v>
      </c>
      <c r="T26" s="51" t="s">
        <v>21</v>
      </c>
      <c r="U26" s="8">
        <f>4206.13*P26</f>
        <v>170348.265</v>
      </c>
      <c r="V26" s="8">
        <f t="shared" si="1"/>
        <v>420987.219</v>
      </c>
      <c r="W26" s="9">
        <f t="shared" si="2"/>
        <v>151.7</v>
      </c>
    </row>
    <row r="27" spans="1:23" ht="33" customHeight="1" hidden="1">
      <c r="A27" s="5"/>
      <c r="B27" s="460" t="s">
        <v>51</v>
      </c>
      <c r="C27" s="461"/>
      <c r="D27" s="462"/>
      <c r="E27" s="331"/>
      <c r="F27" s="5">
        <v>87.8</v>
      </c>
      <c r="G27" s="43">
        <v>30.2</v>
      </c>
      <c r="H27" s="13">
        <f>G27*G36</f>
        <v>80876.204</v>
      </c>
      <c r="I27" s="13"/>
      <c r="J27" s="13">
        <v>9.6</v>
      </c>
      <c r="K27" s="13">
        <f>J27*G36</f>
        <v>25708.992</v>
      </c>
      <c r="L27" s="13"/>
      <c r="M27" s="13">
        <v>3.1</v>
      </c>
      <c r="N27" s="13">
        <f>M27*H36</f>
        <v>9267.357</v>
      </c>
      <c r="O27" s="13"/>
      <c r="P27" s="13">
        <v>25.9</v>
      </c>
      <c r="Q27" s="13">
        <f>P27*H36</f>
        <v>77427.27299999999</v>
      </c>
      <c r="R27" s="13">
        <f t="shared" si="4"/>
        <v>68.8</v>
      </c>
      <c r="S27" s="13">
        <f t="shared" si="4"/>
        <v>193279.826</v>
      </c>
      <c r="T27" s="51" t="s">
        <v>21</v>
      </c>
      <c r="U27" s="8">
        <f>4206.13*P27</f>
        <v>108938.76699999999</v>
      </c>
      <c r="V27" s="8">
        <f t="shared" si="1"/>
        <v>193279.826</v>
      </c>
      <c r="W27" s="9">
        <f t="shared" si="2"/>
        <v>68.8</v>
      </c>
    </row>
    <row r="28" spans="1:23" ht="26.25" customHeight="1" hidden="1">
      <c r="A28" s="5"/>
      <c r="B28" s="460" t="s">
        <v>52</v>
      </c>
      <c r="C28" s="461"/>
      <c r="D28" s="462"/>
      <c r="E28" s="331"/>
      <c r="F28" s="5">
        <v>331.5</v>
      </c>
      <c r="G28" s="43">
        <v>63</v>
      </c>
      <c r="H28" s="13">
        <f>G28*G36</f>
        <v>168715.26</v>
      </c>
      <c r="I28" s="13"/>
      <c r="J28" s="13">
        <v>27</v>
      </c>
      <c r="K28" s="13">
        <f>J28*G36</f>
        <v>72306.54</v>
      </c>
      <c r="L28" s="13"/>
      <c r="M28" s="13">
        <v>2.1</v>
      </c>
      <c r="N28" s="13">
        <f>M28*H36</f>
        <v>6277.887</v>
      </c>
      <c r="O28" s="13"/>
      <c r="P28" s="13">
        <v>42.2</v>
      </c>
      <c r="Q28" s="13">
        <f>P28*H36</f>
        <v>126155.634</v>
      </c>
      <c r="R28" s="13">
        <f t="shared" si="4"/>
        <v>134.3</v>
      </c>
      <c r="S28" s="13">
        <f t="shared" si="4"/>
        <v>373455.321</v>
      </c>
      <c r="T28" s="51" t="s">
        <v>21</v>
      </c>
      <c r="U28" s="8">
        <f>4206.13*P28</f>
        <v>177498.68600000002</v>
      </c>
      <c r="V28" s="8">
        <f t="shared" si="1"/>
        <v>373455.321</v>
      </c>
      <c r="W28" s="9">
        <f t="shared" si="2"/>
        <v>134.3</v>
      </c>
    </row>
    <row r="29" spans="1:23" ht="28.5" customHeight="1" hidden="1">
      <c r="A29" s="12">
        <v>6</v>
      </c>
      <c r="B29" s="618" t="s">
        <v>53</v>
      </c>
      <c r="C29" s="619"/>
      <c r="D29" s="620"/>
      <c r="E29" s="341"/>
      <c r="F29" s="5"/>
      <c r="G29" s="42">
        <f>G30+G31</f>
        <v>224.79999999999998</v>
      </c>
      <c r="H29" s="6">
        <f>H30+H31</f>
        <v>602018.896</v>
      </c>
      <c r="I29" s="6"/>
      <c r="J29" s="6">
        <f>J30+J31</f>
        <v>73.6</v>
      </c>
      <c r="K29" s="6">
        <f>K30+K31</f>
        <v>197102.272</v>
      </c>
      <c r="L29" s="6"/>
      <c r="M29" s="6">
        <f>M30+M31</f>
        <v>23.2</v>
      </c>
      <c r="N29" s="6">
        <f>N30+N31</f>
        <v>69355.704</v>
      </c>
      <c r="O29" s="6"/>
      <c r="P29" s="6">
        <f>P30+P31</f>
        <v>186.39999999999998</v>
      </c>
      <c r="Q29" s="6">
        <f>Q30+Q31</f>
        <v>557237.2079999999</v>
      </c>
      <c r="R29" s="6">
        <f>R30+R31</f>
        <v>508</v>
      </c>
      <c r="S29" s="6">
        <f>S30+S31</f>
        <v>1425714.08</v>
      </c>
      <c r="U29" s="8"/>
      <c r="V29" s="8"/>
      <c r="W29" s="9"/>
    </row>
    <row r="30" spans="1:23" ht="28.5" customHeight="1" hidden="1">
      <c r="A30" s="5"/>
      <c r="B30" s="460" t="s">
        <v>54</v>
      </c>
      <c r="C30" s="461"/>
      <c r="D30" s="462"/>
      <c r="E30" s="331"/>
      <c r="F30" s="5"/>
      <c r="G30" s="43">
        <v>87.6</v>
      </c>
      <c r="H30" s="13">
        <f>G30*G36</f>
        <v>234594.552</v>
      </c>
      <c r="I30" s="13"/>
      <c r="J30" s="13">
        <v>30.2</v>
      </c>
      <c r="K30" s="13">
        <f>J30*G36</f>
        <v>80876.204</v>
      </c>
      <c r="L30" s="13"/>
      <c r="M30" s="13">
        <v>10.1</v>
      </c>
      <c r="N30" s="13">
        <f>M30*H36</f>
        <v>30193.646999999997</v>
      </c>
      <c r="O30" s="13"/>
      <c r="P30" s="13">
        <v>73.6</v>
      </c>
      <c r="Q30" s="13">
        <f>P30*H36</f>
        <v>220024.99199999997</v>
      </c>
      <c r="R30" s="13">
        <f aca="true" t="shared" si="5" ref="R30:S32">G30+J30+M30+P30</f>
        <v>201.5</v>
      </c>
      <c r="S30" s="13">
        <f t="shared" si="5"/>
        <v>565689.395</v>
      </c>
      <c r="U30" s="8"/>
      <c r="V30" s="8"/>
      <c r="W30" s="9"/>
    </row>
    <row r="31" spans="1:23" ht="27" customHeight="1" hidden="1">
      <c r="A31" s="5"/>
      <c r="B31" s="460" t="s">
        <v>55</v>
      </c>
      <c r="C31" s="461"/>
      <c r="D31" s="462"/>
      <c r="E31" s="331"/>
      <c r="F31" s="5"/>
      <c r="G31" s="43">
        <v>137.2</v>
      </c>
      <c r="H31" s="13">
        <f>G31*G36</f>
        <v>367424.344</v>
      </c>
      <c r="I31" s="13"/>
      <c r="J31" s="13">
        <v>43.4</v>
      </c>
      <c r="K31" s="13">
        <f>J31*G36</f>
        <v>116226.068</v>
      </c>
      <c r="L31" s="13"/>
      <c r="M31" s="13">
        <v>13.1</v>
      </c>
      <c r="N31" s="13">
        <f>M31*H36</f>
        <v>39162.05699999999</v>
      </c>
      <c r="O31" s="13"/>
      <c r="P31" s="13">
        <v>112.8</v>
      </c>
      <c r="Q31" s="13">
        <f>P31*H36</f>
        <v>337212.21599999996</v>
      </c>
      <c r="R31" s="13">
        <f t="shared" si="5"/>
        <v>306.5</v>
      </c>
      <c r="S31" s="13">
        <f t="shared" si="5"/>
        <v>860024.6849999999</v>
      </c>
      <c r="U31" s="8"/>
      <c r="V31" s="8"/>
      <c r="W31" s="9"/>
    </row>
    <row r="32" spans="1:23" ht="27" customHeight="1" hidden="1">
      <c r="A32" s="12">
        <v>7</v>
      </c>
      <c r="B32" s="618" t="s">
        <v>56</v>
      </c>
      <c r="C32" s="619"/>
      <c r="D32" s="620"/>
      <c r="E32" s="341"/>
      <c r="F32" s="5"/>
      <c r="G32" s="42">
        <v>127</v>
      </c>
      <c r="H32" s="6">
        <f>G32*G36</f>
        <v>340108.54</v>
      </c>
      <c r="I32" s="6"/>
      <c r="J32" s="6">
        <v>43.6</v>
      </c>
      <c r="K32" s="6">
        <f>J32*G36</f>
        <v>116761.672</v>
      </c>
      <c r="L32" s="6"/>
      <c r="M32" s="6">
        <v>14.4</v>
      </c>
      <c r="N32" s="6">
        <f>M32*H36</f>
        <v>43048.367999999995</v>
      </c>
      <c r="O32" s="6"/>
      <c r="P32" s="6">
        <v>106.3</v>
      </c>
      <c r="Q32" s="6">
        <f>P32*H36</f>
        <v>317780.66099999996</v>
      </c>
      <c r="R32" s="6">
        <f t="shared" si="5"/>
        <v>291.3</v>
      </c>
      <c r="S32" s="6">
        <f t="shared" si="5"/>
        <v>817699.2409999999</v>
      </c>
      <c r="U32" s="8"/>
      <c r="V32" s="8"/>
      <c r="W32" s="9"/>
    </row>
    <row r="33" spans="1:23" ht="26.25" customHeight="1" hidden="1">
      <c r="A33" s="5"/>
      <c r="B33" s="627" t="s">
        <v>19</v>
      </c>
      <c r="C33" s="628"/>
      <c r="D33" s="629"/>
      <c r="E33" s="344"/>
      <c r="F33" s="12" t="e">
        <f>F9+#REF!+#REF!+F11+F12+F13+F14+F15+F16+F26+F27+F28+#REF!</f>
        <v>#REF!</v>
      </c>
      <c r="G33" s="6">
        <f>G9+G10+G17+G18+G22+G29+G32</f>
        <v>4414.6</v>
      </c>
      <c r="H33" s="6">
        <f>H9+H10+H17+H18+H22+H29+H32</f>
        <v>11822387.091999998</v>
      </c>
      <c r="I33" s="6">
        <f aca="true" t="shared" si="6" ref="I33:O33">I9+I11+I12+I13+I14+I15+I16+I26+I27+I28</f>
        <v>1516</v>
      </c>
      <c r="J33" s="6">
        <f>J9+J10+J17+J18+J22+J29+J32</f>
        <v>1367.3999999999999</v>
      </c>
      <c r="K33" s="6">
        <f>K9+K10+K17+K18+K22+K29+K32</f>
        <v>3661924.548</v>
      </c>
      <c r="L33" s="6">
        <f t="shared" si="6"/>
        <v>456.6</v>
      </c>
      <c r="M33" s="6">
        <f>M9+M10+M17+M18+M22+M29+M32</f>
        <v>389.7999999999999</v>
      </c>
      <c r="N33" s="6">
        <f>N9+N10+N17+N18+N22+N29+N32</f>
        <v>1165295.406</v>
      </c>
      <c r="O33" s="6">
        <f t="shared" si="6"/>
        <v>3053.7</v>
      </c>
      <c r="P33" s="6">
        <f>P9+P10+P17+P18+P22+P29+P32</f>
        <v>3222.3</v>
      </c>
      <c r="Q33" s="6">
        <f>Q9+Q10+Q17+Q22+Q29+Q32+Q18</f>
        <v>9632969.181</v>
      </c>
      <c r="R33" s="6">
        <f>R9+R10+R17+R18+R22+R29+R32</f>
        <v>9394.099999999999</v>
      </c>
      <c r="S33" s="6">
        <f>S9+S10+S17+S18+S22+S29+S32</f>
        <v>26282576.227</v>
      </c>
      <c r="T33" s="52"/>
      <c r="U33" s="14"/>
      <c r="V33" s="9"/>
      <c r="W33" s="9"/>
    </row>
    <row r="34" spans="1:23" ht="25.5" customHeight="1" hidden="1">
      <c r="A34" s="44"/>
      <c r="B34" s="630" t="s">
        <v>8</v>
      </c>
      <c r="C34" s="631"/>
      <c r="D34" s="632"/>
      <c r="E34" s="345"/>
      <c r="F34" s="463" t="s">
        <v>65</v>
      </c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5"/>
      <c r="U34" s="9"/>
      <c r="V34" s="9"/>
      <c r="W34" s="9"/>
    </row>
    <row r="35" spans="1:23" ht="15.75" customHeight="1" hidden="1">
      <c r="A35" s="15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9"/>
      <c r="V35" s="9"/>
      <c r="W35" s="9"/>
    </row>
    <row r="36" spans="1:23" ht="28.5" customHeight="1" hidden="1">
      <c r="A36" s="18"/>
      <c r="B36" s="19"/>
      <c r="C36" s="19"/>
      <c r="D36" s="20"/>
      <c r="E36" s="20"/>
      <c r="F36" s="21" t="s">
        <v>11</v>
      </c>
      <c r="G36" s="1">
        <v>2678.02</v>
      </c>
      <c r="H36" s="2">
        <v>2989.47</v>
      </c>
      <c r="I36" s="21" t="s">
        <v>16</v>
      </c>
      <c r="J36" s="21"/>
      <c r="K36" s="21"/>
      <c r="L36" s="21"/>
      <c r="M36" s="21"/>
      <c r="N36" s="19"/>
      <c r="O36" s="22"/>
      <c r="P36" s="22"/>
      <c r="Q36" s="22"/>
      <c r="R36" s="22"/>
      <c r="S36" s="22"/>
      <c r="U36" s="9"/>
      <c r="V36" s="9"/>
      <c r="W36" s="9"/>
    </row>
    <row r="37" spans="1:23" ht="20.25" customHeight="1" hidden="1">
      <c r="A37" s="422" t="s">
        <v>68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U37" s="9"/>
      <c r="V37" s="9"/>
      <c r="W37" s="9"/>
    </row>
    <row r="38" spans="1:23" ht="19.5" customHeight="1" hidden="1">
      <c r="A38" s="434" t="s">
        <v>15</v>
      </c>
      <c r="B38" s="435" t="s">
        <v>0</v>
      </c>
      <c r="C38" s="436"/>
      <c r="D38" s="437"/>
      <c r="E38" s="336"/>
      <c r="F38" s="468" t="s">
        <v>1</v>
      </c>
      <c r="G38" s="468"/>
      <c r="H38" s="468"/>
      <c r="I38" s="468" t="s">
        <v>3</v>
      </c>
      <c r="J38" s="468"/>
      <c r="K38" s="468"/>
      <c r="L38" s="468" t="s">
        <v>4</v>
      </c>
      <c r="M38" s="468"/>
      <c r="N38" s="468"/>
      <c r="O38" s="468" t="s">
        <v>6</v>
      </c>
      <c r="P38" s="468"/>
      <c r="Q38" s="468"/>
      <c r="R38" s="468" t="s">
        <v>7</v>
      </c>
      <c r="S38" s="468"/>
      <c r="U38" s="9"/>
      <c r="V38" s="9"/>
      <c r="W38" s="9"/>
    </row>
    <row r="39" spans="1:23" ht="30" customHeight="1" hidden="1">
      <c r="A39" s="434"/>
      <c r="B39" s="438"/>
      <c r="C39" s="439"/>
      <c r="D39" s="440"/>
      <c r="E39" s="337"/>
      <c r="F39" s="329"/>
      <c r="G39" s="329" t="s">
        <v>9</v>
      </c>
      <c r="H39" s="329" t="s">
        <v>5</v>
      </c>
      <c r="I39" s="329" t="s">
        <v>9</v>
      </c>
      <c r="J39" s="329" t="s">
        <v>9</v>
      </c>
      <c r="K39" s="329" t="s">
        <v>5</v>
      </c>
      <c r="L39" s="329" t="s">
        <v>9</v>
      </c>
      <c r="M39" s="329" t="s">
        <v>9</v>
      </c>
      <c r="N39" s="329" t="s">
        <v>5</v>
      </c>
      <c r="O39" s="329" t="s">
        <v>9</v>
      </c>
      <c r="P39" s="329" t="s">
        <v>9</v>
      </c>
      <c r="Q39" s="329" t="s">
        <v>5</v>
      </c>
      <c r="R39" s="329" t="s">
        <v>9</v>
      </c>
      <c r="S39" s="329" t="s">
        <v>5</v>
      </c>
      <c r="U39" s="9"/>
      <c r="V39" s="9"/>
      <c r="W39" s="9"/>
    </row>
    <row r="40" spans="1:23" ht="30" customHeight="1" hidden="1">
      <c r="A40" s="23">
        <v>1</v>
      </c>
      <c r="B40" s="621" t="s">
        <v>33</v>
      </c>
      <c r="C40" s="622"/>
      <c r="D40" s="623"/>
      <c r="E40" s="346"/>
      <c r="F40" s="23">
        <v>1800</v>
      </c>
      <c r="G40" s="24">
        <v>1750</v>
      </c>
      <c r="H40" s="24">
        <f>G40*G65</f>
        <v>8792.7</v>
      </c>
      <c r="I40" s="24">
        <v>1200</v>
      </c>
      <c r="J40" s="24">
        <v>1750</v>
      </c>
      <c r="K40" s="24">
        <f>J40*G65</f>
        <v>8792.7</v>
      </c>
      <c r="L40" s="24">
        <v>1500</v>
      </c>
      <c r="M40" s="24">
        <v>1750</v>
      </c>
      <c r="N40" s="24">
        <f>M40*H65</f>
        <v>9759.75</v>
      </c>
      <c r="O40" s="24">
        <v>1500</v>
      </c>
      <c r="P40" s="24">
        <v>1751.1</v>
      </c>
      <c r="Q40" s="24">
        <f>P40*H65</f>
        <v>9765.884699999999</v>
      </c>
      <c r="R40" s="24">
        <f>G40+J40+M40+P40</f>
        <v>7001.1</v>
      </c>
      <c r="S40" s="24">
        <f>H40+K40+N40+Q40</f>
        <v>37111.034700000004</v>
      </c>
      <c r="T40" s="51" t="s">
        <v>21</v>
      </c>
      <c r="U40" s="9">
        <f>5.629*P40</f>
        <v>9856.941899999998</v>
      </c>
      <c r="V40" s="8">
        <f>H40+K40+N40+Q40</f>
        <v>37111.034700000004</v>
      </c>
      <c r="W40" s="9">
        <f>G40+J40+M40+P40</f>
        <v>7001.1</v>
      </c>
    </row>
    <row r="41" spans="1:23" ht="30" customHeight="1" hidden="1">
      <c r="A41" s="12">
        <v>2</v>
      </c>
      <c r="B41" s="618" t="s">
        <v>41</v>
      </c>
      <c r="C41" s="619"/>
      <c r="D41" s="620"/>
      <c r="E41" s="341"/>
      <c r="F41" s="23"/>
      <c r="G41" s="24">
        <f>G42+G43+G44+G45+G46+G47</f>
        <v>181078</v>
      </c>
      <c r="H41" s="24">
        <f>H42+H43+H44+H45+H46+H47</f>
        <v>909808.3032000001</v>
      </c>
      <c r="I41" s="24"/>
      <c r="J41" s="24">
        <f>J42+J43+J44+J45+J46+J47</f>
        <v>182881</v>
      </c>
      <c r="K41" s="24">
        <f>K42+K43+K44+K45+K46+K47</f>
        <v>918867.2964000001</v>
      </c>
      <c r="L41" s="24"/>
      <c r="M41" s="24">
        <f>M42+M43+M44+M45+M46+M47</f>
        <v>167091</v>
      </c>
      <c r="N41" s="24">
        <f>N42+N43+N44+N45+N46+N47</f>
        <v>931866.507</v>
      </c>
      <c r="O41" s="24"/>
      <c r="P41" s="24">
        <f>P42+P43+P44+P45+P46+P47</f>
        <v>250747</v>
      </c>
      <c r="Q41" s="24">
        <f>Q42+Q43+Q44+Q45+Q46+Q47</f>
        <v>1398416.019</v>
      </c>
      <c r="R41" s="24">
        <f>R42+R43+R44+R45+R46+R47</f>
        <v>781797</v>
      </c>
      <c r="S41" s="24">
        <f>S42+S43+S44+S45+S46+S47</f>
        <v>4158958.1255999994</v>
      </c>
      <c r="U41" s="9"/>
      <c r="V41" s="8"/>
      <c r="W41" s="9"/>
    </row>
    <row r="42" spans="1:23" ht="33" customHeight="1" hidden="1">
      <c r="A42" s="12"/>
      <c r="B42" s="460" t="s">
        <v>34</v>
      </c>
      <c r="C42" s="461"/>
      <c r="D42" s="462"/>
      <c r="E42" s="331"/>
      <c r="F42" s="12">
        <v>53000</v>
      </c>
      <c r="G42" s="13">
        <v>40000</v>
      </c>
      <c r="H42" s="13">
        <f>G42*G65</f>
        <v>200976</v>
      </c>
      <c r="I42" s="13">
        <v>36000</v>
      </c>
      <c r="J42" s="13">
        <v>43500</v>
      </c>
      <c r="K42" s="13">
        <f>J42*G65</f>
        <v>218561.4</v>
      </c>
      <c r="L42" s="13">
        <v>24000</v>
      </c>
      <c r="M42" s="13">
        <v>25200</v>
      </c>
      <c r="N42" s="13">
        <f>M42*H65</f>
        <v>140540.4</v>
      </c>
      <c r="O42" s="13">
        <v>50000</v>
      </c>
      <c r="P42" s="13">
        <v>64000</v>
      </c>
      <c r="Q42" s="13">
        <f>P42*H65</f>
        <v>356928</v>
      </c>
      <c r="R42" s="13">
        <f aca="true" t="shared" si="7" ref="R42:S48">G42+J42+M42+P42</f>
        <v>172700</v>
      </c>
      <c r="S42" s="13">
        <f t="shared" si="7"/>
        <v>917005.8</v>
      </c>
      <c r="T42" s="51" t="s">
        <v>21</v>
      </c>
      <c r="U42" s="9">
        <f aca="true" t="shared" si="8" ref="U42:U52">5.629*P42</f>
        <v>360256</v>
      </c>
      <c r="V42" s="8">
        <f aca="true" t="shared" si="9" ref="V42:V51">H42+K42+N42+Q42</f>
        <v>917005.8</v>
      </c>
      <c r="W42" s="9">
        <f>G42+J42+M42+P42</f>
        <v>172700</v>
      </c>
    </row>
    <row r="43" spans="1:23" ht="33.75" customHeight="1" hidden="1">
      <c r="A43" s="23"/>
      <c r="B43" s="624" t="s">
        <v>57</v>
      </c>
      <c r="C43" s="625"/>
      <c r="D43" s="626"/>
      <c r="E43" s="347"/>
      <c r="F43" s="23">
        <v>27000</v>
      </c>
      <c r="G43" s="25">
        <v>23250</v>
      </c>
      <c r="H43" s="25">
        <f>G43*G65</f>
        <v>116817.3</v>
      </c>
      <c r="I43" s="25">
        <v>17000</v>
      </c>
      <c r="J43" s="25">
        <v>17820</v>
      </c>
      <c r="K43" s="25">
        <f>J43*G65</f>
        <v>89534.808</v>
      </c>
      <c r="L43" s="25">
        <v>19000</v>
      </c>
      <c r="M43" s="25">
        <v>18549</v>
      </c>
      <c r="N43" s="25">
        <f>M43*H65</f>
        <v>103447.773</v>
      </c>
      <c r="O43" s="25">
        <v>41000</v>
      </c>
      <c r="P43" s="25">
        <v>35010</v>
      </c>
      <c r="Q43" s="25">
        <f>P43*H65</f>
        <v>195250.77</v>
      </c>
      <c r="R43" s="25">
        <f t="shared" si="7"/>
        <v>94629</v>
      </c>
      <c r="S43" s="25">
        <f t="shared" si="7"/>
        <v>505050.65099999995</v>
      </c>
      <c r="T43" s="51" t="s">
        <v>21</v>
      </c>
      <c r="U43" s="9">
        <f t="shared" si="8"/>
        <v>197071.28999999998</v>
      </c>
      <c r="V43" s="8">
        <f t="shared" si="9"/>
        <v>505050.65099999995</v>
      </c>
      <c r="W43" s="9">
        <f aca="true" t="shared" si="10" ref="W43:W52">G43+J43+M43+P43</f>
        <v>94629</v>
      </c>
    </row>
    <row r="44" spans="1:23" ht="35.25" customHeight="1" hidden="1">
      <c r="A44" s="12"/>
      <c r="B44" s="460" t="s">
        <v>36</v>
      </c>
      <c r="C44" s="461"/>
      <c r="D44" s="462"/>
      <c r="E44" s="331"/>
      <c r="F44" s="12">
        <v>70000</v>
      </c>
      <c r="G44" s="13">
        <v>29500</v>
      </c>
      <c r="H44" s="13">
        <f>G44*G65</f>
        <v>148219.8</v>
      </c>
      <c r="I44" s="13">
        <v>55000</v>
      </c>
      <c r="J44" s="13">
        <v>46750</v>
      </c>
      <c r="K44" s="13">
        <f>J44*G65</f>
        <v>234890.7</v>
      </c>
      <c r="L44" s="13">
        <v>45000</v>
      </c>
      <c r="M44" s="13">
        <v>38250</v>
      </c>
      <c r="N44" s="13">
        <f>M44*H65</f>
        <v>213320.25</v>
      </c>
      <c r="O44" s="13">
        <v>70000</v>
      </c>
      <c r="P44" s="13">
        <v>39500</v>
      </c>
      <c r="Q44" s="13">
        <f>P44*H65</f>
        <v>220291.5</v>
      </c>
      <c r="R44" s="13">
        <f t="shared" si="7"/>
        <v>154000</v>
      </c>
      <c r="S44" s="13">
        <f t="shared" si="7"/>
        <v>816722.25</v>
      </c>
      <c r="T44" s="51" t="s">
        <v>21</v>
      </c>
      <c r="U44" s="9">
        <f t="shared" si="8"/>
        <v>222345.49999999997</v>
      </c>
      <c r="V44" s="8">
        <f t="shared" si="9"/>
        <v>816722.25</v>
      </c>
      <c r="W44" s="9">
        <f t="shared" si="10"/>
        <v>154000</v>
      </c>
    </row>
    <row r="45" spans="1:23" ht="30.75" customHeight="1" hidden="1">
      <c r="A45" s="5"/>
      <c r="B45" s="573" t="s">
        <v>37</v>
      </c>
      <c r="C45" s="573"/>
      <c r="D45" s="573"/>
      <c r="E45" s="348"/>
      <c r="F45" s="5">
        <v>17000</v>
      </c>
      <c r="G45" s="13">
        <v>49478</v>
      </c>
      <c r="H45" s="13">
        <f>G45*G65</f>
        <v>248597.2632</v>
      </c>
      <c r="I45" s="13">
        <v>14000</v>
      </c>
      <c r="J45" s="13">
        <v>40561</v>
      </c>
      <c r="K45" s="13">
        <f>J45*G65</f>
        <v>203794.68839999998</v>
      </c>
      <c r="L45" s="13">
        <v>13000</v>
      </c>
      <c r="M45" s="13">
        <v>34292</v>
      </c>
      <c r="N45" s="13">
        <f>M45*H65</f>
        <v>191246.484</v>
      </c>
      <c r="O45" s="13">
        <v>24000</v>
      </c>
      <c r="P45" s="13">
        <v>62737</v>
      </c>
      <c r="Q45" s="13">
        <f>P45*H65</f>
        <v>349884.249</v>
      </c>
      <c r="R45" s="13">
        <f t="shared" si="7"/>
        <v>187068</v>
      </c>
      <c r="S45" s="13">
        <f t="shared" si="7"/>
        <v>993522.6846</v>
      </c>
      <c r="T45" s="51" t="s">
        <v>21</v>
      </c>
      <c r="U45" s="9">
        <f t="shared" si="8"/>
        <v>353146.573</v>
      </c>
      <c r="V45" s="8">
        <f t="shared" si="9"/>
        <v>993522.6846</v>
      </c>
      <c r="W45" s="9">
        <f t="shared" si="10"/>
        <v>187068</v>
      </c>
    </row>
    <row r="46" spans="1:23" ht="29.25" customHeight="1" hidden="1">
      <c r="A46" s="5"/>
      <c r="B46" s="573" t="s">
        <v>38</v>
      </c>
      <c r="C46" s="573"/>
      <c r="D46" s="573"/>
      <c r="E46" s="348"/>
      <c r="F46" s="5">
        <v>31000</v>
      </c>
      <c r="G46" s="13">
        <v>29350</v>
      </c>
      <c r="H46" s="13">
        <f>G46*G65</f>
        <v>147466.13999999998</v>
      </c>
      <c r="I46" s="13">
        <v>27000</v>
      </c>
      <c r="J46" s="13">
        <v>25950</v>
      </c>
      <c r="K46" s="13">
        <f>J46*G65</f>
        <v>130383.18</v>
      </c>
      <c r="L46" s="13">
        <v>58000</v>
      </c>
      <c r="M46" s="13">
        <v>43300</v>
      </c>
      <c r="N46" s="13">
        <f>M46*H65</f>
        <v>241484.1</v>
      </c>
      <c r="O46" s="13">
        <v>44000</v>
      </c>
      <c r="P46" s="13">
        <v>37400</v>
      </c>
      <c r="Q46" s="13">
        <f>P46*H65</f>
        <v>208579.8</v>
      </c>
      <c r="R46" s="13">
        <f t="shared" si="7"/>
        <v>136000</v>
      </c>
      <c r="S46" s="13">
        <f t="shared" si="7"/>
        <v>727913.22</v>
      </c>
      <c r="T46" s="51" t="s">
        <v>21</v>
      </c>
      <c r="U46" s="9">
        <f t="shared" si="8"/>
        <v>210524.59999999998</v>
      </c>
      <c r="V46" s="8">
        <f t="shared" si="9"/>
        <v>727913.22</v>
      </c>
      <c r="W46" s="9">
        <f t="shared" si="10"/>
        <v>136000</v>
      </c>
    </row>
    <row r="47" spans="1:23" ht="46.5" customHeight="1" hidden="1">
      <c r="A47" s="5"/>
      <c r="B47" s="573" t="s">
        <v>39</v>
      </c>
      <c r="C47" s="573"/>
      <c r="D47" s="573"/>
      <c r="E47" s="348"/>
      <c r="F47" s="5">
        <v>8000</v>
      </c>
      <c r="G47" s="13">
        <v>9500</v>
      </c>
      <c r="H47" s="13">
        <f>G47*G65</f>
        <v>47731.8</v>
      </c>
      <c r="I47" s="13">
        <v>12000</v>
      </c>
      <c r="J47" s="13">
        <v>8300</v>
      </c>
      <c r="K47" s="13">
        <f>J47*G65</f>
        <v>41702.52</v>
      </c>
      <c r="L47" s="13">
        <v>9000</v>
      </c>
      <c r="M47" s="13">
        <v>7500</v>
      </c>
      <c r="N47" s="13">
        <f>M47*H65</f>
        <v>41827.5</v>
      </c>
      <c r="O47" s="13">
        <v>15000</v>
      </c>
      <c r="P47" s="13">
        <v>12100</v>
      </c>
      <c r="Q47" s="13">
        <f>P47*H65</f>
        <v>67481.7</v>
      </c>
      <c r="R47" s="13">
        <f t="shared" si="7"/>
        <v>37400</v>
      </c>
      <c r="S47" s="13">
        <f t="shared" si="7"/>
        <v>198743.52000000002</v>
      </c>
      <c r="T47" s="51" t="s">
        <v>21</v>
      </c>
      <c r="U47" s="9">
        <f t="shared" si="8"/>
        <v>68110.9</v>
      </c>
      <c r="V47" s="8">
        <f t="shared" si="9"/>
        <v>198743.52000000002</v>
      </c>
      <c r="W47" s="9">
        <f t="shared" si="10"/>
        <v>37400</v>
      </c>
    </row>
    <row r="48" spans="1:23" ht="27" customHeight="1" hidden="1">
      <c r="A48" s="12">
        <v>3</v>
      </c>
      <c r="B48" s="618" t="s">
        <v>42</v>
      </c>
      <c r="C48" s="619"/>
      <c r="D48" s="620"/>
      <c r="E48" s="341"/>
      <c r="F48" s="12">
        <v>9000</v>
      </c>
      <c r="G48" s="6">
        <v>35398</v>
      </c>
      <c r="H48" s="6">
        <f>G48*G65</f>
        <v>177853.7112</v>
      </c>
      <c r="I48" s="6"/>
      <c r="J48" s="6">
        <v>25770</v>
      </c>
      <c r="K48" s="6">
        <f>J48*G65</f>
        <v>129478.788</v>
      </c>
      <c r="L48" s="6"/>
      <c r="M48" s="6">
        <v>28284</v>
      </c>
      <c r="N48" s="6">
        <f>M48*H65</f>
        <v>157739.868</v>
      </c>
      <c r="O48" s="6"/>
      <c r="P48" s="6">
        <v>35088</v>
      </c>
      <c r="Q48" s="6">
        <f>P48*H65</f>
        <v>195685.776</v>
      </c>
      <c r="R48" s="6">
        <f t="shared" si="7"/>
        <v>124540</v>
      </c>
      <c r="S48" s="6">
        <f t="shared" si="7"/>
        <v>660758.1432</v>
      </c>
      <c r="T48" s="51" t="s">
        <v>21</v>
      </c>
      <c r="U48" s="9">
        <f t="shared" si="8"/>
        <v>197510.35199999998</v>
      </c>
      <c r="V48" s="8">
        <f t="shared" si="9"/>
        <v>660758.1432</v>
      </c>
      <c r="W48" s="9">
        <f t="shared" si="10"/>
        <v>124540</v>
      </c>
    </row>
    <row r="49" spans="1:23" ht="28.5" customHeight="1" hidden="1">
      <c r="A49" s="12">
        <v>4</v>
      </c>
      <c r="B49" s="618" t="s">
        <v>43</v>
      </c>
      <c r="C49" s="619"/>
      <c r="D49" s="620"/>
      <c r="E49" s="341"/>
      <c r="F49" s="12">
        <v>20000</v>
      </c>
      <c r="G49" s="6">
        <f>G50+G51+G52</f>
        <v>33699</v>
      </c>
      <c r="H49" s="6">
        <f>H50+H51+H52</f>
        <v>169317.25559999997</v>
      </c>
      <c r="I49" s="6"/>
      <c r="J49" s="6">
        <f>J50+J51+J52</f>
        <v>22466</v>
      </c>
      <c r="K49" s="6">
        <f>K50+K51+K52</f>
        <v>112878.1704</v>
      </c>
      <c r="L49" s="6"/>
      <c r="M49" s="6">
        <f>M50+M51+M52</f>
        <v>22466</v>
      </c>
      <c r="N49" s="6">
        <f>N50+N51+N52</f>
        <v>125292.882</v>
      </c>
      <c r="O49" s="6"/>
      <c r="P49" s="6">
        <f>P50+P51+P52</f>
        <v>33699</v>
      </c>
      <c r="Q49" s="6">
        <f>Q50+Q51+Q52</f>
        <v>187939.323</v>
      </c>
      <c r="R49" s="6">
        <f>R50+R51+R52</f>
        <v>112330</v>
      </c>
      <c r="S49" s="6">
        <f>S50+S51+S52</f>
        <v>595427.6309999999</v>
      </c>
      <c r="T49" s="51" t="s">
        <v>21</v>
      </c>
      <c r="U49" s="9">
        <f t="shared" si="8"/>
        <v>189691.67099999997</v>
      </c>
      <c r="V49" s="8">
        <f t="shared" si="9"/>
        <v>595427.6309999999</v>
      </c>
      <c r="W49" s="9">
        <f t="shared" si="10"/>
        <v>112330</v>
      </c>
    </row>
    <row r="50" spans="1:23" ht="28.5" customHeight="1" hidden="1">
      <c r="A50" s="5"/>
      <c r="B50" s="460" t="s">
        <v>44</v>
      </c>
      <c r="C50" s="461"/>
      <c r="D50" s="462"/>
      <c r="E50" s="331"/>
      <c r="F50" s="5"/>
      <c r="G50" s="13">
        <v>5264</v>
      </c>
      <c r="H50" s="13">
        <f>G50*G65</f>
        <v>26448.4416</v>
      </c>
      <c r="I50" s="13"/>
      <c r="J50" s="13">
        <v>3510</v>
      </c>
      <c r="K50" s="13">
        <f>J50*G65</f>
        <v>17635.644</v>
      </c>
      <c r="L50" s="13"/>
      <c r="M50" s="13">
        <v>3510</v>
      </c>
      <c r="N50" s="13">
        <f>M50*H65</f>
        <v>19575.27</v>
      </c>
      <c r="O50" s="13"/>
      <c r="P50" s="13">
        <v>5264</v>
      </c>
      <c r="Q50" s="13">
        <f>P50*H65</f>
        <v>29357.328</v>
      </c>
      <c r="R50" s="13">
        <f aca="true" t="shared" si="11" ref="R50:S52">G50+J50+M50+P50</f>
        <v>17548</v>
      </c>
      <c r="S50" s="13">
        <f t="shared" si="11"/>
        <v>93016.68359999999</v>
      </c>
      <c r="U50" s="9"/>
      <c r="V50" s="8"/>
      <c r="W50" s="9"/>
    </row>
    <row r="51" spans="1:23" ht="27" customHeight="1" hidden="1">
      <c r="A51" s="5"/>
      <c r="B51" s="460" t="s">
        <v>58</v>
      </c>
      <c r="C51" s="461"/>
      <c r="D51" s="462"/>
      <c r="E51" s="331"/>
      <c r="F51" s="5">
        <v>29400</v>
      </c>
      <c r="G51" s="13">
        <v>23198</v>
      </c>
      <c r="H51" s="13">
        <f>G51*G65</f>
        <v>116556.0312</v>
      </c>
      <c r="I51" s="13"/>
      <c r="J51" s="13">
        <v>15465</v>
      </c>
      <c r="K51" s="13">
        <f>J51*G65</f>
        <v>77702.346</v>
      </c>
      <c r="L51" s="13"/>
      <c r="M51" s="13">
        <v>15465</v>
      </c>
      <c r="N51" s="13">
        <f>M51*H65</f>
        <v>86248.305</v>
      </c>
      <c r="O51" s="13"/>
      <c r="P51" s="13">
        <v>23198</v>
      </c>
      <c r="Q51" s="13">
        <f>P51*H65</f>
        <v>129375.246</v>
      </c>
      <c r="R51" s="13">
        <f t="shared" si="11"/>
        <v>77326</v>
      </c>
      <c r="S51" s="13">
        <f t="shared" si="11"/>
        <v>409881.92819999997</v>
      </c>
      <c r="T51" s="51" t="s">
        <v>21</v>
      </c>
      <c r="U51" s="9">
        <f t="shared" si="8"/>
        <v>130581.54199999999</v>
      </c>
      <c r="V51" s="8">
        <f t="shared" si="9"/>
        <v>409881.92819999997</v>
      </c>
      <c r="W51" s="9">
        <f t="shared" si="10"/>
        <v>77326</v>
      </c>
    </row>
    <row r="52" spans="1:23" ht="27" customHeight="1" hidden="1">
      <c r="A52" s="5"/>
      <c r="B52" s="460" t="s">
        <v>59</v>
      </c>
      <c r="C52" s="461"/>
      <c r="D52" s="462"/>
      <c r="E52" s="331"/>
      <c r="F52" s="5"/>
      <c r="G52" s="13">
        <v>5237</v>
      </c>
      <c r="H52" s="13">
        <f>G52*G65</f>
        <v>26312.7828</v>
      </c>
      <c r="I52" s="13"/>
      <c r="J52" s="13">
        <v>3491</v>
      </c>
      <c r="K52" s="13">
        <f>J52*G65</f>
        <v>17540.1804</v>
      </c>
      <c r="L52" s="13"/>
      <c r="M52" s="13">
        <v>3491</v>
      </c>
      <c r="N52" s="13">
        <f>M52*H65</f>
        <v>19469.307</v>
      </c>
      <c r="O52" s="13"/>
      <c r="P52" s="13">
        <v>5237</v>
      </c>
      <c r="Q52" s="13">
        <f>P52*H65</f>
        <v>29206.749</v>
      </c>
      <c r="R52" s="13">
        <f t="shared" si="11"/>
        <v>17456</v>
      </c>
      <c r="S52" s="13">
        <f t="shared" si="11"/>
        <v>92529.0192</v>
      </c>
      <c r="U52" s="9">
        <f t="shared" si="8"/>
        <v>29479.072999999997</v>
      </c>
      <c r="V52" s="8"/>
      <c r="W52" s="9">
        <f t="shared" si="10"/>
        <v>17456</v>
      </c>
    </row>
    <row r="53" spans="1:23" ht="27" customHeight="1" hidden="1">
      <c r="A53" s="12">
        <v>5</v>
      </c>
      <c r="B53" s="618" t="s">
        <v>47</v>
      </c>
      <c r="C53" s="619"/>
      <c r="D53" s="620"/>
      <c r="E53" s="341"/>
      <c r="F53" s="5"/>
      <c r="G53" s="6">
        <f>G54+G55+G56+G57+G58+G59</f>
        <v>22584</v>
      </c>
      <c r="H53" s="6">
        <f>H54+H55+H56+H57+H58+H59</f>
        <v>113471.0496</v>
      </c>
      <c r="I53" s="6"/>
      <c r="J53" s="6">
        <f>J54+J55+J56+J57+J58+J59</f>
        <v>19435</v>
      </c>
      <c r="K53" s="6">
        <f>K54+K55+K56+K57+K58+K59</f>
        <v>97649.21399999998</v>
      </c>
      <c r="L53" s="6"/>
      <c r="M53" s="6">
        <f>M54+M55+M56+M57+M58+M59</f>
        <v>24051</v>
      </c>
      <c r="N53" s="6">
        <f>N54+N55+N56+N57+N58+N59</f>
        <v>134132.427</v>
      </c>
      <c r="O53" s="6"/>
      <c r="P53" s="6">
        <f>P54+P55+P56+P57+P58+P59</f>
        <v>23137</v>
      </c>
      <c r="Q53" s="6">
        <f>Q54+Q55+Q56+Q57+Q58+Q59</f>
        <v>129035.049</v>
      </c>
      <c r="R53" s="6">
        <f>R54+R55+R56+R57+R58+R59</f>
        <v>89207</v>
      </c>
      <c r="S53" s="6">
        <f>S54+S55+S56++S57+S58+S59</f>
        <v>474287.7396</v>
      </c>
      <c r="U53" s="9"/>
      <c r="V53" s="8"/>
      <c r="W53" s="9"/>
    </row>
    <row r="54" spans="1:23" ht="27" customHeight="1" hidden="1">
      <c r="A54" s="5"/>
      <c r="B54" s="460" t="s">
        <v>48</v>
      </c>
      <c r="C54" s="461"/>
      <c r="D54" s="462"/>
      <c r="E54" s="331"/>
      <c r="F54" s="5"/>
      <c r="G54" s="13">
        <v>3093</v>
      </c>
      <c r="H54" s="27">
        <f>G54*G65</f>
        <v>15540.4692</v>
      </c>
      <c r="I54" s="13"/>
      <c r="J54" s="13">
        <v>2715</v>
      </c>
      <c r="K54" s="13">
        <f>J54*G65</f>
        <v>13641.246</v>
      </c>
      <c r="L54" s="13"/>
      <c r="M54" s="13">
        <v>2752</v>
      </c>
      <c r="N54" s="13">
        <f>M54*H65</f>
        <v>15347.904</v>
      </c>
      <c r="O54" s="13"/>
      <c r="P54" s="13">
        <v>2588</v>
      </c>
      <c r="Q54" s="13">
        <f>P54*H65</f>
        <v>14433.276</v>
      </c>
      <c r="R54" s="13">
        <f aca="true" t="shared" si="12" ref="R54:S59">G54+J54+M54+P54</f>
        <v>11148</v>
      </c>
      <c r="S54" s="13">
        <f t="shared" si="12"/>
        <v>58962.8952</v>
      </c>
      <c r="U54" s="9"/>
      <c r="V54" s="8"/>
      <c r="W54" s="9"/>
    </row>
    <row r="55" spans="1:23" ht="27" customHeight="1" hidden="1">
      <c r="A55" s="5"/>
      <c r="B55" s="460" t="s">
        <v>49</v>
      </c>
      <c r="C55" s="461"/>
      <c r="D55" s="462"/>
      <c r="E55" s="331"/>
      <c r="F55" s="5"/>
      <c r="G55" s="13">
        <v>5045</v>
      </c>
      <c r="H55" s="13">
        <f>G55*G65</f>
        <v>25348.097999999998</v>
      </c>
      <c r="I55" s="13"/>
      <c r="J55" s="13">
        <v>3390</v>
      </c>
      <c r="K55" s="13">
        <f>J55*G65</f>
        <v>17032.716</v>
      </c>
      <c r="L55" s="13"/>
      <c r="M55" s="13">
        <v>5675</v>
      </c>
      <c r="N55" s="13">
        <f>M55*H65</f>
        <v>31649.475</v>
      </c>
      <c r="O55" s="13"/>
      <c r="P55" s="13">
        <v>6890</v>
      </c>
      <c r="Q55" s="13">
        <f>P55*H65</f>
        <v>38425.53</v>
      </c>
      <c r="R55" s="13">
        <f t="shared" si="12"/>
        <v>21000</v>
      </c>
      <c r="S55" s="13">
        <f t="shared" si="12"/>
        <v>112455.81899999999</v>
      </c>
      <c r="U55" s="9"/>
      <c r="V55" s="8"/>
      <c r="W55" s="9"/>
    </row>
    <row r="56" spans="1:23" ht="27" customHeight="1" hidden="1">
      <c r="A56" s="5"/>
      <c r="B56" s="460" t="s">
        <v>50</v>
      </c>
      <c r="C56" s="461"/>
      <c r="D56" s="462"/>
      <c r="E56" s="331"/>
      <c r="F56" s="5"/>
      <c r="G56" s="13">
        <v>5253</v>
      </c>
      <c r="H56" s="13">
        <f>G56*G65</f>
        <v>26393.1732</v>
      </c>
      <c r="I56" s="13"/>
      <c r="J56" s="13">
        <v>5294</v>
      </c>
      <c r="K56" s="13">
        <f>J56*G65</f>
        <v>26599.1736</v>
      </c>
      <c r="L56" s="13"/>
      <c r="M56" s="13">
        <v>7570</v>
      </c>
      <c r="N56" s="13">
        <f>M56*H65</f>
        <v>42217.89</v>
      </c>
      <c r="O56" s="13"/>
      <c r="P56" s="13">
        <v>4038</v>
      </c>
      <c r="Q56" s="13">
        <f>P56*H65</f>
        <v>22519.926</v>
      </c>
      <c r="R56" s="13">
        <f t="shared" si="12"/>
        <v>22155</v>
      </c>
      <c r="S56" s="13">
        <f t="shared" si="12"/>
        <v>117730.16279999999</v>
      </c>
      <c r="U56" s="9"/>
      <c r="V56" s="8"/>
      <c r="W56" s="9"/>
    </row>
    <row r="57" spans="1:23" ht="27" customHeight="1" hidden="1">
      <c r="A57" s="5"/>
      <c r="B57" s="573" t="s">
        <v>40</v>
      </c>
      <c r="C57" s="573"/>
      <c r="D57" s="573"/>
      <c r="E57" s="348"/>
      <c r="F57" s="5"/>
      <c r="G57" s="13">
        <v>3278</v>
      </c>
      <c r="H57" s="13">
        <f>G57*G65</f>
        <v>16469.9832</v>
      </c>
      <c r="I57" s="13"/>
      <c r="J57" s="13">
        <v>2211</v>
      </c>
      <c r="K57" s="13">
        <f>J57*G65</f>
        <v>11108.9484</v>
      </c>
      <c r="L57" s="13"/>
      <c r="M57" s="13">
        <v>2959</v>
      </c>
      <c r="N57" s="13">
        <f>M57*H65</f>
        <v>16502.343</v>
      </c>
      <c r="O57" s="13"/>
      <c r="P57" s="13">
        <v>3696</v>
      </c>
      <c r="Q57" s="13">
        <f>P57*H65</f>
        <v>20612.592</v>
      </c>
      <c r="R57" s="13">
        <f t="shared" si="12"/>
        <v>12144</v>
      </c>
      <c r="S57" s="13">
        <f t="shared" si="12"/>
        <v>64693.866599999994</v>
      </c>
      <c r="U57" s="9"/>
      <c r="V57" s="8"/>
      <c r="W57" s="9"/>
    </row>
    <row r="58" spans="1:23" ht="27" customHeight="1" hidden="1">
      <c r="A58" s="5"/>
      <c r="B58" s="573" t="s">
        <v>51</v>
      </c>
      <c r="C58" s="573"/>
      <c r="D58" s="573"/>
      <c r="E58" s="348"/>
      <c r="F58" s="5"/>
      <c r="G58" s="13">
        <v>1865</v>
      </c>
      <c r="H58" s="13">
        <f>G58*G65</f>
        <v>9370.506</v>
      </c>
      <c r="I58" s="13"/>
      <c r="J58" s="13">
        <v>1775</v>
      </c>
      <c r="K58" s="13">
        <f>J58*G65</f>
        <v>8918.31</v>
      </c>
      <c r="L58" s="13"/>
      <c r="M58" s="13">
        <v>1145</v>
      </c>
      <c r="N58" s="13">
        <f>M58*H65</f>
        <v>6385.665</v>
      </c>
      <c r="O58" s="13"/>
      <c r="P58" s="13">
        <v>1875</v>
      </c>
      <c r="Q58" s="13">
        <f>P58*H65</f>
        <v>10456.875</v>
      </c>
      <c r="R58" s="13">
        <f t="shared" si="12"/>
        <v>6660</v>
      </c>
      <c r="S58" s="13">
        <f t="shared" si="12"/>
        <v>35131.356</v>
      </c>
      <c r="U58" s="9"/>
      <c r="V58" s="8"/>
      <c r="W58" s="9"/>
    </row>
    <row r="59" spans="1:23" ht="27" customHeight="1" hidden="1">
      <c r="A59" s="5"/>
      <c r="B59" s="573" t="s">
        <v>52</v>
      </c>
      <c r="C59" s="573"/>
      <c r="D59" s="573"/>
      <c r="E59" s="348"/>
      <c r="F59" s="5"/>
      <c r="G59" s="13">
        <v>4050</v>
      </c>
      <c r="H59" s="13">
        <f>G59*G65</f>
        <v>20348.82</v>
      </c>
      <c r="I59" s="13"/>
      <c r="J59" s="13">
        <v>4050</v>
      </c>
      <c r="K59" s="13">
        <f>J59*G65</f>
        <v>20348.82</v>
      </c>
      <c r="L59" s="13"/>
      <c r="M59" s="13">
        <v>3950</v>
      </c>
      <c r="N59" s="13">
        <f>M59*H65</f>
        <v>22029.15</v>
      </c>
      <c r="O59" s="13"/>
      <c r="P59" s="13">
        <v>4050</v>
      </c>
      <c r="Q59" s="13">
        <f>P59*H65</f>
        <v>22586.85</v>
      </c>
      <c r="R59" s="13">
        <f t="shared" si="12"/>
        <v>16100</v>
      </c>
      <c r="S59" s="13">
        <f t="shared" si="12"/>
        <v>85313.64</v>
      </c>
      <c r="U59" s="9"/>
      <c r="V59" s="8"/>
      <c r="W59" s="9"/>
    </row>
    <row r="60" spans="1:23" ht="27" customHeight="1" hidden="1">
      <c r="A60" s="12">
        <v>6</v>
      </c>
      <c r="B60" s="618" t="s">
        <v>53</v>
      </c>
      <c r="C60" s="619"/>
      <c r="D60" s="620"/>
      <c r="E60" s="341"/>
      <c r="F60" s="5"/>
      <c r="G60" s="6">
        <f>G61+G62</f>
        <v>60125.76</v>
      </c>
      <c r="H60" s="6">
        <f>H61+H62</f>
        <v>302095.86854399997</v>
      </c>
      <c r="I60" s="6"/>
      <c r="J60" s="6">
        <f>J61+J62</f>
        <v>33427</v>
      </c>
      <c r="K60" s="6">
        <f>K61+K62</f>
        <v>167950.6188</v>
      </c>
      <c r="L60" s="6"/>
      <c r="M60" s="6">
        <f>M61+M62</f>
        <v>27041.07</v>
      </c>
      <c r="N60" s="6">
        <f>N61+N62</f>
        <v>150808.04739000002</v>
      </c>
      <c r="O60" s="6"/>
      <c r="P60" s="6">
        <f>P61+P62</f>
        <v>74463</v>
      </c>
      <c r="Q60" s="6">
        <f>Q61+Q62</f>
        <v>415280.151</v>
      </c>
      <c r="R60" s="6">
        <f>R61+R62</f>
        <v>195056.83000000002</v>
      </c>
      <c r="S60" s="6">
        <f>S61+S62</f>
        <v>1036134.685734</v>
      </c>
      <c r="U60" s="9"/>
      <c r="V60" s="8"/>
      <c r="W60" s="9"/>
    </row>
    <row r="61" spans="1:23" ht="27" customHeight="1" hidden="1">
      <c r="A61" s="5"/>
      <c r="B61" s="460" t="s">
        <v>54</v>
      </c>
      <c r="C61" s="461"/>
      <c r="D61" s="462"/>
      <c r="E61" s="331"/>
      <c r="F61" s="5"/>
      <c r="G61" s="13">
        <v>7650</v>
      </c>
      <c r="H61" s="13">
        <f>G61*G65</f>
        <v>38436.659999999996</v>
      </c>
      <c r="I61" s="13"/>
      <c r="J61" s="13">
        <v>10200</v>
      </c>
      <c r="K61" s="13">
        <f>J61*G65</f>
        <v>51248.88</v>
      </c>
      <c r="L61" s="13"/>
      <c r="M61" s="13">
        <v>7650</v>
      </c>
      <c r="N61" s="13">
        <f>M61*H65</f>
        <v>42664.05</v>
      </c>
      <c r="O61" s="13"/>
      <c r="P61" s="13">
        <v>13600</v>
      </c>
      <c r="Q61" s="13">
        <f>P61*H65</f>
        <v>75847.2</v>
      </c>
      <c r="R61" s="13">
        <f>G61+J61+M61+P61</f>
        <v>39100</v>
      </c>
      <c r="S61" s="13">
        <f>H61+K61+N61+Q61</f>
        <v>208196.78999999998</v>
      </c>
      <c r="U61" s="9"/>
      <c r="V61" s="8"/>
      <c r="W61" s="9"/>
    </row>
    <row r="62" spans="1:23" ht="27" customHeight="1" hidden="1">
      <c r="A62" s="5"/>
      <c r="B62" s="460" t="s">
        <v>55</v>
      </c>
      <c r="C62" s="461"/>
      <c r="D62" s="462"/>
      <c r="E62" s="331"/>
      <c r="F62" s="5"/>
      <c r="G62" s="13">
        <v>52475.76</v>
      </c>
      <c r="H62" s="13">
        <f>G62*G65</f>
        <v>263659.208544</v>
      </c>
      <c r="I62" s="13"/>
      <c r="J62" s="13">
        <v>23227</v>
      </c>
      <c r="K62" s="13">
        <f>J62*G65</f>
        <v>116701.7388</v>
      </c>
      <c r="L62" s="13"/>
      <c r="M62" s="13">
        <v>19391.07</v>
      </c>
      <c r="N62" s="13">
        <f>M62*H65</f>
        <v>108143.99739</v>
      </c>
      <c r="O62" s="13"/>
      <c r="P62" s="13">
        <v>60863</v>
      </c>
      <c r="Q62" s="13">
        <f>P62*H65</f>
        <v>339432.951</v>
      </c>
      <c r="R62" s="13">
        <f>G62+J62+M62+P62</f>
        <v>155956.83000000002</v>
      </c>
      <c r="S62" s="13">
        <f>H62+K62+N62+Q62</f>
        <v>827937.895734</v>
      </c>
      <c r="U62" s="9"/>
      <c r="V62" s="8"/>
      <c r="W62" s="9"/>
    </row>
    <row r="63" spans="1:23" ht="30" customHeight="1" hidden="1">
      <c r="A63" s="5"/>
      <c r="B63" s="615" t="s">
        <v>19</v>
      </c>
      <c r="C63" s="615"/>
      <c r="D63" s="615"/>
      <c r="E63" s="349"/>
      <c r="F63" s="12">
        <f>SUM(F40:F51)</f>
        <v>266200</v>
      </c>
      <c r="G63" s="6">
        <f>G40+G41+G48+G49+G53+G60</f>
        <v>334634.76</v>
      </c>
      <c r="H63" s="6">
        <f>H40+H41+H48+H49+H53+H60</f>
        <v>1681338.888144</v>
      </c>
      <c r="I63" s="6">
        <f>SUM(I40:I51)</f>
        <v>162200</v>
      </c>
      <c r="J63" s="6">
        <f>J40+J41+J48+J49+J53+J60</f>
        <v>285729</v>
      </c>
      <c r="K63" s="6">
        <f>K40+K41+K48+K49+K53+K60</f>
        <v>1435616.7876</v>
      </c>
      <c r="L63" s="6">
        <f>SUM(L40:L51)</f>
        <v>169500</v>
      </c>
      <c r="M63" s="6">
        <f>M40+M41+M48+M49+M53+M60</f>
        <v>270683.07</v>
      </c>
      <c r="N63" s="6">
        <f>N40+N41+N48+N49+N53+N60</f>
        <v>1509599.4813899999</v>
      </c>
      <c r="O63" s="6">
        <f>SUM(O40:O51)</f>
        <v>245500</v>
      </c>
      <c r="P63" s="6">
        <f>P40+P41+P48+P49+P53+P60</f>
        <v>418885.1</v>
      </c>
      <c r="Q63" s="6">
        <f>Q40+Q41+Q48+Q49+Q53+Q60</f>
        <v>2336122.2027000003</v>
      </c>
      <c r="R63" s="6">
        <f>R40+R41+R48+R49+R53+R60</f>
        <v>1309931.9300000002</v>
      </c>
      <c r="S63" s="6">
        <f>S40+S41+S48+S49+S53+S60</f>
        <v>6962677.359834</v>
      </c>
      <c r="T63" s="52"/>
      <c r="U63" s="28"/>
      <c r="V63" s="9"/>
      <c r="W63" s="9"/>
    </row>
    <row r="64" spans="1:23" ht="50.25" customHeight="1" hidden="1">
      <c r="A64" s="39"/>
      <c r="B64" s="616" t="s">
        <v>8</v>
      </c>
      <c r="C64" s="616"/>
      <c r="D64" s="616"/>
      <c r="E64" s="355"/>
      <c r="F64" s="463" t="s">
        <v>69</v>
      </c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  <c r="R64" s="464"/>
      <c r="S64" s="465"/>
      <c r="U64" s="9"/>
      <c r="V64" s="9"/>
      <c r="W64" s="9"/>
    </row>
    <row r="65" spans="1:23" ht="32.25" customHeight="1" hidden="1">
      <c r="A65" s="36"/>
      <c r="B65" s="36"/>
      <c r="C65" s="36"/>
      <c r="D65" s="3" t="s">
        <v>14</v>
      </c>
      <c r="E65" s="3"/>
      <c r="F65" s="3">
        <v>4.38</v>
      </c>
      <c r="G65" s="3">
        <v>5.0244</v>
      </c>
      <c r="H65" s="3">
        <v>5.577</v>
      </c>
      <c r="I65" s="4"/>
      <c r="J65" s="4"/>
      <c r="K65" s="33"/>
      <c r="L65" s="33"/>
      <c r="M65" s="33"/>
      <c r="N65" s="36"/>
      <c r="O65" s="36"/>
      <c r="P65" s="36"/>
      <c r="Q65" s="41"/>
      <c r="R65" s="41"/>
      <c r="S65" s="36"/>
      <c r="U65" s="9"/>
      <c r="V65" s="9"/>
      <c r="W65" s="9"/>
    </row>
    <row r="66" spans="1:23" ht="33.75" customHeight="1" hidden="1">
      <c r="A66" s="36"/>
      <c r="B66" s="36"/>
      <c r="C66" s="36"/>
      <c r="D66" s="3" t="s">
        <v>66</v>
      </c>
      <c r="E66" s="3"/>
      <c r="F66" s="3"/>
      <c r="G66" s="3"/>
      <c r="H66" s="3"/>
      <c r="I66" s="4"/>
      <c r="J66" s="4"/>
      <c r="K66" s="33"/>
      <c r="L66" s="33"/>
      <c r="M66" s="33"/>
      <c r="N66" s="36"/>
      <c r="O66" s="36"/>
      <c r="P66" s="36"/>
      <c r="Q66" s="617"/>
      <c r="R66" s="617"/>
      <c r="S66" s="617"/>
      <c r="U66" s="9"/>
      <c r="V66" s="9"/>
      <c r="W66" s="9"/>
    </row>
    <row r="67" spans="1:19" ht="28.5" customHeight="1">
      <c r="A67" s="422" t="s">
        <v>129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</row>
    <row r="68" spans="1:19" ht="27.75" customHeight="1">
      <c r="A68" s="434" t="s">
        <v>15</v>
      </c>
      <c r="B68" s="435" t="s">
        <v>0</v>
      </c>
      <c r="C68" s="436"/>
      <c r="D68" s="437"/>
      <c r="E68" s="613" t="s">
        <v>70</v>
      </c>
      <c r="F68" s="468" t="s">
        <v>1</v>
      </c>
      <c r="G68" s="468"/>
      <c r="H68" s="468"/>
      <c r="I68" s="468" t="s">
        <v>3</v>
      </c>
      <c r="J68" s="468"/>
      <c r="K68" s="468"/>
      <c r="L68" s="468" t="s">
        <v>4</v>
      </c>
      <c r="M68" s="468"/>
      <c r="N68" s="468"/>
      <c r="O68" s="468" t="s">
        <v>6</v>
      </c>
      <c r="P68" s="468"/>
      <c r="Q68" s="468"/>
      <c r="R68" s="468" t="s">
        <v>7</v>
      </c>
      <c r="S68" s="468"/>
    </row>
    <row r="69" spans="1:19" ht="47.25" customHeight="1">
      <c r="A69" s="434"/>
      <c r="B69" s="438"/>
      <c r="C69" s="439"/>
      <c r="D69" s="440"/>
      <c r="E69" s="614"/>
      <c r="F69" s="329"/>
      <c r="G69" s="329"/>
      <c r="H69" s="329" t="s">
        <v>5</v>
      </c>
      <c r="I69" s="329" t="s">
        <v>10</v>
      </c>
      <c r="J69" s="329"/>
      <c r="K69" s="329" t="s">
        <v>5</v>
      </c>
      <c r="L69" s="329" t="s">
        <v>10</v>
      </c>
      <c r="M69" s="329"/>
      <c r="N69" s="329" t="s">
        <v>5</v>
      </c>
      <c r="O69" s="329" t="s">
        <v>10</v>
      </c>
      <c r="P69" s="329"/>
      <c r="Q69" s="329" t="s">
        <v>5</v>
      </c>
      <c r="R69" s="329" t="s">
        <v>10</v>
      </c>
      <c r="S69" s="329" t="s">
        <v>5</v>
      </c>
    </row>
    <row r="70" spans="1:22" s="249" customFormat="1" ht="45" customHeight="1">
      <c r="A70" s="253">
        <v>1</v>
      </c>
      <c r="B70" s="580" t="s">
        <v>72</v>
      </c>
      <c r="C70" s="581"/>
      <c r="D70" s="582"/>
      <c r="E70" s="283" t="s">
        <v>80</v>
      </c>
      <c r="F70" s="243"/>
      <c r="G70" s="245"/>
      <c r="H70" s="245">
        <f>H73+H76+H79+H82+H85+H88</f>
        <v>410139.1664</v>
      </c>
      <c r="I70" s="245"/>
      <c r="J70" s="245"/>
      <c r="K70" s="245">
        <f>K73+K76+K79+K82+K85+K88</f>
        <v>467761.8523999999</v>
      </c>
      <c r="L70" s="245"/>
      <c r="M70" s="245"/>
      <c r="N70" s="245">
        <f>N73+N76+N79+N82+N85+N88</f>
        <v>286986.265</v>
      </c>
      <c r="O70" s="245"/>
      <c r="P70" s="245"/>
      <c r="Q70" s="245">
        <f>Q73+Q76+Q79+Q82+Q85+Q88</f>
        <v>423198.1715</v>
      </c>
      <c r="R70" s="245"/>
      <c r="S70" s="245">
        <f>S73+S76+S79+S82+S85+S88</f>
        <v>1588085.4553</v>
      </c>
      <c r="T70" s="247"/>
      <c r="V70" s="248"/>
    </row>
    <row r="71" spans="1:22" ht="45" customHeight="1">
      <c r="A71" s="12"/>
      <c r="B71" s="339"/>
      <c r="C71" s="340"/>
      <c r="D71" s="341"/>
      <c r="E71" s="350" t="s">
        <v>71</v>
      </c>
      <c r="F71" s="5"/>
      <c r="G71" s="45">
        <f>G74+G77+G80+G83+G86+G89</f>
        <v>842</v>
      </c>
      <c r="H71" s="45">
        <f>H74+H77+H80+H83+H86+H89</f>
        <v>48669.62</v>
      </c>
      <c r="I71" s="45"/>
      <c r="J71" s="45">
        <f>J74+J77+J80+J83+J86+J89</f>
        <v>869</v>
      </c>
      <c r="K71" s="45">
        <f>K74+K77+K80+K83+K86+K89</f>
        <v>51488.090000000004</v>
      </c>
      <c r="L71" s="45"/>
      <c r="M71" s="45">
        <f>M74+M77+M80+M83+M86+M89</f>
        <v>424</v>
      </c>
      <c r="N71" s="45">
        <f>N74+N77+N80+N83+N86+N89</f>
        <v>25430.56</v>
      </c>
      <c r="O71" s="45"/>
      <c r="P71" s="45">
        <f>P74+P77+P80+P83+P86+P89</f>
        <v>682</v>
      </c>
      <c r="Q71" s="45">
        <f>Q74+Q77+Q80+Q83+Q86+Q89</f>
        <v>42983.98</v>
      </c>
      <c r="R71" s="45">
        <f>G71+J71+M71+P71</f>
        <v>2817</v>
      </c>
      <c r="S71" s="45">
        <f>H71+K71+N71+Q71</f>
        <v>168572.25</v>
      </c>
      <c r="V71" s="10"/>
    </row>
    <row r="72" spans="1:22" ht="45" customHeight="1">
      <c r="A72" s="12"/>
      <c r="B72" s="570"/>
      <c r="C72" s="571"/>
      <c r="D72" s="572"/>
      <c r="E72" s="350" t="s">
        <v>2</v>
      </c>
      <c r="F72" s="5"/>
      <c r="G72" s="45">
        <f>G75+G78+G81+G84+G87+G90</f>
        <v>60.68000000000001</v>
      </c>
      <c r="H72" s="45">
        <f>H75+H78+H81+H84+H87+H90</f>
        <v>361469.5464</v>
      </c>
      <c r="I72" s="45"/>
      <c r="J72" s="45">
        <f>J75+J78+J81+J84+J87+J90</f>
        <v>69.88</v>
      </c>
      <c r="K72" s="45">
        <f>K75+K78+K81+K84+K87+K90</f>
        <v>416273.7624</v>
      </c>
      <c r="L72" s="45"/>
      <c r="M72" s="45">
        <f>M75+M78+M81+M84+M87+M90</f>
        <v>42.3</v>
      </c>
      <c r="N72" s="45">
        <f>N75+N78+N81+N84+N87+N90</f>
        <v>261555.70500000002</v>
      </c>
      <c r="O72" s="45"/>
      <c r="P72" s="45">
        <f>P75+P78+P81+P84+P87+P90</f>
        <v>61.49</v>
      </c>
      <c r="Q72" s="45">
        <f>Q75+Q78+Q81+Q84+Q87+Q90</f>
        <v>380214.1915</v>
      </c>
      <c r="R72" s="130">
        <f>G72+J72+M72+P72</f>
        <v>234.35000000000002</v>
      </c>
      <c r="S72" s="45">
        <f>H72+K72+N72+Q72</f>
        <v>1419513.2053</v>
      </c>
      <c r="V72" s="10"/>
    </row>
    <row r="73" spans="1:23" ht="49.5" customHeight="1">
      <c r="A73" s="12"/>
      <c r="B73" s="460" t="s">
        <v>34</v>
      </c>
      <c r="C73" s="461"/>
      <c r="D73" s="462"/>
      <c r="E73" s="331"/>
      <c r="F73" s="5">
        <v>420</v>
      </c>
      <c r="G73" s="117"/>
      <c r="H73" s="117">
        <f>H74+H75</f>
        <v>47815.18</v>
      </c>
      <c r="I73" s="117"/>
      <c r="J73" s="117"/>
      <c r="K73" s="117">
        <f>K74+K75</f>
        <v>25069.175</v>
      </c>
      <c r="L73" s="117"/>
      <c r="M73" s="117"/>
      <c r="N73" s="117">
        <f>N74+N75</f>
        <v>26022.0625</v>
      </c>
      <c r="O73" s="117"/>
      <c r="P73" s="117"/>
      <c r="Q73" s="117">
        <f>Q74+Q75</f>
        <v>49209.625</v>
      </c>
      <c r="R73" s="117"/>
      <c r="S73" s="117">
        <f>S74+S75</f>
        <v>148116.0425</v>
      </c>
      <c r="U73" s="7">
        <f>37.94*P73</f>
        <v>0</v>
      </c>
      <c r="V73" s="10">
        <f>H73+K73+N73+Q73</f>
        <v>148116.04249999998</v>
      </c>
      <c r="W73" s="7">
        <f>G73+J73+M73+P73</f>
        <v>0</v>
      </c>
    </row>
    <row r="74" spans="1:22" ht="33" customHeight="1">
      <c r="A74" s="12"/>
      <c r="B74" s="577"/>
      <c r="C74" s="578"/>
      <c r="D74" s="579"/>
      <c r="E74" s="353" t="s">
        <v>71</v>
      </c>
      <c r="F74" s="5"/>
      <c r="G74" s="117">
        <v>112</v>
      </c>
      <c r="H74" s="117">
        <f>G74*H155</f>
        <v>6116.32</v>
      </c>
      <c r="I74" s="117"/>
      <c r="J74" s="117">
        <v>50</v>
      </c>
      <c r="K74" s="117">
        <f>J74*H155</f>
        <v>2730.5</v>
      </c>
      <c r="L74" s="117"/>
      <c r="M74" s="117">
        <v>50</v>
      </c>
      <c r="N74" s="117">
        <f>M74*J155</f>
        <v>2834.5</v>
      </c>
      <c r="O74" s="117"/>
      <c r="P74" s="117">
        <v>50</v>
      </c>
      <c r="Q74" s="117">
        <f>P74*J155</f>
        <v>2834.5</v>
      </c>
      <c r="R74" s="117">
        <f>G74+J74+M74+P74</f>
        <v>262</v>
      </c>
      <c r="S74" s="117">
        <f>H74+K74+N74+Q74</f>
        <v>14515.82</v>
      </c>
      <c r="V74" s="10"/>
    </row>
    <row r="75" spans="1:22" ht="33" customHeight="1">
      <c r="A75" s="12"/>
      <c r="B75" s="577"/>
      <c r="C75" s="578"/>
      <c r="D75" s="579"/>
      <c r="E75" s="353" t="s">
        <v>2</v>
      </c>
      <c r="F75" s="5"/>
      <c r="G75" s="117">
        <v>7</v>
      </c>
      <c r="H75" s="241">
        <f>G75*H157</f>
        <v>41698.86</v>
      </c>
      <c r="I75" s="117"/>
      <c r="J75" s="117">
        <v>3.75</v>
      </c>
      <c r="K75" s="117">
        <f>J75*H157</f>
        <v>22338.675</v>
      </c>
      <c r="L75" s="117"/>
      <c r="M75" s="117">
        <v>3.75</v>
      </c>
      <c r="N75" s="117">
        <f>M75*J157</f>
        <v>23187.5625</v>
      </c>
      <c r="O75" s="117"/>
      <c r="P75" s="117">
        <v>7.5</v>
      </c>
      <c r="Q75" s="117">
        <f>P75*J157</f>
        <v>46375.125</v>
      </c>
      <c r="R75" s="117">
        <f>G75+J75+M75+P75</f>
        <v>22</v>
      </c>
      <c r="S75" s="117">
        <f>H75+K75+N75+Q75</f>
        <v>133600.2225</v>
      </c>
      <c r="V75" s="10"/>
    </row>
    <row r="76" spans="1:23" ht="49.5" customHeight="1">
      <c r="A76" s="12"/>
      <c r="B76" s="460" t="s">
        <v>35</v>
      </c>
      <c r="C76" s="461"/>
      <c r="D76" s="462"/>
      <c r="E76" s="331"/>
      <c r="F76" s="5">
        <v>171</v>
      </c>
      <c r="G76" s="117"/>
      <c r="H76" s="241">
        <f>H77+H78</f>
        <v>17736.9732</v>
      </c>
      <c r="I76" s="117"/>
      <c r="J76" s="117"/>
      <c r="K76" s="117">
        <f>K77+K78</f>
        <v>17736.9732</v>
      </c>
      <c r="L76" s="117"/>
      <c r="M76" s="117"/>
      <c r="N76" s="117">
        <f>N77+N78</f>
        <v>6750.25</v>
      </c>
      <c r="O76" s="117"/>
      <c r="P76" s="117"/>
      <c r="Q76" s="117">
        <f>Q77+Q78</f>
        <v>3375.125</v>
      </c>
      <c r="R76" s="117"/>
      <c r="S76" s="117">
        <f>S77+S78</f>
        <v>45599.3214</v>
      </c>
      <c r="T76" s="51" t="s">
        <v>78</v>
      </c>
      <c r="U76" s="7">
        <f>37.94*P76</f>
        <v>0</v>
      </c>
      <c r="V76" s="10">
        <f>H76+K76+N76+Q76</f>
        <v>45599.3214</v>
      </c>
      <c r="W76" s="7">
        <f>G76+J76+M76+P76</f>
        <v>0</v>
      </c>
    </row>
    <row r="77" spans="1:22" ht="33" customHeight="1">
      <c r="A77" s="12"/>
      <c r="B77" s="577"/>
      <c r="C77" s="578"/>
      <c r="D77" s="579"/>
      <c r="E77" s="353" t="s">
        <v>71</v>
      </c>
      <c r="F77" s="5"/>
      <c r="G77" s="117">
        <v>15</v>
      </c>
      <c r="H77" s="241">
        <f>G77*H155</f>
        <v>819.15</v>
      </c>
      <c r="I77" s="117"/>
      <c r="J77" s="117">
        <v>15</v>
      </c>
      <c r="K77" s="117">
        <f>J77*H155</f>
        <v>819.15</v>
      </c>
      <c r="L77" s="117"/>
      <c r="M77" s="117">
        <v>10</v>
      </c>
      <c r="N77" s="117">
        <f>M77*J155</f>
        <v>566.9</v>
      </c>
      <c r="O77" s="117"/>
      <c r="P77" s="117">
        <v>5</v>
      </c>
      <c r="Q77" s="117">
        <f>P77*J155</f>
        <v>283.45</v>
      </c>
      <c r="R77" s="117">
        <f>G77+J77+M77+P77</f>
        <v>45</v>
      </c>
      <c r="S77" s="117">
        <f>H77+K77+N77+Q77</f>
        <v>2488.6499999999996</v>
      </c>
      <c r="V77" s="10"/>
    </row>
    <row r="78" spans="1:22" ht="33" customHeight="1">
      <c r="A78" s="12"/>
      <c r="B78" s="577"/>
      <c r="C78" s="578"/>
      <c r="D78" s="579"/>
      <c r="E78" s="353" t="s">
        <v>2</v>
      </c>
      <c r="F78" s="5"/>
      <c r="G78" s="117">
        <v>2.84</v>
      </c>
      <c r="H78" s="241">
        <f>G78*H157</f>
        <v>16917.8232</v>
      </c>
      <c r="I78" s="117"/>
      <c r="J78" s="117">
        <v>2.84</v>
      </c>
      <c r="K78" s="117">
        <f>J78*H157</f>
        <v>16917.8232</v>
      </c>
      <c r="L78" s="117"/>
      <c r="M78" s="117">
        <v>1</v>
      </c>
      <c r="N78" s="117">
        <f>M78*J157</f>
        <v>6183.35</v>
      </c>
      <c r="O78" s="117"/>
      <c r="P78" s="117">
        <v>0.5</v>
      </c>
      <c r="Q78" s="117">
        <f>P78*J157</f>
        <v>3091.675</v>
      </c>
      <c r="R78" s="193">
        <f>G78+J78+M78+P78</f>
        <v>7.18</v>
      </c>
      <c r="S78" s="117">
        <f>H78+K78+N78+Q78</f>
        <v>43110.6714</v>
      </c>
      <c r="V78" s="10"/>
    </row>
    <row r="79" spans="1:23" ht="49.5" customHeight="1">
      <c r="A79" s="12"/>
      <c r="B79" s="460" t="s">
        <v>36</v>
      </c>
      <c r="C79" s="461"/>
      <c r="D79" s="462"/>
      <c r="E79" s="331"/>
      <c r="F79" s="5">
        <v>213</v>
      </c>
      <c r="G79" s="117"/>
      <c r="H79" s="241">
        <f>H80+H81</f>
        <v>48503.86</v>
      </c>
      <c r="I79" s="117"/>
      <c r="J79" s="117"/>
      <c r="K79" s="117">
        <f>K80+K81</f>
        <v>97007.72</v>
      </c>
      <c r="L79" s="117"/>
      <c r="M79" s="117"/>
      <c r="N79" s="117">
        <f>N80+N81</f>
        <v>25173.225000000002</v>
      </c>
      <c r="O79" s="117"/>
      <c r="P79" s="117"/>
      <c r="Q79" s="117">
        <f>Q80+Q81</f>
        <v>93803.25</v>
      </c>
      <c r="R79" s="117"/>
      <c r="S79" s="117">
        <f>S80+S81</f>
        <v>264488.055</v>
      </c>
      <c r="U79" s="7">
        <f>49.34*P79</f>
        <v>0</v>
      </c>
      <c r="V79" s="10">
        <f>H79+K79+N79+Q79</f>
        <v>264488.05500000005</v>
      </c>
      <c r="W79" s="7">
        <f>G79+J79+M79+P79</f>
        <v>0</v>
      </c>
    </row>
    <row r="80" spans="1:22" ht="33" customHeight="1">
      <c r="A80" s="12"/>
      <c r="B80" s="577"/>
      <c r="C80" s="578"/>
      <c r="D80" s="579"/>
      <c r="E80" s="353" t="s">
        <v>71</v>
      </c>
      <c r="F80" s="5"/>
      <c r="G80" s="117">
        <v>100</v>
      </c>
      <c r="H80" s="241">
        <f>G80*H156</f>
        <v>6805</v>
      </c>
      <c r="I80" s="117"/>
      <c r="J80" s="117">
        <v>200</v>
      </c>
      <c r="K80" s="117">
        <f>J80*H156</f>
        <v>13610</v>
      </c>
      <c r="L80" s="117"/>
      <c r="M80" s="117">
        <v>50</v>
      </c>
      <c r="N80" s="117">
        <f>M80*J156</f>
        <v>3531.5</v>
      </c>
      <c r="O80" s="117"/>
      <c r="P80" s="117">
        <v>190</v>
      </c>
      <c r="Q80" s="117">
        <f>P80*J156</f>
        <v>13419.699999999999</v>
      </c>
      <c r="R80" s="117">
        <f aca="true" t="shared" si="13" ref="R80:R90">G80+J80+M80+P80</f>
        <v>540</v>
      </c>
      <c r="S80" s="117">
        <f>H80+K80+N80+Q80</f>
        <v>37366.2</v>
      </c>
      <c r="T80" s="51" t="s">
        <v>78</v>
      </c>
      <c r="V80" s="10"/>
    </row>
    <row r="81" spans="1:22" ht="33" customHeight="1">
      <c r="A81" s="12"/>
      <c r="B81" s="577"/>
      <c r="C81" s="578"/>
      <c r="D81" s="579"/>
      <c r="E81" s="353" t="s">
        <v>2</v>
      </c>
      <c r="F81" s="5"/>
      <c r="G81" s="117">
        <v>7</v>
      </c>
      <c r="H81" s="117">
        <f>G81*H158</f>
        <v>41698.86</v>
      </c>
      <c r="I81" s="117"/>
      <c r="J81" s="117">
        <v>14</v>
      </c>
      <c r="K81" s="117">
        <f>J81*H158</f>
        <v>83397.72</v>
      </c>
      <c r="L81" s="117"/>
      <c r="M81" s="117">
        <v>3.5</v>
      </c>
      <c r="N81" s="117">
        <f>M81*J158</f>
        <v>21641.725000000002</v>
      </c>
      <c r="O81" s="117"/>
      <c r="P81" s="117">
        <v>13</v>
      </c>
      <c r="Q81" s="117">
        <f>P81*J158</f>
        <v>80383.55</v>
      </c>
      <c r="R81" s="117">
        <f>G81+J81+M81+P81</f>
        <v>37.5</v>
      </c>
      <c r="S81" s="117">
        <f>H81+K81+N81+Q81</f>
        <v>227121.85499999998</v>
      </c>
      <c r="V81" s="10"/>
    </row>
    <row r="82" spans="1:23" ht="49.5" customHeight="1">
      <c r="A82" s="12"/>
      <c r="B82" s="573" t="s">
        <v>37</v>
      </c>
      <c r="C82" s="573"/>
      <c r="D82" s="573"/>
      <c r="E82" s="348"/>
      <c r="F82" s="5">
        <v>0</v>
      </c>
      <c r="G82" s="117"/>
      <c r="H82" s="117">
        <f>H83+H84</f>
        <v>48503.86</v>
      </c>
      <c r="I82" s="117"/>
      <c r="J82" s="117"/>
      <c r="K82" s="117">
        <f>K83+K84</f>
        <v>81326.8198</v>
      </c>
      <c r="L82" s="117"/>
      <c r="M82" s="117"/>
      <c r="N82" s="117">
        <f>N83+N84</f>
        <v>63015.327</v>
      </c>
      <c r="O82" s="117"/>
      <c r="P82" s="117"/>
      <c r="Q82" s="117">
        <f>Q83+Q84</f>
        <v>82428.46600000001</v>
      </c>
      <c r="R82" s="117"/>
      <c r="S82" s="117">
        <f>S83+S84</f>
        <v>275274.4728</v>
      </c>
      <c r="U82" s="7">
        <f>49.34*P82</f>
        <v>0</v>
      </c>
      <c r="V82" s="10">
        <f>H82+K82+N82+Q82</f>
        <v>275274.4728</v>
      </c>
      <c r="W82" s="7">
        <f>G82+J82+M82+P82</f>
        <v>0</v>
      </c>
    </row>
    <row r="83" spans="1:22" ht="33" customHeight="1">
      <c r="A83" s="12"/>
      <c r="B83" s="577"/>
      <c r="C83" s="578"/>
      <c r="D83" s="579"/>
      <c r="E83" s="353" t="s">
        <v>71</v>
      </c>
      <c r="F83" s="5"/>
      <c r="G83" s="117">
        <v>100</v>
      </c>
      <c r="H83" s="117">
        <f>G83*H156</f>
        <v>6805</v>
      </c>
      <c r="I83" s="117"/>
      <c r="J83" s="117">
        <v>100</v>
      </c>
      <c r="K83" s="117">
        <f>J83*H156</f>
        <v>6805</v>
      </c>
      <c r="L83" s="117"/>
      <c r="M83" s="117">
        <v>50</v>
      </c>
      <c r="N83" s="117">
        <f>M83*J156</f>
        <v>3531.5</v>
      </c>
      <c r="O83" s="117"/>
      <c r="P83" s="117">
        <v>120</v>
      </c>
      <c r="Q83" s="117">
        <f>P83*J156</f>
        <v>8475.599999999999</v>
      </c>
      <c r="R83" s="117">
        <f t="shared" si="13"/>
        <v>370</v>
      </c>
      <c r="S83" s="117">
        <f>H83+K83+N83+Q83</f>
        <v>25617.1</v>
      </c>
      <c r="V83" s="10"/>
    </row>
    <row r="84" spans="1:22" ht="33" customHeight="1">
      <c r="A84" s="12"/>
      <c r="B84" s="577"/>
      <c r="C84" s="578"/>
      <c r="D84" s="579"/>
      <c r="E84" s="353" t="s">
        <v>2</v>
      </c>
      <c r="F84" s="5"/>
      <c r="G84" s="117">
        <v>7</v>
      </c>
      <c r="H84" s="117">
        <f>G84*H158</f>
        <v>41698.86</v>
      </c>
      <c r="I84" s="117"/>
      <c r="J84" s="117">
        <v>12.51</v>
      </c>
      <c r="K84" s="117">
        <f>J84*H158</f>
        <v>74521.8198</v>
      </c>
      <c r="L84" s="117"/>
      <c r="M84" s="117">
        <v>9.62</v>
      </c>
      <c r="N84" s="117">
        <f>M84*J158</f>
        <v>59483.827</v>
      </c>
      <c r="O84" s="117"/>
      <c r="P84" s="117">
        <v>11.96</v>
      </c>
      <c r="Q84" s="117">
        <f>P84*J158</f>
        <v>73952.86600000001</v>
      </c>
      <c r="R84" s="193">
        <f t="shared" si="13"/>
        <v>41.089999999999996</v>
      </c>
      <c r="S84" s="117">
        <f>H84+K84+N84+Q84</f>
        <v>249657.3728</v>
      </c>
      <c r="V84" s="10"/>
    </row>
    <row r="85" spans="1:23" s="190" customFormat="1" ht="49.5" customHeight="1">
      <c r="A85" s="185"/>
      <c r="B85" s="583" t="s">
        <v>38</v>
      </c>
      <c r="C85" s="583"/>
      <c r="D85" s="583"/>
      <c r="E85" s="186"/>
      <c r="F85" s="187">
        <v>651</v>
      </c>
      <c r="G85" s="188"/>
      <c r="H85" s="188">
        <f>H86+H87</f>
        <v>229842.31999999998</v>
      </c>
      <c r="I85" s="188"/>
      <c r="J85" s="188"/>
      <c r="K85" s="188">
        <f>K86+K87</f>
        <v>229296.21999999997</v>
      </c>
      <c r="L85" s="188"/>
      <c r="M85" s="188"/>
      <c r="N85" s="188">
        <f>N86+N87</f>
        <v>138334.168</v>
      </c>
      <c r="O85" s="188"/>
      <c r="P85" s="188"/>
      <c r="Q85" s="188">
        <f>Q86+Q87</f>
        <v>171590.75</v>
      </c>
      <c r="R85" s="188"/>
      <c r="S85" s="188">
        <f>S86+S87</f>
        <v>769063.458</v>
      </c>
      <c r="T85" s="189"/>
      <c r="U85" s="190">
        <f>37.94*P85</f>
        <v>0</v>
      </c>
      <c r="V85" s="191">
        <f>H85+K85+N85+Q85</f>
        <v>769063.4579999999</v>
      </c>
      <c r="W85" s="190">
        <f>G85+J85+M85+P85</f>
        <v>0</v>
      </c>
    </row>
    <row r="86" spans="1:22" ht="33" customHeight="1">
      <c r="A86" s="12"/>
      <c r="B86" s="577"/>
      <c r="C86" s="578"/>
      <c r="D86" s="579"/>
      <c r="E86" s="353" t="s">
        <v>71</v>
      </c>
      <c r="F86" s="5"/>
      <c r="G86" s="117">
        <v>500</v>
      </c>
      <c r="H86" s="117">
        <f>G86*H155</f>
        <v>27305</v>
      </c>
      <c r="I86" s="117"/>
      <c r="J86" s="117">
        <v>490</v>
      </c>
      <c r="K86" s="117">
        <f>J86*H155</f>
        <v>26758.9</v>
      </c>
      <c r="L86" s="117"/>
      <c r="M86" s="117">
        <v>250</v>
      </c>
      <c r="N86" s="117">
        <f>M86*J155</f>
        <v>14172.5</v>
      </c>
      <c r="O86" s="117"/>
      <c r="P86" s="117">
        <v>300</v>
      </c>
      <c r="Q86" s="117">
        <f>P86*J155</f>
        <v>17007</v>
      </c>
      <c r="R86" s="117">
        <f t="shared" si="13"/>
        <v>1540</v>
      </c>
      <c r="S86" s="117">
        <f>H86+K86+N86+Q86</f>
        <v>85243.4</v>
      </c>
      <c r="T86" s="51" t="s">
        <v>78</v>
      </c>
      <c r="V86" s="10"/>
    </row>
    <row r="87" spans="1:22" ht="33" customHeight="1">
      <c r="A87" s="12"/>
      <c r="B87" s="577"/>
      <c r="C87" s="578"/>
      <c r="D87" s="579"/>
      <c r="E87" s="353" t="s">
        <v>2</v>
      </c>
      <c r="F87" s="5"/>
      <c r="G87" s="117">
        <v>34</v>
      </c>
      <c r="H87" s="117">
        <f>G87*H157</f>
        <v>202537.31999999998</v>
      </c>
      <c r="I87" s="117"/>
      <c r="J87" s="117">
        <v>34</v>
      </c>
      <c r="K87" s="117">
        <f>J87*H157</f>
        <v>202537.31999999998</v>
      </c>
      <c r="L87" s="117"/>
      <c r="M87" s="117">
        <v>20.08</v>
      </c>
      <c r="N87" s="117">
        <f>M87*J157</f>
        <v>124161.66799999999</v>
      </c>
      <c r="O87" s="117"/>
      <c r="P87" s="117">
        <v>25</v>
      </c>
      <c r="Q87" s="117">
        <f>P87*J157</f>
        <v>154583.75</v>
      </c>
      <c r="R87" s="193">
        <f t="shared" si="13"/>
        <v>113.08</v>
      </c>
      <c r="S87" s="117">
        <f>H87+K87+N87+Q87</f>
        <v>683820.058</v>
      </c>
      <c r="V87" s="10"/>
    </row>
    <row r="88" spans="1:23" ht="49.5" customHeight="1">
      <c r="A88" s="12"/>
      <c r="B88" s="573" t="s">
        <v>39</v>
      </c>
      <c r="C88" s="573"/>
      <c r="D88" s="573"/>
      <c r="E88" s="348"/>
      <c r="F88" s="5">
        <v>15.1</v>
      </c>
      <c r="G88" s="117"/>
      <c r="H88" s="117">
        <f>H89+H90</f>
        <v>17736.9732</v>
      </c>
      <c r="I88" s="117"/>
      <c r="J88" s="117"/>
      <c r="K88" s="117">
        <f>K89+K90</f>
        <v>17324.9444</v>
      </c>
      <c r="L88" s="117"/>
      <c r="M88" s="117"/>
      <c r="N88" s="117">
        <f>N89+N90</f>
        <v>27691.2325</v>
      </c>
      <c r="O88" s="117"/>
      <c r="P88" s="117"/>
      <c r="Q88" s="117">
        <f>Q89+Q90</f>
        <v>22790.9555</v>
      </c>
      <c r="R88" s="117"/>
      <c r="S88" s="117">
        <f>S89+S90</f>
        <v>85544.1056</v>
      </c>
      <c r="U88" s="7">
        <f>37.94*P88</f>
        <v>0</v>
      </c>
      <c r="V88" s="10">
        <f>H88+K88+N88+Q88</f>
        <v>85544.1056</v>
      </c>
      <c r="W88" s="7">
        <f>G88+J88+M88+P88</f>
        <v>0</v>
      </c>
    </row>
    <row r="89" spans="1:22" ht="33" customHeight="1">
      <c r="A89" s="12"/>
      <c r="B89" s="577"/>
      <c r="C89" s="578"/>
      <c r="D89" s="579"/>
      <c r="E89" s="353" t="s">
        <v>71</v>
      </c>
      <c r="F89" s="5"/>
      <c r="G89" s="117">
        <v>15</v>
      </c>
      <c r="H89" s="117">
        <f>G89*H155</f>
        <v>819.15</v>
      </c>
      <c r="I89" s="117"/>
      <c r="J89" s="117">
        <v>14</v>
      </c>
      <c r="K89" s="117">
        <f>J89*H155</f>
        <v>764.54</v>
      </c>
      <c r="L89" s="117"/>
      <c r="M89" s="117">
        <v>14</v>
      </c>
      <c r="N89" s="117">
        <f>M89*J155</f>
        <v>793.66</v>
      </c>
      <c r="O89" s="117"/>
      <c r="P89" s="117">
        <v>17</v>
      </c>
      <c r="Q89" s="117">
        <f>P89*J155</f>
        <v>963.73</v>
      </c>
      <c r="R89" s="117">
        <f t="shared" si="13"/>
        <v>60</v>
      </c>
      <c r="S89" s="117">
        <f>H89+K89+N89+Q89</f>
        <v>3341.08</v>
      </c>
      <c r="T89" s="51" t="s">
        <v>78</v>
      </c>
      <c r="V89" s="10"/>
    </row>
    <row r="90" spans="1:22" ht="33" customHeight="1">
      <c r="A90" s="12"/>
      <c r="B90" s="577"/>
      <c r="C90" s="578"/>
      <c r="D90" s="579"/>
      <c r="E90" s="353" t="s">
        <v>2</v>
      </c>
      <c r="F90" s="5"/>
      <c r="G90" s="117">
        <v>2.84</v>
      </c>
      <c r="H90" s="117">
        <f>G90*H157</f>
        <v>16917.8232</v>
      </c>
      <c r="I90" s="117"/>
      <c r="J90" s="117">
        <v>2.78</v>
      </c>
      <c r="K90" s="117">
        <f>J90*H157</f>
        <v>16560.4044</v>
      </c>
      <c r="L90" s="117"/>
      <c r="M90" s="117">
        <v>4.35</v>
      </c>
      <c r="N90" s="117">
        <f>M90*J157</f>
        <v>26897.5725</v>
      </c>
      <c r="O90" s="117"/>
      <c r="P90" s="117">
        <v>3.53</v>
      </c>
      <c r="Q90" s="117">
        <f>P90*J157</f>
        <v>21827.2255</v>
      </c>
      <c r="R90" s="117">
        <f t="shared" si="13"/>
        <v>13.499999999999998</v>
      </c>
      <c r="S90" s="117">
        <f>H90+K90+N90+Q90</f>
        <v>82203.0256</v>
      </c>
      <c r="V90" s="10"/>
    </row>
    <row r="91" spans="1:23" s="249" customFormat="1" ht="54.75" customHeight="1">
      <c r="A91" s="253">
        <v>2</v>
      </c>
      <c r="B91" s="580" t="s">
        <v>42</v>
      </c>
      <c r="C91" s="581"/>
      <c r="D91" s="582"/>
      <c r="E91" s="283" t="s">
        <v>80</v>
      </c>
      <c r="F91" s="243"/>
      <c r="G91" s="245"/>
      <c r="H91" s="245">
        <f>H94+H97+H100+H103</f>
        <v>2402.89601</v>
      </c>
      <c r="I91" s="245"/>
      <c r="J91" s="245"/>
      <c r="K91" s="245">
        <f>K94+K97+K100+K103</f>
        <v>2272.54011</v>
      </c>
      <c r="L91" s="245"/>
      <c r="M91" s="245"/>
      <c r="N91" s="245">
        <f>N94+N97+N100+N103</f>
        <v>2251.8302</v>
      </c>
      <c r="O91" s="245"/>
      <c r="P91" s="245"/>
      <c r="Q91" s="245">
        <f>Q94+Q97+Q100+Q103</f>
        <v>2024.9785</v>
      </c>
      <c r="R91" s="245"/>
      <c r="S91" s="245">
        <f>S94+S97+S100+S103</f>
        <v>8952.244820000002</v>
      </c>
      <c r="T91" s="247"/>
      <c r="V91" s="248"/>
      <c r="W91" s="249">
        <f>G91+J91+M91+P91</f>
        <v>0</v>
      </c>
    </row>
    <row r="92" spans="1:22" ht="54.75" customHeight="1">
      <c r="A92" s="12"/>
      <c r="B92" s="570"/>
      <c r="C92" s="571"/>
      <c r="D92" s="572"/>
      <c r="E92" s="350" t="s">
        <v>71</v>
      </c>
      <c r="F92" s="5"/>
      <c r="G92" s="130">
        <f>G95+G98+G101+G104</f>
        <v>8.381</v>
      </c>
      <c r="H92" s="45">
        <f>H95+H98+H101+H104</f>
        <v>496.6624100000001</v>
      </c>
      <c r="I92" s="45"/>
      <c r="J92" s="130">
        <f>J95+J98+J101+J104</f>
        <v>8.151</v>
      </c>
      <c r="K92" s="45">
        <f>K95+K98+K101+K104</f>
        <v>485.44611</v>
      </c>
      <c r="L92" s="45"/>
      <c r="M92" s="130">
        <f>M95+M98+M101+M104</f>
        <v>7.23</v>
      </c>
      <c r="N92" s="45">
        <f>N95+N98+N101+N104</f>
        <v>458.65869999999995</v>
      </c>
      <c r="O92" s="45"/>
      <c r="P92" s="130">
        <f>P95+P98+P101+P104</f>
        <v>6</v>
      </c>
      <c r="Q92" s="45">
        <f>Q95+Q98+Q101+Q104</f>
        <v>355.474</v>
      </c>
      <c r="R92" s="130">
        <f>G92+J92+M92+P92</f>
        <v>29.762</v>
      </c>
      <c r="S92" s="45">
        <f>S95+S98+S101+S104</f>
        <v>1796.24122</v>
      </c>
      <c r="V92" s="10"/>
    </row>
    <row r="93" spans="1:22" ht="54.75" customHeight="1">
      <c r="A93" s="12"/>
      <c r="B93" s="570"/>
      <c r="C93" s="571"/>
      <c r="D93" s="572"/>
      <c r="E93" s="350" t="s">
        <v>2</v>
      </c>
      <c r="F93" s="5"/>
      <c r="G93" s="130">
        <f>G96+G99+G102+G105</f>
        <v>0.32</v>
      </c>
      <c r="H93" s="45">
        <f>H96+H99+H102+H105</f>
        <v>1906.2336</v>
      </c>
      <c r="I93" s="45"/>
      <c r="J93" s="130">
        <f>J96+J99+J102+J105</f>
        <v>0.30000000000000004</v>
      </c>
      <c r="K93" s="45">
        <f>K96+K99+K102+K105</f>
        <v>1787.094</v>
      </c>
      <c r="L93" s="45"/>
      <c r="M93" s="130">
        <f>M96+M99+M102+M105</f>
        <v>0.29000000000000004</v>
      </c>
      <c r="N93" s="45">
        <f>N96+N99+N102+N105</f>
        <v>1793.1715000000002</v>
      </c>
      <c r="O93" s="45"/>
      <c r="P93" s="130">
        <f>P96+P99+P102+P105</f>
        <v>0.27</v>
      </c>
      <c r="Q93" s="45">
        <f>Q96+Q99+Q102+Q105</f>
        <v>1669.5045000000002</v>
      </c>
      <c r="R93" s="131">
        <f>G93+J93+M93+P93</f>
        <v>1.1800000000000002</v>
      </c>
      <c r="S93" s="45">
        <f>H93+K93+N93+Q93</f>
        <v>7156.0036</v>
      </c>
      <c r="V93" s="10"/>
    </row>
    <row r="94" spans="1:22" ht="49.5" customHeight="1">
      <c r="A94" s="12"/>
      <c r="B94" s="410" t="s">
        <v>89</v>
      </c>
      <c r="C94" s="441"/>
      <c r="D94" s="442"/>
      <c r="E94" s="353"/>
      <c r="F94" s="5"/>
      <c r="G94" s="192"/>
      <c r="H94" s="117">
        <f>H95+H96</f>
        <v>98.298</v>
      </c>
      <c r="I94" s="117"/>
      <c r="J94" s="192"/>
      <c r="K94" s="117">
        <f>K95+K96</f>
        <v>98.298</v>
      </c>
      <c r="L94" s="117"/>
      <c r="M94" s="192"/>
      <c r="N94" s="117">
        <f>N95+N96</f>
        <v>102.042</v>
      </c>
      <c r="O94" s="117"/>
      <c r="P94" s="192"/>
      <c r="Q94" s="117">
        <f>Q95+Q96</f>
        <v>102.042</v>
      </c>
      <c r="R94" s="192"/>
      <c r="S94" s="117">
        <f>S95+S96</f>
        <v>400.68000000000006</v>
      </c>
      <c r="V94" s="10"/>
    </row>
    <row r="95" spans="1:22" ht="33" customHeight="1">
      <c r="A95" s="12"/>
      <c r="B95" s="577"/>
      <c r="C95" s="578"/>
      <c r="D95" s="579"/>
      <c r="E95" s="353" t="s">
        <v>71</v>
      </c>
      <c r="F95" s="5"/>
      <c r="G95" s="129">
        <v>1.8</v>
      </c>
      <c r="H95" s="117">
        <f>G95*H155</f>
        <v>98.298</v>
      </c>
      <c r="I95" s="117"/>
      <c r="J95" s="193">
        <v>1.8</v>
      </c>
      <c r="K95" s="117">
        <f>J95*H155</f>
        <v>98.298</v>
      </c>
      <c r="L95" s="117"/>
      <c r="M95" s="129">
        <v>1.8</v>
      </c>
      <c r="N95" s="117">
        <f>M95*J155</f>
        <v>102.042</v>
      </c>
      <c r="O95" s="117"/>
      <c r="P95" s="129">
        <v>1.8</v>
      </c>
      <c r="Q95" s="117">
        <f>P95*J155</f>
        <v>102.042</v>
      </c>
      <c r="R95" s="129">
        <f>G95+J95+M95+P95</f>
        <v>7.2</v>
      </c>
      <c r="S95" s="117">
        <f>H95+K95+N95+Q95</f>
        <v>400.68000000000006</v>
      </c>
      <c r="V95" s="10"/>
    </row>
    <row r="96" spans="1:22" ht="33" customHeight="1">
      <c r="A96" s="12"/>
      <c r="B96" s="577"/>
      <c r="C96" s="578"/>
      <c r="D96" s="579"/>
      <c r="E96" s="353" t="s">
        <v>2</v>
      </c>
      <c r="F96" s="5"/>
      <c r="G96" s="129">
        <v>0</v>
      </c>
      <c r="H96" s="117">
        <f>G96*H157</f>
        <v>0</v>
      </c>
      <c r="I96" s="117"/>
      <c r="J96" s="129">
        <v>0</v>
      </c>
      <c r="K96" s="117">
        <f>J96*H157</f>
        <v>0</v>
      </c>
      <c r="L96" s="117"/>
      <c r="M96" s="129">
        <v>0</v>
      </c>
      <c r="N96" s="117">
        <f>M96*J157</f>
        <v>0</v>
      </c>
      <c r="O96" s="117"/>
      <c r="P96" s="129">
        <v>0</v>
      </c>
      <c r="Q96" s="117">
        <f>P96*J157</f>
        <v>0</v>
      </c>
      <c r="R96" s="129">
        <f>G96+J96+M96+P96</f>
        <v>0</v>
      </c>
      <c r="S96" s="117">
        <f>H96+K96+N96+Q96</f>
        <v>0</v>
      </c>
      <c r="V96" s="10"/>
    </row>
    <row r="97" spans="1:22" ht="49.5" customHeight="1">
      <c r="A97" s="12"/>
      <c r="B97" s="410" t="s">
        <v>90</v>
      </c>
      <c r="C97" s="441"/>
      <c r="D97" s="442"/>
      <c r="E97" s="353"/>
      <c r="F97" s="5"/>
      <c r="G97" s="192"/>
      <c r="H97" s="117">
        <f>H98+H99</f>
        <v>1210.0316</v>
      </c>
      <c r="I97" s="117"/>
      <c r="J97" s="192"/>
      <c r="K97" s="117">
        <f>K98+K99</f>
        <v>1216.8366</v>
      </c>
      <c r="L97" s="117"/>
      <c r="M97" s="192"/>
      <c r="N97" s="117">
        <f>N98+N99</f>
        <v>1422.0415</v>
      </c>
      <c r="O97" s="117"/>
      <c r="P97" s="192"/>
      <c r="Q97" s="117">
        <f>Q98+Q99</f>
        <v>1252.5295</v>
      </c>
      <c r="R97" s="192"/>
      <c r="S97" s="117">
        <f>S98+S99</f>
        <v>5101.439200000001</v>
      </c>
      <c r="V97" s="10"/>
    </row>
    <row r="98" spans="1:22" ht="33" customHeight="1">
      <c r="A98" s="12"/>
      <c r="B98" s="577"/>
      <c r="C98" s="578"/>
      <c r="D98" s="579"/>
      <c r="E98" s="353" t="s">
        <v>71</v>
      </c>
      <c r="F98" s="5"/>
      <c r="G98" s="198">
        <v>2.9</v>
      </c>
      <c r="H98" s="117">
        <f>G98*H156</f>
        <v>197.345</v>
      </c>
      <c r="I98" s="117"/>
      <c r="J98" s="198">
        <v>3</v>
      </c>
      <c r="K98" s="117">
        <f>J98*H156</f>
        <v>204.14999999999998</v>
      </c>
      <c r="L98" s="117"/>
      <c r="M98" s="198">
        <v>3.5</v>
      </c>
      <c r="N98" s="117">
        <f>M98*J156</f>
        <v>247.20499999999998</v>
      </c>
      <c r="O98" s="117"/>
      <c r="P98" s="129">
        <v>1.1</v>
      </c>
      <c r="Q98" s="117">
        <f>P98*J156</f>
        <v>77.693</v>
      </c>
      <c r="R98" s="129">
        <f>G98+J98+M98+P98</f>
        <v>10.5</v>
      </c>
      <c r="S98" s="117">
        <f>H98+K98+N98+Q98</f>
        <v>726.393</v>
      </c>
      <c r="V98" s="10"/>
    </row>
    <row r="99" spans="1:22" ht="33" customHeight="1">
      <c r="A99" s="12"/>
      <c r="B99" s="577"/>
      <c r="C99" s="578"/>
      <c r="D99" s="579"/>
      <c r="E99" s="353" t="s">
        <v>2</v>
      </c>
      <c r="F99" s="5"/>
      <c r="G99" s="129">
        <v>0.17</v>
      </c>
      <c r="H99" s="117">
        <f>G99*H158</f>
        <v>1012.6866</v>
      </c>
      <c r="I99" s="117"/>
      <c r="J99" s="198">
        <v>0.17</v>
      </c>
      <c r="K99" s="117">
        <f>J99*H158</f>
        <v>1012.6866</v>
      </c>
      <c r="L99" s="117"/>
      <c r="M99" s="198">
        <v>0.19</v>
      </c>
      <c r="N99" s="117">
        <f>M99*J158</f>
        <v>1174.8365000000001</v>
      </c>
      <c r="O99" s="117"/>
      <c r="P99" s="198">
        <v>0.19</v>
      </c>
      <c r="Q99" s="117">
        <f>P99*J158</f>
        <v>1174.8365000000001</v>
      </c>
      <c r="R99" s="198">
        <f>G99+J99+M99+P99</f>
        <v>0.72</v>
      </c>
      <c r="S99" s="117">
        <f>H99+K99+N99+Q99</f>
        <v>4375.046200000001</v>
      </c>
      <c r="V99" s="10"/>
    </row>
    <row r="100" spans="1:22" ht="49.5" customHeight="1">
      <c r="A100" s="12"/>
      <c r="B100" s="460" t="s">
        <v>97</v>
      </c>
      <c r="C100" s="441"/>
      <c r="D100" s="442"/>
      <c r="E100" s="353"/>
      <c r="F100" s="5"/>
      <c r="G100" s="129"/>
      <c r="H100" s="117">
        <f>H101+H102</f>
        <v>1002.7669999999999</v>
      </c>
      <c r="I100" s="117"/>
      <c r="J100" s="129"/>
      <c r="K100" s="117">
        <f>K101+K102</f>
        <v>889.0884</v>
      </c>
      <c r="L100" s="117"/>
      <c r="M100" s="129"/>
      <c r="N100" s="117">
        <f>N101+N102</f>
        <v>709.039</v>
      </c>
      <c r="O100" s="117"/>
      <c r="P100" s="129"/>
      <c r="Q100" s="117">
        <f>Q101+Q102</f>
        <v>562.696</v>
      </c>
      <c r="R100" s="129"/>
      <c r="S100" s="117">
        <f>S101+S102</f>
        <v>3163.5904</v>
      </c>
      <c r="V100" s="10"/>
    </row>
    <row r="101" spans="1:22" ht="33" customHeight="1">
      <c r="A101" s="12"/>
      <c r="B101" s="351"/>
      <c r="C101" s="352"/>
      <c r="D101" s="353"/>
      <c r="E101" s="353" t="s">
        <v>71</v>
      </c>
      <c r="F101" s="5"/>
      <c r="G101" s="129">
        <v>2</v>
      </c>
      <c r="H101" s="117">
        <f>G101*H155</f>
        <v>109.22</v>
      </c>
      <c r="I101" s="117"/>
      <c r="J101" s="129">
        <v>2.1</v>
      </c>
      <c r="K101" s="117">
        <f>J101*H155</f>
        <v>114.681</v>
      </c>
      <c r="L101" s="117"/>
      <c r="M101" s="129">
        <v>1.6</v>
      </c>
      <c r="N101" s="117">
        <f>M101*J155</f>
        <v>90.70400000000001</v>
      </c>
      <c r="O101" s="117"/>
      <c r="P101" s="129">
        <v>1.2</v>
      </c>
      <c r="Q101" s="117">
        <f>P101*J155</f>
        <v>68.02799999999999</v>
      </c>
      <c r="R101" s="129">
        <f>G101+J101+M101+P101</f>
        <v>6.8999999999999995</v>
      </c>
      <c r="S101" s="117">
        <f>H101+K101+N101+Q101</f>
        <v>382.63300000000004</v>
      </c>
      <c r="V101" s="10"/>
    </row>
    <row r="102" spans="1:22" ht="33" customHeight="1">
      <c r="A102" s="12"/>
      <c r="B102" s="351"/>
      <c r="C102" s="352"/>
      <c r="D102" s="353"/>
      <c r="E102" s="353" t="s">
        <v>2</v>
      </c>
      <c r="F102" s="5"/>
      <c r="G102" s="129">
        <v>0.15</v>
      </c>
      <c r="H102" s="117">
        <f>G102*H157</f>
        <v>893.5469999999999</v>
      </c>
      <c r="I102" s="117"/>
      <c r="J102" s="129">
        <v>0.13</v>
      </c>
      <c r="K102" s="117">
        <f>J102*H157</f>
        <v>774.4073999999999</v>
      </c>
      <c r="L102" s="117"/>
      <c r="M102" s="129">
        <v>0.1</v>
      </c>
      <c r="N102" s="117">
        <f>M102*J157</f>
        <v>618.335</v>
      </c>
      <c r="O102" s="117"/>
      <c r="P102" s="129">
        <v>0.08</v>
      </c>
      <c r="Q102" s="117">
        <f>P102*J157</f>
        <v>494.66800000000006</v>
      </c>
      <c r="R102" s="129">
        <f>G102+J102+M102+P102</f>
        <v>0.46</v>
      </c>
      <c r="S102" s="117">
        <f>H102+K102+N102+Q102</f>
        <v>2780.9574</v>
      </c>
      <c r="V102" s="10"/>
    </row>
    <row r="103" spans="1:22" ht="49.5" customHeight="1">
      <c r="A103" s="12"/>
      <c r="B103" s="460" t="s">
        <v>96</v>
      </c>
      <c r="C103" s="441"/>
      <c r="D103" s="442"/>
      <c r="E103" s="353"/>
      <c r="F103" s="5"/>
      <c r="G103" s="129"/>
      <c r="H103" s="117">
        <f>H104+H105</f>
        <v>91.79941000000001</v>
      </c>
      <c r="I103" s="117"/>
      <c r="J103" s="129"/>
      <c r="K103" s="117">
        <f>K104+K105</f>
        <v>68.31711</v>
      </c>
      <c r="L103" s="117"/>
      <c r="M103" s="129"/>
      <c r="N103" s="117">
        <f>N104+N105</f>
        <v>18.7077</v>
      </c>
      <c r="O103" s="117"/>
      <c r="P103" s="129"/>
      <c r="Q103" s="117">
        <f>Q104+Q105</f>
        <v>107.71099999999998</v>
      </c>
      <c r="R103" s="129"/>
      <c r="S103" s="117">
        <f>S104+S105</f>
        <v>286.53522</v>
      </c>
      <c r="V103" s="10"/>
    </row>
    <row r="104" spans="1:22" ht="33" customHeight="1">
      <c r="A104" s="12"/>
      <c r="B104" s="351"/>
      <c r="C104" s="352"/>
      <c r="D104" s="353"/>
      <c r="E104" s="353" t="s">
        <v>71</v>
      </c>
      <c r="F104" s="5"/>
      <c r="G104" s="198">
        <v>1.681</v>
      </c>
      <c r="H104" s="117">
        <f>G104*H155</f>
        <v>91.79941000000001</v>
      </c>
      <c r="I104" s="117"/>
      <c r="J104" s="198">
        <v>1.251</v>
      </c>
      <c r="K104" s="117">
        <f>J104*H155</f>
        <v>68.31711</v>
      </c>
      <c r="L104" s="117"/>
      <c r="M104" s="129">
        <v>0.33</v>
      </c>
      <c r="N104" s="117">
        <f>M104*J155</f>
        <v>18.7077</v>
      </c>
      <c r="O104" s="117"/>
      <c r="P104" s="129">
        <v>1.9</v>
      </c>
      <c r="Q104" s="117">
        <f>P104*J155</f>
        <v>107.71099999999998</v>
      </c>
      <c r="R104" s="198">
        <f>G104+J104+M104+P104</f>
        <v>5.162</v>
      </c>
      <c r="S104" s="117">
        <f>H104+K104+N104+Q104</f>
        <v>286.53522</v>
      </c>
      <c r="V104" s="10"/>
    </row>
    <row r="105" spans="1:22" ht="33" customHeight="1">
      <c r="A105" s="12"/>
      <c r="B105" s="351"/>
      <c r="C105" s="352"/>
      <c r="D105" s="353"/>
      <c r="E105" s="353" t="s">
        <v>2</v>
      </c>
      <c r="F105" s="5"/>
      <c r="G105" s="129">
        <v>0</v>
      </c>
      <c r="H105" s="117">
        <f>G105*H157</f>
        <v>0</v>
      </c>
      <c r="I105" s="117"/>
      <c r="J105" s="129"/>
      <c r="K105" s="117">
        <f>J105*H157</f>
        <v>0</v>
      </c>
      <c r="L105" s="117"/>
      <c r="M105" s="129"/>
      <c r="N105" s="117">
        <f>M105*J157</f>
        <v>0</v>
      </c>
      <c r="O105" s="117"/>
      <c r="P105" s="129"/>
      <c r="Q105" s="117">
        <f>P105*J157</f>
        <v>0</v>
      </c>
      <c r="R105" s="129">
        <f>G105+J105+M105+P105</f>
        <v>0</v>
      </c>
      <c r="S105" s="117">
        <f>H105+K105+N105+Q105</f>
        <v>0</v>
      </c>
      <c r="V105" s="10"/>
    </row>
    <row r="106" spans="1:22" s="249" customFormat="1" ht="57.75" customHeight="1">
      <c r="A106" s="253">
        <v>3</v>
      </c>
      <c r="B106" s="580" t="s">
        <v>47</v>
      </c>
      <c r="C106" s="581"/>
      <c r="D106" s="582"/>
      <c r="E106" s="283" t="s">
        <v>80</v>
      </c>
      <c r="F106" s="243"/>
      <c r="G106" s="245"/>
      <c r="H106" s="245">
        <f>H107+H108</f>
        <v>40425.51</v>
      </c>
      <c r="I106" s="245"/>
      <c r="J106" s="245"/>
      <c r="K106" s="245">
        <f>K107+K108</f>
        <v>34462.76</v>
      </c>
      <c r="L106" s="245"/>
      <c r="M106" s="245"/>
      <c r="N106" s="245">
        <f>N107+N108</f>
        <v>24544.760000000002</v>
      </c>
      <c r="O106" s="245"/>
      <c r="P106" s="245"/>
      <c r="Q106" s="245">
        <f>Q107+Q108</f>
        <v>37069.619999999995</v>
      </c>
      <c r="R106" s="245"/>
      <c r="S106" s="245">
        <f>S107+S108</f>
        <v>136502.65</v>
      </c>
      <c r="T106" s="247"/>
      <c r="V106" s="248"/>
    </row>
    <row r="107" spans="1:22" ht="38.25" customHeight="1">
      <c r="A107" s="12"/>
      <c r="B107" s="570"/>
      <c r="C107" s="571"/>
      <c r="D107" s="572"/>
      <c r="E107" s="350" t="s">
        <v>71</v>
      </c>
      <c r="F107" s="5"/>
      <c r="G107" s="45">
        <f>G110+G113+G116+G119+G122+G125+G128</f>
        <v>50.82000000000001</v>
      </c>
      <c r="H107" s="45">
        <f>ROUND(H110+H113+H116+H119+H122+H125+H128,2)</f>
        <v>3003.76</v>
      </c>
      <c r="I107" s="45"/>
      <c r="J107" s="45">
        <f>J110+J113+J116+J119+J122+J125+J128</f>
        <v>42.399</v>
      </c>
      <c r="K107" s="45">
        <f>ROUND(K110+K113+K116+K119+K122+K125+K128,2)</f>
        <v>2503.56</v>
      </c>
      <c r="L107" s="45"/>
      <c r="M107" s="45">
        <f>M110+M113+M116+M119+M122+M125+M128</f>
        <v>32.99</v>
      </c>
      <c r="N107" s="45">
        <f>ROUND(N110+N113+N116+N119+N122+N125+N128,2)</f>
        <v>1981.72</v>
      </c>
      <c r="O107" s="45"/>
      <c r="P107" s="45">
        <f>P110+P113+P116+P119+P122+P125+P128</f>
        <v>49.82</v>
      </c>
      <c r="Q107" s="45">
        <f>ROUND(Q110+Q113+Q116+Q119+Q122+Q125+Q128,2)</f>
        <v>3005.52</v>
      </c>
      <c r="R107" s="45">
        <f>R110+R113+R116+R119+R122+R125+R128</f>
        <v>176.029</v>
      </c>
      <c r="S107" s="130">
        <f>ROUND(S110+S113+S116+S119+S122+S125+S128,4)</f>
        <v>10494.56</v>
      </c>
      <c r="T107" s="240">
        <v>1305.68</v>
      </c>
      <c r="V107" s="10"/>
    </row>
    <row r="108" spans="1:22" ht="38.25" customHeight="1">
      <c r="A108" s="12"/>
      <c r="B108" s="570"/>
      <c r="C108" s="571"/>
      <c r="D108" s="572"/>
      <c r="E108" s="350" t="s">
        <v>2</v>
      </c>
      <c r="F108" s="5"/>
      <c r="G108" s="197">
        <f>G111+G114+G117+G120+G123+G126+G129</f>
        <v>6.282</v>
      </c>
      <c r="H108" s="45">
        <f>ROUND(H111+H114+H117+H120+H123+H126+H129,2)</f>
        <v>37421.75</v>
      </c>
      <c r="I108" s="45"/>
      <c r="J108" s="197">
        <f>J111+J114+J117+J120+J123+J126+J129</f>
        <v>5.365</v>
      </c>
      <c r="K108" s="45">
        <f>ROUND(K111+K114+K117+K120+K123+K126+K129,2)</f>
        <v>31959.2</v>
      </c>
      <c r="L108" s="45"/>
      <c r="M108" s="197">
        <f>M111+M114+M117+M120+M123+M126+M129</f>
        <v>3.649</v>
      </c>
      <c r="N108" s="45">
        <f>ROUND(N111+N114+N117+N120+N123+N126+N129,2)</f>
        <v>22563.04</v>
      </c>
      <c r="O108" s="45"/>
      <c r="P108" s="197">
        <f>P111+P114+P117+P120+P123+P126+P129</f>
        <v>5.509</v>
      </c>
      <c r="Q108" s="45">
        <f>ROUND(Q111+Q114+Q117+Q120+Q123+Q126+Q129,2)</f>
        <v>34064.1</v>
      </c>
      <c r="R108" s="197">
        <f>R111+R114+R117+R120+R123+R126+R129</f>
        <v>20.805</v>
      </c>
      <c r="S108" s="45">
        <f>ROUND(S111+S114+S117+S120+S123+S126+S129,2)</f>
        <v>126008.09</v>
      </c>
      <c r="T108" s="240">
        <v>1644.61</v>
      </c>
      <c r="V108" s="10"/>
    </row>
    <row r="109" spans="1:22" ht="49.5" customHeight="1">
      <c r="A109" s="12"/>
      <c r="B109" s="460" t="s">
        <v>48</v>
      </c>
      <c r="C109" s="461"/>
      <c r="D109" s="462"/>
      <c r="E109" s="331"/>
      <c r="F109" s="5"/>
      <c r="G109" s="117"/>
      <c r="H109" s="117">
        <f>H110+H111</f>
        <v>1620.67</v>
      </c>
      <c r="I109" s="117"/>
      <c r="J109" s="117"/>
      <c r="K109" s="117">
        <f>K110+K111</f>
        <v>1436.8300000000002</v>
      </c>
      <c r="L109" s="117"/>
      <c r="M109" s="117"/>
      <c r="N109" s="117">
        <f>N110+N111</f>
        <v>2162.88</v>
      </c>
      <c r="O109" s="117"/>
      <c r="P109" s="117"/>
      <c r="Q109" s="117">
        <f>Q110+Q111</f>
        <v>4291.71</v>
      </c>
      <c r="R109" s="117"/>
      <c r="S109" s="117">
        <f aca="true" t="shared" si="14" ref="S109:S114">H109+K109+N109+Q109</f>
        <v>9512.09</v>
      </c>
      <c r="T109" s="240">
        <v>2062.57</v>
      </c>
      <c r="V109" s="10"/>
    </row>
    <row r="110" spans="1:22" ht="33" customHeight="1">
      <c r="A110" s="12"/>
      <c r="B110" s="577"/>
      <c r="C110" s="578"/>
      <c r="D110" s="579"/>
      <c r="E110" s="353" t="s">
        <v>71</v>
      </c>
      <c r="F110" s="5"/>
      <c r="G110" s="117">
        <v>4.37</v>
      </c>
      <c r="H110" s="193">
        <f>ROUND(G110*H155,2)</f>
        <v>238.65</v>
      </c>
      <c r="I110" s="117"/>
      <c r="J110" s="192">
        <v>3.949</v>
      </c>
      <c r="K110" s="193">
        <f>ROUND(J110*H155,2)</f>
        <v>215.65</v>
      </c>
      <c r="L110" s="117"/>
      <c r="M110" s="117">
        <v>5.54</v>
      </c>
      <c r="N110" s="193">
        <f>ROUND(M110*J155,2)</f>
        <v>314.06</v>
      </c>
      <c r="O110" s="117"/>
      <c r="P110" s="117">
        <v>10.37</v>
      </c>
      <c r="Q110" s="193">
        <f>ROUND(P110*J155,2)</f>
        <v>587.88</v>
      </c>
      <c r="R110" s="192">
        <f>G110+J110+M110+P110</f>
        <v>24.229</v>
      </c>
      <c r="S110" s="193">
        <f>ROUND(H110+K110+N110+Q110,2)</f>
        <v>1356.24</v>
      </c>
      <c r="T110" s="240">
        <v>1445.07</v>
      </c>
      <c r="V110" s="10"/>
    </row>
    <row r="111" spans="1:22" ht="33" customHeight="1">
      <c r="A111" s="12"/>
      <c r="B111" s="577"/>
      <c r="C111" s="578"/>
      <c r="D111" s="579"/>
      <c r="E111" s="353" t="s">
        <v>2</v>
      </c>
      <c r="F111" s="5"/>
      <c r="G111" s="192">
        <v>0.232</v>
      </c>
      <c r="H111" s="193">
        <f>ROUND(G111*H157,2)</f>
        <v>1382.02</v>
      </c>
      <c r="I111" s="117"/>
      <c r="J111" s="192">
        <v>0.205</v>
      </c>
      <c r="K111" s="117">
        <f>ROUND(J111*H157,2)</f>
        <v>1221.18</v>
      </c>
      <c r="L111" s="117"/>
      <c r="M111" s="192">
        <v>0.299</v>
      </c>
      <c r="N111" s="117">
        <f>ROUND(M111*J157,2)</f>
        <v>1848.82</v>
      </c>
      <c r="O111" s="117"/>
      <c r="P111" s="192">
        <v>0.599</v>
      </c>
      <c r="Q111" s="117">
        <f>ROUND(P111*J157,2)</f>
        <v>3703.83</v>
      </c>
      <c r="R111" s="192">
        <f>G111+J111+M111+P111</f>
        <v>1.335</v>
      </c>
      <c r="S111" s="193">
        <f t="shared" si="14"/>
        <v>8155.849999999999</v>
      </c>
      <c r="T111" s="240">
        <v>1395.12</v>
      </c>
      <c r="V111" s="10"/>
    </row>
    <row r="112" spans="1:22" ht="49.5" customHeight="1">
      <c r="A112" s="12"/>
      <c r="B112" s="460" t="s">
        <v>100</v>
      </c>
      <c r="C112" s="461"/>
      <c r="D112" s="462"/>
      <c r="E112" s="331"/>
      <c r="F112" s="5"/>
      <c r="G112" s="117"/>
      <c r="H112" s="117">
        <f>H113+H114</f>
        <v>7098.780000000001</v>
      </c>
      <c r="I112" s="117"/>
      <c r="J112" s="117"/>
      <c r="K112" s="117">
        <f>K113+K114</f>
        <v>5798.16</v>
      </c>
      <c r="L112" s="117"/>
      <c r="M112" s="117"/>
      <c r="N112" s="117">
        <f>N113+N114</f>
        <v>3684.29</v>
      </c>
      <c r="O112" s="117"/>
      <c r="P112" s="117"/>
      <c r="Q112" s="117">
        <f>Q113+Q114</f>
        <v>6018.535</v>
      </c>
      <c r="R112" s="117"/>
      <c r="S112" s="117">
        <f t="shared" si="14"/>
        <v>22599.765</v>
      </c>
      <c r="T112" s="240">
        <v>1497.58</v>
      </c>
      <c r="V112" s="10"/>
    </row>
    <row r="113" spans="1:22" ht="33" customHeight="1">
      <c r="A113" s="12"/>
      <c r="B113" s="577"/>
      <c r="C113" s="578"/>
      <c r="D113" s="579"/>
      <c r="E113" s="353" t="s">
        <v>71</v>
      </c>
      <c r="F113" s="5"/>
      <c r="G113" s="117">
        <v>10</v>
      </c>
      <c r="H113" s="188">
        <f>ROUND(G113*H155,2)</f>
        <v>546.1</v>
      </c>
      <c r="I113" s="117"/>
      <c r="J113" s="193">
        <v>8</v>
      </c>
      <c r="K113" s="188">
        <f>ROUND(J113*H155,2)</f>
        <v>436.88</v>
      </c>
      <c r="L113" s="117"/>
      <c r="M113" s="117">
        <v>5</v>
      </c>
      <c r="N113" s="117">
        <f>ROUND(M113*J155,2)</f>
        <v>283.45</v>
      </c>
      <c r="O113" s="117"/>
      <c r="P113" s="117">
        <v>8</v>
      </c>
      <c r="Q113" s="117">
        <f>ROUND(P113*J155,2)</f>
        <v>453.52</v>
      </c>
      <c r="R113" s="117">
        <f>G113+J113+M113+P113</f>
        <v>31</v>
      </c>
      <c r="S113" s="117">
        <f>ROUND(H113+K113+N113+Q113,2)</f>
        <v>1719.95</v>
      </c>
      <c r="T113" s="240">
        <v>739.13</v>
      </c>
      <c r="V113" s="10"/>
    </row>
    <row r="114" spans="1:22" ht="33" customHeight="1">
      <c r="A114" s="12"/>
      <c r="B114" s="577"/>
      <c r="C114" s="578"/>
      <c r="D114" s="579"/>
      <c r="E114" s="353" t="s">
        <v>2</v>
      </c>
      <c r="F114" s="5"/>
      <c r="G114" s="117">
        <v>1.1</v>
      </c>
      <c r="H114" s="193">
        <f>ROUND(G114*H157,2)</f>
        <v>6552.68</v>
      </c>
      <c r="I114" s="117"/>
      <c r="J114" s="193">
        <v>0.9</v>
      </c>
      <c r="K114" s="117">
        <f>ROUND(J114*H157,2)</f>
        <v>5361.28</v>
      </c>
      <c r="L114" s="117"/>
      <c r="M114" s="193">
        <v>0.55</v>
      </c>
      <c r="N114" s="117">
        <f>ROUND(M114*J157,2)</f>
        <v>3400.84</v>
      </c>
      <c r="O114" s="117"/>
      <c r="P114" s="193">
        <v>0.9</v>
      </c>
      <c r="Q114" s="117">
        <f>P114*J158</f>
        <v>5565.015</v>
      </c>
      <c r="R114" s="193">
        <f>G114+J114+M114+P114</f>
        <v>3.4499999999999997</v>
      </c>
      <c r="S114" s="117">
        <f t="shared" si="14"/>
        <v>20879.815</v>
      </c>
      <c r="T114" s="240"/>
      <c r="V114" s="10"/>
    </row>
    <row r="115" spans="1:22" ht="49.5" customHeight="1">
      <c r="A115" s="12"/>
      <c r="B115" s="460" t="s">
        <v>103</v>
      </c>
      <c r="C115" s="461"/>
      <c r="D115" s="462"/>
      <c r="E115" s="353"/>
      <c r="F115" s="5"/>
      <c r="G115" s="117"/>
      <c r="H115" s="117">
        <f>H117+H116</f>
        <v>7233.18</v>
      </c>
      <c r="I115" s="117"/>
      <c r="J115" s="192"/>
      <c r="K115" s="117">
        <f>K117+K116</f>
        <v>5905.679999999999</v>
      </c>
      <c r="L115" s="117"/>
      <c r="M115" s="192"/>
      <c r="N115" s="117">
        <f>N117+N116</f>
        <v>3753.9900000000002</v>
      </c>
      <c r="O115" s="117"/>
      <c r="P115" s="192"/>
      <c r="Q115" s="117">
        <f>Q117+Q116</f>
        <v>6130.06</v>
      </c>
      <c r="R115" s="117"/>
      <c r="S115" s="117">
        <f>S117+S116</f>
        <v>23022.91</v>
      </c>
      <c r="T115" s="240"/>
      <c r="V115" s="10"/>
    </row>
    <row r="116" spans="1:22" ht="33" customHeight="1">
      <c r="A116" s="12"/>
      <c r="B116" s="351"/>
      <c r="C116" s="352"/>
      <c r="D116" s="353"/>
      <c r="E116" s="353" t="s">
        <v>71</v>
      </c>
      <c r="F116" s="5"/>
      <c r="G116" s="117">
        <v>10</v>
      </c>
      <c r="H116" s="117">
        <f>ROUND(G116*H156,2)</f>
        <v>680.5</v>
      </c>
      <c r="I116" s="117"/>
      <c r="J116" s="192">
        <v>8</v>
      </c>
      <c r="K116" s="117">
        <f>ROUND(J116*H156,2)</f>
        <v>544.4</v>
      </c>
      <c r="L116" s="117"/>
      <c r="M116" s="193">
        <v>5</v>
      </c>
      <c r="N116" s="117">
        <f>ROUND(M116*J156,2)</f>
        <v>353.15</v>
      </c>
      <c r="O116" s="117"/>
      <c r="P116" s="192">
        <v>8</v>
      </c>
      <c r="Q116" s="117">
        <f>ROUND(P116*J156,2)</f>
        <v>565.04</v>
      </c>
      <c r="R116" s="193">
        <f>G116+J116+M116+P116</f>
        <v>31</v>
      </c>
      <c r="S116" s="117">
        <f>ROUND(H116+K116+N116+Q116,2)</f>
        <v>2143.09</v>
      </c>
      <c r="T116" s="240"/>
      <c r="V116" s="10"/>
    </row>
    <row r="117" spans="1:22" ht="33" customHeight="1">
      <c r="A117" s="12"/>
      <c r="B117" s="351"/>
      <c r="C117" s="352"/>
      <c r="D117" s="353"/>
      <c r="E117" s="353" t="s">
        <v>2</v>
      </c>
      <c r="F117" s="5"/>
      <c r="G117" s="117">
        <v>1.1</v>
      </c>
      <c r="H117" s="117">
        <f>ROUND(G117*H157,2)</f>
        <v>6552.68</v>
      </c>
      <c r="I117" s="117"/>
      <c r="J117" s="193">
        <v>0.9</v>
      </c>
      <c r="K117" s="117">
        <f>ROUND(J117*H158,2)</f>
        <v>5361.28</v>
      </c>
      <c r="L117" s="117"/>
      <c r="M117" s="193">
        <v>0.55</v>
      </c>
      <c r="N117" s="117">
        <f>ROUND(M117*J158,2)</f>
        <v>3400.84</v>
      </c>
      <c r="O117" s="117"/>
      <c r="P117" s="193">
        <v>0.9</v>
      </c>
      <c r="Q117" s="117">
        <f>ROUND(P117*J158,2)</f>
        <v>5565.02</v>
      </c>
      <c r="R117" s="193">
        <f>G117+J117+M117+P117</f>
        <v>3.4499999999999997</v>
      </c>
      <c r="S117" s="117">
        <f>H117+K117+N117+Q117</f>
        <v>20879.82</v>
      </c>
      <c r="T117" s="240"/>
      <c r="V117" s="10"/>
    </row>
    <row r="118" spans="1:22" ht="49.5" customHeight="1">
      <c r="A118" s="12"/>
      <c r="B118" s="460" t="s">
        <v>106</v>
      </c>
      <c r="C118" s="461"/>
      <c r="D118" s="462"/>
      <c r="E118" s="331"/>
      <c r="F118" s="5"/>
      <c r="G118" s="117"/>
      <c r="H118" s="117">
        <f>H119+H120</f>
        <v>5147.85</v>
      </c>
      <c r="I118" s="117"/>
      <c r="J118" s="117"/>
      <c r="K118" s="117">
        <f>ROUND(K119+K120,2)</f>
        <v>5803.12</v>
      </c>
      <c r="L118" s="117"/>
      <c r="M118" s="117"/>
      <c r="N118" s="117">
        <f>N119+N120</f>
        <v>4106.84</v>
      </c>
      <c r="O118" s="117"/>
      <c r="P118" s="117"/>
      <c r="Q118" s="117">
        <f>Q119+Q120</f>
        <v>3431.8199999999997</v>
      </c>
      <c r="R118" s="117"/>
      <c r="S118" s="117">
        <f>S119+S120</f>
        <v>18489.629999999997</v>
      </c>
      <c r="T118" s="240"/>
      <c r="V118" s="10"/>
    </row>
    <row r="119" spans="1:22" ht="33" customHeight="1">
      <c r="A119" s="12"/>
      <c r="B119" s="577"/>
      <c r="C119" s="578"/>
      <c r="D119" s="579"/>
      <c r="E119" s="353" t="s">
        <v>71</v>
      </c>
      <c r="F119" s="5"/>
      <c r="G119" s="117">
        <v>7</v>
      </c>
      <c r="H119" s="117">
        <f>ROUND(G119*H155,2)</f>
        <v>382.27</v>
      </c>
      <c r="I119" s="117"/>
      <c r="J119" s="117">
        <v>7</v>
      </c>
      <c r="K119" s="117">
        <f>J119*H155</f>
        <v>382.27</v>
      </c>
      <c r="L119" s="117"/>
      <c r="M119" s="117">
        <v>7</v>
      </c>
      <c r="N119" s="117">
        <f>ROUND(M119*J155,2)</f>
        <v>396.83</v>
      </c>
      <c r="O119" s="117"/>
      <c r="P119" s="117">
        <v>6</v>
      </c>
      <c r="Q119" s="117">
        <f>ROUND(P119*J155,2)</f>
        <v>340.14</v>
      </c>
      <c r="R119" s="117">
        <f>G119+J119+M119+P119</f>
        <v>27</v>
      </c>
      <c r="S119" s="117">
        <f>ROUND(H119+K119+N119+Q119,2)</f>
        <v>1501.51</v>
      </c>
      <c r="T119" s="240"/>
      <c r="V119" s="10"/>
    </row>
    <row r="120" spans="1:22" ht="33" customHeight="1">
      <c r="A120" s="12"/>
      <c r="B120" s="577"/>
      <c r="C120" s="578"/>
      <c r="D120" s="579"/>
      <c r="E120" s="353" t="s">
        <v>2</v>
      </c>
      <c r="F120" s="5"/>
      <c r="G120" s="117">
        <v>0.8</v>
      </c>
      <c r="H120" s="117">
        <f>ROUND(G120*H157,2)</f>
        <v>4765.58</v>
      </c>
      <c r="I120" s="117"/>
      <c r="J120" s="117">
        <v>0.91</v>
      </c>
      <c r="K120" s="117">
        <f>ROUND(J120*H157,2)</f>
        <v>5420.85</v>
      </c>
      <c r="L120" s="117"/>
      <c r="M120" s="117">
        <v>0.6</v>
      </c>
      <c r="N120" s="117">
        <f>ROUND(M120*J157,2)</f>
        <v>3710.01</v>
      </c>
      <c r="O120" s="117"/>
      <c r="P120" s="117">
        <v>0.5</v>
      </c>
      <c r="Q120" s="117">
        <f>ROUND(P120*J157,2)</f>
        <v>3091.68</v>
      </c>
      <c r="R120" s="193">
        <f>G120+J120+M120+P120</f>
        <v>2.81</v>
      </c>
      <c r="S120" s="117">
        <f>H120+K120+N120+Q120</f>
        <v>16988.12</v>
      </c>
      <c r="T120" s="240"/>
      <c r="V120" s="10"/>
    </row>
    <row r="121" spans="1:22" ht="49.5" customHeight="1">
      <c r="A121" s="12"/>
      <c r="B121" s="460" t="s">
        <v>105</v>
      </c>
      <c r="C121" s="461"/>
      <c r="D121" s="462"/>
      <c r="E121" s="353"/>
      <c r="F121" s="5"/>
      <c r="G121" s="117"/>
      <c r="H121" s="117">
        <f>H123+H122</f>
        <v>5241.93</v>
      </c>
      <c r="I121" s="117"/>
      <c r="J121" s="117"/>
      <c r="K121" s="117">
        <f>K123+K122</f>
        <v>4578.1900000000005</v>
      </c>
      <c r="L121" s="117"/>
      <c r="M121" s="117"/>
      <c r="N121" s="117">
        <f>N123+N122</f>
        <v>2685.23</v>
      </c>
      <c r="O121" s="117"/>
      <c r="P121" s="117"/>
      <c r="Q121" s="117">
        <f>Q123+Q122</f>
        <v>4063.1600000000003</v>
      </c>
      <c r="R121" s="117"/>
      <c r="S121" s="117">
        <f>S122+S123</f>
        <v>16568.510000000002</v>
      </c>
      <c r="T121" s="240"/>
      <c r="V121" s="10"/>
    </row>
    <row r="122" spans="1:22" ht="33" customHeight="1">
      <c r="A122" s="12"/>
      <c r="B122" s="351"/>
      <c r="C122" s="352"/>
      <c r="D122" s="353"/>
      <c r="E122" s="353" t="s">
        <v>71</v>
      </c>
      <c r="F122" s="5"/>
      <c r="G122" s="117">
        <v>7</v>
      </c>
      <c r="H122" s="117">
        <f>ROUND(G122*H156,2)</f>
        <v>476.35</v>
      </c>
      <c r="I122" s="117"/>
      <c r="J122" s="117">
        <v>6</v>
      </c>
      <c r="K122" s="117">
        <f>ROUND(J122*H156,2)</f>
        <v>408.3</v>
      </c>
      <c r="L122" s="117"/>
      <c r="M122" s="117">
        <v>3</v>
      </c>
      <c r="N122" s="117">
        <f>ROUND(M122*J156,2)</f>
        <v>211.89</v>
      </c>
      <c r="O122" s="117"/>
      <c r="P122" s="117">
        <v>5</v>
      </c>
      <c r="Q122" s="117">
        <f>ROUND(P122*J156,2)</f>
        <v>353.15</v>
      </c>
      <c r="R122" s="117">
        <f>G122+J122+M122+P122</f>
        <v>21</v>
      </c>
      <c r="S122" s="117">
        <f>ROUND(H122+K122+N122+Q122,2)</f>
        <v>1449.69</v>
      </c>
      <c r="T122" s="240"/>
      <c r="V122" s="10"/>
    </row>
    <row r="123" spans="1:22" ht="33" customHeight="1">
      <c r="A123" s="12"/>
      <c r="B123" s="351"/>
      <c r="C123" s="352"/>
      <c r="D123" s="353"/>
      <c r="E123" s="353" t="s">
        <v>2</v>
      </c>
      <c r="F123" s="5"/>
      <c r="G123" s="117">
        <v>0.8</v>
      </c>
      <c r="H123" s="117">
        <f>ROUND(G123*H158,2)</f>
        <v>4765.58</v>
      </c>
      <c r="I123" s="117"/>
      <c r="J123" s="117">
        <v>0.7</v>
      </c>
      <c r="K123" s="117">
        <f>ROUND(J123*H158,2)</f>
        <v>4169.89</v>
      </c>
      <c r="L123" s="117"/>
      <c r="M123" s="117">
        <v>0.4</v>
      </c>
      <c r="N123" s="117">
        <f>ROUND(M123*J158,2)</f>
        <v>2473.34</v>
      </c>
      <c r="O123" s="117"/>
      <c r="P123" s="117">
        <v>0.6</v>
      </c>
      <c r="Q123" s="117">
        <f>ROUND(P123*J158,2)</f>
        <v>3710.01</v>
      </c>
      <c r="R123" s="117">
        <f>G123+J123+M123+P123</f>
        <v>2.5</v>
      </c>
      <c r="S123" s="117">
        <f>H123+K123+N123+Q123</f>
        <v>15118.820000000002</v>
      </c>
      <c r="T123" s="240"/>
      <c r="V123" s="10"/>
    </row>
    <row r="124" spans="1:22" ht="49.5" customHeight="1">
      <c r="A124" s="12"/>
      <c r="B124" s="573" t="s">
        <v>40</v>
      </c>
      <c r="C124" s="573"/>
      <c r="D124" s="573"/>
      <c r="E124" s="348"/>
      <c r="F124" s="5"/>
      <c r="G124" s="117"/>
      <c r="H124" s="117">
        <f>H125+H126</f>
        <v>12405.449999999999</v>
      </c>
      <c r="I124" s="117"/>
      <c r="J124" s="117"/>
      <c r="K124" s="117">
        <f>K125+K126</f>
        <v>9263.13</v>
      </c>
      <c r="L124" s="117"/>
      <c r="M124" s="117"/>
      <c r="N124" s="117">
        <f>N125+N126</f>
        <v>6410.110000000001</v>
      </c>
      <c r="O124" s="117"/>
      <c r="P124" s="117"/>
      <c r="Q124" s="117">
        <f>Q125+Q126</f>
        <v>11392.91</v>
      </c>
      <c r="R124" s="117"/>
      <c r="S124" s="117">
        <f>S125+S126</f>
        <v>39471.6</v>
      </c>
      <c r="V124" s="10"/>
    </row>
    <row r="125" spans="1:22" ht="33" customHeight="1">
      <c r="A125" s="12"/>
      <c r="B125" s="577"/>
      <c r="C125" s="578"/>
      <c r="D125" s="579"/>
      <c r="E125" s="353" t="s">
        <v>71</v>
      </c>
      <c r="F125" s="5"/>
      <c r="G125" s="117">
        <v>9</v>
      </c>
      <c r="H125" s="117">
        <f>ROUND(G125*H155,2)</f>
        <v>491.49</v>
      </c>
      <c r="I125" s="117"/>
      <c r="J125" s="193">
        <v>6</v>
      </c>
      <c r="K125" s="117">
        <f>ROUND(J125*H155,2)</f>
        <v>327.66</v>
      </c>
      <c r="L125" s="117"/>
      <c r="M125" s="117">
        <v>4</v>
      </c>
      <c r="N125" s="117">
        <f>ROUND(M125*J155,2)</f>
        <v>226.76</v>
      </c>
      <c r="O125" s="117"/>
      <c r="P125" s="117">
        <v>9</v>
      </c>
      <c r="Q125" s="117">
        <f>ROUND(P125*J155,2)</f>
        <v>510.21</v>
      </c>
      <c r="R125" s="117">
        <f>G125+J125+M125+P125</f>
        <v>28</v>
      </c>
      <c r="S125" s="117">
        <f>ROUND(H125+K125+N125+Q125,2)</f>
        <v>1556.12</v>
      </c>
      <c r="T125" s="51" t="s">
        <v>79</v>
      </c>
      <c r="V125" s="10"/>
    </row>
    <row r="126" spans="1:22" ht="33" customHeight="1">
      <c r="A126" s="12"/>
      <c r="B126" s="577"/>
      <c r="C126" s="578"/>
      <c r="D126" s="579"/>
      <c r="E126" s="353" t="s">
        <v>2</v>
      </c>
      <c r="F126" s="5"/>
      <c r="G126" s="194">
        <v>2</v>
      </c>
      <c r="H126" s="117">
        <f>ROUND(G126*H157,2)</f>
        <v>11913.96</v>
      </c>
      <c r="I126" s="117"/>
      <c r="J126" s="193">
        <v>1.5</v>
      </c>
      <c r="K126" s="117">
        <f>ROUND(J126*H157,2)</f>
        <v>8935.47</v>
      </c>
      <c r="L126" s="117"/>
      <c r="M126" s="193">
        <v>1</v>
      </c>
      <c r="N126" s="117">
        <f>ROUND(M126*J157,2)</f>
        <v>6183.35</v>
      </c>
      <c r="O126" s="117"/>
      <c r="P126" s="193">
        <v>1.76</v>
      </c>
      <c r="Q126" s="117">
        <f>ROUND(P126*J157,2)</f>
        <v>10882.7</v>
      </c>
      <c r="R126" s="193">
        <f>G126+J126+M126+P126</f>
        <v>6.26</v>
      </c>
      <c r="S126" s="117">
        <f>H126+K126+N126+Q126</f>
        <v>37915.479999999996</v>
      </c>
      <c r="V126" s="10"/>
    </row>
    <row r="127" spans="1:22" ht="49.5" customHeight="1">
      <c r="A127" s="12"/>
      <c r="B127" s="410" t="s">
        <v>108</v>
      </c>
      <c r="C127" s="411"/>
      <c r="D127" s="412"/>
      <c r="E127" s="353"/>
      <c r="F127" s="5"/>
      <c r="G127" s="194"/>
      <c r="H127" s="117">
        <f>H129+H128</f>
        <v>1677.65</v>
      </c>
      <c r="I127" s="117"/>
      <c r="J127" s="193"/>
      <c r="K127" s="117">
        <f>K129+K128</f>
        <v>1677.65</v>
      </c>
      <c r="L127" s="117"/>
      <c r="M127" s="193"/>
      <c r="N127" s="117">
        <f>N129+N128</f>
        <v>1741.4199999999998</v>
      </c>
      <c r="O127" s="117"/>
      <c r="P127" s="193"/>
      <c r="Q127" s="117">
        <f>Q129+Q128</f>
        <v>1741.4199999999998</v>
      </c>
      <c r="R127" s="193"/>
      <c r="S127" s="117">
        <f>SUM(S128:S129)</f>
        <v>6838.14</v>
      </c>
      <c r="V127" s="10"/>
    </row>
    <row r="128" spans="1:22" ht="33" customHeight="1">
      <c r="A128" s="12"/>
      <c r="B128" s="577"/>
      <c r="C128" s="578"/>
      <c r="D128" s="579"/>
      <c r="E128" s="353" t="s">
        <v>71</v>
      </c>
      <c r="F128" s="5"/>
      <c r="G128" s="193">
        <v>3.45</v>
      </c>
      <c r="H128" s="117">
        <f>ROUND(G128*H155,2)</f>
        <v>188.4</v>
      </c>
      <c r="I128" s="117"/>
      <c r="J128" s="193">
        <v>3.45</v>
      </c>
      <c r="K128" s="117">
        <f>ROUND(J128*H155,2)</f>
        <v>188.4</v>
      </c>
      <c r="L128" s="117"/>
      <c r="M128" s="193">
        <v>3.45</v>
      </c>
      <c r="N128" s="117">
        <f>ROUND(M128*J155,2)</f>
        <v>195.58</v>
      </c>
      <c r="O128" s="117"/>
      <c r="P128" s="193">
        <v>3.45</v>
      </c>
      <c r="Q128" s="117">
        <f>ROUND(P128*J155,2)</f>
        <v>195.58</v>
      </c>
      <c r="R128" s="193">
        <f>G128+J128+M128+P128</f>
        <v>13.8</v>
      </c>
      <c r="S128" s="117">
        <f>ROUND(H128+K128+N128+Q128,2)</f>
        <v>767.96</v>
      </c>
      <c r="V128" s="10"/>
    </row>
    <row r="129" spans="1:22" ht="33" customHeight="1">
      <c r="A129" s="12"/>
      <c r="B129" s="577"/>
      <c r="C129" s="578"/>
      <c r="D129" s="579"/>
      <c r="E129" s="353" t="s">
        <v>2</v>
      </c>
      <c r="F129" s="5"/>
      <c r="G129" s="193">
        <v>0.25</v>
      </c>
      <c r="H129" s="193">
        <f>ROUND(G129*H157,2)</f>
        <v>1489.25</v>
      </c>
      <c r="I129" s="117"/>
      <c r="J129" s="193">
        <v>0.25</v>
      </c>
      <c r="K129" s="193">
        <f>ROUND(J129*H157,2)</f>
        <v>1489.25</v>
      </c>
      <c r="L129" s="117"/>
      <c r="M129" s="193">
        <v>0.25</v>
      </c>
      <c r="N129" s="117">
        <f>ROUND(M129*J157,2)</f>
        <v>1545.84</v>
      </c>
      <c r="O129" s="117"/>
      <c r="P129" s="193">
        <v>0.25</v>
      </c>
      <c r="Q129" s="192">
        <f>ROUND(P129*J157,2)</f>
        <v>1545.84</v>
      </c>
      <c r="R129" s="193">
        <f>G129+J129+M129+P129</f>
        <v>1</v>
      </c>
      <c r="S129" s="117">
        <f>H129+K129+N129+Q129</f>
        <v>6070.18</v>
      </c>
      <c r="V129" s="10"/>
    </row>
    <row r="130" spans="1:22" s="249" customFormat="1" ht="43.5" customHeight="1">
      <c r="A130" s="253">
        <v>4</v>
      </c>
      <c r="B130" s="580" t="s">
        <v>53</v>
      </c>
      <c r="C130" s="581"/>
      <c r="D130" s="582"/>
      <c r="E130" s="283" t="s">
        <v>80</v>
      </c>
      <c r="F130" s="243"/>
      <c r="G130" s="245"/>
      <c r="H130" s="245">
        <f>H131+H132</f>
        <v>214328.59</v>
      </c>
      <c r="I130" s="245"/>
      <c r="J130" s="245"/>
      <c r="K130" s="245">
        <f>K131+K132</f>
        <v>244366.86000000002</v>
      </c>
      <c r="L130" s="245"/>
      <c r="M130" s="245"/>
      <c r="N130" s="245">
        <f>N131+N132</f>
        <v>152704.71</v>
      </c>
      <c r="O130" s="245"/>
      <c r="P130" s="245"/>
      <c r="Q130" s="245">
        <f>Q131+Q132</f>
        <v>285499.29500000004</v>
      </c>
      <c r="R130" s="245"/>
      <c r="S130" s="245">
        <f>S133+S136+S139</f>
        <v>896899.4549999998</v>
      </c>
      <c r="T130" s="247"/>
      <c r="V130" s="248"/>
    </row>
    <row r="131" spans="1:22" ht="43.5" customHeight="1">
      <c r="A131" s="12"/>
      <c r="B131" s="570"/>
      <c r="C131" s="571"/>
      <c r="D131" s="572"/>
      <c r="E131" s="350" t="s">
        <v>71</v>
      </c>
      <c r="F131" s="5"/>
      <c r="G131" s="45">
        <f>G134+G137+G140</f>
        <v>325</v>
      </c>
      <c r="H131" s="45">
        <f>H134+H137+H140</f>
        <v>17748.25</v>
      </c>
      <c r="I131" s="45"/>
      <c r="J131" s="45">
        <f>J134+J137+J140</f>
        <v>370</v>
      </c>
      <c r="K131" s="45">
        <f>K134+K137+K140</f>
        <v>20205.7</v>
      </c>
      <c r="L131" s="45"/>
      <c r="M131" s="45">
        <f>M134+M137+M140</f>
        <v>185</v>
      </c>
      <c r="N131" s="45">
        <f>N134+N137+N140</f>
        <v>10487.65</v>
      </c>
      <c r="O131" s="45"/>
      <c r="P131" s="45">
        <f>P134+P137+P140</f>
        <v>400</v>
      </c>
      <c r="Q131" s="45">
        <f>Q134+Q137+Q140</f>
        <v>22676</v>
      </c>
      <c r="R131" s="45">
        <f>G131+J131+M131+P131</f>
        <v>1280</v>
      </c>
      <c r="S131" s="45">
        <f>H131+K131+N131+Q131</f>
        <v>71117.6</v>
      </c>
      <c r="V131" s="10"/>
    </row>
    <row r="132" spans="1:22" ht="43.5" customHeight="1">
      <c r="A132" s="12"/>
      <c r="B132" s="570"/>
      <c r="C132" s="571"/>
      <c r="D132" s="572"/>
      <c r="E132" s="350" t="s">
        <v>73</v>
      </c>
      <c r="F132" s="5"/>
      <c r="G132" s="45">
        <f>G135+G138+G141</f>
        <v>33</v>
      </c>
      <c r="H132" s="45">
        <f>H135+H138+H141</f>
        <v>196580.34</v>
      </c>
      <c r="I132" s="45"/>
      <c r="J132" s="45">
        <f>J135+J138+J141</f>
        <v>37.629999999999995</v>
      </c>
      <c r="K132" s="45">
        <f>K135+K138+K141</f>
        <v>224161.16</v>
      </c>
      <c r="L132" s="45"/>
      <c r="M132" s="45">
        <f>M135+M138+M141</f>
        <v>23</v>
      </c>
      <c r="N132" s="45">
        <f>N135+N138+N141</f>
        <v>142217.06</v>
      </c>
      <c r="O132" s="45"/>
      <c r="P132" s="45">
        <f>P135+P138+P141</f>
        <v>42.504999999999995</v>
      </c>
      <c r="Q132" s="45">
        <f>Q135+Q138+Q141</f>
        <v>262823.29500000004</v>
      </c>
      <c r="R132" s="45">
        <f>G132+J132+M132+P132</f>
        <v>136.135</v>
      </c>
      <c r="S132" s="45">
        <f>H132+K132+N132+Q132</f>
        <v>825781.8550000001</v>
      </c>
      <c r="V132" s="10"/>
    </row>
    <row r="133" spans="1:22" s="190" customFormat="1" ht="49.5" customHeight="1">
      <c r="A133" s="185"/>
      <c r="B133" s="514" t="s">
        <v>98</v>
      </c>
      <c r="C133" s="515"/>
      <c r="D133" s="516"/>
      <c r="E133" s="195"/>
      <c r="F133" s="187"/>
      <c r="G133" s="188"/>
      <c r="H133" s="188">
        <f>H134+H135</f>
        <v>13279.21</v>
      </c>
      <c r="I133" s="188"/>
      <c r="J133" s="188"/>
      <c r="K133" s="188">
        <f>K134+K135</f>
        <v>13279.21</v>
      </c>
      <c r="L133" s="188"/>
      <c r="M133" s="188"/>
      <c r="N133" s="188">
        <f>N134+N135</f>
        <v>13783.95</v>
      </c>
      <c r="O133" s="188"/>
      <c r="P133" s="188"/>
      <c r="Q133" s="188">
        <f>Q134+Q135</f>
        <v>10408.825</v>
      </c>
      <c r="R133" s="188"/>
      <c r="S133" s="188">
        <f>S134+S135</f>
        <v>50751.195</v>
      </c>
      <c r="T133" s="189"/>
      <c r="V133" s="191"/>
    </row>
    <row r="134" spans="1:22" s="190" customFormat="1" ht="33" customHeight="1">
      <c r="A134" s="185"/>
      <c r="B134" s="574"/>
      <c r="C134" s="575"/>
      <c r="D134" s="576"/>
      <c r="E134" s="196" t="s">
        <v>71</v>
      </c>
      <c r="F134" s="187"/>
      <c r="G134" s="188">
        <v>25</v>
      </c>
      <c r="H134" s="188">
        <f>ROUND(G134*H155,2)</f>
        <v>1365.25</v>
      </c>
      <c r="I134" s="188"/>
      <c r="J134" s="188">
        <v>25</v>
      </c>
      <c r="K134" s="188">
        <f>ROUND(J134*H155,2)</f>
        <v>1365.25</v>
      </c>
      <c r="L134" s="188"/>
      <c r="M134" s="188">
        <v>25</v>
      </c>
      <c r="N134" s="188">
        <f>M134*J155</f>
        <v>1417.25</v>
      </c>
      <c r="O134" s="188"/>
      <c r="P134" s="188">
        <v>20</v>
      </c>
      <c r="Q134" s="188">
        <f>P134*J155</f>
        <v>1133.8</v>
      </c>
      <c r="R134" s="188">
        <f>G134+J134+M134+P134</f>
        <v>95</v>
      </c>
      <c r="S134" s="188">
        <f>H134+K134+N134+Q134</f>
        <v>5281.55</v>
      </c>
      <c r="T134" s="189"/>
      <c r="V134" s="191"/>
    </row>
    <row r="135" spans="1:22" s="190" customFormat="1" ht="33" customHeight="1">
      <c r="A135" s="185"/>
      <c r="B135" s="574"/>
      <c r="C135" s="575"/>
      <c r="D135" s="576"/>
      <c r="E135" s="196" t="s">
        <v>2</v>
      </c>
      <c r="F135" s="187"/>
      <c r="G135" s="188">
        <v>2</v>
      </c>
      <c r="H135" s="188">
        <f>ROUND(G135*H157,2)</f>
        <v>11913.96</v>
      </c>
      <c r="I135" s="188"/>
      <c r="J135" s="188">
        <v>2</v>
      </c>
      <c r="K135" s="188">
        <f>ROUND(J135*H157,2)</f>
        <v>11913.96</v>
      </c>
      <c r="L135" s="188"/>
      <c r="M135" s="188">
        <v>2</v>
      </c>
      <c r="N135" s="188">
        <f>M135*J157</f>
        <v>12366.7</v>
      </c>
      <c r="O135" s="188"/>
      <c r="P135" s="188">
        <v>1.5</v>
      </c>
      <c r="Q135" s="188">
        <f>P135*J157</f>
        <v>9275.025000000001</v>
      </c>
      <c r="R135" s="188">
        <f>G135+J135+M135+P135</f>
        <v>7.5</v>
      </c>
      <c r="S135" s="188">
        <f>H135+K135+N135+Q135</f>
        <v>45469.645</v>
      </c>
      <c r="T135" s="189"/>
      <c r="V135" s="191"/>
    </row>
    <row r="136" spans="1:22" ht="49.5" customHeight="1">
      <c r="A136" s="12"/>
      <c r="B136" s="460" t="s">
        <v>55</v>
      </c>
      <c r="C136" s="461"/>
      <c r="D136" s="462"/>
      <c r="E136" s="331"/>
      <c r="F136" s="5"/>
      <c r="G136" s="117"/>
      <c r="H136" s="117">
        <f>H137+H138</f>
        <v>68009.29000000001</v>
      </c>
      <c r="I136" s="117"/>
      <c r="J136" s="117"/>
      <c r="K136" s="117">
        <f>K137+K138</f>
        <v>64757.75</v>
      </c>
      <c r="L136" s="117"/>
      <c r="M136" s="117"/>
      <c r="N136" s="117">
        <f>N137+N138</f>
        <v>68326.58</v>
      </c>
      <c r="O136" s="117"/>
      <c r="P136" s="117"/>
      <c r="Q136" s="117">
        <f>Q137+Q138</f>
        <v>102438.70999999999</v>
      </c>
      <c r="R136" s="117"/>
      <c r="S136" s="117">
        <f>S137+S138</f>
        <v>303532.32999999996</v>
      </c>
      <c r="V136" s="10"/>
    </row>
    <row r="137" spans="1:22" ht="33" customHeight="1">
      <c r="A137" s="12"/>
      <c r="B137" s="577"/>
      <c r="C137" s="578"/>
      <c r="D137" s="579"/>
      <c r="E137" s="353" t="s">
        <v>71</v>
      </c>
      <c r="F137" s="5"/>
      <c r="G137" s="117">
        <v>100</v>
      </c>
      <c r="H137" s="117">
        <f>ROUND(G137*H155,2)</f>
        <v>5461</v>
      </c>
      <c r="I137" s="117"/>
      <c r="J137" s="117">
        <v>95</v>
      </c>
      <c r="K137" s="117">
        <f>ROUND(J137*H155,2)</f>
        <v>5187.95</v>
      </c>
      <c r="L137" s="117"/>
      <c r="M137" s="117">
        <v>60</v>
      </c>
      <c r="N137" s="117">
        <f>ROUND(M137*J155,2)</f>
        <v>3401.4</v>
      </c>
      <c r="O137" s="117"/>
      <c r="P137" s="117">
        <v>130</v>
      </c>
      <c r="Q137" s="117">
        <f>ROUND(P137*J155,2)</f>
        <v>7369.7</v>
      </c>
      <c r="R137" s="117">
        <f>G137+J137+M137+P137</f>
        <v>385</v>
      </c>
      <c r="S137" s="117">
        <f>H137+K137+N137+Q137</f>
        <v>21420.05</v>
      </c>
      <c r="T137" s="51" t="s">
        <v>78</v>
      </c>
      <c r="V137" s="10"/>
    </row>
    <row r="138" spans="1:22" ht="33" customHeight="1">
      <c r="A138" s="12"/>
      <c r="B138" s="577"/>
      <c r="C138" s="578"/>
      <c r="D138" s="579"/>
      <c r="E138" s="353" t="s">
        <v>2</v>
      </c>
      <c r="F138" s="5"/>
      <c r="G138" s="117">
        <v>10.5</v>
      </c>
      <c r="H138" s="117">
        <f>ROUND(G138*H158,2)</f>
        <v>62548.29</v>
      </c>
      <c r="I138" s="117"/>
      <c r="J138" s="117">
        <v>10</v>
      </c>
      <c r="K138" s="117">
        <f>ROUND(J138*H158,12)</f>
        <v>59569.8</v>
      </c>
      <c r="L138" s="117"/>
      <c r="M138" s="117">
        <v>10.5</v>
      </c>
      <c r="N138" s="117">
        <f>ROUND(M138*J158,2)</f>
        <v>64925.18</v>
      </c>
      <c r="O138" s="117"/>
      <c r="P138" s="192">
        <v>15.375</v>
      </c>
      <c r="Q138" s="117">
        <f>ROUND(P138*J158,2)</f>
        <v>95069.01</v>
      </c>
      <c r="R138" s="117">
        <f>G138+J138+M138+P138</f>
        <v>46.375</v>
      </c>
      <c r="S138" s="117">
        <f>H138+K138+N138+Q138</f>
        <v>282112.27999999997</v>
      </c>
      <c r="V138" s="10"/>
    </row>
    <row r="139" spans="1:22" ht="49.5" customHeight="1">
      <c r="A139" s="12"/>
      <c r="B139" s="448" t="s">
        <v>81</v>
      </c>
      <c r="C139" s="449"/>
      <c r="D139" s="450"/>
      <c r="E139" s="331"/>
      <c r="F139" s="5"/>
      <c r="G139" s="117"/>
      <c r="H139" s="117">
        <f>H140+H141</f>
        <v>133040.09</v>
      </c>
      <c r="I139" s="117"/>
      <c r="J139" s="117"/>
      <c r="K139" s="117">
        <f>K140+K141</f>
        <v>166329.9</v>
      </c>
      <c r="L139" s="117"/>
      <c r="M139" s="117"/>
      <c r="N139" s="117">
        <f>SUM(N140:N141)</f>
        <v>70594.18</v>
      </c>
      <c r="O139" s="117"/>
      <c r="P139" s="117"/>
      <c r="Q139" s="117">
        <f>SUM(Q140:Q141)</f>
        <v>172651.76</v>
      </c>
      <c r="R139" s="117"/>
      <c r="S139" s="117">
        <f>SUM(S140:S141)</f>
        <v>542615.9299999999</v>
      </c>
      <c r="V139" s="10"/>
    </row>
    <row r="140" spans="1:22" ht="33" customHeight="1">
      <c r="A140" s="12"/>
      <c r="B140" s="577"/>
      <c r="C140" s="578"/>
      <c r="D140" s="579"/>
      <c r="E140" s="353" t="s">
        <v>71</v>
      </c>
      <c r="F140" s="5"/>
      <c r="G140" s="117">
        <v>200</v>
      </c>
      <c r="H140" s="117">
        <f>ROUND(G140*H155,2)</f>
        <v>10922</v>
      </c>
      <c r="I140" s="117"/>
      <c r="J140" s="117">
        <v>250</v>
      </c>
      <c r="K140" s="117">
        <f>ROUND(J140*H155,2)</f>
        <v>13652.5</v>
      </c>
      <c r="L140" s="117"/>
      <c r="M140" s="117">
        <v>100</v>
      </c>
      <c r="N140" s="117">
        <f>ROUND(M140*J155,2)</f>
        <v>5669</v>
      </c>
      <c r="O140" s="117"/>
      <c r="P140" s="117">
        <v>250</v>
      </c>
      <c r="Q140" s="117">
        <f>ROUND(P140*J155,2)</f>
        <v>14172.5</v>
      </c>
      <c r="R140" s="117">
        <f>SUM(G140)+J140+M140+P140</f>
        <v>800</v>
      </c>
      <c r="S140" s="117">
        <f>H140+K140+N140+Q140</f>
        <v>44416</v>
      </c>
      <c r="V140" s="10"/>
    </row>
    <row r="141" spans="1:22" ht="33" customHeight="1">
      <c r="A141" s="12"/>
      <c r="B141" s="577"/>
      <c r="C141" s="578"/>
      <c r="D141" s="579"/>
      <c r="E141" s="353" t="s">
        <v>2</v>
      </c>
      <c r="F141" s="5"/>
      <c r="G141" s="117">
        <v>20.5</v>
      </c>
      <c r="H141" s="117">
        <f>ROUND(G141*H157,2)</f>
        <v>122118.09</v>
      </c>
      <c r="I141" s="117"/>
      <c r="J141" s="117">
        <v>25.63</v>
      </c>
      <c r="K141" s="117">
        <f>ROUND(J141*H157,2)</f>
        <v>152677.4</v>
      </c>
      <c r="L141" s="117"/>
      <c r="M141" s="117">
        <v>10.5</v>
      </c>
      <c r="N141" s="117">
        <f>ROUND(M141*J157,2)</f>
        <v>64925.18</v>
      </c>
      <c r="O141" s="117"/>
      <c r="P141" s="117">
        <v>25.63</v>
      </c>
      <c r="Q141" s="117">
        <f>ROUND(P141*J157,2)</f>
        <v>158479.26</v>
      </c>
      <c r="R141" s="117">
        <f>SUM(G141)+J141+M141+P141</f>
        <v>82.25999999999999</v>
      </c>
      <c r="S141" s="117">
        <f>SUM(H141)+K141+N141+Q141</f>
        <v>498199.93</v>
      </c>
      <c r="V141" s="10"/>
    </row>
    <row r="142" spans="1:22" s="249" customFormat="1" ht="38.25" customHeight="1">
      <c r="A142" s="251">
        <v>5</v>
      </c>
      <c r="B142" s="419" t="s">
        <v>82</v>
      </c>
      <c r="C142" s="420"/>
      <c r="D142" s="421"/>
      <c r="E142" s="283" t="s">
        <v>80</v>
      </c>
      <c r="F142" s="243"/>
      <c r="G142" s="245"/>
      <c r="H142" s="245">
        <f>H145+H148</f>
        <v>5217.36</v>
      </c>
      <c r="I142" s="245"/>
      <c r="J142" s="245"/>
      <c r="K142" s="245">
        <f>K145+K148</f>
        <v>4637.53</v>
      </c>
      <c r="L142" s="245"/>
      <c r="M142" s="245"/>
      <c r="N142" s="245">
        <f>N145+N148</f>
        <v>4981.740000000001</v>
      </c>
      <c r="O142" s="245"/>
      <c r="P142" s="245"/>
      <c r="Q142" s="245">
        <f>Q145+Q148</f>
        <v>5352.740000000001</v>
      </c>
      <c r="R142" s="245"/>
      <c r="S142" s="245">
        <f>H142+K142+N142+Q142</f>
        <v>20189.370000000003</v>
      </c>
      <c r="T142" s="247"/>
      <c r="V142" s="248"/>
    </row>
    <row r="143" spans="1:22" ht="38.25" customHeight="1">
      <c r="A143" s="70"/>
      <c r="B143" s="160"/>
      <c r="C143" s="161"/>
      <c r="D143" s="162"/>
      <c r="E143" s="350" t="s">
        <v>71</v>
      </c>
      <c r="F143" s="5"/>
      <c r="G143" s="45">
        <f>G146+G149</f>
        <v>5</v>
      </c>
      <c r="H143" s="45">
        <f aca="true" t="shared" si="15" ref="H143:Q144">H146+H149</f>
        <v>273.06</v>
      </c>
      <c r="I143" s="45">
        <f t="shared" si="15"/>
        <v>0</v>
      </c>
      <c r="J143" s="45">
        <f t="shared" si="15"/>
        <v>4.2</v>
      </c>
      <c r="K143" s="45">
        <f t="shared" si="15"/>
        <v>229.35999999999999</v>
      </c>
      <c r="L143" s="45">
        <f t="shared" si="15"/>
        <v>0</v>
      </c>
      <c r="M143" s="45">
        <f t="shared" si="15"/>
        <v>2.8000000000000003</v>
      </c>
      <c r="N143" s="45">
        <f t="shared" si="15"/>
        <v>158.73</v>
      </c>
      <c r="O143" s="45">
        <f t="shared" si="15"/>
        <v>0</v>
      </c>
      <c r="P143" s="45">
        <f t="shared" si="15"/>
        <v>2.8000000000000003</v>
      </c>
      <c r="Q143" s="45">
        <f t="shared" si="15"/>
        <v>158.73</v>
      </c>
      <c r="R143" s="45">
        <f>SUM(G143)+J143+M143+P143</f>
        <v>14.8</v>
      </c>
      <c r="S143" s="45">
        <f>H143+K143+N143+Q143</f>
        <v>819.88</v>
      </c>
      <c r="V143" s="10"/>
    </row>
    <row r="144" spans="1:22" ht="38.25" customHeight="1">
      <c r="A144" s="70"/>
      <c r="B144" s="160"/>
      <c r="C144" s="161"/>
      <c r="D144" s="162"/>
      <c r="E144" s="350" t="s">
        <v>73</v>
      </c>
      <c r="F144" s="5"/>
      <c r="G144" s="45">
        <f>G147+G150</f>
        <v>0.83</v>
      </c>
      <c r="H144" s="45">
        <f t="shared" si="15"/>
        <v>4944.299999999999</v>
      </c>
      <c r="I144" s="45">
        <f t="shared" si="15"/>
        <v>0</v>
      </c>
      <c r="J144" s="45">
        <f t="shared" si="15"/>
        <v>0.74</v>
      </c>
      <c r="K144" s="45">
        <f t="shared" si="15"/>
        <v>4408.17</v>
      </c>
      <c r="L144" s="45">
        <f t="shared" si="15"/>
        <v>0</v>
      </c>
      <c r="M144" s="45">
        <f t="shared" si="15"/>
        <v>0.78</v>
      </c>
      <c r="N144" s="45">
        <f t="shared" si="15"/>
        <v>4823.01</v>
      </c>
      <c r="O144" s="45">
        <f t="shared" si="15"/>
        <v>0</v>
      </c>
      <c r="P144" s="45">
        <f t="shared" si="15"/>
        <v>0.84</v>
      </c>
      <c r="Q144" s="45">
        <f t="shared" si="15"/>
        <v>5194.01</v>
      </c>
      <c r="R144" s="45">
        <f>SUM(G144)+J144+M144+P144</f>
        <v>3.1899999999999995</v>
      </c>
      <c r="S144" s="45">
        <f>ROUND(H144+K144+N144+Q144,2)</f>
        <v>19369.49</v>
      </c>
      <c r="V144" s="10"/>
    </row>
    <row r="145" spans="1:22" ht="49.5" customHeight="1">
      <c r="A145" s="70"/>
      <c r="B145" s="413" t="s">
        <v>83</v>
      </c>
      <c r="C145" s="414"/>
      <c r="D145" s="415"/>
      <c r="E145" s="353"/>
      <c r="F145" s="5"/>
      <c r="G145" s="117"/>
      <c r="H145" s="117">
        <f>SUM(H146:H147)</f>
        <v>682.5799999999999</v>
      </c>
      <c r="I145" s="117"/>
      <c r="J145" s="117"/>
      <c r="K145" s="117">
        <f>SUM(K146:K147)</f>
        <v>130.06</v>
      </c>
      <c r="L145" s="117"/>
      <c r="M145" s="117"/>
      <c r="N145" s="117">
        <f>SUM(N146:N147)</f>
        <v>376.67</v>
      </c>
      <c r="O145" s="117"/>
      <c r="P145" s="117"/>
      <c r="Q145" s="117">
        <f>SUM(Q146:Q147)</f>
        <v>747.67</v>
      </c>
      <c r="R145" s="117"/>
      <c r="S145" s="117">
        <f aca="true" t="shared" si="16" ref="S145:S150">SUM(H145)+K145+N145+Q145</f>
        <v>1936.98</v>
      </c>
      <c r="V145" s="10"/>
    </row>
    <row r="146" spans="1:22" ht="33" customHeight="1">
      <c r="A146" s="70"/>
      <c r="B146" s="328"/>
      <c r="C146" s="332"/>
      <c r="D146" s="333"/>
      <c r="E146" s="353" t="s">
        <v>71</v>
      </c>
      <c r="F146" s="5"/>
      <c r="G146" s="117">
        <v>0.5</v>
      </c>
      <c r="H146" s="117">
        <f>ROUND(G146*H155,2)</f>
        <v>27.31</v>
      </c>
      <c r="I146" s="117"/>
      <c r="J146" s="117">
        <v>0.2</v>
      </c>
      <c r="K146" s="117">
        <f>ROUND(J146*H155,2)</f>
        <v>10.92</v>
      </c>
      <c r="L146" s="117"/>
      <c r="M146" s="117">
        <v>0.1</v>
      </c>
      <c r="N146" s="117">
        <f>ROUND(M146*J155,2)</f>
        <v>5.67</v>
      </c>
      <c r="O146" s="117"/>
      <c r="P146" s="117">
        <v>0.1</v>
      </c>
      <c r="Q146" s="117">
        <f>ROUND(P146*J155,2)</f>
        <v>5.67</v>
      </c>
      <c r="R146" s="117">
        <f>SUM(G146)+J146+M146+P146</f>
        <v>0.8999999999999999</v>
      </c>
      <c r="S146" s="117">
        <f t="shared" si="16"/>
        <v>49.57</v>
      </c>
      <c r="V146" s="10"/>
    </row>
    <row r="147" spans="1:22" ht="33" customHeight="1">
      <c r="A147" s="70"/>
      <c r="B147" s="328"/>
      <c r="C147" s="332"/>
      <c r="D147" s="333"/>
      <c r="E147" s="353" t="s">
        <v>2</v>
      </c>
      <c r="F147" s="5"/>
      <c r="G147" s="117">
        <v>0.11</v>
      </c>
      <c r="H147" s="117">
        <f>ROUND(G147*H157,2)</f>
        <v>655.27</v>
      </c>
      <c r="I147" s="117"/>
      <c r="J147" s="117">
        <v>0.02</v>
      </c>
      <c r="K147" s="117">
        <f>ROUND(J147*H157,2)</f>
        <v>119.14</v>
      </c>
      <c r="L147" s="117"/>
      <c r="M147" s="117">
        <v>0.06</v>
      </c>
      <c r="N147" s="117">
        <f>ROUND(M147*J157,2)</f>
        <v>371</v>
      </c>
      <c r="O147" s="117"/>
      <c r="P147" s="117">
        <v>0.12</v>
      </c>
      <c r="Q147" s="117">
        <f>ROUND(P147*J157,2)</f>
        <v>742</v>
      </c>
      <c r="R147" s="117">
        <f>SUM(G147)+J147+M147+P147</f>
        <v>0.31</v>
      </c>
      <c r="S147" s="117">
        <f t="shared" si="16"/>
        <v>1887.4099999999999</v>
      </c>
      <c r="V147" s="10"/>
    </row>
    <row r="148" spans="1:22" ht="49.5" customHeight="1">
      <c r="A148" s="70"/>
      <c r="B148" s="413" t="s">
        <v>84</v>
      </c>
      <c r="C148" s="414"/>
      <c r="D148" s="415"/>
      <c r="E148" s="353"/>
      <c r="F148" s="5"/>
      <c r="G148" s="117"/>
      <c r="H148" s="117">
        <f>SUM(H149:H150)</f>
        <v>4534.78</v>
      </c>
      <c r="I148" s="117"/>
      <c r="J148" s="117"/>
      <c r="K148" s="117">
        <f>SUM(K149:K150)</f>
        <v>4507.469999999999</v>
      </c>
      <c r="L148" s="117"/>
      <c r="M148" s="117"/>
      <c r="N148" s="117">
        <f>SUM(N149:N150)</f>
        <v>4605.070000000001</v>
      </c>
      <c r="O148" s="117"/>
      <c r="P148" s="117"/>
      <c r="Q148" s="117">
        <f>SUM(Q149:Q150)</f>
        <v>4605.070000000001</v>
      </c>
      <c r="R148" s="117"/>
      <c r="S148" s="117">
        <f t="shared" si="16"/>
        <v>18252.39</v>
      </c>
      <c r="V148" s="10"/>
    </row>
    <row r="149" spans="1:22" ht="33" customHeight="1">
      <c r="A149" s="70"/>
      <c r="B149" s="328"/>
      <c r="C149" s="332"/>
      <c r="D149" s="333"/>
      <c r="E149" s="353" t="s">
        <v>71</v>
      </c>
      <c r="F149" s="5"/>
      <c r="G149" s="117">
        <v>4.5</v>
      </c>
      <c r="H149" s="117">
        <f>ROUND(G149*H155,2)</f>
        <v>245.75</v>
      </c>
      <c r="I149" s="117"/>
      <c r="J149" s="117">
        <v>4</v>
      </c>
      <c r="K149" s="117">
        <f>ROUND(J149*H155,2)</f>
        <v>218.44</v>
      </c>
      <c r="L149" s="117"/>
      <c r="M149" s="117">
        <v>2.7</v>
      </c>
      <c r="N149" s="117">
        <f>ROUND(M149*J155,2)</f>
        <v>153.06</v>
      </c>
      <c r="O149" s="117"/>
      <c r="P149" s="117">
        <v>2.7</v>
      </c>
      <c r="Q149" s="117">
        <f>ROUND(P149*J155,2)</f>
        <v>153.06</v>
      </c>
      <c r="R149" s="117">
        <f>SUM(G149)+J149+M149+P149</f>
        <v>13.899999999999999</v>
      </c>
      <c r="S149" s="117">
        <f t="shared" si="16"/>
        <v>770.31</v>
      </c>
      <c r="V149" s="10"/>
    </row>
    <row r="150" spans="1:22" ht="33" customHeight="1">
      <c r="A150" s="70"/>
      <c r="B150" s="328"/>
      <c r="C150" s="332"/>
      <c r="D150" s="333"/>
      <c r="E150" s="353" t="s">
        <v>2</v>
      </c>
      <c r="F150" s="5"/>
      <c r="G150" s="117">
        <v>0.72</v>
      </c>
      <c r="H150" s="117">
        <f>ROUND(G150*H157,2)</f>
        <v>4289.03</v>
      </c>
      <c r="I150" s="117"/>
      <c r="J150" s="117">
        <v>0.72</v>
      </c>
      <c r="K150" s="117">
        <f>ROUND(J150*H157,2)</f>
        <v>4289.03</v>
      </c>
      <c r="L150" s="117"/>
      <c r="M150" s="117">
        <v>0.72</v>
      </c>
      <c r="N150" s="117">
        <f>ROUND(M150*J157,2)</f>
        <v>4452.01</v>
      </c>
      <c r="O150" s="117"/>
      <c r="P150" s="117">
        <v>0.72</v>
      </c>
      <c r="Q150" s="117">
        <f>ROUND(P150*J157,2)</f>
        <v>4452.01</v>
      </c>
      <c r="R150" s="117">
        <f>SUM(G150)+J150+M150+P150</f>
        <v>2.88</v>
      </c>
      <c r="S150" s="117">
        <f t="shared" si="16"/>
        <v>17482.08</v>
      </c>
      <c r="V150" s="10"/>
    </row>
    <row r="151" spans="1:20" s="249" customFormat="1" ht="38.25" customHeight="1">
      <c r="A151" s="284"/>
      <c r="B151" s="609" t="s">
        <v>19</v>
      </c>
      <c r="C151" s="609"/>
      <c r="D151" s="609"/>
      <c r="E151" s="354"/>
      <c r="F151" s="253">
        <f>SUM(F70:F105)</f>
        <v>1470.1</v>
      </c>
      <c r="G151" s="245"/>
      <c r="H151" s="286">
        <f>H70+H91+H106+H130+H142</f>
        <v>672513.52241</v>
      </c>
      <c r="I151" s="245">
        <f>SUM(I70:I105)</f>
        <v>0</v>
      </c>
      <c r="J151" s="245"/>
      <c r="K151" s="286">
        <f>K70+K91+K106+K130+K142</f>
        <v>753501.5425099999</v>
      </c>
      <c r="L151" s="245">
        <f>SUM(L70:L105)</f>
        <v>0</v>
      </c>
      <c r="M151" s="245"/>
      <c r="N151" s="245">
        <f>N70+N91+N106+N130+N142</f>
        <v>471469.30520000006</v>
      </c>
      <c r="O151" s="245">
        <f>SUM(O70:O105)</f>
        <v>0</v>
      </c>
      <c r="P151" s="245"/>
      <c r="Q151" s="245">
        <f>Q70+Q91+Q106+Q130+Q142</f>
        <v>753144.805</v>
      </c>
      <c r="R151" s="245"/>
      <c r="S151" s="245">
        <f>S152+S153</f>
        <v>2650629.1751200007</v>
      </c>
      <c r="T151" s="247"/>
    </row>
    <row r="152" spans="1:19" ht="38.25" customHeight="1">
      <c r="A152" s="46"/>
      <c r="B152" s="342"/>
      <c r="C152" s="343"/>
      <c r="D152" s="344"/>
      <c r="E152" s="353" t="s">
        <v>71</v>
      </c>
      <c r="F152" s="12"/>
      <c r="G152" s="45">
        <f>G71+G92+G107+G131+G143</f>
        <v>1231.201</v>
      </c>
      <c r="H152" s="47">
        <f>H71+H92+H107+H131+H143</f>
        <v>70191.35240999999</v>
      </c>
      <c r="I152" s="45"/>
      <c r="J152" s="45">
        <f>J71+J92+J107+J131+J143</f>
        <v>1293.75</v>
      </c>
      <c r="K152" s="45">
        <f>K71+K92+K107+K131+K143</f>
        <v>74912.15611</v>
      </c>
      <c r="L152" s="45"/>
      <c r="M152" s="45">
        <f>M71+M92+M107+M131+M143</f>
        <v>652.02</v>
      </c>
      <c r="N152" s="45">
        <f>N71+N92+N107+N131+N143</f>
        <v>38517.3187</v>
      </c>
      <c r="O152" s="45"/>
      <c r="P152" s="45">
        <f>P71+P92+P107+P131+P143</f>
        <v>1140.6200000000001</v>
      </c>
      <c r="Q152" s="45">
        <f>Q71+Q92+Q107+Q131+Q143</f>
        <v>69179.704</v>
      </c>
      <c r="R152" s="45">
        <f>R71+R92+R107+R131+R143</f>
        <v>4317.591</v>
      </c>
      <c r="S152" s="45">
        <f>S71+S92+S107+S131+S143</f>
        <v>252800.53122</v>
      </c>
    </row>
    <row r="153" spans="1:19" ht="38.25" customHeight="1">
      <c r="A153" s="46"/>
      <c r="B153" s="342"/>
      <c r="C153" s="343"/>
      <c r="D153" s="344"/>
      <c r="E153" s="353" t="s">
        <v>2</v>
      </c>
      <c r="F153" s="12"/>
      <c r="G153" s="197">
        <f>G72+G93+G108+G132+G144</f>
        <v>101.11200000000001</v>
      </c>
      <c r="H153" s="47">
        <f>H72+H93+H108+H132+H144</f>
        <v>602322.17</v>
      </c>
      <c r="I153" s="45"/>
      <c r="J153" s="197">
        <f>J72+J93+J108+J132+J144</f>
        <v>113.91499999999998</v>
      </c>
      <c r="K153" s="45">
        <f>K72+K93+K108+K132+K144</f>
        <v>678589.3864000001</v>
      </c>
      <c r="L153" s="45"/>
      <c r="M153" s="45">
        <f>M72+M93+M108+M132+M144</f>
        <v>70.019</v>
      </c>
      <c r="N153" s="45">
        <f>N72+N93+N108+N132+N144</f>
        <v>432951.9865</v>
      </c>
      <c r="O153" s="45"/>
      <c r="P153" s="45">
        <f>P72+P93+P108+P132+P144</f>
        <v>110.614</v>
      </c>
      <c r="Q153" s="45">
        <f>Q72+Q93+Q108+Q132+Q144</f>
        <v>683965.101</v>
      </c>
      <c r="R153" s="45">
        <f>R72+R93+R108+R132+R144</f>
        <v>395.66</v>
      </c>
      <c r="S153" s="45">
        <f>S72+S93+S108+S132+S144</f>
        <v>2397828.6439000005</v>
      </c>
    </row>
    <row r="154" spans="1:19" ht="49.5" customHeight="1">
      <c r="A154" s="39"/>
      <c r="B154" s="610" t="s">
        <v>8</v>
      </c>
      <c r="C154" s="611"/>
      <c r="D154" s="612"/>
      <c r="E154" s="356"/>
      <c r="F154" s="434" t="s">
        <v>130</v>
      </c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4"/>
      <c r="R154" s="434"/>
      <c r="S154" s="434"/>
    </row>
    <row r="155" spans="1:20" s="9" customFormat="1" ht="24.75" customHeight="1">
      <c r="A155" s="91"/>
      <c r="B155" s="92"/>
      <c r="C155" s="92"/>
      <c r="D155" s="92"/>
      <c r="E155" s="92"/>
      <c r="F155" s="84" t="s">
        <v>18</v>
      </c>
      <c r="G155" s="84" t="s">
        <v>18</v>
      </c>
      <c r="H155" s="93">
        <v>54.61</v>
      </c>
      <c r="I155" s="93" t="s">
        <v>16</v>
      </c>
      <c r="J155" s="93">
        <v>56.69</v>
      </c>
      <c r="K155" s="94"/>
      <c r="L155" s="94"/>
      <c r="M155" s="94"/>
      <c r="N155" s="94"/>
      <c r="O155" s="94"/>
      <c r="P155" s="94"/>
      <c r="Q155" s="94"/>
      <c r="R155" s="94"/>
      <c r="S155" s="94"/>
      <c r="T155" s="81"/>
    </row>
    <row r="156" spans="1:20" s="9" customFormat="1" ht="55.5" customHeight="1">
      <c r="A156" s="91"/>
      <c r="B156" s="92"/>
      <c r="C156" s="92"/>
      <c r="D156" s="92"/>
      <c r="E156" s="92"/>
      <c r="F156" s="84" t="s">
        <v>13</v>
      </c>
      <c r="G156" s="84" t="s">
        <v>32</v>
      </c>
      <c r="H156" s="93">
        <v>68.05</v>
      </c>
      <c r="I156" s="93"/>
      <c r="J156" s="93">
        <v>70.63</v>
      </c>
      <c r="K156" s="94"/>
      <c r="L156" s="94"/>
      <c r="M156" s="95" t="s">
        <v>74</v>
      </c>
      <c r="N156" s="94" t="s">
        <v>75</v>
      </c>
      <c r="O156" s="94"/>
      <c r="P156" s="94" t="s">
        <v>13</v>
      </c>
      <c r="Q156" s="94"/>
      <c r="R156" s="94"/>
      <c r="S156" s="94"/>
      <c r="T156" s="81"/>
    </row>
    <row r="157" spans="1:20" s="9" customFormat="1" ht="24" customHeight="1">
      <c r="A157" s="91"/>
      <c r="B157" s="92"/>
      <c r="C157" s="92"/>
      <c r="D157" s="92"/>
      <c r="E157" s="92"/>
      <c r="F157" s="84"/>
      <c r="G157" s="84"/>
      <c r="H157" s="96">
        <v>5956.98</v>
      </c>
      <c r="I157" s="96"/>
      <c r="J157" s="96">
        <v>6183.35</v>
      </c>
      <c r="K157" s="94"/>
      <c r="L157" s="94"/>
      <c r="M157" s="94" t="s">
        <v>76</v>
      </c>
      <c r="N157" s="94">
        <v>0.06054</v>
      </c>
      <c r="O157" s="94"/>
      <c r="P157" s="94">
        <v>0.05688</v>
      </c>
      <c r="Q157" s="97"/>
      <c r="R157" s="97"/>
      <c r="S157" s="357"/>
      <c r="T157" s="81"/>
    </row>
    <row r="158" spans="1:20" s="9" customFormat="1" ht="21" customHeight="1">
      <c r="A158" s="91"/>
      <c r="B158" s="92"/>
      <c r="C158" s="92"/>
      <c r="D158" s="92"/>
      <c r="E158" s="92"/>
      <c r="F158" s="84"/>
      <c r="G158" s="84"/>
      <c r="H158" s="96">
        <v>5956.98</v>
      </c>
      <c r="I158" s="96"/>
      <c r="J158" s="96">
        <v>6183.35</v>
      </c>
      <c r="K158" s="94"/>
      <c r="L158" s="94"/>
      <c r="M158" s="94" t="s">
        <v>77</v>
      </c>
      <c r="N158" s="94">
        <v>0.06054</v>
      </c>
      <c r="O158" s="94"/>
      <c r="P158" s="94">
        <v>0.05688</v>
      </c>
      <c r="Q158" s="608"/>
      <c r="R158" s="608"/>
      <c r="S158" s="608"/>
      <c r="T158" s="81"/>
    </row>
    <row r="159" spans="1:20" s="9" customFormat="1" ht="24.75" customHeight="1">
      <c r="A159" s="91"/>
      <c r="B159" s="92"/>
      <c r="C159" s="92"/>
      <c r="D159" s="92"/>
      <c r="E159" s="92"/>
      <c r="F159" s="84"/>
      <c r="G159" s="84"/>
      <c r="H159" s="96"/>
      <c r="I159" s="96"/>
      <c r="J159" s="96"/>
      <c r="K159" s="94"/>
      <c r="L159" s="94"/>
      <c r="M159" s="94"/>
      <c r="N159" s="94"/>
      <c r="O159" s="94"/>
      <c r="P159" s="94"/>
      <c r="Q159" s="608"/>
      <c r="R159" s="608"/>
      <c r="S159" s="608"/>
      <c r="T159" s="81"/>
    </row>
    <row r="160" spans="1:20" s="9" customFormat="1" ht="15.75" customHeight="1">
      <c r="A160" s="91"/>
      <c r="B160" s="92"/>
      <c r="C160" s="92"/>
      <c r="D160" s="92"/>
      <c r="E160" s="92"/>
      <c r="F160" s="84"/>
      <c r="G160" s="84"/>
      <c r="H160" s="84"/>
      <c r="I160" s="84"/>
      <c r="J160" s="84"/>
      <c r="K160" s="94"/>
      <c r="L160" s="94"/>
      <c r="M160" s="94"/>
      <c r="N160" s="94"/>
      <c r="O160" s="94"/>
      <c r="P160" s="94"/>
      <c r="Q160" s="608"/>
      <c r="R160" s="608"/>
      <c r="S160" s="608"/>
      <c r="T160" s="81"/>
    </row>
    <row r="161" spans="1:20" s="9" customFormat="1" ht="15.75" customHeight="1">
      <c r="A161" s="91"/>
      <c r="B161" s="92"/>
      <c r="C161" s="92"/>
      <c r="D161" s="92"/>
      <c r="E161" s="92"/>
      <c r="F161" s="84"/>
      <c r="G161" s="84"/>
      <c r="H161" s="84"/>
      <c r="I161" s="84"/>
      <c r="J161" s="84"/>
      <c r="K161" s="94"/>
      <c r="L161" s="94"/>
      <c r="M161" s="94"/>
      <c r="N161" s="94"/>
      <c r="O161" s="94"/>
      <c r="P161" s="94"/>
      <c r="Q161" s="94"/>
      <c r="R161" s="94"/>
      <c r="S161" s="94"/>
      <c r="T161" s="81"/>
    </row>
    <row r="162" spans="1:20" s="9" customFormat="1" ht="26.25" customHeight="1" hidden="1">
      <c r="A162" s="596" t="s">
        <v>63</v>
      </c>
      <c r="B162" s="596"/>
      <c r="C162" s="596"/>
      <c r="D162" s="596"/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81"/>
    </row>
    <row r="163" spans="1:20" s="9" customFormat="1" ht="35.25" hidden="1">
      <c r="A163" s="597" t="s">
        <v>15</v>
      </c>
      <c r="B163" s="598" t="s">
        <v>0</v>
      </c>
      <c r="C163" s="599"/>
      <c r="D163" s="600"/>
      <c r="E163" s="358"/>
      <c r="F163" s="595" t="s">
        <v>1</v>
      </c>
      <c r="G163" s="595"/>
      <c r="H163" s="595"/>
      <c r="I163" s="595" t="s">
        <v>3</v>
      </c>
      <c r="J163" s="595"/>
      <c r="K163" s="595"/>
      <c r="L163" s="595" t="s">
        <v>4</v>
      </c>
      <c r="M163" s="595"/>
      <c r="N163" s="595"/>
      <c r="O163" s="595" t="s">
        <v>6</v>
      </c>
      <c r="P163" s="595"/>
      <c r="Q163" s="595"/>
      <c r="R163" s="595" t="s">
        <v>7</v>
      </c>
      <c r="S163" s="595"/>
      <c r="T163" s="81"/>
    </row>
    <row r="164" spans="1:20" s="9" customFormat="1" ht="35.25" hidden="1">
      <c r="A164" s="597"/>
      <c r="B164" s="601"/>
      <c r="C164" s="602"/>
      <c r="D164" s="603"/>
      <c r="E164" s="100"/>
      <c r="F164" s="80"/>
      <c r="G164" s="360" t="s">
        <v>10</v>
      </c>
      <c r="H164" s="360" t="s">
        <v>5</v>
      </c>
      <c r="I164" s="360" t="s">
        <v>10</v>
      </c>
      <c r="J164" s="360" t="s">
        <v>10</v>
      </c>
      <c r="K164" s="360" t="s">
        <v>5</v>
      </c>
      <c r="L164" s="360" t="s">
        <v>10</v>
      </c>
      <c r="M164" s="360" t="s">
        <v>10</v>
      </c>
      <c r="N164" s="360" t="s">
        <v>5</v>
      </c>
      <c r="O164" s="360" t="s">
        <v>10</v>
      </c>
      <c r="P164" s="360" t="s">
        <v>10</v>
      </c>
      <c r="Q164" s="360" t="s">
        <v>5</v>
      </c>
      <c r="R164" s="360" t="s">
        <v>10</v>
      </c>
      <c r="S164" s="360" t="s">
        <v>5</v>
      </c>
      <c r="T164" s="81"/>
    </row>
    <row r="165" spans="1:22" s="9" customFormat="1" ht="32.25" customHeight="1" hidden="1">
      <c r="A165" s="102">
        <v>1</v>
      </c>
      <c r="B165" s="588" t="s">
        <v>33</v>
      </c>
      <c r="C165" s="589"/>
      <c r="D165" s="590"/>
      <c r="E165" s="361"/>
      <c r="F165" s="102">
        <v>14.8</v>
      </c>
      <c r="G165" s="104">
        <v>3.3</v>
      </c>
      <c r="H165" s="104">
        <f>G165*J188</f>
        <v>97.152</v>
      </c>
      <c r="I165" s="104">
        <v>14.8</v>
      </c>
      <c r="J165" s="104">
        <v>3.3</v>
      </c>
      <c r="K165" s="104">
        <f>J165*J188</f>
        <v>97.152</v>
      </c>
      <c r="L165" s="104">
        <v>15</v>
      </c>
      <c r="M165" s="104">
        <v>3.4</v>
      </c>
      <c r="N165" s="104">
        <f>M165*J188</f>
        <v>100.096</v>
      </c>
      <c r="O165" s="104">
        <v>15</v>
      </c>
      <c r="P165" s="104">
        <v>3.3</v>
      </c>
      <c r="Q165" s="104">
        <f>P165*J188</f>
        <v>97.152</v>
      </c>
      <c r="R165" s="104">
        <f>G165+J165+M165+P165</f>
        <v>13.3</v>
      </c>
      <c r="S165" s="104">
        <f>H165+K165+N165+Q165</f>
        <v>391.55199999999996</v>
      </c>
      <c r="T165" s="81" t="s">
        <v>21</v>
      </c>
      <c r="U165" s="8"/>
      <c r="V165" s="8"/>
    </row>
    <row r="166" spans="1:22" s="9" customFormat="1" ht="32.25" customHeight="1" hidden="1">
      <c r="A166" s="102">
        <v>2</v>
      </c>
      <c r="B166" s="588" t="s">
        <v>41</v>
      </c>
      <c r="C166" s="589"/>
      <c r="D166" s="590"/>
      <c r="E166" s="361"/>
      <c r="F166" s="105"/>
      <c r="G166" s="104">
        <f>G167+G168+G169+G170+G171+G172</f>
        <v>4062.7</v>
      </c>
      <c r="H166" s="104">
        <f>H167+H168+H169+H170+H171+H172</f>
        <v>130684.578</v>
      </c>
      <c r="I166" s="104"/>
      <c r="J166" s="104">
        <f>J167+J168+J169+J170+J171+J172</f>
        <v>3746</v>
      </c>
      <c r="K166" s="104">
        <f>K167+K168+K169+K170+K171+K172</f>
        <v>121933.6</v>
      </c>
      <c r="L166" s="104"/>
      <c r="M166" s="104">
        <f>M167+M168+M169+M170+M171+M172</f>
        <v>3920.1</v>
      </c>
      <c r="N166" s="104">
        <f>N167+N168+N169+N170+N171+N172</f>
        <v>126797.51400000001</v>
      </c>
      <c r="O166" s="104"/>
      <c r="P166" s="104">
        <f>P167+P168+P169+P170+P171+P172</f>
        <v>3955.8</v>
      </c>
      <c r="Q166" s="104">
        <f>Q167+Q168+Q169+Q170+Q171+Q172</f>
        <v>128166.672</v>
      </c>
      <c r="R166" s="104">
        <f>R167+R168+R169+R170+R171+R172</f>
        <v>15684.6</v>
      </c>
      <c r="S166" s="104">
        <f>S167+S168+S169+S170+S171+S172</f>
        <v>507582.364</v>
      </c>
      <c r="T166" s="81"/>
      <c r="U166" s="8"/>
      <c r="V166" s="8"/>
    </row>
    <row r="167" spans="1:22" s="9" customFormat="1" ht="25.5" customHeight="1" hidden="1">
      <c r="A167" s="102"/>
      <c r="B167" s="584" t="s">
        <v>34</v>
      </c>
      <c r="C167" s="585"/>
      <c r="D167" s="586"/>
      <c r="E167" s="362"/>
      <c r="F167" s="105">
        <v>3068.8</v>
      </c>
      <c r="G167" s="107">
        <v>520</v>
      </c>
      <c r="H167" s="107">
        <f>G167*J188</f>
        <v>15308.800000000001</v>
      </c>
      <c r="I167" s="107">
        <v>2511</v>
      </c>
      <c r="J167" s="107">
        <v>185</v>
      </c>
      <c r="K167" s="107">
        <f>J167*J188</f>
        <v>5446.400000000001</v>
      </c>
      <c r="L167" s="107">
        <v>2511</v>
      </c>
      <c r="M167" s="107">
        <v>590</v>
      </c>
      <c r="N167" s="107">
        <f>M167*J188</f>
        <v>17369.600000000002</v>
      </c>
      <c r="O167" s="107">
        <v>2511</v>
      </c>
      <c r="P167" s="107">
        <v>342</v>
      </c>
      <c r="Q167" s="107">
        <f>P167*J188</f>
        <v>10068.48</v>
      </c>
      <c r="R167" s="107">
        <f aca="true" t="shared" si="17" ref="R167:S173">G167+J167+M167+P167</f>
        <v>1637</v>
      </c>
      <c r="S167" s="107">
        <f t="shared" si="17"/>
        <v>48193.28</v>
      </c>
      <c r="T167" s="81" t="s">
        <v>21</v>
      </c>
      <c r="U167" s="8"/>
      <c r="V167" s="8"/>
    </row>
    <row r="168" spans="1:22" s="9" customFormat="1" ht="27.75" customHeight="1" hidden="1">
      <c r="A168" s="102"/>
      <c r="B168" s="584" t="s">
        <v>35</v>
      </c>
      <c r="C168" s="585"/>
      <c r="D168" s="586"/>
      <c r="E168" s="362"/>
      <c r="F168" s="105">
        <v>609</v>
      </c>
      <c r="G168" s="107">
        <v>516</v>
      </c>
      <c r="H168" s="107">
        <f>G168*J188</f>
        <v>15191.04</v>
      </c>
      <c r="I168" s="107">
        <v>609</v>
      </c>
      <c r="J168" s="107">
        <v>516</v>
      </c>
      <c r="K168" s="107">
        <f>J168*J188</f>
        <v>15191.04</v>
      </c>
      <c r="L168" s="107">
        <v>609</v>
      </c>
      <c r="M168" s="107">
        <v>516</v>
      </c>
      <c r="N168" s="107">
        <f>M168*J188</f>
        <v>15191.04</v>
      </c>
      <c r="O168" s="107">
        <v>609</v>
      </c>
      <c r="P168" s="107">
        <v>516</v>
      </c>
      <c r="Q168" s="107">
        <f>P168*J188</f>
        <v>15191.04</v>
      </c>
      <c r="R168" s="107">
        <f t="shared" si="17"/>
        <v>2064</v>
      </c>
      <c r="S168" s="107">
        <f t="shared" si="17"/>
        <v>60764.16</v>
      </c>
      <c r="T168" s="81" t="s">
        <v>21</v>
      </c>
      <c r="U168" s="8"/>
      <c r="V168" s="8"/>
    </row>
    <row r="169" spans="1:22" s="9" customFormat="1" ht="26.25" customHeight="1" hidden="1">
      <c r="A169" s="102"/>
      <c r="B169" s="584" t="s">
        <v>36</v>
      </c>
      <c r="C169" s="585"/>
      <c r="D169" s="586"/>
      <c r="E169" s="362"/>
      <c r="F169" s="105">
        <v>725.1</v>
      </c>
      <c r="G169" s="107">
        <v>616</v>
      </c>
      <c r="H169" s="107">
        <f>G169*J189</f>
        <v>22490.16</v>
      </c>
      <c r="I169" s="107">
        <v>885.2</v>
      </c>
      <c r="J169" s="107">
        <v>752</v>
      </c>
      <c r="K169" s="107">
        <f>J169*J189</f>
        <v>27455.519999999997</v>
      </c>
      <c r="L169" s="107">
        <v>727.3</v>
      </c>
      <c r="M169" s="107">
        <v>618</v>
      </c>
      <c r="N169" s="107">
        <f>M169*J189</f>
        <v>22563.18</v>
      </c>
      <c r="O169" s="107">
        <v>892.61</v>
      </c>
      <c r="P169" s="107">
        <v>759</v>
      </c>
      <c r="Q169" s="107">
        <f>P169*J189</f>
        <v>27711.09</v>
      </c>
      <c r="R169" s="107">
        <f t="shared" si="17"/>
        <v>2745</v>
      </c>
      <c r="S169" s="107">
        <f t="shared" si="17"/>
        <v>100219.94999999998</v>
      </c>
      <c r="T169" s="81" t="s">
        <v>21</v>
      </c>
      <c r="U169" s="8"/>
      <c r="V169" s="8"/>
    </row>
    <row r="170" spans="1:22" s="9" customFormat="1" ht="24" customHeight="1" hidden="1">
      <c r="A170" s="102"/>
      <c r="B170" s="587" t="s">
        <v>37</v>
      </c>
      <c r="C170" s="587"/>
      <c r="D170" s="587"/>
      <c r="E170" s="363"/>
      <c r="F170" s="105">
        <v>1639</v>
      </c>
      <c r="G170" s="107">
        <v>951</v>
      </c>
      <c r="H170" s="107">
        <f>G170*J189</f>
        <v>34721.009999999995</v>
      </c>
      <c r="I170" s="107">
        <v>1584</v>
      </c>
      <c r="J170" s="107">
        <v>896</v>
      </c>
      <c r="K170" s="107">
        <f>J170*J189</f>
        <v>32712.96</v>
      </c>
      <c r="L170" s="107">
        <v>1344</v>
      </c>
      <c r="M170" s="107">
        <v>993</v>
      </c>
      <c r="N170" s="107">
        <f>M170*J189</f>
        <v>36254.43</v>
      </c>
      <c r="O170" s="107">
        <v>1639</v>
      </c>
      <c r="P170" s="107">
        <v>897</v>
      </c>
      <c r="Q170" s="107">
        <f>P170*J189</f>
        <v>32749.469999999998</v>
      </c>
      <c r="R170" s="107">
        <f t="shared" si="17"/>
        <v>3737</v>
      </c>
      <c r="S170" s="107">
        <f t="shared" si="17"/>
        <v>136437.87</v>
      </c>
      <c r="T170" s="81" t="s">
        <v>21</v>
      </c>
      <c r="U170" s="8"/>
      <c r="V170" s="8"/>
    </row>
    <row r="171" spans="1:22" s="9" customFormat="1" ht="24.75" customHeight="1" hidden="1">
      <c r="A171" s="102"/>
      <c r="B171" s="587" t="s">
        <v>38</v>
      </c>
      <c r="C171" s="587"/>
      <c r="D171" s="587"/>
      <c r="E171" s="363"/>
      <c r="F171" s="105">
        <v>53.7</v>
      </c>
      <c r="G171" s="107">
        <v>1393</v>
      </c>
      <c r="H171" s="107">
        <f>G171*J188</f>
        <v>41009.92</v>
      </c>
      <c r="I171" s="107">
        <v>43.6</v>
      </c>
      <c r="J171" s="107">
        <v>1346</v>
      </c>
      <c r="K171" s="107">
        <f>J171*J188</f>
        <v>39626.240000000005</v>
      </c>
      <c r="L171" s="107">
        <v>43.8</v>
      </c>
      <c r="M171" s="107">
        <v>1142</v>
      </c>
      <c r="N171" s="107">
        <f>M171*J188</f>
        <v>33620.48</v>
      </c>
      <c r="O171" s="107">
        <v>43.8</v>
      </c>
      <c r="P171" s="107">
        <v>1393</v>
      </c>
      <c r="Q171" s="107">
        <f>P171*J188</f>
        <v>41009.92</v>
      </c>
      <c r="R171" s="107">
        <f t="shared" si="17"/>
        <v>5274</v>
      </c>
      <c r="S171" s="107">
        <f t="shared" si="17"/>
        <v>155266.56</v>
      </c>
      <c r="T171" s="81" t="s">
        <v>21</v>
      </c>
      <c r="U171" s="8"/>
      <c r="V171" s="8"/>
    </row>
    <row r="172" spans="1:22" s="9" customFormat="1" ht="54.75" customHeight="1" hidden="1">
      <c r="A172" s="102"/>
      <c r="B172" s="587" t="s">
        <v>39</v>
      </c>
      <c r="C172" s="587"/>
      <c r="D172" s="587"/>
      <c r="E172" s="363"/>
      <c r="F172" s="105">
        <v>51</v>
      </c>
      <c r="G172" s="107">
        <v>66.7</v>
      </c>
      <c r="H172" s="107">
        <f>G172*J188</f>
        <v>1963.6480000000001</v>
      </c>
      <c r="I172" s="107">
        <v>48</v>
      </c>
      <c r="J172" s="107">
        <v>51</v>
      </c>
      <c r="K172" s="107">
        <f>J172*J188</f>
        <v>1501.44</v>
      </c>
      <c r="L172" s="107">
        <v>48</v>
      </c>
      <c r="M172" s="107">
        <v>61.1</v>
      </c>
      <c r="N172" s="107">
        <f>M172*J188</f>
        <v>1798.784</v>
      </c>
      <c r="O172" s="107">
        <v>51</v>
      </c>
      <c r="P172" s="107">
        <v>48.8</v>
      </c>
      <c r="Q172" s="107">
        <f>P172*J188</f>
        <v>1436.672</v>
      </c>
      <c r="R172" s="107">
        <f t="shared" si="17"/>
        <v>227.60000000000002</v>
      </c>
      <c r="S172" s="107">
        <f t="shared" si="17"/>
        <v>6700.544</v>
      </c>
      <c r="T172" s="81" t="s">
        <v>21</v>
      </c>
      <c r="U172" s="8"/>
      <c r="V172" s="8"/>
    </row>
    <row r="173" spans="1:22" s="9" customFormat="1" ht="24" customHeight="1" hidden="1">
      <c r="A173" s="102">
        <v>3</v>
      </c>
      <c r="B173" s="588" t="s">
        <v>42</v>
      </c>
      <c r="C173" s="589"/>
      <c r="D173" s="590"/>
      <c r="E173" s="361"/>
      <c r="F173" s="105">
        <v>76.86</v>
      </c>
      <c r="G173" s="104">
        <v>201</v>
      </c>
      <c r="H173" s="104">
        <f>G173*J188</f>
        <v>5917.4400000000005</v>
      </c>
      <c r="I173" s="104">
        <v>76.86</v>
      </c>
      <c r="J173" s="104">
        <v>201</v>
      </c>
      <c r="K173" s="104">
        <f>J173*J188</f>
        <v>5917.4400000000005</v>
      </c>
      <c r="L173" s="104">
        <v>76.86</v>
      </c>
      <c r="M173" s="104">
        <v>201</v>
      </c>
      <c r="N173" s="104">
        <f>M173*J188</f>
        <v>5917.4400000000005</v>
      </c>
      <c r="O173" s="104">
        <v>76.86</v>
      </c>
      <c r="P173" s="104">
        <v>201</v>
      </c>
      <c r="Q173" s="104">
        <f>P173*J188</f>
        <v>5917.4400000000005</v>
      </c>
      <c r="R173" s="104">
        <f t="shared" si="17"/>
        <v>804</v>
      </c>
      <c r="S173" s="104">
        <f t="shared" si="17"/>
        <v>23669.760000000002</v>
      </c>
      <c r="T173" s="81" t="s">
        <v>21</v>
      </c>
      <c r="U173" s="8"/>
      <c r="V173" s="8"/>
    </row>
    <row r="174" spans="1:22" s="9" customFormat="1" ht="30.75" customHeight="1" hidden="1">
      <c r="A174" s="102">
        <v>4</v>
      </c>
      <c r="B174" s="588" t="s">
        <v>43</v>
      </c>
      <c r="C174" s="589"/>
      <c r="D174" s="590"/>
      <c r="E174" s="361"/>
      <c r="F174" s="105">
        <v>172</v>
      </c>
      <c r="G174" s="104">
        <f>G175</f>
        <v>23.4</v>
      </c>
      <c r="H174" s="104">
        <f>H175</f>
        <v>688.896</v>
      </c>
      <c r="I174" s="104"/>
      <c r="J174" s="104">
        <f>J175</f>
        <v>23.4</v>
      </c>
      <c r="K174" s="104">
        <f>K175</f>
        <v>688.896</v>
      </c>
      <c r="L174" s="104"/>
      <c r="M174" s="104">
        <f>M175</f>
        <v>23.4</v>
      </c>
      <c r="N174" s="104">
        <f>N175</f>
        <v>688.896</v>
      </c>
      <c r="O174" s="104"/>
      <c r="P174" s="104">
        <f>P175</f>
        <v>23.1</v>
      </c>
      <c r="Q174" s="104">
        <f>Q175</f>
        <v>680.0640000000001</v>
      </c>
      <c r="R174" s="104">
        <f>R175</f>
        <v>93.29999999999998</v>
      </c>
      <c r="S174" s="104">
        <f>S175</f>
        <v>2746.7520000000004</v>
      </c>
      <c r="T174" s="81" t="s">
        <v>21</v>
      </c>
      <c r="U174" s="8"/>
      <c r="V174" s="8"/>
    </row>
    <row r="175" spans="1:22" s="9" customFormat="1" ht="30.75" customHeight="1" hidden="1">
      <c r="A175" s="102"/>
      <c r="B175" s="584" t="s">
        <v>44</v>
      </c>
      <c r="C175" s="585"/>
      <c r="D175" s="586"/>
      <c r="E175" s="362"/>
      <c r="F175" s="105"/>
      <c r="G175" s="107">
        <v>23.4</v>
      </c>
      <c r="H175" s="107">
        <f>G175*J188</f>
        <v>688.896</v>
      </c>
      <c r="I175" s="107"/>
      <c r="J175" s="107">
        <v>23.4</v>
      </c>
      <c r="K175" s="107">
        <f>J175*J188</f>
        <v>688.896</v>
      </c>
      <c r="L175" s="107"/>
      <c r="M175" s="107">
        <v>23.4</v>
      </c>
      <c r="N175" s="107">
        <f>M175*J188</f>
        <v>688.896</v>
      </c>
      <c r="O175" s="107"/>
      <c r="P175" s="107">
        <v>23.1</v>
      </c>
      <c r="Q175" s="107">
        <f>P175*J188</f>
        <v>680.0640000000001</v>
      </c>
      <c r="R175" s="107">
        <f>G175+J175+M175+P175</f>
        <v>93.29999999999998</v>
      </c>
      <c r="S175" s="107">
        <f>H175+K175+N175+Q175</f>
        <v>2746.7520000000004</v>
      </c>
      <c r="T175" s="81"/>
      <c r="U175" s="8"/>
      <c r="V175" s="8"/>
    </row>
    <row r="176" spans="1:22" s="9" customFormat="1" ht="30.75" customHeight="1" hidden="1">
      <c r="A176" s="102">
        <v>5</v>
      </c>
      <c r="B176" s="588" t="s">
        <v>47</v>
      </c>
      <c r="C176" s="589"/>
      <c r="D176" s="590"/>
      <c r="E176" s="361"/>
      <c r="F176" s="105"/>
      <c r="G176" s="104">
        <f>G177+G178+G179+G180+G181+G182</f>
        <v>127.91</v>
      </c>
      <c r="H176" s="104">
        <f>H177+H178+H179+H180+H181+H182</f>
        <v>3854.7524000000003</v>
      </c>
      <c r="I176" s="104"/>
      <c r="J176" s="104">
        <f>J177+J178+J179+J181+J182+J180</f>
        <v>122.46000000000001</v>
      </c>
      <c r="K176" s="104">
        <f>K177+K178+K179+K180+K181+K182</f>
        <v>3672.3874</v>
      </c>
      <c r="L176" s="104"/>
      <c r="M176" s="104">
        <f>M177+M178+M179+M180+M181+M182</f>
        <v>110.28999999999999</v>
      </c>
      <c r="N176" s="104">
        <f>N177+N178+N179+N180+N181+N182</f>
        <v>3314.1026</v>
      </c>
      <c r="O176" s="104"/>
      <c r="P176" s="104">
        <f>P177+P178+P179+P180+P181+P182</f>
        <v>122.81</v>
      </c>
      <c r="Q176" s="104">
        <f>Q177+Q178+Q179+Q180+Q181+Q182</f>
        <v>3701.0734</v>
      </c>
      <c r="R176" s="104">
        <f>R177+R178+R179+R180+R181+R182</f>
        <v>483.46999999999997</v>
      </c>
      <c r="S176" s="104">
        <f>S177+S178+S179+S180+S181+S182</f>
        <v>14542.3158</v>
      </c>
      <c r="T176" s="81"/>
      <c r="U176" s="8"/>
      <c r="V176" s="8"/>
    </row>
    <row r="177" spans="1:22" s="9" customFormat="1" ht="30.75" customHeight="1" hidden="1">
      <c r="A177" s="102"/>
      <c r="B177" s="584" t="s">
        <v>48</v>
      </c>
      <c r="C177" s="585"/>
      <c r="D177" s="586"/>
      <c r="E177" s="362"/>
      <c r="F177" s="105"/>
      <c r="G177" s="107">
        <v>7.71</v>
      </c>
      <c r="H177" s="107">
        <f>G177*J188</f>
        <v>226.9824</v>
      </c>
      <c r="I177" s="107"/>
      <c r="J177" s="107">
        <v>6.36</v>
      </c>
      <c r="K177" s="107">
        <f>J177*J188</f>
        <v>187.2384</v>
      </c>
      <c r="L177" s="107"/>
      <c r="M177" s="107">
        <v>3.69</v>
      </c>
      <c r="N177" s="107">
        <f>M177*J188</f>
        <v>108.6336</v>
      </c>
      <c r="O177" s="107"/>
      <c r="P177" s="107">
        <v>6.11</v>
      </c>
      <c r="Q177" s="107">
        <f>P177*J188</f>
        <v>179.87840000000003</v>
      </c>
      <c r="R177" s="107">
        <f aca="true" t="shared" si="18" ref="R177:S182">G177+J177+M177+P177</f>
        <v>23.87</v>
      </c>
      <c r="S177" s="107">
        <f t="shared" si="18"/>
        <v>702.7328000000001</v>
      </c>
      <c r="T177" s="81"/>
      <c r="U177" s="8"/>
      <c r="V177" s="8"/>
    </row>
    <row r="178" spans="1:22" s="9" customFormat="1" ht="30.75" customHeight="1" hidden="1">
      <c r="A178" s="102"/>
      <c r="B178" s="584" t="s">
        <v>49</v>
      </c>
      <c r="C178" s="585"/>
      <c r="D178" s="586"/>
      <c r="E178" s="362"/>
      <c r="F178" s="105"/>
      <c r="G178" s="107">
        <v>40</v>
      </c>
      <c r="H178" s="107">
        <f>G178*J188</f>
        <v>1177.6000000000001</v>
      </c>
      <c r="I178" s="107"/>
      <c r="J178" s="107">
        <v>40</v>
      </c>
      <c r="K178" s="107">
        <f>J178*J188</f>
        <v>1177.6000000000001</v>
      </c>
      <c r="L178" s="107"/>
      <c r="M178" s="107">
        <v>40</v>
      </c>
      <c r="N178" s="107">
        <f>M178*J188</f>
        <v>1177.6000000000001</v>
      </c>
      <c r="O178" s="107"/>
      <c r="P178" s="107">
        <v>40</v>
      </c>
      <c r="Q178" s="107">
        <f>P178*J188</f>
        <v>1177.6000000000001</v>
      </c>
      <c r="R178" s="107">
        <f t="shared" si="18"/>
        <v>160</v>
      </c>
      <c r="S178" s="107">
        <f t="shared" si="18"/>
        <v>4710.400000000001</v>
      </c>
      <c r="T178" s="81"/>
      <c r="U178" s="8"/>
      <c r="V178" s="8"/>
    </row>
    <row r="179" spans="1:22" s="9" customFormat="1" ht="30.75" customHeight="1" hidden="1">
      <c r="A179" s="102"/>
      <c r="B179" s="584" t="s">
        <v>50</v>
      </c>
      <c r="C179" s="585"/>
      <c r="D179" s="586"/>
      <c r="E179" s="362"/>
      <c r="F179" s="105"/>
      <c r="G179" s="107">
        <v>27.6</v>
      </c>
      <c r="H179" s="109">
        <f>G179*J188</f>
        <v>812.5440000000001</v>
      </c>
      <c r="I179" s="107"/>
      <c r="J179" s="107">
        <v>27.6</v>
      </c>
      <c r="K179" s="107">
        <f>J179*J188</f>
        <v>812.5440000000001</v>
      </c>
      <c r="L179" s="107"/>
      <c r="M179" s="107">
        <v>27.6</v>
      </c>
      <c r="N179" s="107">
        <f>M179*J188</f>
        <v>812.5440000000001</v>
      </c>
      <c r="O179" s="107"/>
      <c r="P179" s="107">
        <v>27.6</v>
      </c>
      <c r="Q179" s="107">
        <f>P179*J188</f>
        <v>812.5440000000001</v>
      </c>
      <c r="R179" s="107">
        <f t="shared" si="18"/>
        <v>110.4</v>
      </c>
      <c r="S179" s="107">
        <f t="shared" si="18"/>
        <v>3250.1760000000004</v>
      </c>
      <c r="T179" s="81"/>
      <c r="U179" s="8"/>
      <c r="V179" s="8"/>
    </row>
    <row r="180" spans="1:22" s="9" customFormat="1" ht="30.75" customHeight="1" hidden="1">
      <c r="A180" s="102"/>
      <c r="B180" s="587" t="s">
        <v>40</v>
      </c>
      <c r="C180" s="587"/>
      <c r="D180" s="587"/>
      <c r="E180" s="363"/>
      <c r="F180" s="105"/>
      <c r="G180" s="107">
        <v>40</v>
      </c>
      <c r="H180" s="107">
        <f>G180*J188</f>
        <v>1177.6000000000001</v>
      </c>
      <c r="I180" s="107"/>
      <c r="J180" s="107">
        <v>39</v>
      </c>
      <c r="K180" s="107">
        <f>J180*J188</f>
        <v>1148.16</v>
      </c>
      <c r="L180" s="107"/>
      <c r="M180" s="107">
        <v>29.5</v>
      </c>
      <c r="N180" s="107">
        <f>M180*J188</f>
        <v>868.48</v>
      </c>
      <c r="O180" s="107"/>
      <c r="P180" s="107">
        <v>37</v>
      </c>
      <c r="Q180" s="107">
        <f>P180*J188</f>
        <v>1089.28</v>
      </c>
      <c r="R180" s="107">
        <f t="shared" si="18"/>
        <v>145.5</v>
      </c>
      <c r="S180" s="107">
        <f t="shared" si="18"/>
        <v>4283.52</v>
      </c>
      <c r="T180" s="81"/>
      <c r="U180" s="8"/>
      <c r="V180" s="8"/>
    </row>
    <row r="181" spans="1:22" s="9" customFormat="1" ht="30.75" customHeight="1" hidden="1">
      <c r="A181" s="102"/>
      <c r="B181" s="587" t="s">
        <v>51</v>
      </c>
      <c r="C181" s="587"/>
      <c r="D181" s="587"/>
      <c r="E181" s="363"/>
      <c r="F181" s="105"/>
      <c r="G181" s="107">
        <v>4.6</v>
      </c>
      <c r="H181" s="107">
        <f>G181*J189</f>
        <v>167.94599999999997</v>
      </c>
      <c r="I181" s="107"/>
      <c r="J181" s="107">
        <v>1.5</v>
      </c>
      <c r="K181" s="107">
        <f>J181*J189</f>
        <v>54.765</v>
      </c>
      <c r="L181" s="107"/>
      <c r="M181" s="107">
        <v>1.5</v>
      </c>
      <c r="N181" s="107">
        <f>M181*J189</f>
        <v>54.765</v>
      </c>
      <c r="O181" s="107"/>
      <c r="P181" s="107">
        <v>4.1</v>
      </c>
      <c r="Q181" s="107">
        <f>P181*J189</f>
        <v>149.69099999999997</v>
      </c>
      <c r="R181" s="107">
        <f t="shared" si="18"/>
        <v>11.7</v>
      </c>
      <c r="S181" s="107">
        <f t="shared" si="18"/>
        <v>427.1669999999999</v>
      </c>
      <c r="T181" s="81"/>
      <c r="U181" s="8"/>
      <c r="V181" s="8"/>
    </row>
    <row r="182" spans="1:22" s="9" customFormat="1" ht="30.75" customHeight="1" hidden="1">
      <c r="A182" s="102"/>
      <c r="B182" s="587" t="s">
        <v>52</v>
      </c>
      <c r="C182" s="587"/>
      <c r="D182" s="587"/>
      <c r="E182" s="363"/>
      <c r="F182" s="105"/>
      <c r="G182" s="107">
        <v>8</v>
      </c>
      <c r="H182" s="107">
        <f>G182*J189</f>
        <v>292.08</v>
      </c>
      <c r="I182" s="107"/>
      <c r="J182" s="107">
        <v>8</v>
      </c>
      <c r="K182" s="107">
        <f>J182*J189</f>
        <v>292.08</v>
      </c>
      <c r="L182" s="107"/>
      <c r="M182" s="107">
        <v>8</v>
      </c>
      <c r="N182" s="107">
        <f>M182*J189</f>
        <v>292.08</v>
      </c>
      <c r="O182" s="107"/>
      <c r="P182" s="107">
        <v>8</v>
      </c>
      <c r="Q182" s="107">
        <f>P182*J189</f>
        <v>292.08</v>
      </c>
      <c r="R182" s="107">
        <f t="shared" si="18"/>
        <v>32</v>
      </c>
      <c r="S182" s="107">
        <f t="shared" si="18"/>
        <v>1168.32</v>
      </c>
      <c r="T182" s="81"/>
      <c r="U182" s="8"/>
      <c r="V182" s="8"/>
    </row>
    <row r="183" spans="1:22" s="9" customFormat="1" ht="30.75" customHeight="1" hidden="1">
      <c r="A183" s="102">
        <v>6</v>
      </c>
      <c r="B183" s="588" t="s">
        <v>53</v>
      </c>
      <c r="C183" s="589"/>
      <c r="D183" s="590"/>
      <c r="E183" s="361"/>
      <c r="F183" s="105"/>
      <c r="G183" s="104">
        <f>G184+G185</f>
        <v>428.14000000000004</v>
      </c>
      <c r="H183" s="104">
        <f>H184+H185</f>
        <v>12604.4416</v>
      </c>
      <c r="I183" s="104"/>
      <c r="J183" s="104">
        <f>J184+J185</f>
        <v>444.5</v>
      </c>
      <c r="K183" s="104">
        <f>K184+K185</f>
        <v>13086.08</v>
      </c>
      <c r="L183" s="104"/>
      <c r="M183" s="104">
        <f>M184+M185</f>
        <v>216.12</v>
      </c>
      <c r="N183" s="104">
        <f>N184+N185</f>
        <v>6362.5728</v>
      </c>
      <c r="O183" s="104"/>
      <c r="P183" s="104">
        <f>P184+P185</f>
        <v>423.71000000000004</v>
      </c>
      <c r="Q183" s="104">
        <f>Q184+Q185</f>
        <v>12474.022400000002</v>
      </c>
      <c r="R183" s="104">
        <f>R184+R185</f>
        <v>1512.47</v>
      </c>
      <c r="S183" s="104">
        <f>S184+S185</f>
        <v>44527.1168</v>
      </c>
      <c r="T183" s="81"/>
      <c r="U183" s="8"/>
      <c r="V183" s="8"/>
    </row>
    <row r="184" spans="1:22" s="9" customFormat="1" ht="30.75" customHeight="1" hidden="1">
      <c r="A184" s="105"/>
      <c r="B184" s="584" t="s">
        <v>54</v>
      </c>
      <c r="C184" s="585"/>
      <c r="D184" s="586"/>
      <c r="E184" s="362"/>
      <c r="F184" s="105"/>
      <c r="G184" s="107">
        <v>27.6</v>
      </c>
      <c r="H184" s="107">
        <f>G184*J188</f>
        <v>812.5440000000001</v>
      </c>
      <c r="I184" s="107"/>
      <c r="J184" s="107">
        <v>44.5</v>
      </c>
      <c r="K184" s="107">
        <f>J184*J188</f>
        <v>1310.0800000000002</v>
      </c>
      <c r="L184" s="107"/>
      <c r="M184" s="107">
        <v>74.6</v>
      </c>
      <c r="N184" s="107">
        <f>M184*J188</f>
        <v>2196.2239999999997</v>
      </c>
      <c r="O184" s="107"/>
      <c r="P184" s="107">
        <v>23.1</v>
      </c>
      <c r="Q184" s="107">
        <f>P184*J188</f>
        <v>680.0640000000001</v>
      </c>
      <c r="R184" s="107">
        <f>G184+J184+M184+P184</f>
        <v>169.79999999999998</v>
      </c>
      <c r="S184" s="107">
        <f>H184+K184+N184+Q184</f>
        <v>4998.912</v>
      </c>
      <c r="T184" s="81"/>
      <c r="U184" s="8"/>
      <c r="V184" s="8"/>
    </row>
    <row r="185" spans="1:22" s="9" customFormat="1" ht="30.75" customHeight="1" hidden="1">
      <c r="A185" s="105"/>
      <c r="B185" s="584" t="s">
        <v>55</v>
      </c>
      <c r="C185" s="585"/>
      <c r="D185" s="586"/>
      <c r="E185" s="362"/>
      <c r="F185" s="105"/>
      <c r="G185" s="107">
        <v>400.54</v>
      </c>
      <c r="H185" s="107">
        <f>G185*J188</f>
        <v>11791.8976</v>
      </c>
      <c r="I185" s="107"/>
      <c r="J185" s="107">
        <v>400</v>
      </c>
      <c r="K185" s="107">
        <f>J185*J188</f>
        <v>11776</v>
      </c>
      <c r="L185" s="107"/>
      <c r="M185" s="107">
        <v>141.52</v>
      </c>
      <c r="N185" s="107">
        <f>M185*J188</f>
        <v>4166.348800000001</v>
      </c>
      <c r="O185" s="107"/>
      <c r="P185" s="107">
        <v>400.61</v>
      </c>
      <c r="Q185" s="107">
        <f>P185*J188</f>
        <v>11793.958400000001</v>
      </c>
      <c r="R185" s="107">
        <f>G185+J185+M185+P185</f>
        <v>1342.67</v>
      </c>
      <c r="S185" s="107">
        <f>H185+K185+N185+Q185</f>
        <v>39528.2048</v>
      </c>
      <c r="T185" s="81"/>
      <c r="U185" s="8"/>
      <c r="V185" s="8"/>
    </row>
    <row r="186" spans="1:20" s="9" customFormat="1" ht="35.25" hidden="1">
      <c r="A186" s="110"/>
      <c r="B186" s="604" t="s">
        <v>19</v>
      </c>
      <c r="C186" s="605"/>
      <c r="D186" s="606"/>
      <c r="E186" s="364"/>
      <c r="F186" s="102" t="e">
        <f>F165+#REF!+#REF!+F167+F168+F169+#REF!+F170+F171+F172+F173+F174+#REF!</f>
        <v>#REF!</v>
      </c>
      <c r="G186" s="104">
        <f>G165+G166+G173+G174+G176+G183</f>
        <v>4846.45</v>
      </c>
      <c r="H186" s="104">
        <f>H165+H166+H173+H174+H176+H183</f>
        <v>153847.25999999998</v>
      </c>
      <c r="I186" s="104" t="e">
        <f>I165+I167+I168+I169+#REF!+I170+I171+I172+I173+I174</f>
        <v>#REF!</v>
      </c>
      <c r="J186" s="104">
        <f>J165+J166+J173+J174+J176+J183</f>
        <v>4540.66</v>
      </c>
      <c r="K186" s="104">
        <f>K165+K166+K173+K174+K176+K183</f>
        <v>145395.55539999998</v>
      </c>
      <c r="L186" s="104" t="e">
        <f>L165+L167+L168+L169+#REF!+L170+L171+L172+L173+L174</f>
        <v>#REF!</v>
      </c>
      <c r="M186" s="104">
        <f>M165+M166+M173+M174+M176+M183</f>
        <v>4474.3099999999995</v>
      </c>
      <c r="N186" s="104">
        <f>N165+N166+N173+N174+N176+N183</f>
        <v>143180.62140000003</v>
      </c>
      <c r="O186" s="104" t="e">
        <f>O165+O167+O168+O169+#REF!+O170+O171+O172+O173+O174</f>
        <v>#REF!</v>
      </c>
      <c r="P186" s="104">
        <f>P165+P166+P173+P174+P176+P183</f>
        <v>4729.720000000001</v>
      </c>
      <c r="Q186" s="104">
        <f>Q165+Q166+Q173+Q174+Q176+Q183</f>
        <v>151036.4238</v>
      </c>
      <c r="R186" s="104">
        <f>R165+R166+R173+R174+R176+R183</f>
        <v>18591.140000000003</v>
      </c>
      <c r="S186" s="104">
        <f>S165+S166+S173+S174+S176+S183</f>
        <v>593459.8605999999</v>
      </c>
      <c r="T186" s="81"/>
    </row>
    <row r="187" spans="1:20" s="9" customFormat="1" ht="35.25" hidden="1">
      <c r="A187" s="110"/>
      <c r="B187" s="607" t="s">
        <v>17</v>
      </c>
      <c r="C187" s="607"/>
      <c r="D187" s="607"/>
      <c r="E187" s="365"/>
      <c r="F187" s="597" t="s">
        <v>60</v>
      </c>
      <c r="G187" s="597"/>
      <c r="H187" s="597"/>
      <c r="I187" s="597"/>
      <c r="J187" s="597"/>
      <c r="K187" s="597"/>
      <c r="L187" s="597"/>
      <c r="M187" s="597"/>
      <c r="N187" s="597"/>
      <c r="O187" s="597"/>
      <c r="P187" s="597"/>
      <c r="Q187" s="597"/>
      <c r="R187" s="597"/>
      <c r="S187" s="597"/>
      <c r="T187" s="81"/>
    </row>
    <row r="188" spans="1:20" s="9" customFormat="1" ht="25.5" customHeight="1" hidden="1">
      <c r="A188" s="84"/>
      <c r="B188" s="84"/>
      <c r="C188" s="84"/>
      <c r="D188" s="84"/>
      <c r="E188" s="84"/>
      <c r="F188" s="84"/>
      <c r="G188" s="84"/>
      <c r="H188" s="87" t="s">
        <v>12</v>
      </c>
      <c r="I188" s="87"/>
      <c r="J188" s="87">
        <v>29.44</v>
      </c>
      <c r="K188" s="87"/>
      <c r="L188" s="84"/>
      <c r="M188" s="84"/>
      <c r="N188" s="84"/>
      <c r="O188" s="84"/>
      <c r="P188" s="84"/>
      <c r="Q188" s="84"/>
      <c r="R188" s="84"/>
      <c r="S188" s="84"/>
      <c r="T188" s="81"/>
    </row>
    <row r="189" spans="1:20" s="9" customFormat="1" ht="33" customHeight="1" hidden="1">
      <c r="A189" s="84"/>
      <c r="B189" s="84"/>
      <c r="C189" s="84"/>
      <c r="D189" s="84"/>
      <c r="E189" s="84"/>
      <c r="F189" s="84"/>
      <c r="G189" s="84"/>
      <c r="H189" s="87" t="s">
        <v>13</v>
      </c>
      <c r="I189" s="87"/>
      <c r="J189" s="87">
        <v>36.51</v>
      </c>
      <c r="K189" s="87"/>
      <c r="L189" s="84"/>
      <c r="M189" s="84"/>
      <c r="N189" s="84"/>
      <c r="O189" s="84"/>
      <c r="P189" s="84"/>
      <c r="Q189" s="97"/>
      <c r="R189" s="97"/>
      <c r="S189" s="84"/>
      <c r="T189" s="81"/>
    </row>
    <row r="190" spans="1:20" s="9" customFormat="1" ht="34.5" customHeight="1" hidden="1">
      <c r="A190" s="596" t="s">
        <v>64</v>
      </c>
      <c r="B190" s="596"/>
      <c r="C190" s="596"/>
      <c r="D190" s="596"/>
      <c r="E190" s="596"/>
      <c r="F190" s="596"/>
      <c r="G190" s="596"/>
      <c r="H190" s="596"/>
      <c r="I190" s="596"/>
      <c r="J190" s="596"/>
      <c r="K190" s="596"/>
      <c r="L190" s="596"/>
      <c r="M190" s="596"/>
      <c r="N190" s="596"/>
      <c r="O190" s="596"/>
      <c r="P190" s="596"/>
      <c r="Q190" s="596"/>
      <c r="R190" s="596"/>
      <c r="S190" s="596"/>
      <c r="T190" s="81"/>
    </row>
    <row r="191" spans="1:20" s="9" customFormat="1" ht="35.25" hidden="1">
      <c r="A191" s="597" t="s">
        <v>15</v>
      </c>
      <c r="B191" s="598" t="s">
        <v>0</v>
      </c>
      <c r="C191" s="599"/>
      <c r="D191" s="600"/>
      <c r="E191" s="358"/>
      <c r="F191" s="595" t="s">
        <v>1</v>
      </c>
      <c r="G191" s="595"/>
      <c r="H191" s="595"/>
      <c r="I191" s="595" t="s">
        <v>3</v>
      </c>
      <c r="J191" s="595"/>
      <c r="K191" s="595"/>
      <c r="L191" s="595" t="s">
        <v>4</v>
      </c>
      <c r="M191" s="595"/>
      <c r="N191" s="595"/>
      <c r="O191" s="595" t="s">
        <v>6</v>
      </c>
      <c r="P191" s="595"/>
      <c r="Q191" s="595"/>
      <c r="R191" s="595" t="s">
        <v>7</v>
      </c>
      <c r="S191" s="595"/>
      <c r="T191" s="81"/>
    </row>
    <row r="192" spans="1:20" s="9" customFormat="1" ht="35.25" hidden="1">
      <c r="A192" s="597"/>
      <c r="B192" s="601"/>
      <c r="C192" s="602"/>
      <c r="D192" s="603"/>
      <c r="E192" s="359"/>
      <c r="F192" s="360" t="s">
        <v>10</v>
      </c>
      <c r="G192" s="360" t="s">
        <v>10</v>
      </c>
      <c r="H192" s="360" t="s">
        <v>5</v>
      </c>
      <c r="I192" s="360" t="s">
        <v>10</v>
      </c>
      <c r="J192" s="360" t="s">
        <v>10</v>
      </c>
      <c r="K192" s="360" t="s">
        <v>5</v>
      </c>
      <c r="L192" s="360" t="s">
        <v>10</v>
      </c>
      <c r="M192" s="360" t="s">
        <v>10</v>
      </c>
      <c r="N192" s="360" t="s">
        <v>5</v>
      </c>
      <c r="O192" s="360" t="s">
        <v>10</v>
      </c>
      <c r="P192" s="360" t="s">
        <v>10</v>
      </c>
      <c r="Q192" s="360" t="s">
        <v>5</v>
      </c>
      <c r="R192" s="360" t="s">
        <v>10</v>
      </c>
      <c r="S192" s="360" t="s">
        <v>5</v>
      </c>
      <c r="T192" s="81"/>
    </row>
    <row r="193" spans="1:23" s="9" customFormat="1" ht="25.5" customHeight="1" hidden="1">
      <c r="A193" s="102">
        <v>1</v>
      </c>
      <c r="B193" s="588" t="s">
        <v>33</v>
      </c>
      <c r="C193" s="589"/>
      <c r="D193" s="590"/>
      <c r="E193" s="361"/>
      <c r="F193" s="105">
        <v>17.5</v>
      </c>
      <c r="G193" s="104">
        <v>12.3</v>
      </c>
      <c r="H193" s="104">
        <f>G193*J216</f>
        <v>457.068</v>
      </c>
      <c r="I193" s="104">
        <v>17.5</v>
      </c>
      <c r="J193" s="104">
        <v>8.3</v>
      </c>
      <c r="K193" s="104">
        <f>J193*J216</f>
        <v>308.428</v>
      </c>
      <c r="L193" s="104">
        <v>17.5</v>
      </c>
      <c r="M193" s="104">
        <v>5.4</v>
      </c>
      <c r="N193" s="104">
        <f>M193*K216</f>
        <v>207.9</v>
      </c>
      <c r="O193" s="104">
        <v>17.5</v>
      </c>
      <c r="P193" s="104">
        <v>11.3</v>
      </c>
      <c r="Q193" s="104">
        <f>P193*K216</f>
        <v>435.05</v>
      </c>
      <c r="R193" s="104">
        <f>G193+J193+M193+P193</f>
        <v>37.3</v>
      </c>
      <c r="S193" s="104">
        <f>H193+K193+N193+Q193</f>
        <v>1408.446</v>
      </c>
      <c r="T193" s="81" t="s">
        <v>21</v>
      </c>
      <c r="U193" s="8">
        <f>41.08*P193</f>
        <v>464.204</v>
      </c>
      <c r="V193" s="8">
        <f>H193+K193+N193+Q193</f>
        <v>1408.446</v>
      </c>
      <c r="W193" s="9">
        <f aca="true" t="shared" si="19" ref="W193:W202">G193+J193+M193+P193</f>
        <v>37.3</v>
      </c>
    </row>
    <row r="194" spans="1:22" s="9" customFormat="1" ht="25.5" customHeight="1" hidden="1">
      <c r="A194" s="102">
        <v>2</v>
      </c>
      <c r="B194" s="588" t="s">
        <v>41</v>
      </c>
      <c r="C194" s="589"/>
      <c r="D194" s="590"/>
      <c r="E194" s="361"/>
      <c r="F194" s="105"/>
      <c r="G194" s="104">
        <f>G195+G196+G197+G198+G199+G200</f>
        <v>5188.679999999999</v>
      </c>
      <c r="H194" s="104">
        <f>H195+H196+H198+H199+H200+H197</f>
        <v>136057.8288</v>
      </c>
      <c r="I194" s="104"/>
      <c r="J194" s="104">
        <f>J195+J196+J197+J198+J199+J200</f>
        <v>4597.45</v>
      </c>
      <c r="K194" s="104">
        <f>K195+K196+K197+K198+K199+K200</f>
        <v>119534.57199999999</v>
      </c>
      <c r="L194" s="104"/>
      <c r="M194" s="104">
        <f>M195+M196+M197+M198+M199+M200</f>
        <v>4948.61</v>
      </c>
      <c r="N194" s="104">
        <f>N195+N196+N197+N198+N199+N200</f>
        <v>134143.28500000003</v>
      </c>
      <c r="O194" s="104"/>
      <c r="P194" s="104">
        <f>P195+P196+P197+P198+P199+P200</f>
        <v>4697.63</v>
      </c>
      <c r="Q194" s="104">
        <f>Q195+Q196+Q197+Q198+Q199+Q200</f>
        <v>125820.235</v>
      </c>
      <c r="R194" s="104">
        <f>R195+R196+R198+R199+R200+R197</f>
        <v>19432.370000000003</v>
      </c>
      <c r="S194" s="104">
        <f>S195+S196+S197+S198+S199+S200</f>
        <v>515555.92079999996</v>
      </c>
      <c r="T194" s="81"/>
      <c r="U194" s="8"/>
      <c r="V194" s="8"/>
    </row>
    <row r="195" spans="1:23" s="9" customFormat="1" ht="32.25" customHeight="1" hidden="1">
      <c r="A195" s="105"/>
      <c r="B195" s="584" t="s">
        <v>34</v>
      </c>
      <c r="C195" s="585"/>
      <c r="D195" s="586"/>
      <c r="E195" s="362"/>
      <c r="F195" s="105">
        <v>2715</v>
      </c>
      <c r="G195" s="107">
        <v>748.28</v>
      </c>
      <c r="H195" s="107">
        <f>G195*J216</f>
        <v>27806.084799999997</v>
      </c>
      <c r="I195" s="107">
        <v>2715</v>
      </c>
      <c r="J195" s="107">
        <v>409.15</v>
      </c>
      <c r="K195" s="107">
        <f>J195*J216</f>
        <v>15204.013999999997</v>
      </c>
      <c r="L195" s="107">
        <v>2715</v>
      </c>
      <c r="M195" s="107">
        <v>662.91</v>
      </c>
      <c r="N195" s="107">
        <f>M195*K216</f>
        <v>25522.035</v>
      </c>
      <c r="O195" s="107">
        <v>2715</v>
      </c>
      <c r="P195" s="107">
        <v>464.93</v>
      </c>
      <c r="Q195" s="107">
        <f>P195*K216</f>
        <v>17899.805</v>
      </c>
      <c r="R195" s="107">
        <f aca="true" t="shared" si="20" ref="R195:S201">G195+J195+M195+P195</f>
        <v>2285.2699999999995</v>
      </c>
      <c r="S195" s="107">
        <f t="shared" si="20"/>
        <v>86431.9388</v>
      </c>
      <c r="T195" s="81" t="s">
        <v>21</v>
      </c>
      <c r="U195" s="8">
        <f aca="true" t="shared" si="21" ref="U195:U202">41.08*P195</f>
        <v>19099.324399999998</v>
      </c>
      <c r="V195" s="8">
        <f aca="true" t="shared" si="22" ref="V195:V202">H195+K195+N195+Q195</f>
        <v>86431.9388</v>
      </c>
      <c r="W195" s="9">
        <f t="shared" si="19"/>
        <v>2285.2699999999995</v>
      </c>
    </row>
    <row r="196" spans="1:23" s="9" customFormat="1" ht="33.75" customHeight="1" hidden="1">
      <c r="A196" s="105"/>
      <c r="B196" s="584" t="s">
        <v>35</v>
      </c>
      <c r="C196" s="585"/>
      <c r="D196" s="586"/>
      <c r="E196" s="362"/>
      <c r="F196" s="105">
        <v>816</v>
      </c>
      <c r="G196" s="107">
        <v>660</v>
      </c>
      <c r="H196" s="107">
        <f>G196*J216</f>
        <v>24525.6</v>
      </c>
      <c r="I196" s="107">
        <v>816</v>
      </c>
      <c r="J196" s="107">
        <v>660</v>
      </c>
      <c r="K196" s="107">
        <f>J196*J216</f>
        <v>24525.6</v>
      </c>
      <c r="L196" s="107">
        <v>816</v>
      </c>
      <c r="M196" s="107">
        <v>660</v>
      </c>
      <c r="N196" s="107">
        <f>M196*K216</f>
        <v>25410</v>
      </c>
      <c r="O196" s="107">
        <v>816</v>
      </c>
      <c r="P196" s="107">
        <v>660</v>
      </c>
      <c r="Q196" s="107">
        <f>P196*K216</f>
        <v>25410</v>
      </c>
      <c r="R196" s="107">
        <f t="shared" si="20"/>
        <v>2640</v>
      </c>
      <c r="S196" s="107">
        <f t="shared" si="20"/>
        <v>99871.2</v>
      </c>
      <c r="T196" s="81" t="s">
        <v>21</v>
      </c>
      <c r="U196" s="8">
        <f t="shared" si="21"/>
        <v>27112.8</v>
      </c>
      <c r="V196" s="8">
        <f t="shared" si="22"/>
        <v>99871.2</v>
      </c>
      <c r="W196" s="9">
        <f t="shared" si="19"/>
        <v>2640</v>
      </c>
    </row>
    <row r="197" spans="1:23" s="9" customFormat="1" ht="34.5" customHeight="1" hidden="1">
      <c r="A197" s="105"/>
      <c r="B197" s="584" t="s">
        <v>36</v>
      </c>
      <c r="C197" s="585"/>
      <c r="D197" s="586"/>
      <c r="E197" s="362"/>
      <c r="F197" s="105">
        <v>910.2</v>
      </c>
      <c r="G197" s="107">
        <v>774</v>
      </c>
      <c r="H197" s="107">
        <f>G197*J217</f>
        <v>8196.66</v>
      </c>
      <c r="I197" s="107">
        <v>1072.5</v>
      </c>
      <c r="J197" s="107">
        <v>912</v>
      </c>
      <c r="K197" s="107">
        <f>J197*J217</f>
        <v>9658.08</v>
      </c>
      <c r="L197" s="107">
        <v>905.1</v>
      </c>
      <c r="M197" s="107">
        <v>769</v>
      </c>
      <c r="N197" s="107">
        <f>M197*K217</f>
        <v>8143.71</v>
      </c>
      <c r="O197" s="107">
        <v>1121.6</v>
      </c>
      <c r="P197" s="107">
        <v>940</v>
      </c>
      <c r="Q197" s="107">
        <f>P197*K217</f>
        <v>9954.6</v>
      </c>
      <c r="R197" s="107">
        <f t="shared" si="20"/>
        <v>3395</v>
      </c>
      <c r="S197" s="107">
        <f t="shared" si="20"/>
        <v>35953.049999999996</v>
      </c>
      <c r="T197" s="81" t="s">
        <v>21</v>
      </c>
      <c r="U197" s="8">
        <f>11.81*P197</f>
        <v>11101.4</v>
      </c>
      <c r="V197" s="8">
        <f t="shared" si="22"/>
        <v>35953.049999999996</v>
      </c>
      <c r="W197" s="9">
        <f t="shared" si="19"/>
        <v>3395</v>
      </c>
    </row>
    <row r="198" spans="1:23" s="9" customFormat="1" ht="28.5" customHeight="1" hidden="1">
      <c r="A198" s="105"/>
      <c r="B198" s="587" t="s">
        <v>37</v>
      </c>
      <c r="C198" s="587"/>
      <c r="D198" s="587"/>
      <c r="E198" s="363"/>
      <c r="F198" s="105">
        <v>1845</v>
      </c>
      <c r="G198" s="107">
        <v>1362</v>
      </c>
      <c r="H198" s="107">
        <f>G198*J217</f>
        <v>14423.58</v>
      </c>
      <c r="I198" s="107">
        <v>1803</v>
      </c>
      <c r="J198" s="107">
        <v>1019</v>
      </c>
      <c r="K198" s="107">
        <f>J198*J217</f>
        <v>10791.21</v>
      </c>
      <c r="L198" s="107">
        <v>1803</v>
      </c>
      <c r="M198" s="107">
        <v>1251</v>
      </c>
      <c r="N198" s="107">
        <f>M198*K217</f>
        <v>13248.09</v>
      </c>
      <c r="O198" s="107">
        <v>1813.3</v>
      </c>
      <c r="P198" s="107">
        <v>1032</v>
      </c>
      <c r="Q198" s="107">
        <f>P198*K217</f>
        <v>10928.88</v>
      </c>
      <c r="R198" s="107">
        <f t="shared" si="20"/>
        <v>4664</v>
      </c>
      <c r="S198" s="107">
        <f t="shared" si="20"/>
        <v>49391.76</v>
      </c>
      <c r="T198" s="81" t="s">
        <v>21</v>
      </c>
      <c r="U198" s="8">
        <f t="shared" si="21"/>
        <v>42394.56</v>
      </c>
      <c r="V198" s="8">
        <f t="shared" si="22"/>
        <v>49391.76</v>
      </c>
      <c r="W198" s="9">
        <f t="shared" si="19"/>
        <v>4664</v>
      </c>
    </row>
    <row r="199" spans="1:23" s="9" customFormat="1" ht="33" customHeight="1" hidden="1">
      <c r="A199" s="105"/>
      <c r="B199" s="587" t="s">
        <v>38</v>
      </c>
      <c r="C199" s="587"/>
      <c r="D199" s="587"/>
      <c r="E199" s="363"/>
      <c r="F199" s="105">
        <v>74.5</v>
      </c>
      <c r="G199" s="107">
        <v>1568</v>
      </c>
      <c r="H199" s="107">
        <f>G199*J216</f>
        <v>58266.88</v>
      </c>
      <c r="I199" s="107">
        <v>72.8</v>
      </c>
      <c r="J199" s="107">
        <v>1533</v>
      </c>
      <c r="K199" s="107">
        <f>J199*J216</f>
        <v>56966.27999999999</v>
      </c>
      <c r="L199" s="107">
        <v>72.9</v>
      </c>
      <c r="M199" s="107">
        <v>1533</v>
      </c>
      <c r="N199" s="107">
        <f>M199*K216</f>
        <v>59020.5</v>
      </c>
      <c r="O199" s="107">
        <v>72.9</v>
      </c>
      <c r="P199" s="107">
        <v>1541</v>
      </c>
      <c r="Q199" s="107">
        <f>P199*K216</f>
        <v>59328.5</v>
      </c>
      <c r="R199" s="107">
        <f t="shared" si="20"/>
        <v>6175</v>
      </c>
      <c r="S199" s="107">
        <f t="shared" si="20"/>
        <v>233582.15999999997</v>
      </c>
      <c r="T199" s="81" t="s">
        <v>21</v>
      </c>
      <c r="U199" s="8">
        <f t="shared" si="21"/>
        <v>63304.28</v>
      </c>
      <c r="V199" s="8">
        <f t="shared" si="22"/>
        <v>233582.15999999997</v>
      </c>
      <c r="W199" s="9">
        <f t="shared" si="19"/>
        <v>6175</v>
      </c>
    </row>
    <row r="200" spans="1:23" s="9" customFormat="1" ht="44.25" customHeight="1" hidden="1">
      <c r="A200" s="105"/>
      <c r="B200" s="587" t="s">
        <v>39</v>
      </c>
      <c r="C200" s="587"/>
      <c r="D200" s="587"/>
      <c r="E200" s="363"/>
      <c r="F200" s="105">
        <v>88.6</v>
      </c>
      <c r="G200" s="107">
        <v>76.4</v>
      </c>
      <c r="H200" s="107">
        <f>G200*J216</f>
        <v>2839.024</v>
      </c>
      <c r="I200" s="107">
        <v>88.5</v>
      </c>
      <c r="J200" s="107">
        <v>64.3</v>
      </c>
      <c r="K200" s="107">
        <f>J200*J216</f>
        <v>2389.3879999999995</v>
      </c>
      <c r="L200" s="107">
        <v>88.5</v>
      </c>
      <c r="M200" s="107">
        <v>72.7</v>
      </c>
      <c r="N200" s="107">
        <f>M200*K216</f>
        <v>2798.9500000000003</v>
      </c>
      <c r="O200" s="107">
        <v>88.5</v>
      </c>
      <c r="P200" s="107">
        <v>59.7</v>
      </c>
      <c r="Q200" s="107">
        <f>P200*K216</f>
        <v>2298.4500000000003</v>
      </c>
      <c r="R200" s="107">
        <f>G200+J200+M200+P200</f>
        <v>273.09999999999997</v>
      </c>
      <c r="S200" s="107">
        <f t="shared" si="20"/>
        <v>10325.812</v>
      </c>
      <c r="T200" s="81" t="s">
        <v>21</v>
      </c>
      <c r="U200" s="8">
        <f t="shared" si="21"/>
        <v>2452.476</v>
      </c>
      <c r="V200" s="8">
        <f t="shared" si="22"/>
        <v>10325.812</v>
      </c>
      <c r="W200" s="9">
        <f t="shared" si="19"/>
        <v>273.09999999999997</v>
      </c>
    </row>
    <row r="201" spans="1:23" s="9" customFormat="1" ht="51.75" customHeight="1" hidden="1">
      <c r="A201" s="102">
        <v>3</v>
      </c>
      <c r="B201" s="588" t="s">
        <v>42</v>
      </c>
      <c r="C201" s="589"/>
      <c r="D201" s="590"/>
      <c r="E201" s="361"/>
      <c r="F201" s="105">
        <v>118.05</v>
      </c>
      <c r="G201" s="104">
        <v>263</v>
      </c>
      <c r="H201" s="104">
        <f>G201*J216</f>
        <v>9773.08</v>
      </c>
      <c r="I201" s="104">
        <v>118.05</v>
      </c>
      <c r="J201" s="104">
        <v>252</v>
      </c>
      <c r="K201" s="104">
        <f>J201*J216</f>
        <v>9364.32</v>
      </c>
      <c r="L201" s="104">
        <v>118.05</v>
      </c>
      <c r="M201" s="104">
        <v>248</v>
      </c>
      <c r="N201" s="104">
        <f>M201*K216</f>
        <v>9548</v>
      </c>
      <c r="O201" s="104">
        <v>118.05</v>
      </c>
      <c r="P201" s="104">
        <v>268</v>
      </c>
      <c r="Q201" s="104">
        <f>P201*K216</f>
        <v>10318</v>
      </c>
      <c r="R201" s="104">
        <f t="shared" si="20"/>
        <v>1031</v>
      </c>
      <c r="S201" s="104">
        <f t="shared" si="20"/>
        <v>39003.4</v>
      </c>
      <c r="T201" s="81" t="s">
        <v>21</v>
      </c>
      <c r="U201" s="8">
        <f t="shared" si="21"/>
        <v>11009.439999999999</v>
      </c>
      <c r="V201" s="8">
        <f t="shared" si="22"/>
        <v>39003.4</v>
      </c>
      <c r="W201" s="9">
        <f t="shared" si="19"/>
        <v>1031</v>
      </c>
    </row>
    <row r="202" spans="1:23" s="9" customFormat="1" ht="33.75" customHeight="1" hidden="1">
      <c r="A202" s="102">
        <v>4</v>
      </c>
      <c r="B202" s="588" t="s">
        <v>43</v>
      </c>
      <c r="C202" s="589"/>
      <c r="D202" s="590"/>
      <c r="E202" s="361"/>
      <c r="F202" s="105">
        <v>180</v>
      </c>
      <c r="G202" s="104">
        <f>G203</f>
        <v>23.4</v>
      </c>
      <c r="H202" s="104">
        <f>H203</f>
        <v>869.5439999999999</v>
      </c>
      <c r="I202" s="104"/>
      <c r="J202" s="104">
        <f>J203</f>
        <v>23.4</v>
      </c>
      <c r="K202" s="104">
        <f>K203</f>
        <v>869.5439999999999</v>
      </c>
      <c r="L202" s="104"/>
      <c r="M202" s="104">
        <f>M203</f>
        <v>23.4</v>
      </c>
      <c r="N202" s="104">
        <f>N203</f>
        <v>900.9</v>
      </c>
      <c r="O202" s="104"/>
      <c r="P202" s="104">
        <f>P203</f>
        <v>23.1</v>
      </c>
      <c r="Q202" s="104">
        <f>Q203</f>
        <v>889.35</v>
      </c>
      <c r="R202" s="104">
        <f>R203</f>
        <v>93.29999999999998</v>
      </c>
      <c r="S202" s="104">
        <f>S203</f>
        <v>3529.3379999999997</v>
      </c>
      <c r="T202" s="81" t="s">
        <v>21</v>
      </c>
      <c r="U202" s="8">
        <f t="shared" si="21"/>
        <v>948.948</v>
      </c>
      <c r="V202" s="8">
        <f t="shared" si="22"/>
        <v>3529.3379999999997</v>
      </c>
      <c r="W202" s="9">
        <f t="shared" si="19"/>
        <v>93.29999999999998</v>
      </c>
    </row>
    <row r="203" spans="1:22" s="9" customFormat="1" ht="27.75" customHeight="1" hidden="1">
      <c r="A203" s="105"/>
      <c r="B203" s="584" t="s">
        <v>44</v>
      </c>
      <c r="C203" s="585"/>
      <c r="D203" s="586"/>
      <c r="E203" s="362"/>
      <c r="F203" s="105"/>
      <c r="G203" s="107">
        <v>23.4</v>
      </c>
      <c r="H203" s="107">
        <f>G203*J216</f>
        <v>869.5439999999999</v>
      </c>
      <c r="I203" s="107"/>
      <c r="J203" s="107">
        <v>23.4</v>
      </c>
      <c r="K203" s="107">
        <f>J203*J216</f>
        <v>869.5439999999999</v>
      </c>
      <c r="L203" s="107"/>
      <c r="M203" s="107">
        <v>23.4</v>
      </c>
      <c r="N203" s="107">
        <f>M203*K216</f>
        <v>900.9</v>
      </c>
      <c r="O203" s="107"/>
      <c r="P203" s="107">
        <v>23.1</v>
      </c>
      <c r="Q203" s="107">
        <f>P203*K216</f>
        <v>889.35</v>
      </c>
      <c r="R203" s="107">
        <f>G203+J203+M203+P203</f>
        <v>93.29999999999998</v>
      </c>
      <c r="S203" s="107">
        <f>H203+K203+N203+Q203</f>
        <v>3529.3379999999997</v>
      </c>
      <c r="T203" s="81"/>
      <c r="U203" s="8"/>
      <c r="V203" s="8"/>
    </row>
    <row r="204" spans="1:22" s="9" customFormat="1" ht="33.75" customHeight="1" hidden="1">
      <c r="A204" s="102">
        <v>5</v>
      </c>
      <c r="B204" s="588" t="s">
        <v>47</v>
      </c>
      <c r="C204" s="589"/>
      <c r="D204" s="590"/>
      <c r="E204" s="361"/>
      <c r="F204" s="105"/>
      <c r="G204" s="104">
        <f>G205+G206+G207+G208+G209+G210</f>
        <v>189.14000000000001</v>
      </c>
      <c r="H204" s="104">
        <f>H205+H206+H207+H208+H209+H210</f>
        <v>6316.366399999999</v>
      </c>
      <c r="I204" s="104"/>
      <c r="J204" s="104">
        <f>J205+J206+J207+J208+J209+J210</f>
        <v>169.2</v>
      </c>
      <c r="K204" s="104">
        <f>K205+K206+K208+K210+K207+K209</f>
        <v>5710.902999999999</v>
      </c>
      <c r="L204" s="104"/>
      <c r="M204" s="104">
        <f>M205+M206+M207+M208+M209+M210</f>
        <v>143.23000000000002</v>
      </c>
      <c r="N204" s="104">
        <f>N205+N206+N207+N208+N209+N210</f>
        <v>4908.708</v>
      </c>
      <c r="O204" s="104"/>
      <c r="P204" s="104">
        <f>P205+P206+P207+P208+P209+P210</f>
        <v>174.28</v>
      </c>
      <c r="Q204" s="104">
        <f>Q205+Q206+Q207+Q208+Q209+Q210</f>
        <v>5942.255</v>
      </c>
      <c r="R204" s="104">
        <f>R205+R206+R207+R208+R209+R210</f>
        <v>675.85</v>
      </c>
      <c r="S204" s="104">
        <f>S205+S206+S207+S208+S209+S210</f>
        <v>22878.2324</v>
      </c>
      <c r="T204" s="81"/>
      <c r="U204" s="8"/>
      <c r="V204" s="8"/>
    </row>
    <row r="205" spans="1:22" s="9" customFormat="1" ht="33.75" customHeight="1" hidden="1">
      <c r="A205" s="102"/>
      <c r="B205" s="584" t="s">
        <v>48</v>
      </c>
      <c r="C205" s="585"/>
      <c r="D205" s="586"/>
      <c r="E205" s="362"/>
      <c r="F205" s="105"/>
      <c r="G205" s="107">
        <v>8.64</v>
      </c>
      <c r="H205" s="107">
        <f>G205*J216</f>
        <v>321.06239999999997</v>
      </c>
      <c r="I205" s="107"/>
      <c r="J205" s="107">
        <v>8</v>
      </c>
      <c r="K205" s="107">
        <f>J205*J216</f>
        <v>297.28</v>
      </c>
      <c r="L205" s="107"/>
      <c r="M205" s="107">
        <v>5.23</v>
      </c>
      <c r="N205" s="107">
        <f>M205*K216</f>
        <v>201.35500000000002</v>
      </c>
      <c r="O205" s="107"/>
      <c r="P205" s="107">
        <v>7.48</v>
      </c>
      <c r="Q205" s="107">
        <f>P205*K216</f>
        <v>287.98</v>
      </c>
      <c r="R205" s="107">
        <f aca="true" t="shared" si="23" ref="R205:S210">G205+J205+M205+P205</f>
        <v>29.35</v>
      </c>
      <c r="S205" s="107">
        <f t="shared" si="23"/>
        <v>1107.6774</v>
      </c>
      <c r="T205" s="81"/>
      <c r="U205" s="8"/>
      <c r="V205" s="8"/>
    </row>
    <row r="206" spans="1:22" s="9" customFormat="1" ht="33.75" customHeight="1" hidden="1">
      <c r="A206" s="102"/>
      <c r="B206" s="584" t="s">
        <v>49</v>
      </c>
      <c r="C206" s="585"/>
      <c r="D206" s="586"/>
      <c r="E206" s="362"/>
      <c r="F206" s="105"/>
      <c r="G206" s="107">
        <v>53.5</v>
      </c>
      <c r="H206" s="107">
        <f>G206*J216</f>
        <v>1988.0599999999997</v>
      </c>
      <c r="I206" s="107"/>
      <c r="J206" s="107">
        <v>52.5</v>
      </c>
      <c r="K206" s="107">
        <f>J206*J216</f>
        <v>1950.8999999999999</v>
      </c>
      <c r="L206" s="107"/>
      <c r="M206" s="107">
        <v>42.5</v>
      </c>
      <c r="N206" s="107">
        <f>M206*K216</f>
        <v>1636.25</v>
      </c>
      <c r="O206" s="107"/>
      <c r="P206" s="107">
        <v>51.5</v>
      </c>
      <c r="Q206" s="107">
        <f>P206*K216</f>
        <v>1982.75</v>
      </c>
      <c r="R206" s="107">
        <f t="shared" si="23"/>
        <v>200</v>
      </c>
      <c r="S206" s="107">
        <f t="shared" si="23"/>
        <v>7557.959999999999</v>
      </c>
      <c r="T206" s="81"/>
      <c r="U206" s="8"/>
      <c r="V206" s="8"/>
    </row>
    <row r="207" spans="1:22" s="9" customFormat="1" ht="33.75" customHeight="1" hidden="1">
      <c r="A207" s="102"/>
      <c r="B207" s="584" t="s">
        <v>50</v>
      </c>
      <c r="C207" s="585"/>
      <c r="D207" s="586"/>
      <c r="E207" s="362"/>
      <c r="F207" s="105"/>
      <c r="G207" s="107">
        <v>40</v>
      </c>
      <c r="H207" s="107">
        <f>G207*J216</f>
        <v>1486.3999999999999</v>
      </c>
      <c r="I207" s="107"/>
      <c r="J207" s="107">
        <v>40</v>
      </c>
      <c r="K207" s="107">
        <f>J207*J216</f>
        <v>1486.3999999999999</v>
      </c>
      <c r="L207" s="107"/>
      <c r="M207" s="107">
        <v>38.9</v>
      </c>
      <c r="N207" s="107">
        <f>M207*K216</f>
        <v>1497.6499999999999</v>
      </c>
      <c r="O207" s="107"/>
      <c r="P207" s="107">
        <v>39.5</v>
      </c>
      <c r="Q207" s="107">
        <f>P207*K216</f>
        <v>1520.75</v>
      </c>
      <c r="R207" s="107">
        <f t="shared" si="23"/>
        <v>158.4</v>
      </c>
      <c r="S207" s="107">
        <f t="shared" si="23"/>
        <v>5991.2</v>
      </c>
      <c r="T207" s="81"/>
      <c r="U207" s="8"/>
      <c r="V207" s="8"/>
    </row>
    <row r="208" spans="1:22" s="9" customFormat="1" ht="33.75" customHeight="1" hidden="1">
      <c r="A208" s="102"/>
      <c r="B208" s="587" t="s">
        <v>40</v>
      </c>
      <c r="C208" s="587"/>
      <c r="D208" s="587"/>
      <c r="E208" s="363"/>
      <c r="F208" s="105"/>
      <c r="G208" s="107">
        <v>60.2</v>
      </c>
      <c r="H208" s="107">
        <f>G208*J216</f>
        <v>2237.0319999999997</v>
      </c>
      <c r="I208" s="107"/>
      <c r="J208" s="107">
        <v>47</v>
      </c>
      <c r="K208" s="107">
        <f>J208*J216</f>
        <v>1746.5199999999998</v>
      </c>
      <c r="L208" s="107"/>
      <c r="M208" s="107">
        <v>34.9</v>
      </c>
      <c r="N208" s="107">
        <f>M208*K216</f>
        <v>1343.6499999999999</v>
      </c>
      <c r="O208" s="107"/>
      <c r="P208" s="107">
        <v>48.3</v>
      </c>
      <c r="Q208" s="107">
        <f>P208*K216</f>
        <v>1859.55</v>
      </c>
      <c r="R208" s="107">
        <f t="shared" si="23"/>
        <v>190.39999999999998</v>
      </c>
      <c r="S208" s="107">
        <f t="shared" si="23"/>
        <v>7186.7519999999995</v>
      </c>
      <c r="T208" s="81"/>
      <c r="U208" s="8"/>
      <c r="V208" s="8"/>
    </row>
    <row r="209" spans="1:22" s="9" customFormat="1" ht="33.75" customHeight="1" hidden="1">
      <c r="A209" s="102"/>
      <c r="B209" s="587" t="s">
        <v>51</v>
      </c>
      <c r="C209" s="587"/>
      <c r="D209" s="587"/>
      <c r="E209" s="363"/>
      <c r="F209" s="105"/>
      <c r="G209" s="107">
        <v>7.3</v>
      </c>
      <c r="H209" s="107">
        <f>G209*J217</f>
        <v>77.307</v>
      </c>
      <c r="I209" s="107"/>
      <c r="J209" s="107">
        <v>2.2</v>
      </c>
      <c r="K209" s="107">
        <f>J209*J217</f>
        <v>23.298000000000002</v>
      </c>
      <c r="L209" s="107"/>
      <c r="M209" s="107">
        <v>2.2</v>
      </c>
      <c r="N209" s="107">
        <f>M209*K217</f>
        <v>23.298000000000002</v>
      </c>
      <c r="O209" s="107"/>
      <c r="P209" s="107">
        <v>8</v>
      </c>
      <c r="Q209" s="107">
        <f>P209*K217</f>
        <v>84.72</v>
      </c>
      <c r="R209" s="107">
        <f t="shared" si="23"/>
        <v>19.7</v>
      </c>
      <c r="S209" s="107">
        <f t="shared" si="23"/>
        <v>208.623</v>
      </c>
      <c r="T209" s="81"/>
      <c r="U209" s="8"/>
      <c r="V209" s="8"/>
    </row>
    <row r="210" spans="1:22" s="9" customFormat="1" ht="33.75" customHeight="1" hidden="1">
      <c r="A210" s="102"/>
      <c r="B210" s="587" t="s">
        <v>52</v>
      </c>
      <c r="C210" s="587"/>
      <c r="D210" s="587"/>
      <c r="E210" s="363"/>
      <c r="F210" s="105"/>
      <c r="G210" s="107">
        <v>19.5</v>
      </c>
      <c r="H210" s="107">
        <f>G210*J217</f>
        <v>206.505</v>
      </c>
      <c r="I210" s="107"/>
      <c r="J210" s="107">
        <v>19.5</v>
      </c>
      <c r="K210" s="107">
        <f>J210*J217</f>
        <v>206.505</v>
      </c>
      <c r="L210" s="107"/>
      <c r="M210" s="107">
        <v>19.5</v>
      </c>
      <c r="N210" s="107">
        <f>M210*K217</f>
        <v>206.505</v>
      </c>
      <c r="O210" s="107"/>
      <c r="P210" s="107">
        <v>19.5</v>
      </c>
      <c r="Q210" s="107">
        <f>P210*K217</f>
        <v>206.505</v>
      </c>
      <c r="R210" s="107">
        <f t="shared" si="23"/>
        <v>78</v>
      </c>
      <c r="S210" s="107">
        <f t="shared" si="23"/>
        <v>826.02</v>
      </c>
      <c r="T210" s="81"/>
      <c r="U210" s="8"/>
      <c r="V210" s="8"/>
    </row>
    <row r="211" spans="1:22" s="9" customFormat="1" ht="33.75" customHeight="1" hidden="1">
      <c r="A211" s="102">
        <v>6</v>
      </c>
      <c r="B211" s="588" t="s">
        <v>53</v>
      </c>
      <c r="C211" s="589"/>
      <c r="D211" s="590"/>
      <c r="E211" s="361"/>
      <c r="F211" s="105"/>
      <c r="G211" s="104">
        <f>G212+G213</f>
        <v>463.75</v>
      </c>
      <c r="H211" s="104">
        <f>H212+H213</f>
        <v>17232.949999999997</v>
      </c>
      <c r="I211" s="104"/>
      <c r="J211" s="104">
        <f>J212+J213</f>
        <v>564.53</v>
      </c>
      <c r="K211" s="104">
        <f>K212+K213</f>
        <v>20977.934799999995</v>
      </c>
      <c r="L211" s="104"/>
      <c r="M211" s="104">
        <f>M212+M213</f>
        <v>284.18</v>
      </c>
      <c r="N211" s="104">
        <f>N212+N213</f>
        <v>10940.93</v>
      </c>
      <c r="O211" s="104"/>
      <c r="P211" s="104">
        <f>P212+P213</f>
        <v>550.62</v>
      </c>
      <c r="Q211" s="104">
        <f>Q212+Q213</f>
        <v>21198.87</v>
      </c>
      <c r="R211" s="104">
        <f>R212+R213</f>
        <v>1863.08</v>
      </c>
      <c r="S211" s="104">
        <f>S212+S213</f>
        <v>70350.6848</v>
      </c>
      <c r="T211" s="81"/>
      <c r="U211" s="8"/>
      <c r="V211" s="8"/>
    </row>
    <row r="212" spans="1:22" s="9" customFormat="1" ht="33.75" customHeight="1" hidden="1">
      <c r="A212" s="105"/>
      <c r="B212" s="584" t="s">
        <v>54</v>
      </c>
      <c r="C212" s="585"/>
      <c r="D212" s="586"/>
      <c r="E212" s="362"/>
      <c r="F212" s="105"/>
      <c r="G212" s="107">
        <v>45.6</v>
      </c>
      <c r="H212" s="107">
        <f>G212*J216</f>
        <v>1694.4959999999999</v>
      </c>
      <c r="I212" s="107"/>
      <c r="J212" s="107">
        <v>64.5</v>
      </c>
      <c r="K212" s="107">
        <f>J212*J216</f>
        <v>2396.8199999999997</v>
      </c>
      <c r="L212" s="107"/>
      <c r="M212" s="107">
        <v>113.6</v>
      </c>
      <c r="N212" s="107">
        <f>M212*K216</f>
        <v>4373.599999999999</v>
      </c>
      <c r="O212" s="107"/>
      <c r="P212" s="107">
        <v>50.1</v>
      </c>
      <c r="Q212" s="107">
        <f>P212*K216</f>
        <v>1928.8500000000001</v>
      </c>
      <c r="R212" s="107">
        <f>G212+J212+M212+P212</f>
        <v>273.8</v>
      </c>
      <c r="S212" s="107">
        <f>H212+K212+N212+Q212</f>
        <v>10393.766</v>
      </c>
      <c r="T212" s="81"/>
      <c r="U212" s="8"/>
      <c r="V212" s="8"/>
    </row>
    <row r="213" spans="1:22" s="9" customFormat="1" ht="33.75" customHeight="1" hidden="1">
      <c r="A213" s="105"/>
      <c r="B213" s="584" t="s">
        <v>55</v>
      </c>
      <c r="C213" s="585"/>
      <c r="D213" s="586"/>
      <c r="E213" s="362"/>
      <c r="F213" s="105"/>
      <c r="G213" s="107">
        <v>418.15</v>
      </c>
      <c r="H213" s="107">
        <f>G213*J216</f>
        <v>15538.453999999998</v>
      </c>
      <c r="I213" s="107"/>
      <c r="J213" s="107">
        <v>500.03</v>
      </c>
      <c r="K213" s="107">
        <f>J213*J216</f>
        <v>18581.114799999996</v>
      </c>
      <c r="L213" s="107"/>
      <c r="M213" s="107">
        <v>170.58</v>
      </c>
      <c r="N213" s="107">
        <f>M213*K216</f>
        <v>6567.330000000001</v>
      </c>
      <c r="O213" s="107"/>
      <c r="P213" s="107">
        <v>500.52</v>
      </c>
      <c r="Q213" s="107">
        <f>P213*K216</f>
        <v>19270.02</v>
      </c>
      <c r="R213" s="107">
        <f>G213+J213+M213+P213</f>
        <v>1589.28</v>
      </c>
      <c r="S213" s="107">
        <f>H213+K213+N213+Q213</f>
        <v>59956.9188</v>
      </c>
      <c r="T213" s="81"/>
      <c r="U213" s="8"/>
      <c r="V213" s="8"/>
    </row>
    <row r="214" spans="1:20" s="9" customFormat="1" ht="35.25" hidden="1">
      <c r="A214" s="114"/>
      <c r="B214" s="591" t="s">
        <v>19</v>
      </c>
      <c r="C214" s="591"/>
      <c r="D214" s="591"/>
      <c r="E214" s="366"/>
      <c r="F214" s="102">
        <f>SUM(F193:F202)</f>
        <v>6764.85</v>
      </c>
      <c r="G214" s="104">
        <f>G193+G194+G201+G202+G204+G211</f>
        <v>6140.2699999999995</v>
      </c>
      <c r="H214" s="104">
        <f>H193+H194+H201+H202+H204+H211</f>
        <v>170706.83719999995</v>
      </c>
      <c r="I214" s="104">
        <f>SUM(I193:I202)</f>
        <v>6703.35</v>
      </c>
      <c r="J214" s="104">
        <f>J193+J194+J201+J202+J204+J211</f>
        <v>5614.879999999999</v>
      </c>
      <c r="K214" s="104">
        <f>K193+K194+K201+K202+K204+K211</f>
        <v>156765.70179999995</v>
      </c>
      <c r="L214" s="104">
        <f>SUM(L193:L202)</f>
        <v>6536.05</v>
      </c>
      <c r="M214" s="104">
        <f>M193+M194+M201+M202+M204+M211</f>
        <v>5652.82</v>
      </c>
      <c r="N214" s="104">
        <f>N193+N194+N201+N202+N204+N211</f>
        <v>160649.72300000003</v>
      </c>
      <c r="O214" s="104">
        <f>SUM(O193:O202)</f>
        <v>6762.85</v>
      </c>
      <c r="P214" s="104">
        <f>P193+P194+P201+P202+P204+P211</f>
        <v>5724.93</v>
      </c>
      <c r="Q214" s="104">
        <f>Q193+Q194+Q201+Q202+Q204+Q211</f>
        <v>164603.76</v>
      </c>
      <c r="R214" s="104">
        <f>R193+R194+R201+R202+R204+R211</f>
        <v>23132.9</v>
      </c>
      <c r="S214" s="104">
        <f>S193+S194+S201+S202+S204+S211</f>
        <v>652726.022</v>
      </c>
      <c r="T214" s="81"/>
    </row>
    <row r="215" spans="1:20" s="9" customFormat="1" ht="35.25" hidden="1">
      <c r="A215" s="110"/>
      <c r="B215" s="592" t="s">
        <v>8</v>
      </c>
      <c r="C215" s="593"/>
      <c r="D215" s="594"/>
      <c r="E215" s="367"/>
      <c r="F215" s="595" t="s">
        <v>61</v>
      </c>
      <c r="G215" s="595"/>
      <c r="H215" s="595"/>
      <c r="I215" s="595"/>
      <c r="J215" s="595"/>
      <c r="K215" s="595"/>
      <c r="L215" s="595"/>
      <c r="M215" s="595"/>
      <c r="N215" s="595"/>
      <c r="O215" s="595"/>
      <c r="P215" s="595"/>
      <c r="Q215" s="595"/>
      <c r="R215" s="595"/>
      <c r="S215" s="595"/>
      <c r="T215" s="81"/>
    </row>
    <row r="216" spans="1:20" s="9" customFormat="1" ht="35.25" hidden="1">
      <c r="A216" s="84"/>
      <c r="B216" s="84"/>
      <c r="C216" s="84"/>
      <c r="D216" s="84"/>
      <c r="E216" s="84"/>
      <c r="F216" s="84"/>
      <c r="G216" s="84"/>
      <c r="H216" s="87" t="s">
        <v>12</v>
      </c>
      <c r="I216" s="87"/>
      <c r="J216" s="87">
        <v>37.16</v>
      </c>
      <c r="K216" s="87">
        <v>38.5</v>
      </c>
      <c r="L216" s="84"/>
      <c r="M216" s="84"/>
      <c r="N216" s="84"/>
      <c r="O216" s="84"/>
      <c r="P216" s="84"/>
      <c r="Q216" s="84"/>
      <c r="R216" s="84"/>
      <c r="S216" s="84"/>
      <c r="T216" s="81"/>
    </row>
    <row r="217" spans="1:20" s="9" customFormat="1" ht="35.25" hidden="1">
      <c r="A217" s="84"/>
      <c r="B217" s="84"/>
      <c r="C217" s="84"/>
      <c r="D217" s="84"/>
      <c r="E217" s="84"/>
      <c r="F217" s="84"/>
      <c r="G217" s="84"/>
      <c r="H217" s="87" t="s">
        <v>20</v>
      </c>
      <c r="I217" s="87"/>
      <c r="J217" s="87">
        <v>10.59</v>
      </c>
      <c r="K217" s="87">
        <v>10.59</v>
      </c>
      <c r="L217" s="84"/>
      <c r="M217" s="84"/>
      <c r="N217" s="84"/>
      <c r="O217" s="84"/>
      <c r="P217" s="84"/>
      <c r="Q217" s="84"/>
      <c r="R217" s="84"/>
      <c r="S217" s="84"/>
      <c r="T217" s="81"/>
    </row>
    <row r="218" spans="1:20" s="9" customFormat="1" ht="35.25">
      <c r="A218" s="84"/>
      <c r="B218" s="84"/>
      <c r="C218" s="84"/>
      <c r="D218" s="84"/>
      <c r="E218" s="84"/>
      <c r="F218" s="84"/>
      <c r="G218" s="84"/>
      <c r="H218" s="84"/>
      <c r="I218" s="80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1"/>
    </row>
    <row r="219" spans="1:19" ht="35.25">
      <c r="A219" s="37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ht="35.25">
      <c r="A220" s="4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ht="35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35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35.25">
      <c r="A223" s="4"/>
      <c r="B223" s="4"/>
      <c r="C223" s="4"/>
      <c r="D223" s="4"/>
      <c r="E223" s="4"/>
      <c r="F223" s="39"/>
      <c r="L223" s="4"/>
      <c r="M223" s="4"/>
      <c r="N223" s="4"/>
      <c r="O223" s="4"/>
      <c r="P223" s="4"/>
      <c r="Q223" s="4"/>
      <c r="R223" s="4"/>
      <c r="S223" s="4"/>
    </row>
    <row r="224" ht="35.25">
      <c r="F224" s="40" t="s">
        <v>22</v>
      </c>
    </row>
    <row r="225" ht="35.25">
      <c r="F225" s="40" t="s">
        <v>23</v>
      </c>
    </row>
    <row r="226" ht="35.25">
      <c r="F226" s="40" t="s">
        <v>24</v>
      </c>
    </row>
    <row r="227" ht="35.25">
      <c r="F227" s="40" t="s">
        <v>25</v>
      </c>
    </row>
    <row r="228" ht="35.25">
      <c r="F228" s="40" t="s">
        <v>26</v>
      </c>
    </row>
    <row r="229" ht="35.25">
      <c r="F229" s="40" t="s">
        <v>27</v>
      </c>
    </row>
    <row r="230" ht="35.25">
      <c r="F230" s="40" t="s">
        <v>29</v>
      </c>
    </row>
    <row r="231" ht="35.25">
      <c r="F231" s="40" t="s">
        <v>30</v>
      </c>
    </row>
    <row r="232" ht="35.25">
      <c r="F232" s="40" t="s">
        <v>28</v>
      </c>
    </row>
  </sheetData>
  <sheetProtection formatCells="0"/>
  <mergeCells count="218">
    <mergeCell ref="B211:D211"/>
    <mergeCell ref="B212:D212"/>
    <mergeCell ref="B213:D213"/>
    <mergeCell ref="B214:D214"/>
    <mergeCell ref="B215:D215"/>
    <mergeCell ref="F215:S215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B193:D193"/>
    <mergeCell ref="B194:D194"/>
    <mergeCell ref="B195:D195"/>
    <mergeCell ref="B196:D196"/>
    <mergeCell ref="B197:D197"/>
    <mergeCell ref="B198:D198"/>
    <mergeCell ref="A190:S190"/>
    <mergeCell ref="A191:A192"/>
    <mergeCell ref="B191:D192"/>
    <mergeCell ref="F191:H191"/>
    <mergeCell ref="I191:K191"/>
    <mergeCell ref="L191:N191"/>
    <mergeCell ref="O191:Q191"/>
    <mergeCell ref="R191:S191"/>
    <mergeCell ref="B183:D183"/>
    <mergeCell ref="B184:D184"/>
    <mergeCell ref="B185:D185"/>
    <mergeCell ref="B186:D186"/>
    <mergeCell ref="B187:D187"/>
    <mergeCell ref="F187:S187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Q159:S159"/>
    <mergeCell ref="Q160:S160"/>
    <mergeCell ref="A162:S162"/>
    <mergeCell ref="A163:A164"/>
    <mergeCell ref="B163:D164"/>
    <mergeCell ref="F163:H163"/>
    <mergeCell ref="I163:K163"/>
    <mergeCell ref="L163:N163"/>
    <mergeCell ref="O163:Q163"/>
    <mergeCell ref="R163:S163"/>
    <mergeCell ref="B145:D145"/>
    <mergeCell ref="B148:D148"/>
    <mergeCell ref="B151:D151"/>
    <mergeCell ref="B154:D154"/>
    <mergeCell ref="F154:S154"/>
    <mergeCell ref="Q158:S15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5:D115"/>
    <mergeCell ref="B118:D118"/>
    <mergeCell ref="B119:D119"/>
    <mergeCell ref="B120:D120"/>
    <mergeCell ref="B121:D121"/>
    <mergeCell ref="B124:D124"/>
    <mergeCell ref="B109:D109"/>
    <mergeCell ref="B110:D110"/>
    <mergeCell ref="B111:D111"/>
    <mergeCell ref="B112:D112"/>
    <mergeCell ref="B113:D113"/>
    <mergeCell ref="B114:D114"/>
    <mergeCell ref="B99:D99"/>
    <mergeCell ref="B100:D100"/>
    <mergeCell ref="B103:D103"/>
    <mergeCell ref="B106:D106"/>
    <mergeCell ref="B107:D107"/>
    <mergeCell ref="B108:D108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O68:Q68"/>
    <mergeCell ref="R68:S68"/>
    <mergeCell ref="B70:D70"/>
    <mergeCell ref="B72:D72"/>
    <mergeCell ref="B73:D73"/>
    <mergeCell ref="B74:D74"/>
    <mergeCell ref="A68:A69"/>
    <mergeCell ref="B68:D69"/>
    <mergeCell ref="E68:E69"/>
    <mergeCell ref="F68:H68"/>
    <mergeCell ref="I68:K68"/>
    <mergeCell ref="L68:N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5" r:id="rId1"/>
  <rowBreaks count="2" manualBreakCount="2">
    <brk id="99" max="18" man="1"/>
    <brk id="135" max="18" man="1"/>
  </rowBreaks>
  <colBreaks count="1" manualBreakCount="1">
    <brk id="20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2020-07-16T05:26:47Z</cp:lastPrinted>
  <dcterms:created xsi:type="dcterms:W3CDTF">1996-10-08T23:32:33Z</dcterms:created>
  <dcterms:modified xsi:type="dcterms:W3CDTF">2020-07-20T08:19:19Z</dcterms:modified>
  <cp:category/>
  <cp:version/>
  <cp:contentType/>
  <cp:contentStatus/>
</cp:coreProperties>
</file>