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tabRatio="793" activeTab="1"/>
  </bookViews>
  <sheets>
    <sheet name="НовРай 2021" sheetId="1" r:id="rId1"/>
    <sheet name="гор. вода 2021" sheetId="2" r:id="rId2"/>
  </sheets>
  <definedNames>
    <definedName name="_xlnm.Print_Area" localSheetId="1">'гор. вода 2021'!$A$1:$S$154</definedName>
    <definedName name="_xlnm.Print_Area" localSheetId="0">'НовРай 2021'!$A$1:$R$200</definedName>
  </definedNames>
  <calcPr fullCalcOnLoad="1"/>
</workbook>
</file>

<file path=xl/sharedStrings.xml><?xml version="1.0" encoding="utf-8"?>
<sst xmlns="http://schemas.openxmlformats.org/spreadsheetml/2006/main" count="668" uniqueCount="125">
  <si>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</si>
  <si>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</si>
  <si>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</si>
  <si>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</si>
  <si>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</si>
  <si>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</si>
  <si>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</si>
  <si>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</si>
  <si>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</si>
  <si>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</si>
  <si>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</si>
  <si>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</si>
  <si>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</si>
  <si>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</si>
  <si>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</si>
  <si>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</si>
  <si>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</si>
  <si>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</si>
  <si>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</si>
  <si>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</si>
  <si>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</si>
  <si>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</si>
  <si>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</si>
  <si>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</si>
  <si>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</si>
  <si>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</si>
  <si>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</si>
  <si>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</si>
  <si>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</si>
  <si>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</si>
  <si>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</si>
  <si>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</si>
  <si>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</si>
  <si>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</si>
  <si>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</si>
  <si>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</si>
  <si>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</si>
  <si>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</si>
  <si>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</si>
  <si>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</si>
  <si>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</si>
  <si>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</si>
  <si>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</si>
  <si>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</si>
  <si>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</si>
  <si>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</si>
  <si>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</si>
  <si>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</si>
  <si>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</si>
  <si>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</si>
  <si>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</si>
  <si>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</si>
  <si>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</si>
  <si>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</si>
  <si>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</si>
  <si>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</si>
  <si>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</si>
  <si>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</si>
  <si>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</si>
  <si>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</si>
  <si>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</si>
  <si>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</si>
  <si>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</si>
  <si>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</si>
  <si>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</si>
  <si>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</si>
  <si>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</si>
  <si>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</si>
  <si>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</si>
  <si>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</si>
  <si>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</si>
  <si>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</si>
  <si>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</si>
  <si>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</si>
  <si>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</si>
  <si>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</si>
  <si>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</si>
  <si>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</si>
  <si>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</si>
  <si>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</si>
  <si>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 xml:space="preserve">Приложение 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</si>
  <si>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</si>
  <si>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</si>
  <si>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</si>
  <si>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</si>
  <si>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</si>
  <si>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</si>
  <si>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</si>
  <si>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ДЭС, котельная Омсукчан</t>
  </si>
  <si>
    <t>Административное здание п. Омсукчан</t>
  </si>
  <si>
    <t>Административное здание п. Дукат</t>
  </si>
  <si>
    <t>Административное здание ул. Мира д. 10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</si>
  <si>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</si>
  <si>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</si>
  <si>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</si>
  <si>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</si>
  <si>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</si>
  <si>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</si>
  <si>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</si>
  <si>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 xml:space="preserve">куб. м. </t>
  </si>
  <si>
    <t>МКУК "ЦД и НТ  ОГО" п. Омсукчан</t>
  </si>
  <si>
    <t>МБУК "ЦБС ОГО" п. Омсукчан"</t>
  </si>
  <si>
    <t>МБУК "ЦБС ОГО" п. Дукат"</t>
  </si>
  <si>
    <t>МКУК "ЦД и НТ  ОГО" п. Дукат</t>
  </si>
  <si>
    <t>Административное зданиае ул. Мира д. 10,28</t>
  </si>
  <si>
    <t>МБУК "ЦБС  ОГО" п. Дукат</t>
  </si>
  <si>
    <t>МБУК "ЦБС  ОГО" п. Омсукчан</t>
  </si>
  <si>
    <t>потери</t>
  </si>
  <si>
    <t>МКУ "Редакция газеты "Омсукчанские вести"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</si>
  <si>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2021 году</t>
  </si>
  <si>
    <t>Лимиты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2021 год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</si>
  <si>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2021 году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</si>
  <si>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2021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</si>
  <si>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2021 году</t>
  </si>
  <si>
    <t>Лимиты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2021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</si>
  <si>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2021 году</t>
  </si>
  <si>
    <t xml:space="preserve"> с 01.01.2021г.  по 30.06.2021г. 1 Гкал -5727,86 рублей; с 01.07.2021г. по 31.12.2021 г. п.Омсукчан, Дукат 1 Гкал -6956,21 рублей</t>
  </si>
  <si>
    <t xml:space="preserve"> с 01.01.2021 г.  по 30.06.2021 г. п. Омсукчан -43,76 руб.,  п. Дукат -54,53 руб. ; с 01.07.2021 г. по 31.12.2021 г. п. Омсукчан -52,35 руб., п. Дукат -65,39 руб.</t>
  </si>
  <si>
    <t xml:space="preserve"> Водоотведение : с 01.01.2021 г.  по 30.06.2021 г. п. Омсукчан -44,99 руб. ,  п. Дукат -18,29 руб. ; с 01.07.2021 г. по 31.12.2021 г. п. Омсукчан -47,81 руб., п. Дукат -21,89 руб.</t>
  </si>
  <si>
    <t xml:space="preserve"> с 01.01.2021 г.  по 30.06.2021 г. 1 м.куб. п. Омсукчан-52,51 руб., 1 Гкал - 5727,86 руб.,  п. Дукат 1 м.куб. -65,44 руб., 1 Гкал - 5727,86 руб.; с 01.07.2021 г. по 31.12.2021 г. 1 м.куб. п. Омсукчан - 63,82 руб., Гкал - 6956,21 руб., п. Дукат 1 м.куб - 78,47 руб., 1 Гкал -6956,21 руб.</t>
  </si>
  <si>
    <t>с 01.01.2021г. по 30.06.2021г. 1 Кв/ч п. Омсукчан, Дукат - 6,24 руб., с 01.07.2021 г. по 31.12.2021 г. 1 Кв/ч Омсукчан, Дукат - 6,92  руб.</t>
  </si>
  <si>
    <t xml:space="preserve">С   01.01.2021 г. по 30.06.2021 г. "обращение с твёрдыми коммунальными отходами" 351 руб. 56 коп.  за 1 куб. м.  в п. Омсукчан и в п. Дукат;                                                С 01.01.2021 г. по 31.12.2021 г. "обращение с твёрдыми коммунальными отходами" 364 руб. 29 коп.  за 1 куб. м.  в п. Омсукчан и в п. Дукат. </t>
  </si>
  <si>
    <t>от 03.02.2021г. № 70</t>
  </si>
  <si>
    <t xml:space="preserve">администрации </t>
  </si>
  <si>
    <t>городского округа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</si>
</sst>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_р_._-;_-@_-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9"/>
      <name val="Cambria"/>
      <family val="1"/>
    </font>
    <font>
      <b/>
      <sz val="20"/>
      <color indexed="9"/>
      <name val="Cambria"/>
      <family val="1"/>
    </font>
    <font>
      <b/>
      <sz val="20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10"/>
      <name val="Arial"/>
      <family val="2"/>
    </font>
    <font>
      <sz val="20"/>
      <color indexed="10"/>
      <name val="Cambria"/>
      <family val="1"/>
    </font>
    <font>
      <b/>
      <sz val="22"/>
      <color indexed="8"/>
      <name val="Times New Roman"/>
      <family val="1"/>
    </font>
    <font>
      <sz val="2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0"/>
      <name val="Cambria"/>
      <family val="1"/>
    </font>
    <font>
      <b/>
      <sz val="20"/>
      <color theme="0"/>
      <name val="Cambria"/>
      <family val="1"/>
    </font>
    <font>
      <b/>
      <sz val="20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rgb="FFFF0000"/>
      <name val="Arial"/>
      <family val="2"/>
    </font>
    <font>
      <sz val="20"/>
      <color rgb="FFFF0000"/>
      <name val="Cambria"/>
      <family val="1"/>
    </font>
    <font>
      <b/>
      <sz val="22"/>
      <color theme="1"/>
      <name val="Times New Roman"/>
      <family val="1"/>
    </font>
    <font>
      <sz val="2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65" fillId="33" borderId="0" xfId="0" applyNumberFormat="1" applyFont="1" applyFill="1" applyAlignment="1">
      <alignment horizontal="right" vertical="center" wrapText="1"/>
    </xf>
    <xf numFmtId="0" fontId="65" fillId="33" borderId="0" xfId="0" applyNumberFormat="1" applyFont="1" applyFill="1" applyAlignment="1">
      <alignment wrapText="1"/>
    </xf>
    <xf numFmtId="0" fontId="65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6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7" fillId="33" borderId="0" xfId="0" applyNumberFormat="1" applyFont="1" applyFill="1" applyAlignment="1">
      <alignment horizontal="center" wrapText="1"/>
    </xf>
    <xf numFmtId="0" fontId="67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68" fillId="33" borderId="10" xfId="0" applyNumberFormat="1" applyFont="1" applyFill="1" applyBorder="1" applyAlignment="1">
      <alignment horizontal="center" vertical="center" wrapText="1"/>
    </xf>
    <xf numFmtId="179" fontId="68" fillId="33" borderId="10" xfId="60" applyFont="1" applyFill="1" applyBorder="1" applyAlignment="1">
      <alignment horizontal="center" vertical="center" wrapText="1"/>
    </xf>
    <xf numFmtId="179" fontId="69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66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5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0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71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8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8" fillId="33" borderId="10" xfId="6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179" fontId="8" fillId="34" borderId="10" xfId="60" applyFont="1" applyFill="1" applyBorder="1" applyAlignment="1">
      <alignment horizontal="center" vertical="center" wrapText="1"/>
    </xf>
    <xf numFmtId="0" fontId="9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69" fillId="33" borderId="0" xfId="0" applyNumberFormat="1" applyFont="1" applyFill="1" applyAlignment="1">
      <alignment/>
    </xf>
    <xf numFmtId="0" fontId="68" fillId="33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/>
    </xf>
    <xf numFmtId="0" fontId="69" fillId="33" borderId="0" xfId="0" applyNumberFormat="1" applyFont="1" applyFill="1" applyAlignment="1">
      <alignment/>
    </xf>
    <xf numFmtId="0" fontId="69" fillId="33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72" fillId="33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Alignment="1">
      <alignment/>
    </xf>
    <xf numFmtId="0" fontId="75" fillId="0" borderId="0" xfId="0" applyNumberFormat="1" applyFont="1" applyFill="1" applyBorder="1" applyAlignment="1">
      <alignment horizontal="center"/>
    </xf>
    <xf numFmtId="0" fontId="75" fillId="0" borderId="0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left"/>
    </xf>
    <xf numFmtId="0" fontId="75" fillId="0" borderId="13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/>
    </xf>
    <xf numFmtId="0" fontId="75" fillId="0" borderId="10" xfId="0" applyNumberFormat="1" applyFont="1" applyFill="1" applyBorder="1" applyAlignment="1">
      <alignment horizontal="center" vertical="center" wrapText="1"/>
    </xf>
    <xf numFmtId="0" fontId="75" fillId="0" borderId="15" xfId="0" applyNumberFormat="1" applyFont="1" applyFill="1" applyBorder="1" applyAlignment="1">
      <alignment horizontal="left" vertical="center" wrapText="1"/>
    </xf>
    <xf numFmtId="179" fontId="75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179" fontId="65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171" fontId="65" fillId="0" borderId="10" xfId="6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/>
    </xf>
    <xf numFmtId="0" fontId="75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5" fillId="0" borderId="1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0" fontId="75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179" fontId="12" fillId="33" borderId="10" xfId="60" applyFont="1" applyFill="1" applyBorder="1" applyAlignment="1">
      <alignment horizontal="center" vertical="center" wrapText="1"/>
    </xf>
    <xf numFmtId="179" fontId="12" fillId="33" borderId="10" xfId="60" applyFont="1" applyFill="1" applyBorder="1" applyAlignment="1" applyProtection="1">
      <alignment horizontal="center" vertical="center" wrapText="1"/>
      <protection locked="0"/>
    </xf>
    <xf numFmtId="179" fontId="8" fillId="33" borderId="10" xfId="60" applyFont="1" applyFill="1" applyBorder="1" applyAlignment="1" applyProtection="1">
      <alignment horizontal="center" vertical="center" wrapText="1"/>
      <protection locked="0"/>
    </xf>
    <xf numFmtId="179" fontId="8" fillId="35" borderId="10" xfId="60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right" vertical="center" wrapText="1"/>
    </xf>
    <xf numFmtId="179" fontId="8" fillId="33" borderId="10" xfId="60" applyNumberFormat="1" applyFont="1" applyFill="1" applyBorder="1" applyAlignment="1">
      <alignment horizontal="center" vertical="center" wrapText="1"/>
    </xf>
    <xf numFmtId="179" fontId="8" fillId="33" borderId="10" xfId="6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4" fontId="14" fillId="33" borderId="0" xfId="60" applyNumberFormat="1" applyFont="1" applyFill="1" applyBorder="1" applyAlignment="1" applyProtection="1">
      <alignment vertical="center" wrapText="1"/>
      <protection locked="0"/>
    </xf>
    <xf numFmtId="179" fontId="76" fillId="33" borderId="0" xfId="60" applyFont="1" applyFill="1" applyBorder="1" applyAlignment="1">
      <alignment horizontal="center" vertical="center" wrapText="1"/>
    </xf>
    <xf numFmtId="179" fontId="14" fillId="33" borderId="0" xfId="60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76" fillId="33" borderId="0" xfId="60" applyNumberFormat="1" applyFont="1" applyFill="1" applyBorder="1" applyAlignment="1">
      <alignment horizontal="center" vertical="center" wrapText="1"/>
    </xf>
    <xf numFmtId="179" fontId="14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>
      <alignment horizontal="center" vertical="center" wrapText="1"/>
    </xf>
    <xf numFmtId="179" fontId="13" fillId="33" borderId="0" xfId="60" applyFont="1" applyFill="1" applyBorder="1" applyAlignment="1" applyProtection="1">
      <alignment horizontal="center" vertical="center" wrapText="1"/>
      <protection locked="0"/>
    </xf>
    <xf numFmtId="179" fontId="77" fillId="33" borderId="0" xfId="60" applyFont="1" applyFill="1" applyBorder="1" applyAlignment="1">
      <alignment horizontal="center" vertical="center" wrapText="1"/>
    </xf>
    <xf numFmtId="179" fontId="13" fillId="33" borderId="0" xfId="60" applyFont="1" applyFill="1" applyBorder="1" applyAlignment="1">
      <alignment horizontal="center" vertical="center" wrapText="1"/>
    </xf>
    <xf numFmtId="179" fontId="77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71" fillId="33" borderId="0" xfId="0" applyNumberFormat="1" applyFont="1" applyFill="1" applyBorder="1" applyAlignment="1">
      <alignment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12" fillId="0" borderId="10" xfId="6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93" fontId="12" fillId="33" borderId="10" xfId="60" applyNumberFormat="1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93" fontId="8" fillId="33" borderId="10" xfId="60" applyNumberFormat="1" applyFont="1" applyFill="1" applyBorder="1" applyAlignment="1">
      <alignment horizontal="center" vertical="center" wrapText="1"/>
    </xf>
    <xf numFmtId="193" fontId="12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12" fillId="33" borderId="10" xfId="6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78" fillId="33" borderId="0" xfId="0" applyNumberFormat="1" applyFont="1" applyFill="1" applyAlignment="1">
      <alignment/>
    </xf>
    <xf numFmtId="0" fontId="79" fillId="33" borderId="0" xfId="0" applyNumberFormat="1" applyFont="1" applyFill="1" applyAlignment="1">
      <alignment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 applyProtection="1">
      <alignment vertical="center" wrapText="1"/>
      <protection locked="0"/>
    </xf>
    <xf numFmtId="4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4" fillId="33" borderId="10" xfId="60" applyNumberFormat="1" applyFont="1" applyFill="1" applyBorder="1" applyAlignment="1">
      <alignment horizontal="right" vertical="center" wrapText="1"/>
    </xf>
    <xf numFmtId="195" fontId="14" fillId="33" borderId="10" xfId="60" applyNumberFormat="1" applyFont="1" applyFill="1" applyBorder="1" applyAlignment="1" applyProtection="1">
      <alignment vertical="center" wrapText="1"/>
      <protection locked="0"/>
    </xf>
    <xf numFmtId="195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79" fontId="13" fillId="33" borderId="10" xfId="60" applyFont="1" applyFill="1" applyBorder="1" applyAlignment="1" applyProtection="1">
      <alignment horizontal="center" vertical="center" wrapText="1"/>
      <protection locked="0"/>
    </xf>
    <xf numFmtId="179" fontId="13" fillId="33" borderId="10" xfId="60" applyFont="1" applyFill="1" applyBorder="1" applyAlignment="1">
      <alignment horizontal="center" vertical="center" wrapText="1"/>
    </xf>
    <xf numFmtId="179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179" fontId="13" fillId="33" borderId="10" xfId="6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wrapText="1"/>
      <protection/>
    </xf>
    <xf numFmtId="0" fontId="69" fillId="33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 applyProtection="1">
      <alignment/>
      <protection locked="0"/>
    </xf>
    <xf numFmtId="0" fontId="69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 applyProtection="1">
      <alignment horizontal="left"/>
      <protection locked="0"/>
    </xf>
    <xf numFmtId="0" fontId="13" fillId="33" borderId="10" xfId="0" applyNumberFormat="1" applyFont="1" applyFill="1" applyBorder="1" applyAlignment="1">
      <alignment horizontal="center" wrapText="1"/>
    </xf>
    <xf numFmtId="0" fontId="77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 applyProtection="1">
      <alignment horizontal="center" wrapText="1"/>
      <protection locked="0"/>
    </xf>
    <xf numFmtId="179" fontId="13" fillId="33" borderId="10" xfId="60" applyFont="1" applyFill="1" applyBorder="1" applyAlignment="1" applyProtection="1">
      <alignment vertical="center" wrapText="1"/>
      <protection locked="0"/>
    </xf>
    <xf numFmtId="179" fontId="77" fillId="33" borderId="10" xfId="60" applyFont="1" applyFill="1" applyBorder="1" applyAlignment="1">
      <alignment horizontal="center" vertical="center" wrapText="1"/>
    </xf>
    <xf numFmtId="179" fontId="77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 applyProtection="1">
      <alignment vertical="center" wrapText="1"/>
      <protection locked="0"/>
    </xf>
    <xf numFmtId="4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60" applyNumberFormat="1" applyFont="1" applyFill="1" applyBorder="1" applyAlignment="1">
      <alignment horizontal="right" vertical="center" wrapText="1"/>
    </xf>
    <xf numFmtId="179" fontId="13" fillId="33" borderId="10" xfId="60" applyNumberFormat="1" applyFont="1" applyFill="1" applyBorder="1" applyAlignment="1" applyProtection="1">
      <alignment vertical="center" wrapText="1"/>
      <protection locked="0"/>
    </xf>
    <xf numFmtId="195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 wrapText="1"/>
    </xf>
    <xf numFmtId="0" fontId="67" fillId="33" borderId="0" xfId="0" applyNumberFormat="1" applyFont="1" applyFill="1" applyBorder="1" applyAlignment="1">
      <alignment horizontal="left" wrapText="1"/>
    </xf>
    <xf numFmtId="0" fontId="70" fillId="33" borderId="0" xfId="0" applyNumberFormat="1" applyFont="1" applyFill="1" applyBorder="1" applyAlignment="1">
      <alignment horizontal="center" wrapText="1"/>
    </xf>
    <xf numFmtId="0" fontId="68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179" fontId="80" fillId="33" borderId="10" xfId="60" applyFont="1" applyFill="1" applyBorder="1" applyAlignment="1" applyProtection="1">
      <alignment horizontal="center" vertical="center" wrapText="1"/>
      <protection locked="0"/>
    </xf>
    <xf numFmtId="179" fontId="80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3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179" fontId="8" fillId="33" borderId="10" xfId="60" applyFont="1" applyFill="1" applyBorder="1" applyAlignment="1" applyProtection="1">
      <alignment horizontal="center" vertical="center" wrapText="1"/>
      <protection/>
    </xf>
    <xf numFmtId="179" fontId="12" fillId="33" borderId="10" xfId="60" applyFont="1" applyFill="1" applyBorder="1" applyAlignment="1" applyProtection="1">
      <alignment horizontal="center" vertical="center" wrapText="1"/>
      <protection/>
    </xf>
    <xf numFmtId="195" fontId="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 applyProtection="1">
      <alignment horizontal="right" vertical="center" wrapText="1"/>
      <protection/>
    </xf>
    <xf numFmtId="193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193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81" fillId="33" borderId="0" xfId="0" applyNumberFormat="1" applyFont="1" applyFill="1" applyAlignment="1">
      <alignment/>
    </xf>
    <xf numFmtId="195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60" applyNumberFormat="1" applyFont="1" applyFill="1" applyBorder="1" applyAlignment="1">
      <alignment horizontal="right" vertical="center" wrapText="1"/>
    </xf>
    <xf numFmtId="179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15" fillId="33" borderId="0" xfId="0" applyNumberFormat="1" applyFont="1" applyFill="1" applyAlignment="1">
      <alignment/>
    </xf>
    <xf numFmtId="0" fontId="68" fillId="33" borderId="10" xfId="0" applyNumberFormat="1" applyFont="1" applyFill="1" applyBorder="1" applyAlignment="1">
      <alignment horizontal="center" wrapText="1"/>
    </xf>
    <xf numFmtId="0" fontId="68" fillId="33" borderId="10" xfId="0" applyNumberFormat="1" applyFont="1" applyFill="1" applyBorder="1" applyAlignment="1" applyProtection="1">
      <alignment horizont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/>
    </xf>
    <xf numFmtId="179" fontId="68" fillId="33" borderId="10" xfId="60" applyFont="1" applyFill="1" applyBorder="1" applyAlignment="1" applyProtection="1">
      <alignment vertical="center" wrapText="1"/>
      <protection locked="0"/>
    </xf>
    <xf numFmtId="179" fontId="68" fillId="33" borderId="10" xfId="60" applyFont="1" applyFill="1" applyBorder="1" applyAlignment="1" applyProtection="1">
      <alignment horizontal="center" vertical="center" wrapText="1"/>
      <protection locked="0"/>
    </xf>
    <xf numFmtId="179" fontId="68" fillId="33" borderId="10" xfId="60" applyNumberFormat="1" applyFont="1" applyFill="1" applyBorder="1" applyAlignment="1">
      <alignment horizontal="center" vertical="center" wrapText="1"/>
    </xf>
    <xf numFmtId="179" fontId="69" fillId="33" borderId="10" xfId="60" applyFont="1" applyFill="1" applyBorder="1" applyAlignment="1" applyProtection="1">
      <alignment vertical="center" wrapText="1"/>
      <protection locked="0"/>
    </xf>
    <xf numFmtId="179" fontId="69" fillId="33" borderId="10" xfId="60" applyNumberFormat="1" applyFont="1" applyFill="1" applyBorder="1" applyAlignment="1">
      <alignment horizontal="center" vertical="center" wrapText="1"/>
    </xf>
    <xf numFmtId="179" fontId="69" fillId="33" borderId="10" xfId="60" applyFont="1" applyFill="1" applyBorder="1" applyAlignment="1" applyProtection="1">
      <alignment horizontal="center" vertical="center" wrapText="1"/>
      <protection locked="0"/>
    </xf>
    <xf numFmtId="179" fontId="69" fillId="33" borderId="10" xfId="60" applyNumberFormat="1" applyFont="1" applyFill="1" applyBorder="1" applyAlignment="1">
      <alignment horizontal="right" vertical="center" wrapText="1"/>
    </xf>
    <xf numFmtId="0" fontId="69" fillId="33" borderId="10" xfId="0" applyNumberFormat="1" applyFont="1" applyFill="1" applyBorder="1" applyAlignment="1" applyProtection="1">
      <alignment horizontal="center" vertical="center" wrapText="1"/>
      <protection/>
    </xf>
    <xf numFmtId="0" fontId="69" fillId="33" borderId="10" xfId="0" applyNumberFormat="1" applyFont="1" applyFill="1" applyBorder="1" applyAlignment="1">
      <alignment horizontal="center" vertical="center" wrapText="1"/>
    </xf>
    <xf numFmtId="179" fontId="69" fillId="33" borderId="10" xfId="60" applyNumberFormat="1" applyFont="1" applyFill="1" applyBorder="1" applyAlignment="1" applyProtection="1">
      <alignment vertical="center" wrapText="1"/>
      <protection locked="0"/>
    </xf>
    <xf numFmtId="179" fontId="69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68" fillId="33" borderId="10" xfId="60" applyNumberFormat="1" applyFont="1" applyFill="1" applyBorder="1" applyAlignment="1" applyProtection="1">
      <alignment vertical="center" wrapText="1"/>
      <protection locked="0"/>
    </xf>
    <xf numFmtId="4" fontId="68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68" fillId="33" borderId="10" xfId="60" applyNumberFormat="1" applyFont="1" applyFill="1" applyBorder="1" applyAlignment="1">
      <alignment horizontal="right" vertical="center" wrapText="1"/>
    </xf>
    <xf numFmtId="4" fontId="69" fillId="33" borderId="10" xfId="60" applyNumberFormat="1" applyFont="1" applyFill="1" applyBorder="1" applyAlignment="1" applyProtection="1">
      <alignment vertical="center" wrapText="1"/>
      <protection locked="0"/>
    </xf>
    <xf numFmtId="4" fontId="69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69" fillId="33" borderId="10" xfId="60" applyNumberFormat="1" applyFont="1" applyFill="1" applyBorder="1" applyAlignment="1">
      <alignment horizontal="right" vertical="center" wrapText="1"/>
    </xf>
    <xf numFmtId="0" fontId="69" fillId="33" borderId="10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179" fontId="14" fillId="33" borderId="10" xfId="60" applyNumberFormat="1" applyFont="1" applyFill="1" applyBorder="1" applyAlignment="1">
      <alignment horizontal="right" vertical="center" wrapText="1"/>
    </xf>
    <xf numFmtId="179" fontId="14" fillId="33" borderId="10" xfId="60" applyNumberFormat="1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Alignment="1">
      <alignment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2" fontId="6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Border="1" applyAlignment="1" applyProtection="1">
      <alignment horizontal="left" wrapText="1"/>
      <protection/>
    </xf>
    <xf numFmtId="0" fontId="13" fillId="33" borderId="0" xfId="0" applyNumberFormat="1" applyFont="1" applyFill="1" applyBorder="1" applyAlignment="1">
      <alignment horizontal="center" wrapText="1"/>
    </xf>
    <xf numFmtId="0" fontId="68" fillId="33" borderId="17" xfId="0" applyNumberFormat="1" applyFont="1" applyFill="1" applyBorder="1" applyAlignment="1" applyProtection="1">
      <alignment horizontal="left"/>
      <protection/>
    </xf>
    <xf numFmtId="0" fontId="68" fillId="33" borderId="16" xfId="0" applyNumberFormat="1" applyFont="1" applyFill="1" applyBorder="1" applyAlignment="1" applyProtection="1">
      <alignment horizontal="left"/>
      <protection/>
    </xf>
    <xf numFmtId="0" fontId="68" fillId="33" borderId="15" xfId="0" applyNumberFormat="1" applyFont="1" applyFill="1" applyBorder="1" applyAlignment="1" applyProtection="1">
      <alignment horizontal="left"/>
      <protection/>
    </xf>
    <xf numFmtId="0" fontId="69" fillId="33" borderId="17" xfId="0" applyNumberFormat="1" applyFont="1" applyFill="1" applyBorder="1" applyAlignment="1" applyProtection="1">
      <alignment horizontal="left" wrapText="1"/>
      <protection/>
    </xf>
    <xf numFmtId="0" fontId="69" fillId="33" borderId="16" xfId="0" applyNumberFormat="1" applyFont="1" applyFill="1" applyBorder="1" applyAlignment="1" applyProtection="1">
      <alignment horizontal="left" wrapText="1"/>
      <protection/>
    </xf>
    <xf numFmtId="0" fontId="69" fillId="33" borderId="15" xfId="0" applyNumberFormat="1" applyFont="1" applyFill="1" applyBorder="1" applyAlignment="1" applyProtection="1">
      <alignment horizontal="left" wrapText="1"/>
      <protection/>
    </xf>
    <xf numFmtId="0" fontId="69" fillId="33" borderId="17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69" fillId="33" borderId="17" xfId="0" applyNumberFormat="1" applyFont="1" applyFill="1" applyBorder="1" applyAlignment="1" applyProtection="1">
      <alignment horizontal="left" vertical="center" wrapText="1"/>
      <protection/>
    </xf>
    <xf numFmtId="0" fontId="69" fillId="33" borderId="16" xfId="0" applyNumberFormat="1" applyFont="1" applyFill="1" applyBorder="1" applyAlignment="1" applyProtection="1">
      <alignment horizontal="left" vertical="center" wrapText="1"/>
      <protection/>
    </xf>
    <xf numFmtId="0" fontId="69" fillId="33" borderId="15" xfId="0" applyNumberFormat="1" applyFont="1" applyFill="1" applyBorder="1" applyAlignment="1" applyProtection="1">
      <alignment horizontal="left" vertical="center" wrapText="1"/>
      <protection/>
    </xf>
    <xf numFmtId="0" fontId="68" fillId="33" borderId="17" xfId="0" applyNumberFormat="1" applyFont="1" applyFill="1" applyBorder="1" applyAlignment="1" applyProtection="1">
      <alignment horizontal="left" vertical="center" wrapText="1"/>
      <protection/>
    </xf>
    <xf numFmtId="0" fontId="68" fillId="33" borderId="16" xfId="0" applyNumberFormat="1" applyFont="1" applyFill="1" applyBorder="1" applyAlignment="1" applyProtection="1">
      <alignment horizontal="left" vertical="center" wrapText="1"/>
      <protection/>
    </xf>
    <xf numFmtId="0" fontId="68" fillId="33" borderId="15" xfId="0" applyNumberFormat="1" applyFont="1" applyFill="1" applyBorder="1" applyAlignment="1" applyProtection="1">
      <alignment horizontal="left" vertical="center" wrapText="1"/>
      <protection/>
    </xf>
    <xf numFmtId="0" fontId="68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9" fillId="33" borderId="18" xfId="0" applyNumberFormat="1" applyFont="1" applyFill="1" applyBorder="1" applyAlignment="1" applyProtection="1">
      <alignment horizontal="center" vertical="center" wrapText="1"/>
      <protection/>
    </xf>
    <xf numFmtId="0" fontId="71" fillId="33" borderId="19" xfId="0" applyFont="1" applyFill="1" applyBorder="1" applyAlignment="1">
      <alignment horizontal="center" vertical="center" wrapText="1"/>
    </xf>
    <xf numFmtId="0" fontId="69" fillId="33" borderId="20" xfId="0" applyNumberFormat="1" applyFont="1" applyFill="1" applyBorder="1" applyAlignment="1" applyProtection="1">
      <alignment horizontal="left" vertical="center" wrapText="1"/>
      <protection/>
    </xf>
    <xf numFmtId="0" fontId="69" fillId="33" borderId="12" xfId="0" applyNumberFormat="1" applyFont="1" applyFill="1" applyBorder="1" applyAlignment="1" applyProtection="1">
      <alignment horizontal="left" vertical="center" wrapText="1"/>
      <protection/>
    </xf>
    <xf numFmtId="0" fontId="69" fillId="33" borderId="13" xfId="0" applyNumberFormat="1" applyFont="1" applyFill="1" applyBorder="1" applyAlignment="1" applyProtection="1">
      <alignment horizontal="left" vertical="center" wrapText="1"/>
      <protection/>
    </xf>
    <xf numFmtId="0" fontId="71" fillId="33" borderId="21" xfId="0" applyFont="1" applyFill="1" applyBorder="1" applyAlignment="1">
      <alignment horizontal="left" vertical="center" wrapText="1"/>
    </xf>
    <xf numFmtId="0" fontId="71" fillId="33" borderId="22" xfId="0" applyFont="1" applyFill="1" applyBorder="1" applyAlignment="1">
      <alignment horizontal="left" vertical="center" wrapText="1"/>
    </xf>
    <xf numFmtId="0" fontId="71" fillId="33" borderId="14" xfId="0" applyFont="1" applyFill="1" applyBorder="1" applyAlignment="1">
      <alignment horizontal="left" vertical="center" wrapText="1"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68" fillId="33" borderId="17" xfId="0" applyNumberFormat="1" applyFont="1" applyFill="1" applyBorder="1" applyAlignment="1">
      <alignment horizontal="center" wrapText="1"/>
    </xf>
    <xf numFmtId="0" fontId="68" fillId="33" borderId="16" xfId="0" applyNumberFormat="1" applyFont="1" applyFill="1" applyBorder="1" applyAlignment="1">
      <alignment horizontal="center" wrapText="1"/>
    </xf>
    <xf numFmtId="0" fontId="68" fillId="33" borderId="15" xfId="0" applyNumberFormat="1" applyFont="1" applyFill="1" applyBorder="1" applyAlignment="1">
      <alignment horizontal="center" wrapText="1"/>
    </xf>
    <xf numFmtId="0" fontId="71" fillId="33" borderId="16" xfId="0" applyFont="1" applyFill="1" applyBorder="1" applyAlignment="1">
      <alignment horizontal="left" vertical="center" wrapText="1"/>
    </xf>
    <xf numFmtId="0" fontId="71" fillId="33" borderId="15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/>
    </xf>
    <xf numFmtId="0" fontId="68" fillId="33" borderId="16" xfId="0" applyNumberFormat="1" applyFont="1" applyFill="1" applyBorder="1" applyAlignment="1" applyProtection="1">
      <alignment horizontal="center" wrapText="1"/>
      <protection locked="0"/>
    </xf>
    <xf numFmtId="0" fontId="68" fillId="33" borderId="18" xfId="0" applyNumberFormat="1" applyFont="1" applyFill="1" applyBorder="1" applyAlignment="1">
      <alignment horizontal="center" wrapText="1"/>
    </xf>
    <xf numFmtId="0" fontId="68" fillId="33" borderId="19" xfId="0" applyNumberFormat="1" applyFont="1" applyFill="1" applyBorder="1" applyAlignment="1">
      <alignment horizontal="center" wrapText="1"/>
    </xf>
    <xf numFmtId="0" fontId="68" fillId="33" borderId="20" xfId="0" applyNumberFormat="1" applyFont="1" applyFill="1" applyBorder="1" applyAlignment="1">
      <alignment horizontal="center" vertical="center"/>
    </xf>
    <xf numFmtId="0" fontId="68" fillId="33" borderId="12" xfId="0" applyNumberFormat="1" applyFont="1" applyFill="1" applyBorder="1" applyAlignment="1">
      <alignment horizontal="center" vertical="center"/>
    </xf>
    <xf numFmtId="0" fontId="68" fillId="33" borderId="13" xfId="0" applyNumberFormat="1" applyFont="1" applyFill="1" applyBorder="1" applyAlignment="1">
      <alignment horizontal="center" vertical="center"/>
    </xf>
    <xf numFmtId="0" fontId="68" fillId="33" borderId="21" xfId="0" applyNumberFormat="1" applyFont="1" applyFill="1" applyBorder="1" applyAlignment="1">
      <alignment horizontal="center" vertical="center"/>
    </xf>
    <xf numFmtId="0" fontId="68" fillId="33" borderId="22" xfId="0" applyNumberFormat="1" applyFont="1" applyFill="1" applyBorder="1" applyAlignment="1">
      <alignment horizontal="center" vertical="center"/>
    </xf>
    <xf numFmtId="0" fontId="68" fillId="33" borderId="14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7" xfId="0" applyNumberFormat="1" applyFont="1" applyFill="1" applyBorder="1" applyAlignment="1" applyProtection="1">
      <alignment horizontal="left" vertical="center" wrapText="1"/>
      <protection/>
    </xf>
    <xf numFmtId="0" fontId="13" fillId="33" borderId="16" xfId="0" applyNumberFormat="1" applyFont="1" applyFill="1" applyBorder="1" applyAlignment="1" applyProtection="1">
      <alignment horizontal="left" vertical="center" wrapText="1"/>
      <protection/>
    </xf>
    <xf numFmtId="0" fontId="1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179" fontId="14" fillId="33" borderId="18" xfId="60" applyFont="1" applyFill="1" applyBorder="1" applyAlignment="1">
      <alignment horizontal="center" vertical="center" wrapText="1"/>
    </xf>
    <xf numFmtId="179" fontId="14" fillId="33" borderId="19" xfId="6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9" fontId="14" fillId="33" borderId="18" xfId="60" applyFont="1" applyFill="1" applyBorder="1" applyAlignment="1" applyProtection="1">
      <alignment vertical="center" wrapText="1"/>
      <protection locked="0"/>
    </xf>
    <xf numFmtId="179" fontId="14" fillId="33" borderId="19" xfId="60" applyFont="1" applyFill="1" applyBorder="1" applyAlignment="1" applyProtection="1">
      <alignment vertical="center" wrapText="1"/>
      <protection locked="0"/>
    </xf>
    <xf numFmtId="179" fontId="14" fillId="33" borderId="18" xfId="60" applyFont="1" applyFill="1" applyBorder="1" applyAlignment="1" applyProtection="1">
      <alignment horizontal="center" vertical="center" wrapText="1"/>
      <protection locked="0"/>
    </xf>
    <xf numFmtId="179" fontId="14" fillId="33" borderId="19" xfId="60" applyFont="1" applyFill="1" applyBorder="1" applyAlignment="1" applyProtection="1">
      <alignment horizontal="center" vertical="center" wrapText="1"/>
      <protection locked="0"/>
    </xf>
    <xf numFmtId="179" fontId="14" fillId="33" borderId="18" xfId="60" applyNumberFormat="1" applyFont="1" applyFill="1" applyBorder="1" applyAlignment="1">
      <alignment horizontal="center" vertical="center" wrapText="1"/>
    </xf>
    <xf numFmtId="179" fontId="14" fillId="33" borderId="19" xfId="6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14" fillId="33" borderId="20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3" xfId="0" applyNumberFormat="1" applyFont="1" applyFill="1" applyBorder="1" applyAlignment="1" applyProtection="1">
      <alignment horizontal="left" vertical="center" wrapText="1"/>
      <protection/>
    </xf>
    <xf numFmtId="0" fontId="14" fillId="33" borderId="21" xfId="0" applyNumberFormat="1" applyFont="1" applyFill="1" applyBorder="1" applyAlignment="1" applyProtection="1">
      <alignment horizontal="left" vertical="center" wrapText="1"/>
      <protection/>
    </xf>
    <xf numFmtId="0" fontId="14" fillId="33" borderId="22" xfId="0" applyNumberFormat="1" applyFont="1" applyFill="1" applyBorder="1" applyAlignment="1" applyProtection="1">
      <alignment horizontal="left" vertical="center" wrapText="1"/>
      <protection/>
    </xf>
    <xf numFmtId="0" fontId="14" fillId="33" borderId="14" xfId="0" applyNumberFormat="1" applyFont="1" applyFill="1" applyBorder="1" applyAlignment="1" applyProtection="1">
      <alignment horizontal="left" vertical="center" wrapText="1"/>
      <protection/>
    </xf>
    <xf numFmtId="0" fontId="13" fillId="33" borderId="18" xfId="0" applyNumberFormat="1" applyFont="1" applyFill="1" applyBorder="1" applyAlignment="1">
      <alignment horizontal="center" wrapText="1"/>
    </xf>
    <xf numFmtId="0" fontId="13" fillId="33" borderId="19" xfId="0" applyNumberFormat="1" applyFont="1" applyFill="1" applyBorder="1" applyAlignment="1">
      <alignment horizontal="center" wrapText="1"/>
    </xf>
    <xf numFmtId="0" fontId="13" fillId="33" borderId="17" xfId="0" applyNumberFormat="1" applyFont="1" applyFill="1" applyBorder="1" applyAlignment="1">
      <alignment horizontal="center" wrapText="1"/>
    </xf>
    <xf numFmtId="0" fontId="13" fillId="33" borderId="16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wrapText="1"/>
    </xf>
    <xf numFmtId="0" fontId="6" fillId="33" borderId="22" xfId="0" applyNumberFormat="1" applyFont="1" applyFill="1" applyBorder="1" applyAlignment="1" applyProtection="1">
      <alignment horizontal="center" wrapText="1"/>
      <protection locked="0"/>
    </xf>
    <xf numFmtId="0" fontId="13" fillId="33" borderId="17" xfId="0" applyNumberFormat="1" applyFont="1" applyFill="1" applyBorder="1" applyAlignment="1" applyProtection="1">
      <alignment horizontal="left"/>
      <protection/>
    </xf>
    <xf numFmtId="0" fontId="13" fillId="33" borderId="16" xfId="0" applyNumberFormat="1" applyFont="1" applyFill="1" applyBorder="1" applyAlignment="1" applyProtection="1">
      <alignment horizontal="left"/>
      <protection/>
    </xf>
    <xf numFmtId="0" fontId="13" fillId="33" borderId="15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21" xfId="0" applyNumberFormat="1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wrapText="1"/>
      <protection/>
    </xf>
    <xf numFmtId="0" fontId="14" fillId="33" borderId="16" xfId="0" applyNumberFormat="1" applyFont="1" applyFill="1" applyBorder="1" applyAlignment="1" applyProtection="1">
      <alignment horizontal="left" wrapText="1"/>
      <protection/>
    </xf>
    <xf numFmtId="0" fontId="14" fillId="33" borderId="15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Alignment="1">
      <alignment horizontal="left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NumberFormat="1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179" fontId="69" fillId="33" borderId="18" xfId="60" applyFont="1" applyFill="1" applyBorder="1" applyAlignment="1" applyProtection="1">
      <alignment horizontal="center" vertical="center" wrapText="1"/>
      <protection locked="0"/>
    </xf>
    <xf numFmtId="179" fontId="69" fillId="33" borderId="18" xfId="60" applyFont="1" applyFill="1" applyBorder="1" applyAlignment="1">
      <alignment horizontal="center" vertical="center" wrapText="1"/>
    </xf>
    <xf numFmtId="0" fontId="68" fillId="33" borderId="17" xfId="0" applyNumberFormat="1" applyFont="1" applyFill="1" applyBorder="1" applyAlignment="1">
      <alignment horizontal="left" wrapText="1"/>
    </xf>
    <xf numFmtId="0" fontId="68" fillId="33" borderId="16" xfId="0" applyNumberFormat="1" applyFont="1" applyFill="1" applyBorder="1" applyAlignment="1">
      <alignment horizontal="left" wrapText="1"/>
    </xf>
    <xf numFmtId="0" fontId="68" fillId="33" borderId="15" xfId="0" applyNumberFormat="1" applyFont="1" applyFill="1" applyBorder="1" applyAlignment="1">
      <alignment horizontal="left" wrapText="1"/>
    </xf>
    <xf numFmtId="179" fontId="69" fillId="33" borderId="18" xfId="60" applyNumberFormat="1" applyFont="1" applyFill="1" applyBorder="1" applyAlignment="1">
      <alignment horizontal="center" vertical="center" wrapText="1"/>
    </xf>
    <xf numFmtId="179" fontId="71" fillId="33" borderId="19" xfId="0" applyNumberFormat="1" applyFont="1" applyFill="1" applyBorder="1" applyAlignment="1">
      <alignment horizontal="center" vertical="center" wrapText="1"/>
    </xf>
    <xf numFmtId="179" fontId="69" fillId="33" borderId="18" xfId="6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>
      <alignment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wrapText="1"/>
    </xf>
    <xf numFmtId="0" fontId="68" fillId="33" borderId="17" xfId="0" applyNumberFormat="1" applyFont="1" applyFill="1" applyBorder="1" applyAlignment="1">
      <alignment horizontal="left" vertical="center" wrapText="1"/>
    </xf>
    <xf numFmtId="0" fontId="68" fillId="33" borderId="16" xfId="0" applyNumberFormat="1" applyFont="1" applyFill="1" applyBorder="1" applyAlignment="1">
      <alignment horizontal="left" vertical="center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0" xfId="0" applyNumberFormat="1" applyFont="1" applyFill="1" applyAlignment="1">
      <alignment horizontal="left"/>
    </xf>
    <xf numFmtId="0" fontId="75" fillId="0" borderId="22" xfId="0" applyNumberFormat="1" applyFont="1" applyFill="1" applyBorder="1" applyAlignment="1">
      <alignment horizontal="center" vertical="center" wrapText="1"/>
    </xf>
    <xf numFmtId="0" fontId="75" fillId="0" borderId="10" xfId="0" applyNumberFormat="1" applyFont="1" applyFill="1" applyBorder="1" applyAlignment="1">
      <alignment horizontal="center" wrapText="1"/>
    </xf>
    <xf numFmtId="0" fontId="75" fillId="0" borderId="20" xfId="0" applyNumberFormat="1" applyFont="1" applyFill="1" applyBorder="1" applyAlignment="1">
      <alignment horizontal="center" vertical="center"/>
    </xf>
    <xf numFmtId="0" fontId="75" fillId="0" borderId="12" xfId="0" applyNumberFormat="1" applyFont="1" applyFill="1" applyBorder="1" applyAlignment="1">
      <alignment horizontal="center" vertical="center"/>
    </xf>
    <xf numFmtId="0" fontId="75" fillId="0" borderId="13" xfId="0" applyNumberFormat="1" applyFont="1" applyFill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75" fillId="0" borderId="22" xfId="0" applyNumberFormat="1" applyFont="1" applyFill="1" applyBorder="1" applyAlignment="1">
      <alignment horizontal="center" vertical="center"/>
    </xf>
    <xf numFmtId="0" fontId="75" fillId="0" borderId="14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/>
    </xf>
    <xf numFmtId="0" fontId="75" fillId="0" borderId="17" xfId="0" applyNumberFormat="1" applyFont="1" applyFill="1" applyBorder="1" applyAlignment="1">
      <alignment horizontal="left" vertical="center" wrapText="1"/>
    </xf>
    <xf numFmtId="0" fontId="75" fillId="0" borderId="16" xfId="0" applyNumberFormat="1" applyFont="1" applyFill="1" applyBorder="1" applyAlignment="1">
      <alignment horizontal="left" vertical="center" wrapText="1"/>
    </xf>
    <xf numFmtId="0" fontId="75" fillId="0" borderId="15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5" fillId="0" borderId="17" xfId="0" applyNumberFormat="1" applyFont="1" applyFill="1" applyBorder="1" applyAlignment="1">
      <alignment horizontal="left"/>
    </xf>
    <xf numFmtId="0" fontId="75" fillId="0" borderId="16" xfId="0" applyNumberFormat="1" applyFont="1" applyFill="1" applyBorder="1" applyAlignment="1">
      <alignment horizontal="left"/>
    </xf>
    <xf numFmtId="0" fontId="75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5" fillId="0" borderId="10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65" fillId="0" borderId="16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9"/>
  <sheetViews>
    <sheetView view="pageBreakPreview" zoomScale="50" zoomScaleNormal="85" zoomScaleSheetLayoutView="50" workbookViewId="0" topLeftCell="A19">
      <selection activeCell="I31" sqref="I31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7" customWidth="1"/>
    <col min="8" max="8" width="0.2890625" style="7" hidden="1" customWidth="1"/>
    <col min="9" max="9" width="28.28125" style="7" customWidth="1"/>
    <col min="10" max="10" width="30.7109375" style="37" customWidth="1"/>
    <col min="11" max="11" width="9.8515625" style="7" hidden="1" customWidth="1"/>
    <col min="12" max="12" width="25.00390625" style="7" customWidth="1"/>
    <col min="13" max="13" width="27.8515625" style="37" customWidth="1"/>
    <col min="14" max="14" width="9.8515625" style="7" hidden="1" customWidth="1"/>
    <col min="15" max="15" width="25.57421875" style="7" customWidth="1"/>
    <col min="16" max="16" width="29.8515625" style="37" customWidth="1"/>
    <col min="17" max="17" width="28.421875" style="7" customWidth="1"/>
    <col min="18" max="18" width="32.8515625" style="37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169"/>
      <c r="O1" s="169"/>
      <c r="P1" s="191" t="s">
        <v>80</v>
      </c>
      <c r="Q1" s="192"/>
      <c r="R1" s="193"/>
      <c r="T1" s="9"/>
      <c r="U1" s="9"/>
      <c r="V1" s="9"/>
    </row>
    <row r="2" spans="1:22" ht="15.75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169"/>
      <c r="O2" s="169"/>
      <c r="P2" s="369" t="s">
        <v>31</v>
      </c>
      <c r="Q2" s="369"/>
      <c r="R2" s="369"/>
      <c r="T2" s="9"/>
      <c r="U2" s="9"/>
      <c r="V2" s="9"/>
    </row>
    <row r="3" spans="1:22" ht="18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169"/>
      <c r="O3" s="169"/>
      <c r="P3" s="369" t="s">
        <v>123</v>
      </c>
      <c r="Q3" s="369"/>
      <c r="R3" s="369"/>
      <c r="T3" s="9"/>
      <c r="U3" s="9"/>
      <c r="V3" s="9"/>
    </row>
    <row r="4" spans="1:22" ht="18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267"/>
      <c r="O4" s="267"/>
      <c r="P4" s="192" t="s">
        <v>124</v>
      </c>
      <c r="Q4" s="192"/>
      <c r="R4" s="266"/>
      <c r="T4" s="9"/>
      <c r="U4" s="9"/>
      <c r="V4" s="9"/>
    </row>
    <row r="5" spans="1:22" ht="30.75" customHeight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169"/>
      <c r="O5" s="169"/>
      <c r="P5" s="369" t="s">
        <v>122</v>
      </c>
      <c r="Q5" s="369"/>
      <c r="R5" s="369"/>
      <c r="T5" s="9"/>
      <c r="U5" s="9"/>
      <c r="V5" s="9"/>
    </row>
    <row r="6" spans="1:22" ht="26.25" customHeight="1" hidden="1">
      <c r="A6" s="4"/>
      <c r="B6" s="4"/>
      <c r="C6" s="4"/>
      <c r="D6" s="4"/>
      <c r="E6" s="4"/>
      <c r="F6" s="4"/>
      <c r="G6" s="72"/>
      <c r="H6" s="4"/>
      <c r="I6" s="4"/>
      <c r="J6" s="72"/>
      <c r="K6" s="4"/>
      <c r="L6" s="4"/>
      <c r="M6" s="72"/>
      <c r="N6" s="169"/>
      <c r="O6" s="169"/>
      <c r="P6" s="193"/>
      <c r="Q6" s="194"/>
      <c r="R6" s="193"/>
      <c r="T6" s="9"/>
      <c r="U6" s="9"/>
      <c r="V6" s="9"/>
    </row>
    <row r="7" spans="1:22" ht="82.5" customHeight="1">
      <c r="A7" s="401" t="s">
        <v>110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T7" s="9"/>
      <c r="U7" s="9"/>
      <c r="V7" s="9"/>
    </row>
    <row r="8" spans="1:22" ht="33.75" customHeight="1">
      <c r="A8" s="370" t="s">
        <v>109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T8" s="9"/>
      <c r="U8" s="9"/>
      <c r="V8" s="9"/>
    </row>
    <row r="9" spans="1:22" ht="30.75" customHeight="1">
      <c r="A9" s="360" t="s">
        <v>15</v>
      </c>
      <c r="B9" s="373" t="s">
        <v>0</v>
      </c>
      <c r="C9" s="374"/>
      <c r="D9" s="375"/>
      <c r="E9" s="362" t="s">
        <v>1</v>
      </c>
      <c r="F9" s="363"/>
      <c r="G9" s="364"/>
      <c r="H9" s="362" t="s">
        <v>3</v>
      </c>
      <c r="I9" s="363"/>
      <c r="J9" s="364"/>
      <c r="K9" s="362" t="s">
        <v>4</v>
      </c>
      <c r="L9" s="363"/>
      <c r="M9" s="364"/>
      <c r="N9" s="362" t="s">
        <v>6</v>
      </c>
      <c r="O9" s="363"/>
      <c r="P9" s="364"/>
      <c r="Q9" s="362" t="s">
        <v>7</v>
      </c>
      <c r="R9" s="364"/>
      <c r="U9" s="9"/>
      <c r="V9" s="9"/>
    </row>
    <row r="10" spans="1:22" ht="25.5" customHeight="1">
      <c r="A10" s="361"/>
      <c r="B10" s="376"/>
      <c r="C10" s="377"/>
      <c r="D10" s="378"/>
      <c r="E10" s="195"/>
      <c r="F10" s="195" t="s">
        <v>2</v>
      </c>
      <c r="G10" s="196" t="s">
        <v>5</v>
      </c>
      <c r="H10" s="195"/>
      <c r="I10" s="197" t="s">
        <v>2</v>
      </c>
      <c r="J10" s="196" t="s">
        <v>5</v>
      </c>
      <c r="K10" s="195"/>
      <c r="L10" s="195" t="s">
        <v>2</v>
      </c>
      <c r="M10" s="196" t="s">
        <v>5</v>
      </c>
      <c r="N10" s="195" t="s">
        <v>2</v>
      </c>
      <c r="O10" s="195" t="s">
        <v>2</v>
      </c>
      <c r="P10" s="196" t="s">
        <v>5</v>
      </c>
      <c r="Q10" s="195" t="s">
        <v>2</v>
      </c>
      <c r="R10" s="196" t="s">
        <v>5</v>
      </c>
      <c r="U10" s="9"/>
      <c r="V10" s="9"/>
    </row>
    <row r="11" spans="1:22" ht="30" customHeight="1">
      <c r="A11" s="172">
        <v>1</v>
      </c>
      <c r="B11" s="318" t="s">
        <v>41</v>
      </c>
      <c r="C11" s="319"/>
      <c r="D11" s="320"/>
      <c r="E11" s="173"/>
      <c r="F11" s="198">
        <f>F12+F13+F14+F15+F16+F17</f>
        <v>2143</v>
      </c>
      <c r="G11" s="199">
        <f aca="true" t="shared" si="0" ref="G11:Q11">G12+G13+G14+G15+G16+G17</f>
        <v>12274803.979999999</v>
      </c>
      <c r="H11" s="187">
        <f t="shared" si="0"/>
        <v>1508.1</v>
      </c>
      <c r="I11" s="186">
        <f t="shared" si="0"/>
        <v>996</v>
      </c>
      <c r="J11" s="199">
        <f>J12+J13+J14+J15+J16+J17</f>
        <v>5704948.56</v>
      </c>
      <c r="K11" s="187">
        <f t="shared" si="0"/>
        <v>453.7</v>
      </c>
      <c r="L11" s="186">
        <f t="shared" si="0"/>
        <v>375</v>
      </c>
      <c r="M11" s="199">
        <f>M12+M13+M14+M15+M16+M17</f>
        <v>2608578.75</v>
      </c>
      <c r="N11" s="187">
        <f t="shared" si="0"/>
        <v>3033.1</v>
      </c>
      <c r="O11" s="186">
        <f t="shared" si="0"/>
        <v>1186</v>
      </c>
      <c r="P11" s="200">
        <f>P13+P12+P14+P15+P16+P17</f>
        <v>8250065.0600000005</v>
      </c>
      <c r="Q11" s="187">
        <f t="shared" si="0"/>
        <v>4700</v>
      </c>
      <c r="R11" s="199">
        <f>R12+R13+R14+R15+R16+R17</f>
        <v>28838396.349999998</v>
      </c>
      <c r="S11" s="47"/>
      <c r="T11" s="10"/>
      <c r="U11" s="8"/>
      <c r="V11" s="9"/>
    </row>
    <row r="12" spans="1:21" ht="29.25" customHeight="1">
      <c r="A12" s="172"/>
      <c r="B12" s="297" t="s">
        <v>34</v>
      </c>
      <c r="C12" s="298"/>
      <c r="D12" s="299"/>
      <c r="E12" s="173">
        <v>968.6</v>
      </c>
      <c r="F12" s="174">
        <v>400</v>
      </c>
      <c r="G12" s="175">
        <f>F12*F49</f>
        <v>2291144</v>
      </c>
      <c r="H12" s="176">
        <v>347.1</v>
      </c>
      <c r="I12" s="177">
        <v>140</v>
      </c>
      <c r="J12" s="175">
        <f>I12*F49</f>
        <v>801900.3999999999</v>
      </c>
      <c r="K12" s="176">
        <v>138.9</v>
      </c>
      <c r="L12" s="177">
        <v>40</v>
      </c>
      <c r="M12" s="175">
        <f>L12*G49</f>
        <v>278248.4</v>
      </c>
      <c r="N12" s="176">
        <v>879.1</v>
      </c>
      <c r="O12" s="177">
        <v>160</v>
      </c>
      <c r="P12" s="175">
        <f>O12*G49</f>
        <v>1112993.6</v>
      </c>
      <c r="Q12" s="176">
        <f aca="true" t="shared" si="1" ref="Q12:R20">F12+I12+L12+O12</f>
        <v>740</v>
      </c>
      <c r="R12" s="176">
        <f t="shared" si="1"/>
        <v>4484286.4</v>
      </c>
      <c r="S12" s="47"/>
      <c r="T12" s="10"/>
      <c r="U12" s="10"/>
    </row>
    <row r="13" spans="1:21" ht="25.5" customHeight="1">
      <c r="A13" s="172"/>
      <c r="B13" s="297" t="s">
        <v>35</v>
      </c>
      <c r="C13" s="298"/>
      <c r="D13" s="299"/>
      <c r="E13" s="173">
        <v>275.5</v>
      </c>
      <c r="F13" s="174">
        <v>228</v>
      </c>
      <c r="G13" s="259">
        <f>F13*F49</f>
        <v>1305952.0799999998</v>
      </c>
      <c r="H13" s="176">
        <v>101.3</v>
      </c>
      <c r="I13" s="177">
        <v>80</v>
      </c>
      <c r="J13" s="175">
        <f>I13*F49</f>
        <v>458228.8</v>
      </c>
      <c r="K13" s="176">
        <v>40.3</v>
      </c>
      <c r="L13" s="177">
        <v>16</v>
      </c>
      <c r="M13" s="175">
        <f>L13*G49</f>
        <v>111299.36</v>
      </c>
      <c r="N13" s="176">
        <v>245.5</v>
      </c>
      <c r="O13" s="177">
        <v>120</v>
      </c>
      <c r="P13" s="175">
        <f>O13*G49</f>
        <v>834745.2</v>
      </c>
      <c r="Q13" s="176">
        <f t="shared" si="1"/>
        <v>444</v>
      </c>
      <c r="R13" s="176">
        <f t="shared" si="1"/>
        <v>2710225.44</v>
      </c>
      <c r="S13" s="47"/>
      <c r="T13" s="10"/>
      <c r="U13" s="10"/>
    </row>
    <row r="14" spans="1:21" ht="27.75" customHeight="1">
      <c r="A14" s="172"/>
      <c r="B14" s="297" t="s">
        <v>36</v>
      </c>
      <c r="C14" s="298"/>
      <c r="D14" s="299"/>
      <c r="E14" s="173">
        <v>1020.1</v>
      </c>
      <c r="F14" s="174">
        <v>600</v>
      </c>
      <c r="G14" s="175">
        <f>F14*F49</f>
        <v>3436716</v>
      </c>
      <c r="H14" s="176">
        <v>343</v>
      </c>
      <c r="I14" s="177">
        <v>411</v>
      </c>
      <c r="J14" s="175">
        <f>I14*F49</f>
        <v>2354150.46</v>
      </c>
      <c r="K14" s="176">
        <v>122.2</v>
      </c>
      <c r="L14" s="177">
        <v>235</v>
      </c>
      <c r="M14" s="175">
        <f>L14*G49</f>
        <v>1634709.35</v>
      </c>
      <c r="N14" s="176">
        <v>920.9</v>
      </c>
      <c r="O14" s="177">
        <v>235</v>
      </c>
      <c r="P14" s="175">
        <f>O14*G49</f>
        <v>1634709.35</v>
      </c>
      <c r="Q14" s="176">
        <f t="shared" si="1"/>
        <v>1481</v>
      </c>
      <c r="R14" s="176">
        <f>G14+J14+M14+P14</f>
        <v>9060285.16</v>
      </c>
      <c r="S14" s="47"/>
      <c r="T14" s="10"/>
      <c r="U14" s="10"/>
    </row>
    <row r="15" spans="1:21" ht="27.75" customHeight="1">
      <c r="A15" s="178"/>
      <c r="B15" s="297" t="s">
        <v>37</v>
      </c>
      <c r="C15" s="298"/>
      <c r="D15" s="299"/>
      <c r="E15" s="179">
        <v>186.3</v>
      </c>
      <c r="F15" s="174">
        <v>210</v>
      </c>
      <c r="G15" s="175">
        <f>F15*F49</f>
        <v>1202850.5999999999</v>
      </c>
      <c r="H15" s="176">
        <v>55.3</v>
      </c>
      <c r="I15" s="177">
        <v>76</v>
      </c>
      <c r="J15" s="175">
        <f>I15*F49</f>
        <v>435317.36</v>
      </c>
      <c r="K15" s="176">
        <v>2.8</v>
      </c>
      <c r="L15" s="177">
        <v>21</v>
      </c>
      <c r="M15" s="175">
        <f>L15*G49</f>
        <v>146080.41</v>
      </c>
      <c r="N15" s="176">
        <v>158.5</v>
      </c>
      <c r="O15" s="177">
        <v>186</v>
      </c>
      <c r="P15" s="175">
        <f>O15*G49</f>
        <v>1293855.06</v>
      </c>
      <c r="Q15" s="176">
        <f t="shared" si="1"/>
        <v>493</v>
      </c>
      <c r="R15" s="176">
        <f>G15+J15+M15+P15</f>
        <v>3078103.4299999997</v>
      </c>
      <c r="S15" s="47"/>
      <c r="T15" s="10"/>
      <c r="U15" s="10"/>
    </row>
    <row r="16" spans="1:21" ht="30" customHeight="1">
      <c r="A16" s="178"/>
      <c r="B16" s="297" t="s">
        <v>38</v>
      </c>
      <c r="C16" s="298"/>
      <c r="D16" s="299"/>
      <c r="E16" s="179">
        <v>619</v>
      </c>
      <c r="F16" s="174">
        <v>485</v>
      </c>
      <c r="G16" s="175">
        <f>F16*F49</f>
        <v>2778012.0999999996</v>
      </c>
      <c r="H16" s="176">
        <v>532.4</v>
      </c>
      <c r="I16" s="177">
        <v>159</v>
      </c>
      <c r="J16" s="175">
        <f>I16*F49</f>
        <v>910729.74</v>
      </c>
      <c r="K16" s="176">
        <v>142.3</v>
      </c>
      <c r="L16" s="177">
        <v>40</v>
      </c>
      <c r="M16" s="175">
        <f>L16*G49</f>
        <v>278248.4</v>
      </c>
      <c r="N16" s="176">
        <v>646.5</v>
      </c>
      <c r="O16" s="177">
        <v>320</v>
      </c>
      <c r="P16" s="175">
        <f>O16*G49</f>
        <v>2225987.2</v>
      </c>
      <c r="Q16" s="176">
        <f t="shared" si="1"/>
        <v>1004</v>
      </c>
      <c r="R16" s="176">
        <f t="shared" si="1"/>
        <v>6192977.4399999995</v>
      </c>
      <c r="S16" s="47"/>
      <c r="T16" s="10"/>
      <c r="U16" s="10"/>
    </row>
    <row r="17" spans="1:21" ht="52.5" customHeight="1">
      <c r="A17" s="178"/>
      <c r="B17" s="297" t="s">
        <v>39</v>
      </c>
      <c r="C17" s="298"/>
      <c r="D17" s="299"/>
      <c r="E17" s="179">
        <v>277.52</v>
      </c>
      <c r="F17" s="260">
        <v>220</v>
      </c>
      <c r="G17" s="175">
        <f>F17*F49</f>
        <v>1260129.2</v>
      </c>
      <c r="H17" s="176">
        <v>129</v>
      </c>
      <c r="I17" s="261">
        <v>130</v>
      </c>
      <c r="J17" s="175">
        <f>I17*F49</f>
        <v>744621.7999999999</v>
      </c>
      <c r="K17" s="176">
        <v>7.2</v>
      </c>
      <c r="L17" s="261">
        <v>23</v>
      </c>
      <c r="M17" s="175">
        <f>L17*G49</f>
        <v>159992.83</v>
      </c>
      <c r="N17" s="176">
        <v>182.6</v>
      </c>
      <c r="O17" s="261">
        <v>165</v>
      </c>
      <c r="P17" s="175">
        <f>O17*G49</f>
        <v>1147774.65</v>
      </c>
      <c r="Q17" s="176">
        <f>F17+I17+L17+O17</f>
        <v>538</v>
      </c>
      <c r="R17" s="176">
        <f t="shared" si="1"/>
        <v>3312518.48</v>
      </c>
      <c r="S17" s="262"/>
      <c r="T17" s="10"/>
      <c r="U17" s="10"/>
    </row>
    <row r="18" spans="1:21" ht="30.75" customHeight="1">
      <c r="A18" s="172">
        <v>2</v>
      </c>
      <c r="B18" s="318" t="s">
        <v>42</v>
      </c>
      <c r="C18" s="319"/>
      <c r="D18" s="320"/>
      <c r="E18" s="179"/>
      <c r="F18" s="201">
        <f>SUM(F19:F22)</f>
        <v>314.5</v>
      </c>
      <c r="G18" s="187">
        <f>SUM(G19:G22)</f>
        <v>1801411.9699999997</v>
      </c>
      <c r="H18" s="187">
        <f>SUM(H19:H20)</f>
        <v>0</v>
      </c>
      <c r="I18" s="202">
        <f aca="true" t="shared" si="2" ref="I18:R18">SUM(I19:I22)</f>
        <v>200</v>
      </c>
      <c r="J18" s="187">
        <f t="shared" si="2"/>
        <v>1145572</v>
      </c>
      <c r="K18" s="187">
        <f t="shared" si="2"/>
        <v>0</v>
      </c>
      <c r="L18" s="203">
        <f t="shared" si="2"/>
        <v>130.5</v>
      </c>
      <c r="M18" s="187">
        <f t="shared" si="2"/>
        <v>907785.4049999999</v>
      </c>
      <c r="N18" s="187">
        <f t="shared" si="2"/>
        <v>0</v>
      </c>
      <c r="O18" s="203">
        <f t="shared" si="2"/>
        <v>169.5</v>
      </c>
      <c r="P18" s="189">
        <f t="shared" si="2"/>
        <v>1179077.5950000002</v>
      </c>
      <c r="Q18" s="204">
        <f t="shared" si="2"/>
        <v>814.5</v>
      </c>
      <c r="R18" s="187">
        <f t="shared" si="2"/>
        <v>5033846.97</v>
      </c>
      <c r="S18" s="47"/>
      <c r="T18" s="10"/>
      <c r="U18" s="10"/>
    </row>
    <row r="19" spans="1:21" ht="30.75" customHeight="1">
      <c r="A19" s="172"/>
      <c r="B19" s="297" t="s">
        <v>94</v>
      </c>
      <c r="C19" s="298"/>
      <c r="D19" s="299"/>
      <c r="E19" s="179"/>
      <c r="F19" s="180">
        <v>210</v>
      </c>
      <c r="G19" s="176">
        <f>F19*F49</f>
        <v>1202850.5999999999</v>
      </c>
      <c r="H19" s="176"/>
      <c r="I19" s="181">
        <v>134</v>
      </c>
      <c r="J19" s="176">
        <f>I19*F49</f>
        <v>767533.24</v>
      </c>
      <c r="K19" s="176"/>
      <c r="L19" s="182">
        <v>92</v>
      </c>
      <c r="M19" s="176">
        <f>L19*G49</f>
        <v>639971.32</v>
      </c>
      <c r="N19" s="176"/>
      <c r="O19" s="181">
        <v>80</v>
      </c>
      <c r="P19" s="175">
        <f>O19*G49</f>
        <v>556496.8</v>
      </c>
      <c r="Q19" s="183">
        <f t="shared" si="1"/>
        <v>516</v>
      </c>
      <c r="R19" s="176">
        <f t="shared" si="1"/>
        <v>3166851.96</v>
      </c>
      <c r="S19" s="47"/>
      <c r="T19" s="10"/>
      <c r="U19" s="10"/>
    </row>
    <row r="20" spans="1:21" ht="30.75" customHeight="1">
      <c r="A20" s="172"/>
      <c r="B20" s="297" t="s">
        <v>95</v>
      </c>
      <c r="C20" s="298"/>
      <c r="D20" s="299"/>
      <c r="E20" s="179"/>
      <c r="F20" s="184">
        <v>17</v>
      </c>
      <c r="G20" s="176">
        <f>F20*F49</f>
        <v>97373.62</v>
      </c>
      <c r="H20" s="176"/>
      <c r="I20" s="181">
        <v>18</v>
      </c>
      <c r="J20" s="175">
        <f>I20*F49</f>
        <v>103101.48</v>
      </c>
      <c r="K20" s="176"/>
      <c r="L20" s="185">
        <v>17</v>
      </c>
      <c r="M20" s="176">
        <f>L20*G49</f>
        <v>118255.57</v>
      </c>
      <c r="N20" s="176"/>
      <c r="O20" s="181">
        <v>17</v>
      </c>
      <c r="P20" s="175">
        <f>O20*G49</f>
        <v>118255.57</v>
      </c>
      <c r="Q20" s="183">
        <f>F20+I20+L20+O20</f>
        <v>69</v>
      </c>
      <c r="R20" s="176">
        <f t="shared" si="1"/>
        <v>436986.24</v>
      </c>
      <c r="S20" s="47"/>
      <c r="T20" s="10"/>
      <c r="U20" s="10"/>
    </row>
    <row r="21" spans="1:21" ht="24.75" customHeight="1">
      <c r="A21" s="172"/>
      <c r="B21" s="297" t="s">
        <v>97</v>
      </c>
      <c r="C21" s="298"/>
      <c r="D21" s="299"/>
      <c r="E21" s="179"/>
      <c r="F21" s="180">
        <v>17.5</v>
      </c>
      <c r="G21" s="176">
        <f>F21*F49</f>
        <v>100237.54999999999</v>
      </c>
      <c r="H21" s="176"/>
      <c r="I21" s="181">
        <v>18</v>
      </c>
      <c r="J21" s="175">
        <f>I21*F49</f>
        <v>103101.48</v>
      </c>
      <c r="K21" s="176"/>
      <c r="L21" s="182">
        <v>17.5</v>
      </c>
      <c r="M21" s="176">
        <f>L21*G49</f>
        <v>121733.675</v>
      </c>
      <c r="N21" s="176"/>
      <c r="O21" s="181">
        <v>17.5</v>
      </c>
      <c r="P21" s="175">
        <f>O21*G49</f>
        <v>121733.675</v>
      </c>
      <c r="Q21" s="183">
        <f>F21+I21+L21+O21</f>
        <v>70.5</v>
      </c>
      <c r="R21" s="176">
        <f>G21+J21+M21+P21</f>
        <v>446806.37999999995</v>
      </c>
      <c r="S21" s="47"/>
      <c r="T21" s="10"/>
      <c r="U21" s="10"/>
    </row>
    <row r="22" spans="1:21" ht="23.25" customHeight="1">
      <c r="A22" s="172"/>
      <c r="B22" s="297" t="s">
        <v>96</v>
      </c>
      <c r="C22" s="298"/>
      <c r="D22" s="299"/>
      <c r="E22" s="179"/>
      <c r="F22" s="180">
        <v>70</v>
      </c>
      <c r="G22" s="176">
        <f>F22*F49</f>
        <v>400950.19999999995</v>
      </c>
      <c r="H22" s="176"/>
      <c r="I22" s="181">
        <v>30</v>
      </c>
      <c r="J22" s="176">
        <f>I22*F49</f>
        <v>171835.8</v>
      </c>
      <c r="K22" s="176"/>
      <c r="L22" s="182">
        <v>4</v>
      </c>
      <c r="M22" s="176">
        <f>L22*G49</f>
        <v>27824.84</v>
      </c>
      <c r="N22" s="176"/>
      <c r="O22" s="181">
        <v>55</v>
      </c>
      <c r="P22" s="175">
        <f>O22*G49</f>
        <v>382591.55</v>
      </c>
      <c r="Q22" s="183">
        <f>F22+I22+L22+O22</f>
        <v>159</v>
      </c>
      <c r="R22" s="176">
        <f>G22+J22+M22+P22</f>
        <v>983202.3899999999</v>
      </c>
      <c r="S22" s="47"/>
      <c r="T22" s="10"/>
      <c r="U22" s="10"/>
    </row>
    <row r="23" spans="1:21" ht="39" customHeight="1">
      <c r="A23" s="172">
        <v>3</v>
      </c>
      <c r="B23" s="318" t="s">
        <v>43</v>
      </c>
      <c r="C23" s="319"/>
      <c r="D23" s="320"/>
      <c r="E23" s="179"/>
      <c r="F23" s="198">
        <f>SUM(F24:F28)</f>
        <v>339.5</v>
      </c>
      <c r="G23" s="187">
        <f aca="true" t="shared" si="3" ref="G23:R23">SUM(G24:G28)</f>
        <v>1944608.47</v>
      </c>
      <c r="H23" s="187">
        <f t="shared" si="3"/>
        <v>0</v>
      </c>
      <c r="I23" s="186">
        <f t="shared" si="3"/>
        <v>493</v>
      </c>
      <c r="J23" s="187">
        <f t="shared" si="3"/>
        <v>2823834.9799999995</v>
      </c>
      <c r="K23" s="187">
        <f t="shared" si="3"/>
        <v>0</v>
      </c>
      <c r="L23" s="186">
        <f t="shared" si="3"/>
        <v>1825</v>
      </c>
      <c r="M23" s="187">
        <f t="shared" si="3"/>
        <v>12695083.25</v>
      </c>
      <c r="N23" s="187">
        <f t="shared" si="3"/>
        <v>0</v>
      </c>
      <c r="O23" s="186">
        <f t="shared" si="3"/>
        <v>1328</v>
      </c>
      <c r="P23" s="189">
        <f t="shared" si="3"/>
        <v>9237846.88</v>
      </c>
      <c r="Q23" s="187">
        <f t="shared" si="3"/>
        <v>3985.5</v>
      </c>
      <c r="R23" s="187">
        <f t="shared" si="3"/>
        <v>26701373.58</v>
      </c>
      <c r="S23" s="47"/>
      <c r="T23" s="10"/>
      <c r="U23" s="10"/>
    </row>
    <row r="24" spans="1:21" ht="24.75" customHeight="1">
      <c r="A24" s="371"/>
      <c r="B24" s="354" t="s">
        <v>44</v>
      </c>
      <c r="C24" s="355"/>
      <c r="D24" s="356"/>
      <c r="E24" s="179"/>
      <c r="F24" s="335">
        <v>38.5</v>
      </c>
      <c r="G24" s="324">
        <f>F24*F49</f>
        <v>220522.61</v>
      </c>
      <c r="H24" s="176"/>
      <c r="I24" s="337">
        <v>13</v>
      </c>
      <c r="J24" s="324">
        <f>I24*F49</f>
        <v>74462.18</v>
      </c>
      <c r="K24" s="176"/>
      <c r="L24" s="337">
        <v>4</v>
      </c>
      <c r="M24" s="324">
        <f>L24*G49</f>
        <v>27824.84</v>
      </c>
      <c r="N24" s="176"/>
      <c r="O24" s="337">
        <v>33</v>
      </c>
      <c r="P24" s="339">
        <f>O24*G49</f>
        <v>229554.93</v>
      </c>
      <c r="Q24" s="324">
        <f aca="true" t="shared" si="4" ref="Q24:R28">F24+I24+L24+O24</f>
        <v>88.5</v>
      </c>
      <c r="R24" s="324">
        <f>G24+J24+M24+P24</f>
        <v>552364.56</v>
      </c>
      <c r="S24" s="47"/>
      <c r="T24" s="10"/>
      <c r="U24" s="10"/>
    </row>
    <row r="25" spans="1:21" ht="34.5" customHeight="1" hidden="1">
      <c r="A25" s="372"/>
      <c r="B25" s="357"/>
      <c r="C25" s="358"/>
      <c r="D25" s="359"/>
      <c r="E25" s="179"/>
      <c r="F25" s="336"/>
      <c r="G25" s="325"/>
      <c r="H25" s="176"/>
      <c r="I25" s="338"/>
      <c r="J25" s="325"/>
      <c r="K25" s="176"/>
      <c r="L25" s="338"/>
      <c r="M25" s="325"/>
      <c r="N25" s="176"/>
      <c r="O25" s="338"/>
      <c r="P25" s="340"/>
      <c r="Q25" s="325"/>
      <c r="R25" s="325"/>
      <c r="S25" s="47"/>
      <c r="T25" s="10"/>
      <c r="U25" s="10"/>
    </row>
    <row r="26" spans="1:21" ht="32.25" customHeight="1" hidden="1">
      <c r="A26" s="178"/>
      <c r="B26" s="297" t="s">
        <v>46</v>
      </c>
      <c r="C26" s="298"/>
      <c r="D26" s="299"/>
      <c r="E26" s="179"/>
      <c r="F26" s="174"/>
      <c r="G26" s="176">
        <f>F26*F49</f>
        <v>0</v>
      </c>
      <c r="H26" s="176"/>
      <c r="I26" s="177"/>
      <c r="J26" s="176">
        <f>I26*F49</f>
        <v>0</v>
      </c>
      <c r="K26" s="176"/>
      <c r="L26" s="177"/>
      <c r="M26" s="176">
        <f>L26*G49</f>
        <v>0</v>
      </c>
      <c r="N26" s="176"/>
      <c r="O26" s="177"/>
      <c r="P26" s="175">
        <f>O26*G49</f>
        <v>0</v>
      </c>
      <c r="Q26" s="176">
        <f t="shared" si="4"/>
        <v>0</v>
      </c>
      <c r="R26" s="176">
        <f t="shared" si="4"/>
        <v>0</v>
      </c>
      <c r="S26" s="47"/>
      <c r="T26" s="10"/>
      <c r="U26" s="10"/>
    </row>
    <row r="27" spans="1:21" ht="29.25" customHeight="1">
      <c r="A27" s="178"/>
      <c r="B27" s="297" t="s">
        <v>92</v>
      </c>
      <c r="C27" s="298"/>
      <c r="D27" s="299"/>
      <c r="E27" s="179"/>
      <c r="F27" s="174">
        <v>31</v>
      </c>
      <c r="G27" s="176">
        <f>F27*F49</f>
        <v>177563.66</v>
      </c>
      <c r="H27" s="176"/>
      <c r="I27" s="177">
        <v>100</v>
      </c>
      <c r="J27" s="176">
        <f>I27*F49</f>
        <v>572786</v>
      </c>
      <c r="K27" s="176"/>
      <c r="L27" s="177">
        <v>71</v>
      </c>
      <c r="M27" s="176">
        <f>L27*G49</f>
        <v>493890.91</v>
      </c>
      <c r="N27" s="176"/>
      <c r="O27" s="177">
        <v>70</v>
      </c>
      <c r="P27" s="175">
        <f>O27*G49</f>
        <v>486934.7</v>
      </c>
      <c r="Q27" s="176">
        <f t="shared" si="4"/>
        <v>272</v>
      </c>
      <c r="R27" s="176">
        <f t="shared" si="4"/>
        <v>1731175.27</v>
      </c>
      <c r="S27" s="47"/>
      <c r="T27" s="10"/>
      <c r="U27" s="10"/>
    </row>
    <row r="28" spans="1:21" ht="29.25" customHeight="1">
      <c r="A28" s="178"/>
      <c r="B28" s="297" t="s">
        <v>93</v>
      </c>
      <c r="C28" s="298"/>
      <c r="D28" s="299"/>
      <c r="E28" s="179"/>
      <c r="F28" s="174">
        <v>270</v>
      </c>
      <c r="G28" s="176">
        <f>F28*F49</f>
        <v>1546522.2</v>
      </c>
      <c r="H28" s="176"/>
      <c r="I28" s="177">
        <v>380</v>
      </c>
      <c r="J28" s="176">
        <f>I28*F49</f>
        <v>2176586.8</v>
      </c>
      <c r="K28" s="176"/>
      <c r="L28" s="177">
        <v>1750</v>
      </c>
      <c r="M28" s="176">
        <f>L28*G49</f>
        <v>12173367.5</v>
      </c>
      <c r="N28" s="176"/>
      <c r="O28" s="177">
        <v>1225</v>
      </c>
      <c r="P28" s="175">
        <f>O28*G49</f>
        <v>8521357.25</v>
      </c>
      <c r="Q28" s="176">
        <f t="shared" si="4"/>
        <v>3625</v>
      </c>
      <c r="R28" s="176">
        <f t="shared" si="4"/>
        <v>24417833.75</v>
      </c>
      <c r="S28" s="47"/>
      <c r="T28" s="10"/>
      <c r="U28" s="10"/>
    </row>
    <row r="29" spans="1:21" ht="56.25" customHeight="1">
      <c r="A29" s="172">
        <v>4</v>
      </c>
      <c r="B29" s="318" t="s">
        <v>47</v>
      </c>
      <c r="C29" s="319"/>
      <c r="D29" s="320"/>
      <c r="E29" s="179"/>
      <c r="F29" s="205">
        <f>F30+F31+F32+F33+F34</f>
        <v>566</v>
      </c>
      <c r="G29" s="187">
        <f>G30+G31+G32+G33+G34</f>
        <v>3241968.76</v>
      </c>
      <c r="H29" s="187"/>
      <c r="I29" s="186">
        <f>I30+I31+I32+I33+I34</f>
        <v>262</v>
      </c>
      <c r="J29" s="187">
        <f>J30+J31+J32+J33+J34</f>
        <v>1500699.3199999998</v>
      </c>
      <c r="K29" s="187"/>
      <c r="L29" s="186">
        <f>L30+L31+L32+L33+L34</f>
        <v>151</v>
      </c>
      <c r="M29" s="187">
        <f>M30+M31+M32+M33+M34</f>
        <v>1050387.71</v>
      </c>
      <c r="N29" s="187"/>
      <c r="O29" s="186">
        <f>O30+O31+O32+O33+O34</f>
        <v>393</v>
      </c>
      <c r="P29" s="189">
        <f>P30+P31+P32+P33+P34</f>
        <v>2733790.53</v>
      </c>
      <c r="Q29" s="187">
        <f>SUM(Q30:Q34)</f>
        <v>1372</v>
      </c>
      <c r="R29" s="187">
        <f>R30+R31+R32+R33+R34</f>
        <v>8526846.32</v>
      </c>
      <c r="S29" s="47"/>
      <c r="T29" s="10"/>
      <c r="U29" s="10"/>
    </row>
    <row r="30" spans="1:21" ht="33" customHeight="1">
      <c r="A30" s="178"/>
      <c r="B30" s="297" t="s">
        <v>48</v>
      </c>
      <c r="C30" s="298"/>
      <c r="D30" s="299"/>
      <c r="E30" s="179"/>
      <c r="F30" s="174">
        <v>28</v>
      </c>
      <c r="G30" s="176">
        <f>F30*F49</f>
        <v>160380.08</v>
      </c>
      <c r="H30" s="176"/>
      <c r="I30" s="177">
        <v>28</v>
      </c>
      <c r="J30" s="176">
        <f>I30*F49</f>
        <v>160380.08</v>
      </c>
      <c r="K30" s="176"/>
      <c r="L30" s="177">
        <v>28</v>
      </c>
      <c r="M30" s="176">
        <f>L30*G49</f>
        <v>194773.88</v>
      </c>
      <c r="N30" s="176"/>
      <c r="O30" s="177">
        <v>28</v>
      </c>
      <c r="P30" s="175">
        <f>O30*G49</f>
        <v>194773.88</v>
      </c>
      <c r="Q30" s="176">
        <f aca="true" t="shared" si="5" ref="Q30:R34">F30+I30+L30+O30</f>
        <v>112</v>
      </c>
      <c r="R30" s="176">
        <f t="shared" si="5"/>
        <v>710307.9199999999</v>
      </c>
      <c r="S30" s="47"/>
      <c r="T30" s="10"/>
      <c r="U30" s="10"/>
    </row>
    <row r="31" spans="1:21" ht="28.5" customHeight="1">
      <c r="A31" s="178"/>
      <c r="B31" s="297" t="s">
        <v>49</v>
      </c>
      <c r="C31" s="298"/>
      <c r="D31" s="299"/>
      <c r="E31" s="179"/>
      <c r="F31" s="174">
        <v>360</v>
      </c>
      <c r="G31" s="176">
        <f>F31*F49</f>
        <v>2062029.5999999999</v>
      </c>
      <c r="H31" s="176"/>
      <c r="I31" s="177">
        <v>110</v>
      </c>
      <c r="J31" s="176">
        <f>I31*F49</f>
        <v>630064.6</v>
      </c>
      <c r="K31" s="176"/>
      <c r="L31" s="177">
        <v>20</v>
      </c>
      <c r="M31" s="176">
        <f>L31*G49</f>
        <v>139124.2</v>
      </c>
      <c r="N31" s="176"/>
      <c r="O31" s="177">
        <v>210</v>
      </c>
      <c r="P31" s="175">
        <f>O31*G49</f>
        <v>1460804.1</v>
      </c>
      <c r="Q31" s="176">
        <f t="shared" si="5"/>
        <v>700</v>
      </c>
      <c r="R31" s="176">
        <f t="shared" si="5"/>
        <v>4292022.5</v>
      </c>
      <c r="S31" s="47"/>
      <c r="T31" s="10"/>
      <c r="U31" s="10"/>
    </row>
    <row r="32" spans="1:21" ht="26.25" customHeight="1">
      <c r="A32" s="178"/>
      <c r="B32" s="297" t="s">
        <v>50</v>
      </c>
      <c r="C32" s="298"/>
      <c r="D32" s="299"/>
      <c r="E32" s="179"/>
      <c r="F32" s="174">
        <v>93</v>
      </c>
      <c r="G32" s="176">
        <f>F32*F49</f>
        <v>532690.98</v>
      </c>
      <c r="H32" s="176"/>
      <c r="I32" s="177">
        <v>92</v>
      </c>
      <c r="J32" s="176">
        <f>I32*F49</f>
        <v>526963.12</v>
      </c>
      <c r="K32" s="176"/>
      <c r="L32" s="177">
        <v>92</v>
      </c>
      <c r="M32" s="176">
        <f>L32*G49</f>
        <v>639971.32</v>
      </c>
      <c r="N32" s="176"/>
      <c r="O32" s="177">
        <v>92</v>
      </c>
      <c r="P32" s="175">
        <f>O32*G49</f>
        <v>639971.32</v>
      </c>
      <c r="Q32" s="176">
        <f t="shared" si="5"/>
        <v>369</v>
      </c>
      <c r="R32" s="176">
        <f t="shared" si="5"/>
        <v>2339596.7399999998</v>
      </c>
      <c r="S32" s="47"/>
      <c r="T32" s="10"/>
      <c r="U32" s="10"/>
    </row>
    <row r="33" spans="1:21" ht="25.5" customHeight="1">
      <c r="A33" s="178"/>
      <c r="B33" s="297" t="s">
        <v>40</v>
      </c>
      <c r="C33" s="298"/>
      <c r="D33" s="299"/>
      <c r="E33" s="179">
        <v>112.1</v>
      </c>
      <c r="F33" s="174">
        <v>75</v>
      </c>
      <c r="G33" s="176">
        <f>F33*F49</f>
        <v>429589.5</v>
      </c>
      <c r="H33" s="176"/>
      <c r="I33" s="177">
        <v>25</v>
      </c>
      <c r="J33" s="176">
        <f>I33*F49</f>
        <v>143196.5</v>
      </c>
      <c r="K33" s="176"/>
      <c r="L33" s="177">
        <v>4</v>
      </c>
      <c r="M33" s="176">
        <f>L33*G49</f>
        <v>27824.84</v>
      </c>
      <c r="N33" s="176"/>
      <c r="O33" s="177">
        <v>56</v>
      </c>
      <c r="P33" s="175">
        <f>O33*G49</f>
        <v>389547.76</v>
      </c>
      <c r="Q33" s="176">
        <f t="shared" si="5"/>
        <v>160</v>
      </c>
      <c r="R33" s="176">
        <f t="shared" si="5"/>
        <v>990158.6</v>
      </c>
      <c r="S33" s="47"/>
      <c r="T33" s="10"/>
      <c r="U33" s="10"/>
    </row>
    <row r="34" spans="1:21" ht="25.5" customHeight="1">
      <c r="A34" s="178"/>
      <c r="B34" s="297" t="s">
        <v>108</v>
      </c>
      <c r="C34" s="298"/>
      <c r="D34" s="299"/>
      <c r="E34" s="179"/>
      <c r="F34" s="174">
        <v>10</v>
      </c>
      <c r="G34" s="176">
        <f>F34*F49</f>
        <v>57278.6</v>
      </c>
      <c r="H34" s="176"/>
      <c r="I34" s="177">
        <v>7</v>
      </c>
      <c r="J34" s="176">
        <f>I34*F49</f>
        <v>40095.02</v>
      </c>
      <c r="K34" s="176"/>
      <c r="L34" s="177">
        <v>7</v>
      </c>
      <c r="M34" s="176">
        <f>L34*G49</f>
        <v>48693.47</v>
      </c>
      <c r="N34" s="176"/>
      <c r="O34" s="177">
        <v>7</v>
      </c>
      <c r="P34" s="175">
        <f>O34*G49</f>
        <v>48693.47</v>
      </c>
      <c r="Q34" s="176">
        <f t="shared" si="5"/>
        <v>31</v>
      </c>
      <c r="R34" s="176">
        <f t="shared" si="5"/>
        <v>194760.56</v>
      </c>
      <c r="S34" s="47"/>
      <c r="T34" s="10"/>
      <c r="U34" s="10"/>
    </row>
    <row r="35" spans="1:21" ht="28.5" customHeight="1">
      <c r="A35" s="172">
        <v>5</v>
      </c>
      <c r="B35" s="318" t="s">
        <v>53</v>
      </c>
      <c r="C35" s="319"/>
      <c r="D35" s="320"/>
      <c r="E35" s="179"/>
      <c r="F35" s="198">
        <f>F36+F37+F38</f>
        <v>541</v>
      </c>
      <c r="G35" s="187">
        <f>G36+G37+G38</f>
        <v>3098772.26</v>
      </c>
      <c r="H35" s="187"/>
      <c r="I35" s="186">
        <f>I36+I37+I38</f>
        <v>170</v>
      </c>
      <c r="J35" s="187">
        <f>J36+J37+J38</f>
        <v>973736.2</v>
      </c>
      <c r="K35" s="187"/>
      <c r="L35" s="186">
        <f>L36+L37+L38</f>
        <v>46</v>
      </c>
      <c r="M35" s="187">
        <f>M36+M37+M38</f>
        <v>319985.66000000003</v>
      </c>
      <c r="N35" s="187"/>
      <c r="O35" s="186">
        <f>O36+O37+O38</f>
        <v>390</v>
      </c>
      <c r="P35" s="189">
        <f>P36+P37+P38</f>
        <v>2712921.9</v>
      </c>
      <c r="Q35" s="187">
        <f>Q36+Q37+Q38</f>
        <v>1147</v>
      </c>
      <c r="R35" s="187">
        <f>R36+R37+R38</f>
        <v>7105416.02</v>
      </c>
      <c r="S35" s="47"/>
      <c r="T35" s="10"/>
      <c r="U35" s="10"/>
    </row>
    <row r="36" spans="1:21" ht="27" customHeight="1">
      <c r="A36" s="178"/>
      <c r="B36" s="350" t="s">
        <v>98</v>
      </c>
      <c r="C36" s="351"/>
      <c r="D36" s="352"/>
      <c r="E36" s="179"/>
      <c r="F36" s="174">
        <v>85</v>
      </c>
      <c r="G36" s="176">
        <f>F36*F49</f>
        <v>486868.1</v>
      </c>
      <c r="H36" s="176"/>
      <c r="I36" s="177">
        <v>30</v>
      </c>
      <c r="J36" s="176">
        <f>I36*F49</f>
        <v>171835.8</v>
      </c>
      <c r="K36" s="176"/>
      <c r="L36" s="177">
        <v>6</v>
      </c>
      <c r="M36" s="176">
        <f>L36*G49</f>
        <v>41737.26</v>
      </c>
      <c r="N36" s="176"/>
      <c r="O36" s="177">
        <v>50</v>
      </c>
      <c r="P36" s="175">
        <f>O36*G49</f>
        <v>347810.5</v>
      </c>
      <c r="Q36" s="176">
        <f>F36+I36+L36+O36</f>
        <v>171</v>
      </c>
      <c r="R36" s="176">
        <f>G36+J36+M36+P36</f>
        <v>1048251.6599999999</v>
      </c>
      <c r="S36" s="47"/>
      <c r="T36" s="10"/>
      <c r="U36" s="10"/>
    </row>
    <row r="37" spans="1:21" ht="27" customHeight="1">
      <c r="A37" s="178"/>
      <c r="B37" s="297" t="s">
        <v>55</v>
      </c>
      <c r="C37" s="298"/>
      <c r="D37" s="299"/>
      <c r="E37" s="179"/>
      <c r="F37" s="174">
        <v>160</v>
      </c>
      <c r="G37" s="175">
        <f>F37*F49</f>
        <v>916457.6</v>
      </c>
      <c r="H37" s="176"/>
      <c r="I37" s="177">
        <v>60</v>
      </c>
      <c r="J37" s="175">
        <f>I37*F49</f>
        <v>343671.6</v>
      </c>
      <c r="K37" s="176"/>
      <c r="L37" s="177">
        <v>20</v>
      </c>
      <c r="M37" s="175">
        <f>L37*G49</f>
        <v>139124.2</v>
      </c>
      <c r="N37" s="176"/>
      <c r="O37" s="177">
        <v>140</v>
      </c>
      <c r="P37" s="175">
        <f>O37*G49</f>
        <v>973869.4</v>
      </c>
      <c r="Q37" s="176">
        <f>F37+I37+L37+O37</f>
        <v>380</v>
      </c>
      <c r="R37" s="175">
        <f>G37+J37+M37+P37</f>
        <v>2373122.8</v>
      </c>
      <c r="S37" s="47"/>
      <c r="T37" s="10"/>
      <c r="U37" s="10"/>
    </row>
    <row r="38" spans="1:21" ht="27" customHeight="1">
      <c r="A38" s="178"/>
      <c r="B38" s="297" t="s">
        <v>81</v>
      </c>
      <c r="C38" s="298"/>
      <c r="D38" s="299"/>
      <c r="E38" s="179"/>
      <c r="F38" s="174">
        <v>296</v>
      </c>
      <c r="G38" s="176">
        <f>SUM(F38)*F49</f>
        <v>1695446.5599999998</v>
      </c>
      <c r="H38" s="176"/>
      <c r="I38" s="177">
        <v>80</v>
      </c>
      <c r="J38" s="176">
        <f>SUM(I38)*F49</f>
        <v>458228.8</v>
      </c>
      <c r="K38" s="176"/>
      <c r="L38" s="177">
        <v>20</v>
      </c>
      <c r="M38" s="176">
        <f>SUM(L38)*G49</f>
        <v>139124.2</v>
      </c>
      <c r="N38" s="176"/>
      <c r="O38" s="177">
        <v>200</v>
      </c>
      <c r="P38" s="175">
        <f>SUM(O38)*G49</f>
        <v>1391242</v>
      </c>
      <c r="Q38" s="176">
        <f>F38+I38+L38+O38</f>
        <v>596</v>
      </c>
      <c r="R38" s="176">
        <f>SUM(G38)+J38+M38+P38</f>
        <v>3684041.56</v>
      </c>
      <c r="S38" s="47"/>
      <c r="T38" s="10"/>
      <c r="U38" s="10"/>
    </row>
    <row r="39" spans="1:21" ht="27" customHeight="1">
      <c r="A39" s="172">
        <v>6</v>
      </c>
      <c r="B39" s="318" t="s">
        <v>56</v>
      </c>
      <c r="C39" s="319"/>
      <c r="D39" s="320"/>
      <c r="E39" s="179"/>
      <c r="F39" s="201">
        <f>SUM(F40:F41)</f>
        <v>192.53</v>
      </c>
      <c r="G39" s="187">
        <f>SUM(G40:G41)</f>
        <v>1102784.8857999998</v>
      </c>
      <c r="H39" s="187"/>
      <c r="I39" s="202">
        <f>SUM(I40:I41)</f>
        <v>130.65</v>
      </c>
      <c r="J39" s="187">
        <f>SUM(J40:J41)</f>
        <v>748344.909</v>
      </c>
      <c r="K39" s="187"/>
      <c r="L39" s="202">
        <f>SUM(L40:L41)</f>
        <v>96.437</v>
      </c>
      <c r="M39" s="187">
        <f>SUM(M40:M41)</f>
        <v>670836.02377</v>
      </c>
      <c r="N39" s="187"/>
      <c r="O39" s="202">
        <f>SUM(O40:O41)</f>
        <v>216.71</v>
      </c>
      <c r="P39" s="189">
        <f>P40+P41</f>
        <v>1507480.2691000002</v>
      </c>
      <c r="Q39" s="187">
        <f>SUM(Q40:Q41)</f>
        <v>636.327</v>
      </c>
      <c r="R39" s="187">
        <f>SUM(R40:R41)</f>
        <v>4029446.0876700003</v>
      </c>
      <c r="S39" s="47"/>
      <c r="T39" s="10"/>
      <c r="U39" s="10"/>
    </row>
    <row r="40" spans="1:21" ht="27" customHeight="1">
      <c r="A40" s="178"/>
      <c r="B40" s="297" t="s">
        <v>86</v>
      </c>
      <c r="C40" s="298"/>
      <c r="D40" s="299"/>
      <c r="E40" s="179"/>
      <c r="F40" s="180">
        <v>186.53</v>
      </c>
      <c r="G40" s="176">
        <f>SUM(F40)*F49</f>
        <v>1068417.7258</v>
      </c>
      <c r="H40" s="176"/>
      <c r="I40" s="181">
        <v>124.65</v>
      </c>
      <c r="J40" s="176">
        <f>SUM(I40)*F49</f>
        <v>713977.749</v>
      </c>
      <c r="K40" s="176"/>
      <c r="L40" s="206">
        <v>90.437</v>
      </c>
      <c r="M40" s="176">
        <f>L40*G49</f>
        <v>629098.76377</v>
      </c>
      <c r="N40" s="176"/>
      <c r="O40" s="181">
        <v>210.71</v>
      </c>
      <c r="P40" s="175">
        <f>SUM(O40)*G49</f>
        <v>1465743.0091000001</v>
      </c>
      <c r="Q40" s="176">
        <f>F40+I40+L40+O40</f>
        <v>612.327</v>
      </c>
      <c r="R40" s="176">
        <f>SUM(G40)+J40+M40+P40</f>
        <v>3877237.2476700004</v>
      </c>
      <c r="S40" s="47"/>
      <c r="T40" s="10"/>
      <c r="U40" s="10"/>
    </row>
    <row r="41" spans="1:21" ht="27" customHeight="1">
      <c r="A41" s="178"/>
      <c r="B41" s="297" t="s">
        <v>85</v>
      </c>
      <c r="C41" s="298"/>
      <c r="D41" s="299"/>
      <c r="E41" s="179"/>
      <c r="F41" s="180">
        <v>6</v>
      </c>
      <c r="G41" s="176">
        <f>SUM(F41)*F49</f>
        <v>34367.159999999996</v>
      </c>
      <c r="H41" s="176"/>
      <c r="I41" s="181">
        <v>6</v>
      </c>
      <c r="J41" s="176">
        <f>SUM(I41)*F49</f>
        <v>34367.159999999996</v>
      </c>
      <c r="K41" s="176"/>
      <c r="L41" s="181">
        <v>6</v>
      </c>
      <c r="M41" s="176">
        <f>SUM(L41)*G49</f>
        <v>41737.26</v>
      </c>
      <c r="N41" s="176"/>
      <c r="O41" s="181">
        <v>6</v>
      </c>
      <c r="P41" s="175">
        <f>SUM(O41)*G49</f>
        <v>41737.26</v>
      </c>
      <c r="Q41" s="176">
        <f>F41+I41+L41+O41</f>
        <v>24</v>
      </c>
      <c r="R41" s="176">
        <f>SUM(G41)+J41+M41+P41</f>
        <v>152208.84</v>
      </c>
      <c r="S41" s="47"/>
      <c r="T41" s="10"/>
      <c r="U41" s="10"/>
    </row>
    <row r="42" spans="1:21" ht="27" customHeight="1">
      <c r="A42" s="172">
        <v>7</v>
      </c>
      <c r="B42" s="380" t="s">
        <v>82</v>
      </c>
      <c r="C42" s="381"/>
      <c r="D42" s="382"/>
      <c r="E42" s="179"/>
      <c r="F42" s="201">
        <f>F43+F44+F45</f>
        <v>142</v>
      </c>
      <c r="G42" s="187">
        <f>G43+G44+G45</f>
        <v>813356.1199999999</v>
      </c>
      <c r="H42" s="187">
        <f>SUM(H43:H44)</f>
        <v>0</v>
      </c>
      <c r="I42" s="202">
        <f>I43+I44+I45</f>
        <v>62.5</v>
      </c>
      <c r="J42" s="187">
        <f>J43+J44+J45</f>
        <v>357991.25</v>
      </c>
      <c r="K42" s="187">
        <f>SUM(K43:K44)</f>
        <v>0</v>
      </c>
      <c r="L42" s="202">
        <f>L43+L44+L45</f>
        <v>29.5</v>
      </c>
      <c r="M42" s="187">
        <f>M43+M44+M45</f>
        <v>205208.195</v>
      </c>
      <c r="N42" s="187">
        <f>SUM(N43:N44)</f>
        <v>0</v>
      </c>
      <c r="O42" s="202">
        <f>O43+O44+O45</f>
        <v>220</v>
      </c>
      <c r="P42" s="189">
        <f>P43+P44+P45</f>
        <v>1530366.2</v>
      </c>
      <c r="Q42" s="189">
        <f>Q43+Q44+Q45</f>
        <v>454</v>
      </c>
      <c r="R42" s="187">
        <f>R43+R44+R45</f>
        <v>2906921.7649999997</v>
      </c>
      <c r="S42" s="47"/>
      <c r="T42" s="10"/>
      <c r="U42" s="10"/>
    </row>
    <row r="43" spans="1:21" ht="27" customHeight="1">
      <c r="A43" s="172"/>
      <c r="B43" s="297" t="s">
        <v>83</v>
      </c>
      <c r="C43" s="298"/>
      <c r="D43" s="299"/>
      <c r="E43" s="179"/>
      <c r="F43" s="180">
        <v>12</v>
      </c>
      <c r="G43" s="176">
        <f>SUM(F43)*F49</f>
        <v>68734.31999999999</v>
      </c>
      <c r="H43" s="176"/>
      <c r="I43" s="181">
        <v>7.5</v>
      </c>
      <c r="J43" s="176">
        <f>SUM(I43)*F49</f>
        <v>42958.95</v>
      </c>
      <c r="K43" s="176"/>
      <c r="L43" s="181">
        <v>5.5</v>
      </c>
      <c r="M43" s="176">
        <f>SUM(L43)*G49</f>
        <v>38259.155</v>
      </c>
      <c r="N43" s="176"/>
      <c r="O43" s="181">
        <v>11</v>
      </c>
      <c r="P43" s="175">
        <f>SUM(O43)*G49</f>
        <v>76518.31</v>
      </c>
      <c r="Q43" s="175">
        <f>F43+I43+L43+O43</f>
        <v>36</v>
      </c>
      <c r="R43" s="176">
        <f>SUM(G43)+J43+M43+P43</f>
        <v>226470.735</v>
      </c>
      <c r="S43" s="47"/>
      <c r="T43" s="10"/>
      <c r="U43" s="10"/>
    </row>
    <row r="44" spans="1:21" ht="27" customHeight="1">
      <c r="A44" s="172"/>
      <c r="B44" s="297" t="s">
        <v>84</v>
      </c>
      <c r="C44" s="298"/>
      <c r="D44" s="299"/>
      <c r="E44" s="179"/>
      <c r="F44" s="180">
        <v>121</v>
      </c>
      <c r="G44" s="176">
        <f>SUM(F44)*F49</f>
        <v>693071.0599999999</v>
      </c>
      <c r="H44" s="176"/>
      <c r="I44" s="181">
        <v>46</v>
      </c>
      <c r="J44" s="176">
        <f>SUM(I44)*F49</f>
        <v>263481.56</v>
      </c>
      <c r="K44" s="176"/>
      <c r="L44" s="181">
        <v>15</v>
      </c>
      <c r="M44" s="176">
        <f>SUM(L44)*G49</f>
        <v>104343.15</v>
      </c>
      <c r="N44" s="176"/>
      <c r="O44" s="181">
        <v>200</v>
      </c>
      <c r="P44" s="175">
        <f>SUM(O44)*G49</f>
        <v>1391242</v>
      </c>
      <c r="Q44" s="175">
        <f>F44+I44+L44+O44</f>
        <v>382</v>
      </c>
      <c r="R44" s="176">
        <f>SUM(G44)+J44+M44+P44</f>
        <v>2452137.7699999996</v>
      </c>
      <c r="S44" s="47"/>
      <c r="T44" s="10"/>
      <c r="U44" s="10"/>
    </row>
    <row r="45" spans="1:21" ht="27" customHeight="1">
      <c r="A45" s="172"/>
      <c r="B45" s="297" t="s">
        <v>107</v>
      </c>
      <c r="C45" s="298"/>
      <c r="D45" s="299"/>
      <c r="E45" s="179"/>
      <c r="F45" s="180">
        <v>9</v>
      </c>
      <c r="G45" s="176">
        <f>F45*F49</f>
        <v>51550.74</v>
      </c>
      <c r="H45" s="176"/>
      <c r="I45" s="181">
        <v>9</v>
      </c>
      <c r="J45" s="176">
        <f>I45*F49</f>
        <v>51550.74</v>
      </c>
      <c r="K45" s="176"/>
      <c r="L45" s="181">
        <v>9</v>
      </c>
      <c r="M45" s="176">
        <f>L45*G49</f>
        <v>62605.89</v>
      </c>
      <c r="N45" s="176"/>
      <c r="O45" s="181">
        <v>9</v>
      </c>
      <c r="P45" s="175">
        <f>G49*O45</f>
        <v>62605.89</v>
      </c>
      <c r="Q45" s="175">
        <f>F45+I45+L45+O45</f>
        <v>36</v>
      </c>
      <c r="R45" s="176">
        <f>SUM(G45)+J45+M45+P45</f>
        <v>228313.26</v>
      </c>
      <c r="S45" s="47"/>
      <c r="T45" s="10"/>
      <c r="U45" s="10"/>
    </row>
    <row r="46" spans="1:20" ht="26.25" customHeight="1">
      <c r="A46" s="178"/>
      <c r="B46" s="366" t="s">
        <v>19</v>
      </c>
      <c r="C46" s="367"/>
      <c r="D46" s="368"/>
      <c r="E46" s="173" t="e">
        <f>#REF!+#REF!+#REF!+E12+E13+E14+E15+E16+E17+E33+#REF!+#REF!+#REF!</f>
        <v>#REF!</v>
      </c>
      <c r="F46" s="186">
        <f>F11+F18+F23+F29+F35+F39+F42</f>
        <v>4238.53</v>
      </c>
      <c r="G46" s="187">
        <f>G11+G18+G23+G29+G35+G39+G42</f>
        <v>24277706.4458</v>
      </c>
      <c r="H46" s="187" t="e">
        <f>#REF!+H11+H18+H23+H29+H35+H39+H42</f>
        <v>#REF!</v>
      </c>
      <c r="I46" s="186">
        <f>I11+I18+I23+I29+I35+I39+I42</f>
        <v>2314.15</v>
      </c>
      <c r="J46" s="187">
        <f>J11+J18+J23+J29+J35+J39+J42</f>
        <v>13255127.218999999</v>
      </c>
      <c r="K46" s="187" t="e">
        <f>#REF!+K11+K18+K23+K29+K35+K39+K42</f>
        <v>#REF!</v>
      </c>
      <c r="L46" s="186">
        <f>L11+L18+L23+L29+L35+L39+L42</f>
        <v>2653.437</v>
      </c>
      <c r="M46" s="187">
        <f>M11+M18+M23+M29+M35+M39+M42</f>
        <v>18457864.99377</v>
      </c>
      <c r="N46" s="187" t="e">
        <f>#REF!+N11+N18+N23+N29+N35+N39+N42</f>
        <v>#REF!</v>
      </c>
      <c r="O46" s="188">
        <f>O11+O18+O23+O29+O35+O39+O42</f>
        <v>3903.21</v>
      </c>
      <c r="P46" s="189">
        <f>P11+P18+P23+P29+P35+P39+P42</f>
        <v>27151548.434100002</v>
      </c>
      <c r="Q46" s="187">
        <f>Q11+Q18+Q23+Q29+Q35+Q39+Q42</f>
        <v>13109.327</v>
      </c>
      <c r="R46" s="187">
        <f>R11+R18+R23+R29+R35+R39+R42</f>
        <v>83142247.09267</v>
      </c>
      <c r="S46" s="48"/>
      <c r="T46" s="207"/>
    </row>
    <row r="47" spans="1:18" ht="25.5" customHeight="1">
      <c r="A47" s="190"/>
      <c r="B47" s="386" t="s">
        <v>8</v>
      </c>
      <c r="C47" s="387"/>
      <c r="D47" s="388"/>
      <c r="E47" s="362" t="s">
        <v>116</v>
      </c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4"/>
    </row>
    <row r="48" spans="1:22" ht="15.75" customHeight="1">
      <c r="A48" s="208"/>
      <c r="B48" s="209"/>
      <c r="C48" s="209"/>
      <c r="D48" s="209"/>
      <c r="E48" s="210"/>
      <c r="F48" s="210"/>
      <c r="G48" s="210"/>
      <c r="H48" s="210"/>
      <c r="I48" s="210"/>
      <c r="J48" s="211"/>
      <c r="K48" s="16"/>
      <c r="L48" s="16"/>
      <c r="M48" s="211"/>
      <c r="N48" s="16"/>
      <c r="O48" s="16"/>
      <c r="P48" s="211"/>
      <c r="Q48" s="16"/>
      <c r="R48" s="211"/>
      <c r="T48" s="9"/>
      <c r="U48" s="9"/>
      <c r="V48" s="9"/>
    </row>
    <row r="49" spans="1:22" ht="57.75" customHeight="1">
      <c r="A49" s="212"/>
      <c r="B49" s="213"/>
      <c r="C49" s="213"/>
      <c r="D49" s="212"/>
      <c r="E49" s="213" t="s">
        <v>11</v>
      </c>
      <c r="F49" s="1">
        <v>5727.86</v>
      </c>
      <c r="G49" s="2">
        <v>6956.21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T49" s="9"/>
      <c r="U49" s="9"/>
      <c r="V49" s="9"/>
    </row>
    <row r="50" spans="1:22" ht="31.5" customHeight="1">
      <c r="A50" s="365" t="s">
        <v>111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T50" s="9"/>
      <c r="U50" s="9"/>
      <c r="V50" s="9"/>
    </row>
    <row r="51" spans="1:22" ht="27.75" customHeight="1">
      <c r="A51" s="403" t="s">
        <v>15</v>
      </c>
      <c r="B51" s="404" t="s">
        <v>0</v>
      </c>
      <c r="C51" s="405"/>
      <c r="D51" s="406"/>
      <c r="E51" s="305" t="s">
        <v>1</v>
      </c>
      <c r="F51" s="305"/>
      <c r="G51" s="305"/>
      <c r="H51" s="305" t="s">
        <v>3</v>
      </c>
      <c r="I51" s="305"/>
      <c r="J51" s="305"/>
      <c r="K51" s="305" t="s">
        <v>4</v>
      </c>
      <c r="L51" s="305"/>
      <c r="M51" s="305"/>
      <c r="N51" s="305" t="s">
        <v>6</v>
      </c>
      <c r="O51" s="305"/>
      <c r="P51" s="305"/>
      <c r="Q51" s="305" t="s">
        <v>7</v>
      </c>
      <c r="R51" s="305"/>
      <c r="T51" s="9"/>
      <c r="U51" s="9"/>
      <c r="V51" s="9"/>
    </row>
    <row r="52" spans="1:22" ht="30" customHeight="1">
      <c r="A52" s="403"/>
      <c r="B52" s="407"/>
      <c r="C52" s="408"/>
      <c r="D52" s="409"/>
      <c r="E52" s="168"/>
      <c r="F52" s="168" t="s">
        <v>9</v>
      </c>
      <c r="G52" s="73" t="s">
        <v>5</v>
      </c>
      <c r="H52" s="168" t="s">
        <v>9</v>
      </c>
      <c r="I52" s="168" t="s">
        <v>9</v>
      </c>
      <c r="J52" s="73" t="s">
        <v>5</v>
      </c>
      <c r="K52" s="168" t="s">
        <v>9</v>
      </c>
      <c r="L52" s="168" t="s">
        <v>9</v>
      </c>
      <c r="M52" s="73" t="s">
        <v>5</v>
      </c>
      <c r="N52" s="168" t="s">
        <v>9</v>
      </c>
      <c r="O52" s="168" t="s">
        <v>9</v>
      </c>
      <c r="P52" s="73" t="s">
        <v>5</v>
      </c>
      <c r="Q52" s="168" t="s">
        <v>9</v>
      </c>
      <c r="R52" s="73" t="s">
        <v>5</v>
      </c>
      <c r="T52" s="9"/>
      <c r="U52" s="9"/>
      <c r="V52" s="9"/>
    </row>
    <row r="53" spans="1:22" ht="30" customHeight="1">
      <c r="A53" s="165">
        <v>2</v>
      </c>
      <c r="B53" s="315" t="s">
        <v>41</v>
      </c>
      <c r="C53" s="316"/>
      <c r="D53" s="317"/>
      <c r="E53" s="22"/>
      <c r="F53" s="214">
        <f>F54+F55+F56+F57+F58+F59</f>
        <v>111100</v>
      </c>
      <c r="G53" s="215">
        <f aca="true" t="shared" si="6" ref="G53:R53">G54+G55+G56+G57+G58+G59</f>
        <v>693264</v>
      </c>
      <c r="H53" s="215">
        <f t="shared" si="6"/>
        <v>161000</v>
      </c>
      <c r="I53" s="214">
        <f t="shared" si="6"/>
        <v>105000</v>
      </c>
      <c r="J53" s="215">
        <f t="shared" si="6"/>
        <v>655200</v>
      </c>
      <c r="K53" s="215">
        <f t="shared" si="6"/>
        <v>168000</v>
      </c>
      <c r="L53" s="214">
        <f t="shared" si="6"/>
        <v>123749</v>
      </c>
      <c r="M53" s="215">
        <f t="shared" si="6"/>
        <v>856838.0760000001</v>
      </c>
      <c r="N53" s="215">
        <f t="shared" si="6"/>
        <v>244000</v>
      </c>
      <c r="O53" s="214">
        <f t="shared" si="6"/>
        <v>149200</v>
      </c>
      <c r="P53" s="215">
        <f t="shared" si="6"/>
        <v>1033060.8</v>
      </c>
      <c r="Q53" s="215">
        <f t="shared" si="6"/>
        <v>489049</v>
      </c>
      <c r="R53" s="215">
        <f t="shared" si="6"/>
        <v>3238362.876</v>
      </c>
      <c r="S53" s="47"/>
      <c r="T53" s="9"/>
      <c r="U53" s="8"/>
      <c r="V53" s="9"/>
    </row>
    <row r="54" spans="1:21" ht="48" customHeight="1">
      <c r="A54" s="165"/>
      <c r="B54" s="383" t="s">
        <v>34</v>
      </c>
      <c r="C54" s="384"/>
      <c r="D54" s="385"/>
      <c r="E54" s="11">
        <v>53000</v>
      </c>
      <c r="F54" s="108">
        <v>38000</v>
      </c>
      <c r="G54" s="107">
        <f>F54*F87</f>
        <v>237120</v>
      </c>
      <c r="H54" s="107">
        <v>36000</v>
      </c>
      <c r="I54" s="108">
        <v>30000</v>
      </c>
      <c r="J54" s="107">
        <f>I54*F87</f>
        <v>187200</v>
      </c>
      <c r="K54" s="107">
        <v>24000</v>
      </c>
      <c r="L54" s="108">
        <v>45000</v>
      </c>
      <c r="M54" s="107">
        <f>L54*G87</f>
        <v>311580</v>
      </c>
      <c r="N54" s="107">
        <v>50000</v>
      </c>
      <c r="O54" s="108">
        <v>60000</v>
      </c>
      <c r="P54" s="107">
        <f>O54*G87</f>
        <v>415440</v>
      </c>
      <c r="Q54" s="107">
        <f aca="true" t="shared" si="7" ref="Q54:Q59">F54+I54+L54+O54</f>
        <v>173000</v>
      </c>
      <c r="R54" s="107">
        <f aca="true" t="shared" si="8" ref="R54:R64">G54+J54+M54+P54</f>
        <v>1151340</v>
      </c>
      <c r="S54" s="47"/>
      <c r="U54" s="10"/>
    </row>
    <row r="55" spans="1:21" ht="33.75" customHeight="1">
      <c r="A55" s="165"/>
      <c r="B55" s="383" t="s">
        <v>35</v>
      </c>
      <c r="C55" s="384"/>
      <c r="D55" s="385"/>
      <c r="E55" s="11">
        <v>27000</v>
      </c>
      <c r="F55" s="108">
        <v>20000</v>
      </c>
      <c r="G55" s="107">
        <f>F55*F87</f>
        <v>124800</v>
      </c>
      <c r="H55" s="107">
        <v>17000</v>
      </c>
      <c r="I55" s="108">
        <v>23000</v>
      </c>
      <c r="J55" s="107">
        <f>I55*F87</f>
        <v>143520</v>
      </c>
      <c r="K55" s="107">
        <v>19000</v>
      </c>
      <c r="L55" s="108">
        <v>18549</v>
      </c>
      <c r="M55" s="107">
        <f>L55*G87</f>
        <v>128433.27600000001</v>
      </c>
      <c r="N55" s="107">
        <v>41000</v>
      </c>
      <c r="O55" s="108">
        <v>22000</v>
      </c>
      <c r="P55" s="107">
        <f>O55*G87</f>
        <v>152328</v>
      </c>
      <c r="Q55" s="107">
        <f t="shared" si="7"/>
        <v>83549</v>
      </c>
      <c r="R55" s="107">
        <f t="shared" si="8"/>
        <v>549081.2760000001</v>
      </c>
      <c r="S55" s="47"/>
      <c r="U55" s="10"/>
    </row>
    <row r="56" spans="1:21" ht="35.25" customHeight="1">
      <c r="A56" s="165"/>
      <c r="B56" s="383" t="s">
        <v>36</v>
      </c>
      <c r="C56" s="384"/>
      <c r="D56" s="385"/>
      <c r="E56" s="11">
        <v>70000</v>
      </c>
      <c r="F56" s="108">
        <v>15000</v>
      </c>
      <c r="G56" s="107">
        <f>F56*F87</f>
        <v>93600</v>
      </c>
      <c r="H56" s="107">
        <v>55000</v>
      </c>
      <c r="I56" s="108">
        <v>14000</v>
      </c>
      <c r="J56" s="107">
        <f>I56*F87</f>
        <v>87360</v>
      </c>
      <c r="K56" s="107">
        <v>45000</v>
      </c>
      <c r="L56" s="108">
        <v>13000</v>
      </c>
      <c r="M56" s="107">
        <f>L56*G87</f>
        <v>90012</v>
      </c>
      <c r="N56" s="107">
        <v>70000</v>
      </c>
      <c r="O56" s="108">
        <v>16000</v>
      </c>
      <c r="P56" s="107">
        <f>O56*G87</f>
        <v>110784</v>
      </c>
      <c r="Q56" s="107">
        <f t="shared" si="7"/>
        <v>58000</v>
      </c>
      <c r="R56" s="107">
        <f t="shared" si="8"/>
        <v>381756</v>
      </c>
      <c r="S56" s="47"/>
      <c r="U56" s="10"/>
    </row>
    <row r="57" spans="1:21" ht="30.75" customHeight="1">
      <c r="A57" s="25"/>
      <c r="B57" s="379" t="s">
        <v>37</v>
      </c>
      <c r="C57" s="379"/>
      <c r="D57" s="379"/>
      <c r="E57" s="5">
        <v>17000</v>
      </c>
      <c r="F57" s="108">
        <v>15000</v>
      </c>
      <c r="G57" s="107">
        <f>F57*F87</f>
        <v>93600</v>
      </c>
      <c r="H57" s="107">
        <v>14000</v>
      </c>
      <c r="I57" s="108">
        <v>15000</v>
      </c>
      <c r="J57" s="107">
        <f>I57*F87</f>
        <v>93600</v>
      </c>
      <c r="K57" s="107">
        <v>13000</v>
      </c>
      <c r="L57" s="108">
        <v>15000</v>
      </c>
      <c r="M57" s="107">
        <f>L57*G87</f>
        <v>103860</v>
      </c>
      <c r="N57" s="107">
        <v>24000</v>
      </c>
      <c r="O57" s="108">
        <v>15000</v>
      </c>
      <c r="P57" s="107">
        <f>O57*G87</f>
        <v>103860</v>
      </c>
      <c r="Q57" s="107">
        <f t="shared" si="7"/>
        <v>60000</v>
      </c>
      <c r="R57" s="107">
        <f t="shared" si="8"/>
        <v>394920</v>
      </c>
      <c r="S57" s="47"/>
      <c r="U57" s="10"/>
    </row>
    <row r="58" spans="1:21" ht="29.25" customHeight="1">
      <c r="A58" s="25"/>
      <c r="B58" s="379" t="s">
        <v>38</v>
      </c>
      <c r="C58" s="379"/>
      <c r="D58" s="379"/>
      <c r="E58" s="5">
        <v>31000</v>
      </c>
      <c r="F58" s="108">
        <v>20000</v>
      </c>
      <c r="G58" s="107">
        <f>F58*F87</f>
        <v>124800</v>
      </c>
      <c r="H58" s="107">
        <v>27000</v>
      </c>
      <c r="I58" s="108">
        <v>20000</v>
      </c>
      <c r="J58" s="107">
        <f>I58*F87</f>
        <v>124800</v>
      </c>
      <c r="K58" s="107">
        <v>58000</v>
      </c>
      <c r="L58" s="108">
        <v>25000</v>
      </c>
      <c r="M58" s="107">
        <f>L58*G87</f>
        <v>173100</v>
      </c>
      <c r="N58" s="107">
        <v>44000</v>
      </c>
      <c r="O58" s="108">
        <v>25000</v>
      </c>
      <c r="P58" s="107">
        <f>O58*G87</f>
        <v>173100</v>
      </c>
      <c r="Q58" s="107">
        <f t="shared" si="7"/>
        <v>90000</v>
      </c>
      <c r="R58" s="107">
        <f t="shared" si="8"/>
        <v>595800</v>
      </c>
      <c r="S58" s="47"/>
      <c r="U58" s="10"/>
    </row>
    <row r="59" spans="1:21" ht="45.75" customHeight="1">
      <c r="A59" s="25"/>
      <c r="B59" s="379" t="s">
        <v>39</v>
      </c>
      <c r="C59" s="379"/>
      <c r="D59" s="379"/>
      <c r="E59" s="5">
        <v>8000</v>
      </c>
      <c r="F59" s="108">
        <v>3100</v>
      </c>
      <c r="G59" s="107">
        <f>F59*F87</f>
        <v>19344</v>
      </c>
      <c r="H59" s="107">
        <v>12000</v>
      </c>
      <c r="I59" s="108">
        <v>3000</v>
      </c>
      <c r="J59" s="107">
        <f>I59*F87</f>
        <v>18720</v>
      </c>
      <c r="K59" s="107">
        <v>9000</v>
      </c>
      <c r="L59" s="108">
        <v>7200</v>
      </c>
      <c r="M59" s="107">
        <f>L59*G87</f>
        <v>49852.8</v>
      </c>
      <c r="N59" s="107">
        <v>15000</v>
      </c>
      <c r="O59" s="108">
        <v>11200</v>
      </c>
      <c r="P59" s="107">
        <f>O59*G87</f>
        <v>77548.8</v>
      </c>
      <c r="Q59" s="107">
        <f t="shared" si="7"/>
        <v>24500</v>
      </c>
      <c r="R59" s="107">
        <f t="shared" si="8"/>
        <v>165465.6</v>
      </c>
      <c r="S59" s="47"/>
      <c r="U59" s="10"/>
    </row>
    <row r="60" spans="1:21" ht="27" customHeight="1">
      <c r="A60" s="165">
        <v>3</v>
      </c>
      <c r="B60" s="315" t="s">
        <v>42</v>
      </c>
      <c r="C60" s="316"/>
      <c r="D60" s="317"/>
      <c r="E60" s="11">
        <v>9000</v>
      </c>
      <c r="F60" s="109">
        <f>SUM(F61:F64)</f>
        <v>25200</v>
      </c>
      <c r="G60" s="44">
        <f aca="true" t="shared" si="9" ref="G60:R60">SUM(G61:G64)</f>
        <v>157248</v>
      </c>
      <c r="H60" s="44">
        <f t="shared" si="9"/>
        <v>0</v>
      </c>
      <c r="I60" s="109">
        <f t="shared" si="9"/>
        <v>26260</v>
      </c>
      <c r="J60" s="44">
        <f t="shared" si="9"/>
        <v>163862.4</v>
      </c>
      <c r="K60" s="44">
        <f t="shared" si="9"/>
        <v>0</v>
      </c>
      <c r="L60" s="109">
        <f t="shared" si="9"/>
        <v>25400</v>
      </c>
      <c r="M60" s="44">
        <f t="shared" si="9"/>
        <v>175869.6</v>
      </c>
      <c r="N60" s="44">
        <f t="shared" si="9"/>
        <v>0</v>
      </c>
      <c r="O60" s="109">
        <f t="shared" si="9"/>
        <v>26500</v>
      </c>
      <c r="P60" s="44">
        <f t="shared" si="9"/>
        <v>183486</v>
      </c>
      <c r="Q60" s="44">
        <f t="shared" si="9"/>
        <v>103360</v>
      </c>
      <c r="R60" s="44">
        <f t="shared" si="9"/>
        <v>680466</v>
      </c>
      <c r="S60" s="47"/>
      <c r="U60" s="10"/>
    </row>
    <row r="61" spans="1:21" ht="27" customHeight="1">
      <c r="A61" s="165"/>
      <c r="B61" s="321" t="s">
        <v>94</v>
      </c>
      <c r="C61" s="326"/>
      <c r="D61" s="327"/>
      <c r="E61" s="5"/>
      <c r="F61" s="108">
        <v>20000</v>
      </c>
      <c r="G61" s="107">
        <f>F61*F87</f>
        <v>124800</v>
      </c>
      <c r="H61" s="107"/>
      <c r="I61" s="108">
        <v>21860</v>
      </c>
      <c r="J61" s="107">
        <f>I61*F87</f>
        <v>136406.4</v>
      </c>
      <c r="K61" s="107"/>
      <c r="L61" s="108">
        <v>20000</v>
      </c>
      <c r="M61" s="107">
        <f>L61*G87</f>
        <v>138480</v>
      </c>
      <c r="N61" s="107"/>
      <c r="O61" s="108">
        <v>20500</v>
      </c>
      <c r="P61" s="107">
        <f>O61*G87</f>
        <v>141942</v>
      </c>
      <c r="Q61" s="107">
        <f>F61+I61+L61+O61</f>
        <v>82360</v>
      </c>
      <c r="R61" s="107">
        <f t="shared" si="8"/>
        <v>541628.4</v>
      </c>
      <c r="S61" s="47"/>
      <c r="U61" s="10"/>
    </row>
    <row r="62" spans="1:21" ht="27" customHeight="1">
      <c r="A62" s="165"/>
      <c r="B62" s="321" t="s">
        <v>95</v>
      </c>
      <c r="C62" s="326"/>
      <c r="D62" s="327"/>
      <c r="E62" s="5"/>
      <c r="F62" s="108">
        <v>2400</v>
      </c>
      <c r="G62" s="107">
        <f>F62*F87</f>
        <v>14976</v>
      </c>
      <c r="H62" s="107"/>
      <c r="I62" s="108">
        <v>1500</v>
      </c>
      <c r="J62" s="107">
        <f>I62*F87</f>
        <v>9360</v>
      </c>
      <c r="K62" s="107"/>
      <c r="L62" s="108">
        <v>2400</v>
      </c>
      <c r="M62" s="107">
        <f>L62*G87</f>
        <v>16617.600000000002</v>
      </c>
      <c r="N62" s="107"/>
      <c r="O62" s="108">
        <v>2000</v>
      </c>
      <c r="P62" s="107">
        <f>O62*G87</f>
        <v>13848</v>
      </c>
      <c r="Q62" s="107">
        <f>F62+I62+L62+O62</f>
        <v>8300</v>
      </c>
      <c r="R62" s="107">
        <f t="shared" si="8"/>
        <v>54801.600000000006</v>
      </c>
      <c r="S62" s="47"/>
      <c r="U62" s="10"/>
    </row>
    <row r="63" spans="1:21" ht="27" customHeight="1">
      <c r="A63" s="165"/>
      <c r="B63" s="321" t="s">
        <v>97</v>
      </c>
      <c r="C63" s="326"/>
      <c r="D63" s="327"/>
      <c r="E63" s="5"/>
      <c r="F63" s="108">
        <v>1500</v>
      </c>
      <c r="G63" s="107">
        <f>F63*F87</f>
        <v>9360</v>
      </c>
      <c r="H63" s="107"/>
      <c r="I63" s="108">
        <v>1200</v>
      </c>
      <c r="J63" s="107">
        <f>I63*F87</f>
        <v>7488</v>
      </c>
      <c r="K63" s="107"/>
      <c r="L63" s="108">
        <v>1100</v>
      </c>
      <c r="M63" s="107">
        <f>L63*G87</f>
        <v>7616.400000000001</v>
      </c>
      <c r="N63" s="107"/>
      <c r="O63" s="108">
        <v>1500</v>
      </c>
      <c r="P63" s="107">
        <f>O63*G87</f>
        <v>10386</v>
      </c>
      <c r="Q63" s="107">
        <f>F63+I63+L63+O63</f>
        <v>5300</v>
      </c>
      <c r="R63" s="107">
        <f t="shared" si="8"/>
        <v>34850.4</v>
      </c>
      <c r="S63" s="47"/>
      <c r="U63" s="10"/>
    </row>
    <row r="64" spans="1:21" ht="27" customHeight="1">
      <c r="A64" s="165"/>
      <c r="B64" s="321" t="s">
        <v>96</v>
      </c>
      <c r="C64" s="326"/>
      <c r="D64" s="327"/>
      <c r="E64" s="5"/>
      <c r="F64" s="108">
        <v>1300</v>
      </c>
      <c r="G64" s="107">
        <f>F64*F87</f>
        <v>8112</v>
      </c>
      <c r="H64" s="107"/>
      <c r="I64" s="108">
        <v>1700</v>
      </c>
      <c r="J64" s="107">
        <f>I64*F87</f>
        <v>10608</v>
      </c>
      <c r="K64" s="107"/>
      <c r="L64" s="108">
        <v>1900</v>
      </c>
      <c r="M64" s="107">
        <f>L64*G87</f>
        <v>13155.6</v>
      </c>
      <c r="N64" s="107"/>
      <c r="O64" s="108">
        <v>2500</v>
      </c>
      <c r="P64" s="107">
        <f>O64*G87</f>
        <v>17310</v>
      </c>
      <c r="Q64" s="107">
        <f>F64+I64+L64+O64</f>
        <v>7400</v>
      </c>
      <c r="R64" s="107">
        <f t="shared" si="8"/>
        <v>49185.6</v>
      </c>
      <c r="S64" s="47"/>
      <c r="U64" s="10"/>
    </row>
    <row r="65" spans="1:21" ht="28.5" customHeight="1">
      <c r="A65" s="165">
        <v>4</v>
      </c>
      <c r="B65" s="315" t="s">
        <v>43</v>
      </c>
      <c r="C65" s="316"/>
      <c r="D65" s="317"/>
      <c r="E65" s="11">
        <v>20000</v>
      </c>
      <c r="F65" s="109">
        <f>F66+F67+F68</f>
        <v>68900</v>
      </c>
      <c r="G65" s="44">
        <f>G66+G67+G68</f>
        <v>429936</v>
      </c>
      <c r="H65" s="44">
        <f aca="true" t="shared" si="10" ref="H65:R65">H66+H67+H68</f>
        <v>0</v>
      </c>
      <c r="I65" s="109">
        <f t="shared" si="10"/>
        <v>23335</v>
      </c>
      <c r="J65" s="44">
        <f t="shared" si="10"/>
        <v>145610.4</v>
      </c>
      <c r="K65" s="44">
        <f t="shared" si="10"/>
        <v>0</v>
      </c>
      <c r="L65" s="109">
        <f t="shared" si="10"/>
        <v>45893</v>
      </c>
      <c r="M65" s="44">
        <f t="shared" si="10"/>
        <v>317763.13200000004</v>
      </c>
      <c r="N65" s="44">
        <f t="shared" si="10"/>
        <v>0</v>
      </c>
      <c r="O65" s="109">
        <f t="shared" si="10"/>
        <v>94930</v>
      </c>
      <c r="P65" s="44">
        <f t="shared" si="10"/>
        <v>657295.3200000001</v>
      </c>
      <c r="Q65" s="44">
        <f t="shared" si="10"/>
        <v>233058</v>
      </c>
      <c r="R65" s="44">
        <f t="shared" si="10"/>
        <v>1550604.852</v>
      </c>
      <c r="S65" s="47"/>
      <c r="U65" s="10"/>
    </row>
    <row r="66" spans="1:21" ht="37.5" customHeight="1">
      <c r="A66" s="25"/>
      <c r="B66" s="331" t="s">
        <v>44</v>
      </c>
      <c r="C66" s="332"/>
      <c r="D66" s="333"/>
      <c r="E66" s="5"/>
      <c r="F66" s="108">
        <v>3500</v>
      </c>
      <c r="G66" s="107">
        <f>F66*F87</f>
        <v>21840</v>
      </c>
      <c r="H66" s="107"/>
      <c r="I66" s="108">
        <v>3700</v>
      </c>
      <c r="J66" s="107">
        <f>I66*F87</f>
        <v>23088</v>
      </c>
      <c r="K66" s="107"/>
      <c r="L66" s="108">
        <v>4500</v>
      </c>
      <c r="M66" s="107">
        <f>L66*G87</f>
        <v>31158</v>
      </c>
      <c r="N66" s="107"/>
      <c r="O66" s="108">
        <v>5100</v>
      </c>
      <c r="P66" s="107">
        <f>O66*G87</f>
        <v>35312.4</v>
      </c>
      <c r="Q66" s="107">
        <f aca="true" t="shared" si="11" ref="Q66:R68">F66+I66+L66+O66</f>
        <v>16800</v>
      </c>
      <c r="R66" s="107">
        <f>G66+J66+M66+P66</f>
        <v>111398.4</v>
      </c>
      <c r="S66" s="47"/>
      <c r="U66" s="10"/>
    </row>
    <row r="67" spans="1:21" ht="34.5" customHeight="1">
      <c r="A67" s="25"/>
      <c r="B67" s="331" t="s">
        <v>58</v>
      </c>
      <c r="C67" s="332"/>
      <c r="D67" s="333"/>
      <c r="E67" s="5">
        <v>29400</v>
      </c>
      <c r="F67" s="108">
        <v>51000</v>
      </c>
      <c r="G67" s="107">
        <f>F67*F87</f>
        <v>318240</v>
      </c>
      <c r="H67" s="107"/>
      <c r="I67" s="108">
        <v>14380</v>
      </c>
      <c r="J67" s="107">
        <f>I67*F87</f>
        <v>89731.2</v>
      </c>
      <c r="K67" s="107"/>
      <c r="L67" s="108">
        <v>33670</v>
      </c>
      <c r="M67" s="107">
        <f>L67*G87</f>
        <v>233131.08000000002</v>
      </c>
      <c r="N67" s="107"/>
      <c r="O67" s="108">
        <v>74400</v>
      </c>
      <c r="P67" s="107">
        <f>O67*G87</f>
        <v>515145.60000000003</v>
      </c>
      <c r="Q67" s="107">
        <f t="shared" si="11"/>
        <v>173450</v>
      </c>
      <c r="R67" s="107">
        <f>G67+J67+M67+P67</f>
        <v>1156247.8800000001</v>
      </c>
      <c r="S67" s="47"/>
      <c r="U67" s="10"/>
    </row>
    <row r="68" spans="1:21" ht="33" customHeight="1">
      <c r="A68" s="25"/>
      <c r="B68" s="331" t="s">
        <v>59</v>
      </c>
      <c r="C68" s="332"/>
      <c r="D68" s="333"/>
      <c r="E68" s="5"/>
      <c r="F68" s="108">
        <v>14400</v>
      </c>
      <c r="G68" s="107">
        <f>F68*F87</f>
        <v>89856</v>
      </c>
      <c r="H68" s="107"/>
      <c r="I68" s="108">
        <v>5255</v>
      </c>
      <c r="J68" s="107">
        <f>I68*F87</f>
        <v>32791.200000000004</v>
      </c>
      <c r="K68" s="107"/>
      <c r="L68" s="108">
        <v>7723</v>
      </c>
      <c r="M68" s="107">
        <f>L68*G87</f>
        <v>53474.052</v>
      </c>
      <c r="N68" s="107"/>
      <c r="O68" s="108">
        <v>15430</v>
      </c>
      <c r="P68" s="107">
        <f>O68*G87</f>
        <v>106837.32</v>
      </c>
      <c r="Q68" s="107">
        <f t="shared" si="11"/>
        <v>42808</v>
      </c>
      <c r="R68" s="107">
        <f t="shared" si="11"/>
        <v>282958.57200000004</v>
      </c>
      <c r="S68" s="47"/>
      <c r="U68" s="10"/>
    </row>
    <row r="69" spans="1:21" ht="60.75" customHeight="1">
      <c r="A69" s="165">
        <v>5</v>
      </c>
      <c r="B69" s="315" t="s">
        <v>47</v>
      </c>
      <c r="C69" s="316"/>
      <c r="D69" s="317"/>
      <c r="E69" s="5"/>
      <c r="F69" s="109">
        <f>F70+F71+F72+F73+F74</f>
        <v>21243</v>
      </c>
      <c r="G69" s="44">
        <f>G70+G71+G72+G73+G74</f>
        <v>132556.32</v>
      </c>
      <c r="H69" s="44">
        <f aca="true" t="shared" si="12" ref="H69:N69">H70+H71+H72+H73</f>
        <v>0</v>
      </c>
      <c r="I69" s="109">
        <f>I70+I71+I72+I73+I74</f>
        <v>19065</v>
      </c>
      <c r="J69" s="44">
        <f>J70+J71+J72+J73+J74</f>
        <v>118965.6</v>
      </c>
      <c r="K69" s="44">
        <f t="shared" si="12"/>
        <v>0</v>
      </c>
      <c r="L69" s="109">
        <f>L70+L71+L72+L73+L74</f>
        <v>20424</v>
      </c>
      <c r="M69" s="44">
        <f>M70+M71+M72+M73+M74</f>
        <v>141415.776</v>
      </c>
      <c r="N69" s="44">
        <f t="shared" si="12"/>
        <v>0</v>
      </c>
      <c r="O69" s="109">
        <f>O70+O71+O72+O73+O74</f>
        <v>22535.1</v>
      </c>
      <c r="P69" s="44">
        <f>P70+P71+P72+P73+P74</f>
        <v>156033.0324</v>
      </c>
      <c r="Q69" s="44">
        <f>Q70+Q71+Q72+Q73+Q74</f>
        <v>83267.1</v>
      </c>
      <c r="R69" s="44">
        <f>R70+R71+R72+R73+R74</f>
        <v>548970.7283999999</v>
      </c>
      <c r="S69" s="47"/>
      <c r="U69" s="10"/>
    </row>
    <row r="70" spans="1:21" ht="33" customHeight="1">
      <c r="A70" s="25"/>
      <c r="B70" s="331" t="s">
        <v>48</v>
      </c>
      <c r="C70" s="332"/>
      <c r="D70" s="333"/>
      <c r="E70" s="5"/>
      <c r="F70" s="108">
        <v>3193</v>
      </c>
      <c r="G70" s="166">
        <f>F70*F87</f>
        <v>19924.32</v>
      </c>
      <c r="H70" s="107"/>
      <c r="I70" s="108">
        <v>2815</v>
      </c>
      <c r="J70" s="107">
        <f>I70*F87</f>
        <v>17565.600000000002</v>
      </c>
      <c r="K70" s="107"/>
      <c r="L70" s="108">
        <v>2814</v>
      </c>
      <c r="M70" s="107">
        <f>L70*G87</f>
        <v>19484.136000000002</v>
      </c>
      <c r="N70" s="107"/>
      <c r="O70" s="108">
        <v>2588</v>
      </c>
      <c r="P70" s="107">
        <f>O70*G87</f>
        <v>17919.312</v>
      </c>
      <c r="Q70" s="107">
        <f aca="true" t="shared" si="13" ref="Q70:R75">F70+I70+L70+O70</f>
        <v>11410</v>
      </c>
      <c r="R70" s="107">
        <f t="shared" si="13"/>
        <v>74893.368</v>
      </c>
      <c r="S70" s="47"/>
      <c r="U70" s="10"/>
    </row>
    <row r="71" spans="1:21" ht="36" customHeight="1">
      <c r="A71" s="25"/>
      <c r="B71" s="331" t="s">
        <v>49</v>
      </c>
      <c r="C71" s="332"/>
      <c r="D71" s="333"/>
      <c r="E71" s="5"/>
      <c r="F71" s="108">
        <v>10000</v>
      </c>
      <c r="G71" s="160">
        <f>F71*F87</f>
        <v>62400</v>
      </c>
      <c r="H71" s="107"/>
      <c r="I71" s="108">
        <v>8000</v>
      </c>
      <c r="J71" s="107">
        <f>I71*F87</f>
        <v>49920</v>
      </c>
      <c r="K71" s="107"/>
      <c r="L71" s="108">
        <v>8000</v>
      </c>
      <c r="M71" s="107">
        <f>L71*G87</f>
        <v>55392</v>
      </c>
      <c r="N71" s="107"/>
      <c r="O71" s="108">
        <v>10000</v>
      </c>
      <c r="P71" s="107">
        <f>O71*G87</f>
        <v>69240</v>
      </c>
      <c r="Q71" s="107">
        <f t="shared" si="13"/>
        <v>36000</v>
      </c>
      <c r="R71" s="107">
        <f t="shared" si="13"/>
        <v>236952</v>
      </c>
      <c r="S71" s="47"/>
      <c r="U71" s="10"/>
    </row>
    <row r="72" spans="1:21" ht="34.5" customHeight="1">
      <c r="A72" s="25"/>
      <c r="B72" s="331" t="s">
        <v>50</v>
      </c>
      <c r="C72" s="332"/>
      <c r="D72" s="333"/>
      <c r="E72" s="5"/>
      <c r="F72" s="108">
        <v>5000</v>
      </c>
      <c r="G72" s="160">
        <f>F72*F87</f>
        <v>31200</v>
      </c>
      <c r="H72" s="107"/>
      <c r="I72" s="108">
        <v>4500</v>
      </c>
      <c r="J72" s="107">
        <f>I72*F87</f>
        <v>28080</v>
      </c>
      <c r="K72" s="107"/>
      <c r="L72" s="108">
        <v>6160</v>
      </c>
      <c r="M72" s="107">
        <f>L72*G87</f>
        <v>42651.840000000004</v>
      </c>
      <c r="N72" s="107"/>
      <c r="O72" s="108">
        <v>4500</v>
      </c>
      <c r="P72" s="107">
        <f>O72*G87</f>
        <v>31158</v>
      </c>
      <c r="Q72" s="107">
        <f t="shared" si="13"/>
        <v>20160</v>
      </c>
      <c r="R72" s="107">
        <f t="shared" si="13"/>
        <v>133089.84</v>
      </c>
      <c r="S72" s="47"/>
      <c r="U72" s="10"/>
    </row>
    <row r="73" spans="1:21" ht="31.5" customHeight="1">
      <c r="A73" s="25"/>
      <c r="B73" s="334" t="s">
        <v>40</v>
      </c>
      <c r="C73" s="334"/>
      <c r="D73" s="334"/>
      <c r="E73" s="5"/>
      <c r="F73" s="108">
        <v>1300</v>
      </c>
      <c r="G73" s="160">
        <f>F73*F87</f>
        <v>8112</v>
      </c>
      <c r="H73" s="107"/>
      <c r="I73" s="108">
        <v>2000</v>
      </c>
      <c r="J73" s="107">
        <f>I73*F87</f>
        <v>12480</v>
      </c>
      <c r="K73" s="107"/>
      <c r="L73" s="108">
        <v>1700</v>
      </c>
      <c r="M73" s="107">
        <f>L73*G87</f>
        <v>11770.800000000001</v>
      </c>
      <c r="N73" s="107"/>
      <c r="O73" s="108">
        <v>3696</v>
      </c>
      <c r="P73" s="107">
        <f>O73*G87</f>
        <v>25591.104000000003</v>
      </c>
      <c r="Q73" s="107">
        <f t="shared" si="13"/>
        <v>8696</v>
      </c>
      <c r="R73" s="107">
        <f t="shared" si="13"/>
        <v>57953.90400000001</v>
      </c>
      <c r="S73" s="47"/>
      <c r="U73" s="10"/>
    </row>
    <row r="74" spans="1:21" ht="31.5" customHeight="1">
      <c r="A74" s="25"/>
      <c r="B74" s="297" t="s">
        <v>108</v>
      </c>
      <c r="C74" s="298"/>
      <c r="D74" s="299"/>
      <c r="E74" s="5"/>
      <c r="F74" s="108">
        <v>1750</v>
      </c>
      <c r="G74" s="160">
        <f>F74*F87</f>
        <v>10920</v>
      </c>
      <c r="H74" s="107"/>
      <c r="I74" s="108">
        <v>1750</v>
      </c>
      <c r="J74" s="107">
        <f>I74*F87</f>
        <v>10920</v>
      </c>
      <c r="K74" s="107"/>
      <c r="L74" s="108">
        <v>1750</v>
      </c>
      <c r="M74" s="107">
        <f>L74*G87</f>
        <v>12117</v>
      </c>
      <c r="N74" s="107"/>
      <c r="O74" s="108">
        <v>1751.1</v>
      </c>
      <c r="P74" s="107">
        <f>O74*G87</f>
        <v>12124.6164</v>
      </c>
      <c r="Q74" s="107">
        <f t="shared" si="13"/>
        <v>7001.1</v>
      </c>
      <c r="R74" s="107">
        <f t="shared" si="13"/>
        <v>46081.6164</v>
      </c>
      <c r="S74" s="47"/>
      <c r="U74" s="10"/>
    </row>
    <row r="75" spans="1:21" ht="27" customHeight="1">
      <c r="A75" s="165">
        <v>6</v>
      </c>
      <c r="B75" s="315" t="s">
        <v>53</v>
      </c>
      <c r="C75" s="316"/>
      <c r="D75" s="317"/>
      <c r="E75" s="5"/>
      <c r="F75" s="109">
        <f>F76+F77+F78</f>
        <v>60000</v>
      </c>
      <c r="G75" s="44">
        <f aca="true" t="shared" si="14" ref="G75:P75">G76+G77+G78</f>
        <v>374400</v>
      </c>
      <c r="H75" s="44">
        <f t="shared" si="14"/>
        <v>0</v>
      </c>
      <c r="I75" s="109">
        <f t="shared" si="14"/>
        <v>42700</v>
      </c>
      <c r="J75" s="44">
        <f t="shared" si="14"/>
        <v>266448</v>
      </c>
      <c r="K75" s="44">
        <f t="shared" si="14"/>
        <v>0</v>
      </c>
      <c r="L75" s="109">
        <f t="shared" si="14"/>
        <v>6370</v>
      </c>
      <c r="M75" s="44">
        <f t="shared" si="14"/>
        <v>44105.880000000005</v>
      </c>
      <c r="N75" s="44">
        <f t="shared" si="14"/>
        <v>0</v>
      </c>
      <c r="O75" s="109">
        <f t="shared" si="14"/>
        <v>38500</v>
      </c>
      <c r="P75" s="44">
        <f t="shared" si="14"/>
        <v>266574</v>
      </c>
      <c r="Q75" s="44">
        <f t="shared" si="13"/>
        <v>147570</v>
      </c>
      <c r="R75" s="44">
        <f t="shared" si="13"/>
        <v>951527.88</v>
      </c>
      <c r="S75" s="47"/>
      <c r="U75" s="10"/>
    </row>
    <row r="76" spans="1:21" ht="36" customHeight="1">
      <c r="A76" s="25"/>
      <c r="B76" s="350" t="s">
        <v>98</v>
      </c>
      <c r="C76" s="351"/>
      <c r="D76" s="352"/>
      <c r="E76" s="5"/>
      <c r="F76" s="108">
        <v>3000</v>
      </c>
      <c r="G76" s="107">
        <f>F76*F87</f>
        <v>18720</v>
      </c>
      <c r="H76" s="107"/>
      <c r="I76" s="108">
        <v>3500</v>
      </c>
      <c r="J76" s="107">
        <f>I76*F87</f>
        <v>21840</v>
      </c>
      <c r="K76" s="107"/>
      <c r="L76" s="108">
        <v>2000</v>
      </c>
      <c r="M76" s="107">
        <f>L76*G87</f>
        <v>13848</v>
      </c>
      <c r="N76" s="107"/>
      <c r="O76" s="108">
        <v>3500</v>
      </c>
      <c r="P76" s="107">
        <f>O76*G87</f>
        <v>24234</v>
      </c>
      <c r="Q76" s="107">
        <f>F76+I76+L76+O76</f>
        <v>12000</v>
      </c>
      <c r="R76" s="107">
        <f>G76+J76+M76+P76</f>
        <v>78642</v>
      </c>
      <c r="S76" s="47"/>
      <c r="U76" s="10"/>
    </row>
    <row r="77" spans="1:21" ht="31.5" customHeight="1">
      <c r="A77" s="25"/>
      <c r="B77" s="331" t="s">
        <v>55</v>
      </c>
      <c r="C77" s="332"/>
      <c r="D77" s="333"/>
      <c r="E77" s="5"/>
      <c r="F77" s="108">
        <v>17000</v>
      </c>
      <c r="G77" s="107">
        <f>F77*F87</f>
        <v>106080</v>
      </c>
      <c r="H77" s="107"/>
      <c r="I77" s="108">
        <v>9200</v>
      </c>
      <c r="J77" s="107">
        <f>I77*F87</f>
        <v>57408</v>
      </c>
      <c r="K77" s="107"/>
      <c r="L77" s="108">
        <v>4200</v>
      </c>
      <c r="M77" s="107">
        <f>L77*G87</f>
        <v>29080.800000000003</v>
      </c>
      <c r="N77" s="107"/>
      <c r="O77" s="108">
        <v>10000</v>
      </c>
      <c r="P77" s="107">
        <f>O77*G87</f>
        <v>69240</v>
      </c>
      <c r="Q77" s="107">
        <f>F77+I77+L77+O77</f>
        <v>40400</v>
      </c>
      <c r="R77" s="107">
        <f>G77+J77+M77+P77</f>
        <v>261808.8</v>
      </c>
      <c r="S77" s="47"/>
      <c r="U77" s="10"/>
    </row>
    <row r="78" spans="1:21" ht="31.5" customHeight="1">
      <c r="A78" s="25"/>
      <c r="B78" s="331" t="s">
        <v>81</v>
      </c>
      <c r="C78" s="332"/>
      <c r="D78" s="333"/>
      <c r="E78" s="5"/>
      <c r="F78" s="108">
        <v>40000</v>
      </c>
      <c r="G78" s="107">
        <f>SUM(F78)*F87</f>
        <v>249600</v>
      </c>
      <c r="H78" s="107"/>
      <c r="I78" s="108">
        <v>30000</v>
      </c>
      <c r="J78" s="107">
        <f>SUM(I78)*F87</f>
        <v>187200</v>
      </c>
      <c r="K78" s="107"/>
      <c r="L78" s="108">
        <v>170</v>
      </c>
      <c r="M78" s="107">
        <f>SUM(L78)*G87</f>
        <v>1177.0800000000002</v>
      </c>
      <c r="N78" s="107"/>
      <c r="O78" s="108">
        <v>25000</v>
      </c>
      <c r="P78" s="107">
        <f>SUM(O78)*G87</f>
        <v>173100</v>
      </c>
      <c r="Q78" s="107">
        <f>F78+I78+L78+O78</f>
        <v>95170</v>
      </c>
      <c r="R78" s="107">
        <f>SUM(G78)+J78+M78+P78</f>
        <v>611077.0800000001</v>
      </c>
      <c r="S78" s="47"/>
      <c r="U78" s="10"/>
    </row>
    <row r="79" spans="1:21" ht="31.5" customHeight="1">
      <c r="A79" s="216">
        <v>7</v>
      </c>
      <c r="B79" s="315" t="s">
        <v>82</v>
      </c>
      <c r="C79" s="316"/>
      <c r="D79" s="317"/>
      <c r="E79" s="5"/>
      <c r="F79" s="109">
        <f>SUM(F80:F81)</f>
        <v>2300</v>
      </c>
      <c r="G79" s="44">
        <f aca="true" t="shared" si="15" ref="G79:R79">SUM(G80:G81)</f>
        <v>14352</v>
      </c>
      <c r="H79" s="44">
        <f t="shared" si="15"/>
        <v>0</v>
      </c>
      <c r="I79" s="109">
        <f t="shared" si="15"/>
        <v>2850</v>
      </c>
      <c r="J79" s="44">
        <f t="shared" si="15"/>
        <v>17784</v>
      </c>
      <c r="K79" s="44">
        <f t="shared" si="15"/>
        <v>0</v>
      </c>
      <c r="L79" s="109">
        <f t="shared" si="15"/>
        <v>2410</v>
      </c>
      <c r="M79" s="44">
        <f t="shared" si="15"/>
        <v>16686.84</v>
      </c>
      <c r="N79" s="44">
        <f t="shared" si="15"/>
        <v>0</v>
      </c>
      <c r="O79" s="109">
        <f t="shared" si="15"/>
        <v>8800</v>
      </c>
      <c r="P79" s="44">
        <f t="shared" si="15"/>
        <v>60931.200000000004</v>
      </c>
      <c r="Q79" s="44">
        <f t="shared" si="15"/>
        <v>16360</v>
      </c>
      <c r="R79" s="44">
        <f t="shared" si="15"/>
        <v>109754.04000000001</v>
      </c>
      <c r="S79" s="47"/>
      <c r="U79" s="10"/>
    </row>
    <row r="80" spans="1:21" ht="31.5" customHeight="1">
      <c r="A80" s="216"/>
      <c r="B80" s="321" t="s">
        <v>83</v>
      </c>
      <c r="C80" s="344"/>
      <c r="D80" s="345"/>
      <c r="E80" s="5"/>
      <c r="F80" s="108">
        <v>0</v>
      </c>
      <c r="G80" s="107">
        <f>SUM(F80)*F87</f>
        <v>0</v>
      </c>
      <c r="H80" s="107"/>
      <c r="I80" s="108">
        <v>0</v>
      </c>
      <c r="J80" s="107">
        <f>SUM(I80)*F87</f>
        <v>0</v>
      </c>
      <c r="K80" s="107"/>
      <c r="L80" s="108">
        <v>0</v>
      </c>
      <c r="M80" s="107">
        <f>SUM(L80)*G87</f>
        <v>0</v>
      </c>
      <c r="N80" s="107"/>
      <c r="O80" s="108">
        <v>0</v>
      </c>
      <c r="P80" s="107">
        <f>SUM(O80)*G87</f>
        <v>0</v>
      </c>
      <c r="Q80" s="107">
        <f>SUM(F80)+I80+L80+O80</f>
        <v>0</v>
      </c>
      <c r="R80" s="107">
        <f>SUM(G80)+J80+M80+P80</f>
        <v>0</v>
      </c>
      <c r="S80" s="47"/>
      <c r="U80" s="10"/>
    </row>
    <row r="81" spans="1:21" ht="31.5" customHeight="1">
      <c r="A81" s="216"/>
      <c r="B81" s="321" t="s">
        <v>84</v>
      </c>
      <c r="C81" s="344"/>
      <c r="D81" s="345"/>
      <c r="E81" s="5"/>
      <c r="F81" s="108">
        <v>2300</v>
      </c>
      <c r="G81" s="107">
        <f>SUM(F81)*F87</f>
        <v>14352</v>
      </c>
      <c r="H81" s="107"/>
      <c r="I81" s="108">
        <v>2850</v>
      </c>
      <c r="J81" s="107">
        <f>SUM(I81)*F87</f>
        <v>17784</v>
      </c>
      <c r="K81" s="107"/>
      <c r="L81" s="108">
        <v>2410</v>
      </c>
      <c r="M81" s="107">
        <f>SUM(L81)*G87</f>
        <v>16686.84</v>
      </c>
      <c r="N81" s="107"/>
      <c r="O81" s="108">
        <v>8800</v>
      </c>
      <c r="P81" s="107">
        <f>SUM(O81)*G87</f>
        <v>60931.200000000004</v>
      </c>
      <c r="Q81" s="107">
        <f>SUM(F81)+I81+L81+O81</f>
        <v>16360</v>
      </c>
      <c r="R81" s="107">
        <f>SUM(G81)+J81+M81+P81</f>
        <v>109754.04000000001</v>
      </c>
      <c r="S81" s="47"/>
      <c r="U81" s="10"/>
    </row>
    <row r="82" spans="1:21" ht="31.5" customHeight="1">
      <c r="A82" s="216">
        <v>8</v>
      </c>
      <c r="B82" s="328" t="s">
        <v>56</v>
      </c>
      <c r="C82" s="329"/>
      <c r="D82" s="330"/>
      <c r="E82" s="11"/>
      <c r="F82" s="109">
        <f>SUM(F83:F84)</f>
        <v>21000</v>
      </c>
      <c r="G82" s="44">
        <f aca="true" t="shared" si="16" ref="G82:P82">SUM(G83:G84)</f>
        <v>131040</v>
      </c>
      <c r="H82" s="44">
        <f t="shared" si="16"/>
        <v>0</v>
      </c>
      <c r="I82" s="109">
        <f t="shared" si="16"/>
        <v>14000</v>
      </c>
      <c r="J82" s="44">
        <f t="shared" si="16"/>
        <v>87360</v>
      </c>
      <c r="K82" s="44">
        <f t="shared" si="16"/>
        <v>0</v>
      </c>
      <c r="L82" s="109">
        <f t="shared" si="16"/>
        <v>14000</v>
      </c>
      <c r="M82" s="44">
        <f t="shared" si="16"/>
        <v>96936</v>
      </c>
      <c r="N82" s="44">
        <f t="shared" si="16"/>
        <v>0</v>
      </c>
      <c r="O82" s="109">
        <f t="shared" si="16"/>
        <v>21000</v>
      </c>
      <c r="P82" s="44">
        <f t="shared" si="16"/>
        <v>145404</v>
      </c>
      <c r="Q82" s="44">
        <f aca="true" t="shared" si="17" ref="Q82:R84">F82+I82+L82+O82</f>
        <v>70000</v>
      </c>
      <c r="R82" s="44">
        <f t="shared" si="17"/>
        <v>460740</v>
      </c>
      <c r="S82" s="47"/>
      <c r="U82" s="10"/>
    </row>
    <row r="83" spans="1:21" ht="31.5" customHeight="1">
      <c r="A83" s="216"/>
      <c r="B83" s="321" t="s">
        <v>87</v>
      </c>
      <c r="C83" s="322"/>
      <c r="D83" s="323"/>
      <c r="E83" s="5"/>
      <c r="F83" s="108" t="s">
        <v>77</v>
      </c>
      <c r="G83" s="107" t="s">
        <v>77</v>
      </c>
      <c r="H83" s="107"/>
      <c r="I83" s="108" t="s">
        <v>77</v>
      </c>
      <c r="J83" s="107" t="s">
        <v>77</v>
      </c>
      <c r="K83" s="107"/>
      <c r="L83" s="108" t="s">
        <v>77</v>
      </c>
      <c r="M83" s="107" t="s">
        <v>77</v>
      </c>
      <c r="N83" s="107"/>
      <c r="O83" s="108" t="s">
        <v>77</v>
      </c>
      <c r="P83" s="107" t="s">
        <v>77</v>
      </c>
      <c r="Q83" s="107" t="s">
        <v>77</v>
      </c>
      <c r="R83" s="107" t="s">
        <v>77</v>
      </c>
      <c r="S83" s="47"/>
      <c r="U83" s="10"/>
    </row>
    <row r="84" spans="1:21" ht="31.5" customHeight="1">
      <c r="A84" s="216"/>
      <c r="B84" s="321" t="s">
        <v>88</v>
      </c>
      <c r="C84" s="322"/>
      <c r="D84" s="323"/>
      <c r="E84" s="5"/>
      <c r="F84" s="108">
        <v>21000</v>
      </c>
      <c r="G84" s="107">
        <f>F84*F87</f>
        <v>131040</v>
      </c>
      <c r="H84" s="107"/>
      <c r="I84" s="108">
        <v>14000</v>
      </c>
      <c r="J84" s="107">
        <f>I84*F87</f>
        <v>87360</v>
      </c>
      <c r="K84" s="107"/>
      <c r="L84" s="108">
        <v>14000</v>
      </c>
      <c r="M84" s="107">
        <f>L84*G87</f>
        <v>96936</v>
      </c>
      <c r="N84" s="107"/>
      <c r="O84" s="108">
        <v>21000</v>
      </c>
      <c r="P84" s="107">
        <f>O84*G87</f>
        <v>145404</v>
      </c>
      <c r="Q84" s="107">
        <f t="shared" si="17"/>
        <v>70000</v>
      </c>
      <c r="R84" s="107">
        <f t="shared" si="17"/>
        <v>460740</v>
      </c>
      <c r="S84" s="47"/>
      <c r="U84" s="10"/>
    </row>
    <row r="85" spans="1:20" ht="30" customHeight="1">
      <c r="A85" s="25"/>
      <c r="B85" s="353" t="s">
        <v>19</v>
      </c>
      <c r="C85" s="353"/>
      <c r="D85" s="353"/>
      <c r="E85" s="11">
        <f>SUM(E53:E67)</f>
        <v>264400</v>
      </c>
      <c r="F85" s="109">
        <f>F53+F60+F65+F69+F75+F79+F82</f>
        <v>309743</v>
      </c>
      <c r="G85" s="44">
        <f>G53+G60+G65+G69+G75+G79+G82</f>
        <v>1932796.32</v>
      </c>
      <c r="H85" s="44" t="e">
        <f>#REF!+H53+H60+H65+H69+H75+H79+H82</f>
        <v>#REF!</v>
      </c>
      <c r="I85" s="109">
        <f>I53+I60+I65+I69+I75+I79+I82</f>
        <v>233210</v>
      </c>
      <c r="J85" s="44">
        <f>J53+J60+J65+J69+J75+J79+J82</f>
        <v>1455230.4000000001</v>
      </c>
      <c r="K85" s="44" t="e">
        <f>#REF!+K53+K60+K65+K69+K75+K79+K82</f>
        <v>#REF!</v>
      </c>
      <c r="L85" s="109">
        <f>L53+L60+L65+L69+L75+L79+L82</f>
        <v>238246</v>
      </c>
      <c r="M85" s="44">
        <f>M53+M60+M65+M69+M75+M79+M82</f>
        <v>1649615.3040000002</v>
      </c>
      <c r="N85" s="44" t="e">
        <f>#REF!+N53+N60+N65+N69+N75+N79+N82</f>
        <v>#REF!</v>
      </c>
      <c r="O85" s="109">
        <f>O53+O60+O65+O69+O75+O79+O82</f>
        <v>361465.1</v>
      </c>
      <c r="P85" s="44">
        <f>P53+P60+P65+P69+P75+P79+P82</f>
        <v>2502784.3524</v>
      </c>
      <c r="Q85" s="44">
        <f>Q53+Q60+Q65+Q69+Q75+Q79+Q82</f>
        <v>1142664.1</v>
      </c>
      <c r="R85" s="44">
        <f>R53+R60+R65+R69+R75+R79+R82</f>
        <v>7540426.3763999995</v>
      </c>
      <c r="S85" s="48"/>
      <c r="T85" s="129"/>
    </row>
    <row r="86" spans="1:18" ht="50.25" customHeight="1">
      <c r="A86" s="28"/>
      <c r="B86" s="346" t="s">
        <v>8</v>
      </c>
      <c r="C86" s="346"/>
      <c r="D86" s="346"/>
      <c r="E86" s="390" t="s">
        <v>120</v>
      </c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2"/>
    </row>
    <row r="87" spans="1:22" ht="32.25" customHeight="1">
      <c r="A87" s="3"/>
      <c r="B87" s="3"/>
      <c r="C87" s="3"/>
      <c r="D87" s="3"/>
      <c r="E87" s="3"/>
      <c r="F87" s="3">
        <v>6.24</v>
      </c>
      <c r="G87" s="3">
        <v>6.924</v>
      </c>
      <c r="H87" s="3"/>
      <c r="I87" s="3"/>
      <c r="J87" s="72"/>
      <c r="K87" s="3"/>
      <c r="L87" s="3"/>
      <c r="M87" s="72"/>
      <c r="N87" s="3"/>
      <c r="O87" s="3"/>
      <c r="P87" s="75"/>
      <c r="Q87" s="29"/>
      <c r="R87" s="72"/>
      <c r="T87" s="9"/>
      <c r="U87" s="9"/>
      <c r="V87" s="9"/>
    </row>
    <row r="88" spans="1:22" ht="21" customHeight="1">
      <c r="A88" s="30"/>
      <c r="B88" s="31"/>
      <c r="C88" s="31"/>
      <c r="D88" s="31"/>
      <c r="E88" s="32" t="s">
        <v>13</v>
      </c>
      <c r="F88" s="32"/>
      <c r="G88" s="171"/>
      <c r="H88" s="217"/>
      <c r="I88" s="217"/>
      <c r="J88" s="74"/>
      <c r="K88" s="33"/>
      <c r="L88" s="33"/>
      <c r="M88" s="74"/>
      <c r="N88" s="33"/>
      <c r="O88" s="33"/>
      <c r="P88" s="74"/>
      <c r="Q88" s="33"/>
      <c r="R88" s="74"/>
      <c r="T88" s="9"/>
      <c r="U88" s="9"/>
      <c r="V88" s="9"/>
    </row>
    <row r="89" spans="1:22" ht="2.25" customHeight="1">
      <c r="A89" s="30"/>
      <c r="B89" s="31"/>
      <c r="C89" s="31"/>
      <c r="D89" s="31"/>
      <c r="E89" s="32"/>
      <c r="F89" s="4"/>
      <c r="G89" s="72"/>
      <c r="H89" s="4"/>
      <c r="I89" s="4"/>
      <c r="J89" s="74"/>
      <c r="K89" s="33"/>
      <c r="L89" s="33"/>
      <c r="M89" s="74"/>
      <c r="N89" s="33"/>
      <c r="O89" s="33"/>
      <c r="P89" s="75"/>
      <c r="Q89" s="34"/>
      <c r="R89" s="76"/>
      <c r="T89" s="9"/>
      <c r="U89" s="9"/>
      <c r="V89" s="9"/>
    </row>
    <row r="90" spans="1:18" ht="14.25" customHeight="1">
      <c r="A90" s="218"/>
      <c r="B90" s="219"/>
      <c r="C90" s="219"/>
      <c r="D90" s="219"/>
      <c r="E90" s="4"/>
      <c r="F90" s="4"/>
      <c r="G90" s="4"/>
      <c r="H90" s="4"/>
      <c r="I90" s="4"/>
      <c r="J90" s="220"/>
      <c r="K90" s="220"/>
      <c r="L90" s="220"/>
      <c r="M90" s="220"/>
      <c r="N90" s="220"/>
      <c r="O90" s="220"/>
      <c r="P90" s="389"/>
      <c r="Q90" s="389"/>
      <c r="R90" s="389"/>
    </row>
    <row r="91" spans="1:18" ht="9.75" customHeight="1">
      <c r="A91" s="218"/>
      <c r="B91" s="219"/>
      <c r="C91" s="219"/>
      <c r="D91" s="219"/>
      <c r="E91" s="4"/>
      <c r="F91" s="4"/>
      <c r="G91" s="4"/>
      <c r="H91" s="4"/>
      <c r="I91" s="4"/>
      <c r="J91" s="220"/>
      <c r="K91" s="220"/>
      <c r="L91" s="220"/>
      <c r="M91" s="220"/>
      <c r="N91" s="220"/>
      <c r="O91" s="220"/>
      <c r="P91" s="389"/>
      <c r="Q91" s="389"/>
      <c r="R91" s="389"/>
    </row>
    <row r="92" spans="1:18" ht="13.5" customHeight="1" hidden="1">
      <c r="A92" s="218"/>
      <c r="B92" s="219"/>
      <c r="C92" s="219"/>
      <c r="D92" s="219"/>
      <c r="E92" s="4"/>
      <c r="F92" s="4"/>
      <c r="G92" s="4"/>
      <c r="H92" s="4"/>
      <c r="I92" s="4"/>
      <c r="J92" s="220"/>
      <c r="K92" s="220"/>
      <c r="L92" s="220"/>
      <c r="M92" s="220"/>
      <c r="N92" s="220"/>
      <c r="O92" s="220"/>
      <c r="P92" s="389"/>
      <c r="Q92" s="389"/>
      <c r="R92" s="389"/>
    </row>
    <row r="93" spans="1:18" ht="15.75" customHeight="1" hidden="1">
      <c r="A93" s="218"/>
      <c r="B93" s="219"/>
      <c r="C93" s="219"/>
      <c r="D93" s="219"/>
      <c r="E93" s="4"/>
      <c r="F93" s="4"/>
      <c r="G93" s="4"/>
      <c r="H93" s="4"/>
      <c r="I93" s="4"/>
      <c r="J93" s="220"/>
      <c r="K93" s="220"/>
      <c r="L93" s="220"/>
      <c r="M93" s="220"/>
      <c r="N93" s="220"/>
      <c r="O93" s="220"/>
      <c r="P93" s="220"/>
      <c r="Q93" s="220"/>
      <c r="R93" s="220"/>
    </row>
    <row r="94" spans="1:18" ht="26.25" customHeight="1">
      <c r="A94" s="400" t="s">
        <v>112</v>
      </c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</row>
    <row r="95" spans="1:18" ht="25.5">
      <c r="A95" s="393" t="s">
        <v>15</v>
      </c>
      <c r="B95" s="394" t="s">
        <v>0</v>
      </c>
      <c r="C95" s="395"/>
      <c r="D95" s="396"/>
      <c r="E95" s="305" t="s">
        <v>1</v>
      </c>
      <c r="F95" s="305"/>
      <c r="G95" s="305"/>
      <c r="H95" s="305" t="s">
        <v>3</v>
      </c>
      <c r="I95" s="305"/>
      <c r="J95" s="305"/>
      <c r="K95" s="305" t="s">
        <v>4</v>
      </c>
      <c r="L95" s="305"/>
      <c r="M95" s="305"/>
      <c r="N95" s="305" t="s">
        <v>6</v>
      </c>
      <c r="O95" s="305"/>
      <c r="P95" s="305"/>
      <c r="Q95" s="305" t="s">
        <v>7</v>
      </c>
      <c r="R95" s="305"/>
    </row>
    <row r="96" spans="1:18" ht="25.5">
      <c r="A96" s="393"/>
      <c r="B96" s="397"/>
      <c r="C96" s="398"/>
      <c r="D96" s="399"/>
      <c r="F96" s="168" t="s">
        <v>10</v>
      </c>
      <c r="G96" s="168" t="s">
        <v>5</v>
      </c>
      <c r="H96" s="168" t="s">
        <v>10</v>
      </c>
      <c r="I96" s="168" t="s">
        <v>10</v>
      </c>
      <c r="J96" s="168" t="s">
        <v>5</v>
      </c>
      <c r="K96" s="168" t="s">
        <v>10</v>
      </c>
      <c r="L96" s="168" t="s">
        <v>10</v>
      </c>
      <c r="M96" s="168" t="s">
        <v>5</v>
      </c>
      <c r="N96" s="168" t="s">
        <v>10</v>
      </c>
      <c r="O96" s="168" t="s">
        <v>10</v>
      </c>
      <c r="P96" s="168" t="s">
        <v>5</v>
      </c>
      <c r="Q96" s="168" t="s">
        <v>10</v>
      </c>
      <c r="R96" s="168" t="s">
        <v>5</v>
      </c>
    </row>
    <row r="97" spans="1:21" ht="32.25" customHeight="1">
      <c r="A97" s="165">
        <v>1</v>
      </c>
      <c r="B97" s="315" t="s">
        <v>41</v>
      </c>
      <c r="C97" s="316"/>
      <c r="D97" s="317"/>
      <c r="E97" s="5"/>
      <c r="F97" s="109">
        <f>F98+F99+F100+F101+F102+F103</f>
        <v>1656</v>
      </c>
      <c r="G97" s="44">
        <f>G98+G99+G100+G101+G102+G103</f>
        <v>77313.06</v>
      </c>
      <c r="H97" s="44"/>
      <c r="I97" s="109">
        <f>I98+I99+I100+I101+I102+I103</f>
        <v>1100</v>
      </c>
      <c r="J97" s="44">
        <f>J98+J99+J100+J101+J102+J103</f>
        <v>52443.99999999999</v>
      </c>
      <c r="K97" s="44"/>
      <c r="L97" s="109">
        <f>L98+L99+L100+L101+L102+L103</f>
        <v>985</v>
      </c>
      <c r="M97" s="44">
        <f>M98+M99+M100+M101+M102+M103</f>
        <v>54303.15</v>
      </c>
      <c r="N97" s="44"/>
      <c r="O97" s="109">
        <f>O98+O99+O100+O101+O102+O103</f>
        <v>1400</v>
      </c>
      <c r="P97" s="221">
        <f>P98+P99+P100+P101+P102+P103</f>
        <v>78506</v>
      </c>
      <c r="Q97" s="221">
        <f aca="true" t="shared" si="18" ref="Q97:R103">F97+I97+L97+O97</f>
        <v>5141</v>
      </c>
      <c r="R97" s="221">
        <f t="shared" si="18"/>
        <v>262566.20999999996</v>
      </c>
      <c r="S97" s="47"/>
      <c r="T97" s="10"/>
      <c r="U97" s="10"/>
    </row>
    <row r="98" spans="1:21" ht="49.5" customHeight="1">
      <c r="A98" s="165"/>
      <c r="B98" s="331" t="s">
        <v>34</v>
      </c>
      <c r="C98" s="332"/>
      <c r="D98" s="333"/>
      <c r="E98" s="5">
        <v>3068.8</v>
      </c>
      <c r="F98" s="108">
        <v>270</v>
      </c>
      <c r="G98" s="107">
        <f>F98*F128</f>
        <v>11815.199999999999</v>
      </c>
      <c r="H98" s="107">
        <v>2511</v>
      </c>
      <c r="I98" s="108">
        <v>250</v>
      </c>
      <c r="J98" s="107">
        <f>I98*F128</f>
        <v>10940</v>
      </c>
      <c r="K98" s="107">
        <v>2511</v>
      </c>
      <c r="L98" s="108">
        <v>125</v>
      </c>
      <c r="M98" s="107">
        <f>L98*G128</f>
        <v>6543.75</v>
      </c>
      <c r="N98" s="107">
        <v>2511</v>
      </c>
      <c r="O98" s="108">
        <v>355</v>
      </c>
      <c r="P98" s="222">
        <f>O98*G128</f>
        <v>18584.25</v>
      </c>
      <c r="Q98" s="222">
        <f t="shared" si="18"/>
        <v>1000</v>
      </c>
      <c r="R98" s="222">
        <f aca="true" t="shared" si="19" ref="R98:R103">G98+J98+M98+P98</f>
        <v>47883.2</v>
      </c>
      <c r="S98" s="47" t="s">
        <v>77</v>
      </c>
      <c r="T98" s="10"/>
      <c r="U98" s="10"/>
    </row>
    <row r="99" spans="1:21" ht="48.75" customHeight="1">
      <c r="A99" s="165"/>
      <c r="B99" s="331" t="s">
        <v>35</v>
      </c>
      <c r="C99" s="332"/>
      <c r="D99" s="333"/>
      <c r="E99" s="5">
        <v>609</v>
      </c>
      <c r="F99" s="108">
        <v>150</v>
      </c>
      <c r="G99" s="107">
        <f>F99*F128</f>
        <v>6564</v>
      </c>
      <c r="H99" s="107">
        <v>609</v>
      </c>
      <c r="I99" s="108">
        <v>170</v>
      </c>
      <c r="J99" s="107">
        <f>I99*F128</f>
        <v>7439.2</v>
      </c>
      <c r="K99" s="107">
        <v>609</v>
      </c>
      <c r="L99" s="108">
        <v>150</v>
      </c>
      <c r="M99" s="107">
        <f>L99*G128</f>
        <v>7852.5</v>
      </c>
      <c r="N99" s="107">
        <v>609</v>
      </c>
      <c r="O99" s="108">
        <v>150</v>
      </c>
      <c r="P99" s="222">
        <f>O99*G128</f>
        <v>7852.5</v>
      </c>
      <c r="Q99" s="222">
        <f t="shared" si="18"/>
        <v>620</v>
      </c>
      <c r="R99" s="222">
        <f t="shared" si="19"/>
        <v>29708.2</v>
      </c>
      <c r="S99" s="47" t="s">
        <v>77</v>
      </c>
      <c r="T99" s="10"/>
      <c r="U99" s="10"/>
    </row>
    <row r="100" spans="1:21" ht="47.25" customHeight="1">
      <c r="A100" s="165"/>
      <c r="B100" s="331" t="s">
        <v>36</v>
      </c>
      <c r="C100" s="332"/>
      <c r="D100" s="333"/>
      <c r="E100" s="5">
        <v>725.1</v>
      </c>
      <c r="F100" s="108">
        <v>150</v>
      </c>
      <c r="G100" s="107">
        <f>F100*F129</f>
        <v>8179.5</v>
      </c>
      <c r="H100" s="107">
        <v>885.2</v>
      </c>
      <c r="I100" s="108">
        <v>150</v>
      </c>
      <c r="J100" s="107">
        <f>I100*F129</f>
        <v>8179.5</v>
      </c>
      <c r="K100" s="107">
        <v>727.3</v>
      </c>
      <c r="L100" s="108">
        <v>100</v>
      </c>
      <c r="M100" s="107">
        <f>L100*G129</f>
        <v>6539</v>
      </c>
      <c r="N100" s="107">
        <v>892.61</v>
      </c>
      <c r="O100" s="108">
        <v>200</v>
      </c>
      <c r="P100" s="222">
        <f>O100*G129</f>
        <v>13078</v>
      </c>
      <c r="Q100" s="222">
        <f t="shared" si="18"/>
        <v>600</v>
      </c>
      <c r="R100" s="222">
        <f t="shared" si="19"/>
        <v>35976</v>
      </c>
      <c r="S100" s="47" t="s">
        <v>77</v>
      </c>
      <c r="T100" s="10"/>
      <c r="U100" s="10"/>
    </row>
    <row r="101" spans="1:21" ht="30.75" customHeight="1">
      <c r="A101" s="165"/>
      <c r="B101" s="334" t="s">
        <v>37</v>
      </c>
      <c r="C101" s="334"/>
      <c r="D101" s="334"/>
      <c r="E101" s="5">
        <v>1639</v>
      </c>
      <c r="F101" s="108">
        <v>300</v>
      </c>
      <c r="G101" s="107">
        <f>F101*F129</f>
        <v>16359</v>
      </c>
      <c r="H101" s="107">
        <v>1584</v>
      </c>
      <c r="I101" s="108">
        <v>250</v>
      </c>
      <c r="J101" s="107">
        <f>I101*F129</f>
        <v>13632.5</v>
      </c>
      <c r="K101" s="107">
        <v>1344</v>
      </c>
      <c r="L101" s="108">
        <v>110</v>
      </c>
      <c r="M101" s="107">
        <f>L101*G129</f>
        <v>7192.9</v>
      </c>
      <c r="N101" s="107">
        <v>1639</v>
      </c>
      <c r="O101" s="108">
        <v>200</v>
      </c>
      <c r="P101" s="222">
        <f>O101*G129</f>
        <v>13078</v>
      </c>
      <c r="Q101" s="222">
        <f t="shared" si="18"/>
        <v>860</v>
      </c>
      <c r="R101" s="222">
        <f t="shared" si="19"/>
        <v>50262.4</v>
      </c>
      <c r="S101" s="47" t="s">
        <v>77</v>
      </c>
      <c r="T101" s="10"/>
      <c r="U101" s="10"/>
    </row>
    <row r="102" spans="1:21" ht="33" customHeight="1">
      <c r="A102" s="165"/>
      <c r="B102" s="334" t="s">
        <v>38</v>
      </c>
      <c r="C102" s="334"/>
      <c r="D102" s="334"/>
      <c r="E102" s="5">
        <v>53.7</v>
      </c>
      <c r="F102" s="108">
        <v>736</v>
      </c>
      <c r="G102" s="107">
        <f>F102*F128</f>
        <v>32207.359999999997</v>
      </c>
      <c r="H102" s="107">
        <v>43.6</v>
      </c>
      <c r="I102" s="108">
        <v>260</v>
      </c>
      <c r="J102" s="107">
        <f>I102*F128</f>
        <v>11377.6</v>
      </c>
      <c r="K102" s="107">
        <v>43.8</v>
      </c>
      <c r="L102" s="108">
        <v>420</v>
      </c>
      <c r="M102" s="107">
        <f>L102*G128</f>
        <v>21987</v>
      </c>
      <c r="N102" s="107">
        <v>43.8</v>
      </c>
      <c r="O102" s="108">
        <v>415</v>
      </c>
      <c r="P102" s="222">
        <f>O102*G128</f>
        <v>21725.25</v>
      </c>
      <c r="Q102" s="222">
        <f t="shared" si="18"/>
        <v>1831</v>
      </c>
      <c r="R102" s="222">
        <f t="shared" si="19"/>
        <v>87297.20999999999</v>
      </c>
      <c r="S102" s="47" t="s">
        <v>77</v>
      </c>
      <c r="T102" s="10"/>
      <c r="U102" s="10"/>
    </row>
    <row r="103" spans="1:21" ht="54.75" customHeight="1">
      <c r="A103" s="165"/>
      <c r="B103" s="334" t="s">
        <v>39</v>
      </c>
      <c r="C103" s="334"/>
      <c r="D103" s="334"/>
      <c r="E103" s="5">
        <v>51</v>
      </c>
      <c r="F103" s="108">
        <v>50</v>
      </c>
      <c r="G103" s="107">
        <f>F103*F128</f>
        <v>2188</v>
      </c>
      <c r="H103" s="107">
        <v>48</v>
      </c>
      <c r="I103" s="108">
        <v>20</v>
      </c>
      <c r="J103" s="107">
        <f>I103*F128</f>
        <v>875.1999999999999</v>
      </c>
      <c r="K103" s="107">
        <v>48</v>
      </c>
      <c r="L103" s="108">
        <v>80</v>
      </c>
      <c r="M103" s="107">
        <f>L103*G128</f>
        <v>4188</v>
      </c>
      <c r="N103" s="107">
        <v>51</v>
      </c>
      <c r="O103" s="108">
        <v>80</v>
      </c>
      <c r="P103" s="222">
        <f>O103*G128</f>
        <v>4188</v>
      </c>
      <c r="Q103" s="222">
        <f t="shared" si="18"/>
        <v>230</v>
      </c>
      <c r="R103" s="222">
        <f t="shared" si="19"/>
        <v>11439.2</v>
      </c>
      <c r="S103" s="47" t="s">
        <v>77</v>
      </c>
      <c r="T103" s="10"/>
      <c r="U103" s="10"/>
    </row>
    <row r="104" spans="1:21" ht="55.5" customHeight="1">
      <c r="A104" s="165">
        <v>2</v>
      </c>
      <c r="B104" s="315" t="s">
        <v>42</v>
      </c>
      <c r="C104" s="316"/>
      <c r="D104" s="317"/>
      <c r="E104" s="5">
        <v>76.86</v>
      </c>
      <c r="F104" s="223">
        <f>SUM(F105:F108)</f>
        <v>85.97500000000001</v>
      </c>
      <c r="G104" s="44">
        <f aca="true" t="shared" si="20" ref="G104:R104">SUM(G105:G108)</f>
        <v>3829.5784999999996</v>
      </c>
      <c r="H104" s="44">
        <f t="shared" si="20"/>
        <v>0</v>
      </c>
      <c r="I104" s="224">
        <f t="shared" si="20"/>
        <v>74.1</v>
      </c>
      <c r="J104" s="44">
        <f t="shared" si="20"/>
        <v>3285.696</v>
      </c>
      <c r="K104" s="44">
        <f t="shared" si="20"/>
        <v>0</v>
      </c>
      <c r="L104" s="224">
        <f t="shared" si="20"/>
        <v>55</v>
      </c>
      <c r="M104" s="44">
        <f t="shared" si="20"/>
        <v>2996.6100000000006</v>
      </c>
      <c r="N104" s="44">
        <f t="shared" si="20"/>
        <v>0</v>
      </c>
      <c r="O104" s="224">
        <f t="shared" si="20"/>
        <v>83</v>
      </c>
      <c r="P104" s="221">
        <f t="shared" si="20"/>
        <v>4410.25</v>
      </c>
      <c r="Q104" s="225">
        <f t="shared" si="20"/>
        <v>298.07500000000005</v>
      </c>
      <c r="R104" s="221">
        <f t="shared" si="20"/>
        <v>14522.1345</v>
      </c>
      <c r="S104" s="47" t="s">
        <v>21</v>
      </c>
      <c r="T104" s="10"/>
      <c r="U104" s="10"/>
    </row>
    <row r="105" spans="1:21" ht="28.5" customHeight="1">
      <c r="A105" s="165"/>
      <c r="B105" s="321" t="s">
        <v>94</v>
      </c>
      <c r="C105" s="326"/>
      <c r="D105" s="327"/>
      <c r="E105" s="5"/>
      <c r="F105" s="226">
        <v>58.525</v>
      </c>
      <c r="G105" s="107">
        <f>F105*F128</f>
        <v>2561.0539999999996</v>
      </c>
      <c r="H105" s="107"/>
      <c r="I105" s="226">
        <v>50</v>
      </c>
      <c r="J105" s="107">
        <f>I105*F128</f>
        <v>2188</v>
      </c>
      <c r="K105" s="107"/>
      <c r="L105" s="226">
        <v>30</v>
      </c>
      <c r="M105" s="107">
        <f>L105*G128</f>
        <v>1570.5</v>
      </c>
      <c r="N105" s="107"/>
      <c r="O105" s="226">
        <v>62</v>
      </c>
      <c r="P105" s="222">
        <f>O105*G128</f>
        <v>3245.7000000000003</v>
      </c>
      <c r="Q105" s="222">
        <f aca="true" t="shared" si="21" ref="Q105:R108">F105+I105+L105+O105</f>
        <v>200.525</v>
      </c>
      <c r="R105" s="222">
        <f t="shared" si="21"/>
        <v>9565.254</v>
      </c>
      <c r="S105" s="47"/>
      <c r="T105" s="10"/>
      <c r="U105" s="10"/>
    </row>
    <row r="106" spans="1:21" ht="24.75" customHeight="1">
      <c r="A106" s="165"/>
      <c r="B106" s="321" t="s">
        <v>95</v>
      </c>
      <c r="C106" s="326"/>
      <c r="D106" s="327"/>
      <c r="E106" s="5"/>
      <c r="F106" s="227">
        <v>6.25</v>
      </c>
      <c r="G106" s="107">
        <f>F106*F129</f>
        <v>340.8125</v>
      </c>
      <c r="H106" s="44"/>
      <c r="I106" s="227">
        <v>4</v>
      </c>
      <c r="J106" s="107">
        <f>I106*F129</f>
        <v>218.12</v>
      </c>
      <c r="K106" s="44"/>
      <c r="L106" s="227">
        <v>9</v>
      </c>
      <c r="M106" s="107">
        <f>L106*G129</f>
        <v>588.51</v>
      </c>
      <c r="N106" s="44"/>
      <c r="O106" s="227">
        <v>5</v>
      </c>
      <c r="P106" s="222">
        <f>O106*G129</f>
        <v>326.95</v>
      </c>
      <c r="Q106" s="222">
        <f t="shared" si="21"/>
        <v>24.25</v>
      </c>
      <c r="R106" s="222">
        <f t="shared" si="21"/>
        <v>1474.3925000000002</v>
      </c>
      <c r="S106" s="47"/>
      <c r="T106" s="10"/>
      <c r="U106" s="10"/>
    </row>
    <row r="107" spans="1:21" ht="26.25" customHeight="1">
      <c r="A107" s="165"/>
      <c r="B107" s="321" t="s">
        <v>97</v>
      </c>
      <c r="C107" s="326"/>
      <c r="D107" s="327"/>
      <c r="E107" s="5"/>
      <c r="F107" s="227">
        <v>6.2</v>
      </c>
      <c r="G107" s="107">
        <f>F107*F128</f>
        <v>271.312</v>
      </c>
      <c r="H107" s="44"/>
      <c r="I107" s="227">
        <v>5.1</v>
      </c>
      <c r="J107" s="160">
        <f>I107*F128</f>
        <v>223.176</v>
      </c>
      <c r="K107" s="44"/>
      <c r="L107" s="227">
        <v>4</v>
      </c>
      <c r="M107" s="107">
        <f>L107*G128</f>
        <v>209.4</v>
      </c>
      <c r="N107" s="44"/>
      <c r="O107" s="227">
        <v>6</v>
      </c>
      <c r="P107" s="222">
        <f>O107*G128</f>
        <v>314.1</v>
      </c>
      <c r="Q107" s="222">
        <f t="shared" si="21"/>
        <v>21.3</v>
      </c>
      <c r="R107" s="222">
        <f t="shared" si="21"/>
        <v>1017.988</v>
      </c>
      <c r="S107" s="47"/>
      <c r="T107" s="10"/>
      <c r="U107" s="10"/>
    </row>
    <row r="108" spans="1:21" ht="26.25" customHeight="1">
      <c r="A108" s="165"/>
      <c r="B108" s="321" t="s">
        <v>96</v>
      </c>
      <c r="C108" s="326"/>
      <c r="D108" s="327"/>
      <c r="E108" s="5"/>
      <c r="F108" s="227">
        <v>15</v>
      </c>
      <c r="G108" s="107">
        <f>F108*F128</f>
        <v>656.4</v>
      </c>
      <c r="H108" s="44"/>
      <c r="I108" s="227">
        <v>15</v>
      </c>
      <c r="J108" s="107">
        <f>I108*F128</f>
        <v>656.4</v>
      </c>
      <c r="K108" s="44"/>
      <c r="L108" s="227">
        <v>12</v>
      </c>
      <c r="M108" s="107">
        <f>L108*G128</f>
        <v>628.2</v>
      </c>
      <c r="N108" s="44"/>
      <c r="O108" s="227">
        <v>10</v>
      </c>
      <c r="P108" s="222">
        <f>O108*G128</f>
        <v>523.5</v>
      </c>
      <c r="Q108" s="222">
        <f t="shared" si="21"/>
        <v>52</v>
      </c>
      <c r="R108" s="222">
        <f t="shared" si="21"/>
        <v>2464.5</v>
      </c>
      <c r="S108" s="47"/>
      <c r="T108" s="10"/>
      <c r="U108" s="10"/>
    </row>
    <row r="109" spans="1:21" ht="30.75" customHeight="1">
      <c r="A109" s="165">
        <v>3</v>
      </c>
      <c r="B109" s="315" t="s">
        <v>43</v>
      </c>
      <c r="C109" s="316"/>
      <c r="D109" s="317"/>
      <c r="E109" s="5">
        <v>172</v>
      </c>
      <c r="F109" s="109">
        <f>F110</f>
        <v>20</v>
      </c>
      <c r="G109" s="44">
        <f>G110</f>
        <v>875.1999999999999</v>
      </c>
      <c r="H109" s="44"/>
      <c r="I109" s="109">
        <f>I110</f>
        <v>20</v>
      </c>
      <c r="J109" s="44">
        <f>J110</f>
        <v>875.1999999999999</v>
      </c>
      <c r="K109" s="44"/>
      <c r="L109" s="109">
        <f>L110</f>
        <v>20</v>
      </c>
      <c r="M109" s="44">
        <f>M110</f>
        <v>1047</v>
      </c>
      <c r="N109" s="44"/>
      <c r="O109" s="109">
        <f>O110</f>
        <v>20</v>
      </c>
      <c r="P109" s="221">
        <f>P110</f>
        <v>1047</v>
      </c>
      <c r="Q109" s="221">
        <f>Q110</f>
        <v>80</v>
      </c>
      <c r="R109" s="221">
        <f>R110</f>
        <v>3844.3999999999996</v>
      </c>
      <c r="S109" s="47" t="s">
        <v>21</v>
      </c>
      <c r="T109" s="10"/>
      <c r="U109" s="10"/>
    </row>
    <row r="110" spans="1:21" ht="36.75" customHeight="1">
      <c r="A110" s="165"/>
      <c r="B110" s="331" t="s">
        <v>44</v>
      </c>
      <c r="C110" s="332"/>
      <c r="D110" s="333"/>
      <c r="E110" s="5"/>
      <c r="F110" s="108">
        <v>20</v>
      </c>
      <c r="G110" s="107">
        <f>F110*F128</f>
        <v>875.1999999999999</v>
      </c>
      <c r="H110" s="107"/>
      <c r="I110" s="108">
        <v>20</v>
      </c>
      <c r="J110" s="107">
        <f>I110*F128</f>
        <v>875.1999999999999</v>
      </c>
      <c r="K110" s="107"/>
      <c r="L110" s="108">
        <v>20</v>
      </c>
      <c r="M110" s="107">
        <f>L110*G128</f>
        <v>1047</v>
      </c>
      <c r="N110" s="107"/>
      <c r="O110" s="108">
        <v>20</v>
      </c>
      <c r="P110" s="222">
        <f>O110*G128</f>
        <v>1047</v>
      </c>
      <c r="Q110" s="222">
        <f>F110+I110+L110+O110</f>
        <v>80</v>
      </c>
      <c r="R110" s="222">
        <f>G110+J110+M110+P110</f>
        <v>3844.3999999999996</v>
      </c>
      <c r="S110" s="47"/>
      <c r="T110" s="10"/>
      <c r="U110" s="10"/>
    </row>
    <row r="111" spans="1:21" ht="48.75" customHeight="1">
      <c r="A111" s="165">
        <v>4</v>
      </c>
      <c r="B111" s="315" t="s">
        <v>47</v>
      </c>
      <c r="C111" s="316"/>
      <c r="D111" s="317"/>
      <c r="E111" s="5"/>
      <c r="F111" s="109">
        <f>F112+F113+F114+F115+F116+F117+F118</f>
        <v>131.8</v>
      </c>
      <c r="G111" s="109">
        <f>G112+G113+G114+G115+G116+G117+G118</f>
        <v>5942.0419999999995</v>
      </c>
      <c r="H111" s="109">
        <f aca="true" t="shared" si="22" ref="H111:N111">H112+H113+H115+H117</f>
        <v>0</v>
      </c>
      <c r="I111" s="228">
        <f>I112+I113+I114+I115+I116+I117+I118</f>
        <v>134.636</v>
      </c>
      <c r="J111" s="109">
        <f>J112+J113+J114+J115+J116+J117+J118</f>
        <v>6264.70108</v>
      </c>
      <c r="K111" s="109">
        <f t="shared" si="22"/>
        <v>0</v>
      </c>
      <c r="L111" s="109">
        <f>L112+L113+L114+L115+L116+L117+L118</f>
        <v>136.45</v>
      </c>
      <c r="M111" s="109">
        <f>M112+M113+M114+M115+M116+M117+M118</f>
        <v>7535.6615</v>
      </c>
      <c r="N111" s="109">
        <f t="shared" si="22"/>
        <v>0</v>
      </c>
      <c r="O111" s="109">
        <f>O112+O113+O114+O115+O116+O117+O118</f>
        <v>127.2</v>
      </c>
      <c r="P111" s="109">
        <f>P112+P113+P114+P115+P116+P117+P118</f>
        <v>6981.008</v>
      </c>
      <c r="Q111" s="221">
        <f>Q112+Q113+Q114+Q115+Q116+Q117+Q118</f>
        <v>530.086</v>
      </c>
      <c r="R111" s="221">
        <f>SUM(R112:R118)</f>
        <v>26723.412580000004</v>
      </c>
      <c r="S111" s="47"/>
      <c r="T111" s="10"/>
      <c r="U111" s="10"/>
    </row>
    <row r="112" spans="1:21" ht="33.75" customHeight="1">
      <c r="A112" s="165"/>
      <c r="B112" s="331" t="s">
        <v>91</v>
      </c>
      <c r="C112" s="332"/>
      <c r="D112" s="333"/>
      <c r="E112" s="5"/>
      <c r="F112" s="108">
        <v>17</v>
      </c>
      <c r="G112" s="107">
        <f>F112*F128</f>
        <v>743.92</v>
      </c>
      <c r="H112" s="107"/>
      <c r="I112" s="108">
        <v>13</v>
      </c>
      <c r="J112" s="107">
        <f>I112*F128</f>
        <v>568.88</v>
      </c>
      <c r="K112" s="107"/>
      <c r="L112" s="108">
        <v>13</v>
      </c>
      <c r="M112" s="107">
        <f>L112*G128</f>
        <v>680.5500000000001</v>
      </c>
      <c r="N112" s="107"/>
      <c r="O112" s="108">
        <v>20</v>
      </c>
      <c r="P112" s="222">
        <f>O112*G128</f>
        <v>1047</v>
      </c>
      <c r="Q112" s="222">
        <f aca="true" t="shared" si="23" ref="Q112:R118">F112+I112+L112+O112</f>
        <v>63</v>
      </c>
      <c r="R112" s="222">
        <f t="shared" si="23"/>
        <v>3040.35</v>
      </c>
      <c r="S112" s="47"/>
      <c r="T112" s="10"/>
      <c r="U112" s="10"/>
    </row>
    <row r="113" spans="1:21" ht="35.25" customHeight="1">
      <c r="A113" s="165"/>
      <c r="B113" s="331" t="s">
        <v>100</v>
      </c>
      <c r="C113" s="332"/>
      <c r="D113" s="333"/>
      <c r="E113" s="5"/>
      <c r="F113" s="108">
        <v>36</v>
      </c>
      <c r="G113" s="107">
        <f>36*F128</f>
        <v>1575.36</v>
      </c>
      <c r="H113" s="107"/>
      <c r="I113" s="108">
        <v>36</v>
      </c>
      <c r="J113" s="107">
        <f>36*F128</f>
        <v>1575.36</v>
      </c>
      <c r="K113" s="107"/>
      <c r="L113" s="108">
        <v>52.35</v>
      </c>
      <c r="M113" s="107">
        <f>52.35*G128</f>
        <v>2740.5225</v>
      </c>
      <c r="N113" s="107"/>
      <c r="O113" s="108">
        <v>36</v>
      </c>
      <c r="P113" s="222">
        <f>36*G128</f>
        <v>1884.6000000000001</v>
      </c>
      <c r="Q113" s="222">
        <f t="shared" si="23"/>
        <v>160.35</v>
      </c>
      <c r="R113" s="222">
        <f t="shared" si="23"/>
        <v>7775.842500000001</v>
      </c>
      <c r="S113" s="47"/>
      <c r="T113" s="10"/>
      <c r="U113" s="10"/>
    </row>
    <row r="114" spans="1:21" ht="35.25" customHeight="1">
      <c r="A114" s="165"/>
      <c r="B114" s="331" t="s">
        <v>103</v>
      </c>
      <c r="C114" s="332"/>
      <c r="D114" s="333"/>
      <c r="E114" s="5"/>
      <c r="F114" s="108">
        <v>12</v>
      </c>
      <c r="G114" s="107">
        <f>F114*F129</f>
        <v>654.36</v>
      </c>
      <c r="H114" s="107"/>
      <c r="I114" s="108">
        <v>12</v>
      </c>
      <c r="J114" s="107">
        <f>I114*F129</f>
        <v>654.36</v>
      </c>
      <c r="K114" s="107"/>
      <c r="L114" s="108">
        <v>20</v>
      </c>
      <c r="M114" s="107">
        <f>L114*G129</f>
        <v>1307.8</v>
      </c>
      <c r="N114" s="107"/>
      <c r="O114" s="108">
        <v>12</v>
      </c>
      <c r="P114" s="222">
        <f>O114*G129</f>
        <v>784.6800000000001</v>
      </c>
      <c r="Q114" s="222">
        <f>F114+I114+L114+O114</f>
        <v>56</v>
      </c>
      <c r="R114" s="222">
        <f>G114+J114+M114+P114</f>
        <v>3401.2</v>
      </c>
      <c r="S114" s="47"/>
      <c r="T114" s="10"/>
      <c r="U114" s="10"/>
    </row>
    <row r="115" spans="1:21" ht="33.75" customHeight="1">
      <c r="A115" s="165"/>
      <c r="B115" s="331" t="s">
        <v>101</v>
      </c>
      <c r="C115" s="332"/>
      <c r="D115" s="333"/>
      <c r="E115" s="5"/>
      <c r="F115" s="108">
        <v>28</v>
      </c>
      <c r="G115" s="107">
        <f>28*F128</f>
        <v>1225.28</v>
      </c>
      <c r="H115" s="107"/>
      <c r="I115" s="108">
        <v>28</v>
      </c>
      <c r="J115" s="107">
        <f>28*F128</f>
        <v>1225.28</v>
      </c>
      <c r="K115" s="107"/>
      <c r="L115" s="108">
        <v>19</v>
      </c>
      <c r="M115" s="107">
        <f>19*G128</f>
        <v>994.65</v>
      </c>
      <c r="N115" s="107"/>
      <c r="O115" s="108">
        <v>19</v>
      </c>
      <c r="P115" s="222">
        <f>19*G128</f>
        <v>994.65</v>
      </c>
      <c r="Q115" s="222">
        <f t="shared" si="23"/>
        <v>94</v>
      </c>
      <c r="R115" s="222">
        <f>G115+J115+M115+P115</f>
        <v>4439.86</v>
      </c>
      <c r="S115" s="47"/>
      <c r="T115" s="10"/>
      <c r="U115" s="10"/>
    </row>
    <row r="116" spans="1:21" ht="33.75" customHeight="1">
      <c r="A116" s="165"/>
      <c r="B116" s="331" t="s">
        <v>102</v>
      </c>
      <c r="C116" s="332"/>
      <c r="D116" s="333"/>
      <c r="E116" s="5"/>
      <c r="F116" s="108">
        <v>4.2</v>
      </c>
      <c r="G116" s="107">
        <f>F116*F129</f>
        <v>229.026</v>
      </c>
      <c r="H116" s="107"/>
      <c r="I116" s="226">
        <v>22.636</v>
      </c>
      <c r="J116" s="107">
        <f>I116*F129</f>
        <v>1234.34108</v>
      </c>
      <c r="K116" s="107"/>
      <c r="L116" s="108">
        <v>10.1</v>
      </c>
      <c r="M116" s="107">
        <f>L116*G129</f>
        <v>660.439</v>
      </c>
      <c r="N116" s="107"/>
      <c r="O116" s="108">
        <v>12.7</v>
      </c>
      <c r="P116" s="222">
        <f>O116*G129</f>
        <v>830.453</v>
      </c>
      <c r="Q116" s="222">
        <f t="shared" si="23"/>
        <v>49.635999999999996</v>
      </c>
      <c r="R116" s="222">
        <f>G116+J116+M116+P116</f>
        <v>2954.25908</v>
      </c>
      <c r="S116" s="47"/>
      <c r="T116" s="10"/>
      <c r="U116" s="10"/>
    </row>
    <row r="117" spans="1:21" ht="35.25" customHeight="1">
      <c r="A117" s="165"/>
      <c r="B117" s="334" t="s">
        <v>40</v>
      </c>
      <c r="C117" s="334"/>
      <c r="D117" s="334"/>
      <c r="E117" s="5"/>
      <c r="F117" s="108">
        <v>21</v>
      </c>
      <c r="G117" s="107">
        <f>F117*F128</f>
        <v>918.9599999999999</v>
      </c>
      <c r="H117" s="107"/>
      <c r="I117" s="108">
        <v>20</v>
      </c>
      <c r="J117" s="107">
        <f>I117*F128</f>
        <v>875.1999999999999</v>
      </c>
      <c r="K117" s="107"/>
      <c r="L117" s="108">
        <v>15</v>
      </c>
      <c r="M117" s="107">
        <f>L117*G128</f>
        <v>785.25</v>
      </c>
      <c r="N117" s="107"/>
      <c r="O117" s="108">
        <v>20</v>
      </c>
      <c r="P117" s="222">
        <f>O117*G128</f>
        <v>1047</v>
      </c>
      <c r="Q117" s="222">
        <f t="shared" si="23"/>
        <v>76</v>
      </c>
      <c r="R117" s="222">
        <f t="shared" si="23"/>
        <v>3626.41</v>
      </c>
      <c r="S117" s="47" t="s">
        <v>78</v>
      </c>
      <c r="T117" s="10"/>
      <c r="U117" s="10"/>
    </row>
    <row r="118" spans="1:21" ht="35.25" customHeight="1">
      <c r="A118" s="165"/>
      <c r="B118" s="297" t="s">
        <v>108</v>
      </c>
      <c r="C118" s="298"/>
      <c r="D118" s="299"/>
      <c r="E118" s="5"/>
      <c r="F118" s="108">
        <v>13.6</v>
      </c>
      <c r="G118" s="107">
        <f>F128*F118</f>
        <v>595.136</v>
      </c>
      <c r="H118" s="107"/>
      <c r="I118" s="108">
        <v>3</v>
      </c>
      <c r="J118" s="107">
        <f>I118*F128</f>
        <v>131.28</v>
      </c>
      <c r="K118" s="107"/>
      <c r="L118" s="108">
        <v>7</v>
      </c>
      <c r="M118" s="107">
        <f>L118*G128</f>
        <v>366.45</v>
      </c>
      <c r="N118" s="107"/>
      <c r="O118" s="108">
        <v>7.5</v>
      </c>
      <c r="P118" s="222">
        <f>O118*G128</f>
        <v>392.625</v>
      </c>
      <c r="Q118" s="222">
        <f t="shared" si="23"/>
        <v>31.1</v>
      </c>
      <c r="R118" s="222">
        <f>G118+J118+M118+P118</f>
        <v>1485.491</v>
      </c>
      <c r="S118" s="47"/>
      <c r="T118" s="10"/>
      <c r="U118" s="10"/>
    </row>
    <row r="119" spans="1:21" ht="30.75" customHeight="1">
      <c r="A119" s="165">
        <v>5</v>
      </c>
      <c r="B119" s="315" t="s">
        <v>53</v>
      </c>
      <c r="C119" s="316"/>
      <c r="D119" s="317"/>
      <c r="E119" s="5"/>
      <c r="F119" s="109">
        <f>F120+F121+F122</f>
        <v>640</v>
      </c>
      <c r="G119" s="44">
        <f>G120+G121+G122</f>
        <v>28006.4</v>
      </c>
      <c r="H119" s="44"/>
      <c r="I119" s="109">
        <f>I120+I121+I122</f>
        <v>290</v>
      </c>
      <c r="J119" s="44">
        <f>J120+J121+J122</f>
        <v>12690.4</v>
      </c>
      <c r="K119" s="44"/>
      <c r="L119" s="109">
        <f>L120+L121+L122</f>
        <v>430</v>
      </c>
      <c r="M119" s="44">
        <f>M120+M121+M122</f>
        <v>22510.5</v>
      </c>
      <c r="N119" s="44"/>
      <c r="O119" s="109">
        <f>O120+O121+O122</f>
        <v>460</v>
      </c>
      <c r="P119" s="221">
        <f>P120+P121+P122</f>
        <v>24081</v>
      </c>
      <c r="Q119" s="221">
        <f aca="true" t="shared" si="24" ref="Q119:R121">F119+I119+L119+O119</f>
        <v>1820</v>
      </c>
      <c r="R119" s="221">
        <f t="shared" si="24"/>
        <v>87288.3</v>
      </c>
      <c r="S119" s="47"/>
      <c r="T119" s="10"/>
      <c r="U119" s="10"/>
    </row>
    <row r="120" spans="1:21" ht="36.75" customHeight="1">
      <c r="A120" s="25"/>
      <c r="B120" s="350" t="s">
        <v>98</v>
      </c>
      <c r="C120" s="351"/>
      <c r="D120" s="352"/>
      <c r="E120" s="5"/>
      <c r="F120" s="108">
        <v>80</v>
      </c>
      <c r="G120" s="107">
        <f>F120*F128</f>
        <v>3500.7999999999997</v>
      </c>
      <c r="H120" s="107"/>
      <c r="I120" s="108">
        <v>40</v>
      </c>
      <c r="J120" s="107">
        <f>I120*F128</f>
        <v>1750.3999999999999</v>
      </c>
      <c r="K120" s="107"/>
      <c r="L120" s="108">
        <v>30</v>
      </c>
      <c r="M120" s="107">
        <f>L120*G128</f>
        <v>1570.5</v>
      </c>
      <c r="N120" s="107"/>
      <c r="O120" s="108">
        <v>60</v>
      </c>
      <c r="P120" s="222">
        <f>O120*G128</f>
        <v>3141</v>
      </c>
      <c r="Q120" s="222">
        <f t="shared" si="24"/>
        <v>210</v>
      </c>
      <c r="R120" s="222">
        <f t="shared" si="24"/>
        <v>9962.7</v>
      </c>
      <c r="S120" s="47"/>
      <c r="T120" s="10"/>
      <c r="U120" s="10"/>
    </row>
    <row r="121" spans="1:21" ht="35.25" customHeight="1">
      <c r="A121" s="25"/>
      <c r="B121" s="331" t="s">
        <v>55</v>
      </c>
      <c r="C121" s="332"/>
      <c r="D121" s="333"/>
      <c r="E121" s="5"/>
      <c r="F121" s="108">
        <v>110</v>
      </c>
      <c r="G121" s="107">
        <f>F121*F128</f>
        <v>4813.599999999999</v>
      </c>
      <c r="H121" s="107"/>
      <c r="I121" s="108">
        <v>50</v>
      </c>
      <c r="J121" s="107">
        <f>I121*F128</f>
        <v>2188</v>
      </c>
      <c r="K121" s="107"/>
      <c r="L121" s="108">
        <v>50</v>
      </c>
      <c r="M121" s="107">
        <f>L121*G128</f>
        <v>2617.5</v>
      </c>
      <c r="N121" s="107"/>
      <c r="O121" s="108">
        <v>200</v>
      </c>
      <c r="P121" s="222">
        <f>O121*G128</f>
        <v>10470</v>
      </c>
      <c r="Q121" s="222">
        <f t="shared" si="24"/>
        <v>410</v>
      </c>
      <c r="R121" s="222">
        <f t="shared" si="24"/>
        <v>20089.1</v>
      </c>
      <c r="S121" s="47"/>
      <c r="T121" s="10"/>
      <c r="U121" s="10"/>
    </row>
    <row r="122" spans="1:21" ht="36.75" customHeight="1">
      <c r="A122" s="25"/>
      <c r="B122" s="331" t="s">
        <v>81</v>
      </c>
      <c r="C122" s="332"/>
      <c r="D122" s="333"/>
      <c r="E122" s="5"/>
      <c r="F122" s="108">
        <v>450</v>
      </c>
      <c r="G122" s="107">
        <f>SUM(F122)*F128</f>
        <v>19692</v>
      </c>
      <c r="H122" s="107"/>
      <c r="I122" s="108">
        <v>200</v>
      </c>
      <c r="J122" s="107">
        <f>SUM(I122)*F128</f>
        <v>8752</v>
      </c>
      <c r="K122" s="107"/>
      <c r="L122" s="108">
        <v>350</v>
      </c>
      <c r="M122" s="107">
        <f>SUM(L122)*G128</f>
        <v>18322.5</v>
      </c>
      <c r="N122" s="107"/>
      <c r="O122" s="108">
        <v>200</v>
      </c>
      <c r="P122" s="222">
        <f>SUM(O122)*G128</f>
        <v>10470</v>
      </c>
      <c r="Q122" s="222">
        <f>F122+I122+L122+O122</f>
        <v>1200</v>
      </c>
      <c r="R122" s="222">
        <f>SUM(G122)+J122+M122+P122</f>
        <v>57236.5</v>
      </c>
      <c r="S122" s="47"/>
      <c r="T122" s="10"/>
      <c r="U122" s="10"/>
    </row>
    <row r="123" spans="1:21" ht="36.75" customHeight="1">
      <c r="A123" s="216">
        <v>6</v>
      </c>
      <c r="B123" s="315" t="s">
        <v>82</v>
      </c>
      <c r="C123" s="316"/>
      <c r="D123" s="317"/>
      <c r="E123" s="5"/>
      <c r="F123" s="109">
        <f>SUM(F124:F125)</f>
        <v>6</v>
      </c>
      <c r="G123" s="44">
        <f aca="true" t="shared" si="25" ref="G123:R123">SUM(G124:G125)</f>
        <v>262.56</v>
      </c>
      <c r="H123" s="44">
        <f t="shared" si="25"/>
        <v>0</v>
      </c>
      <c r="I123" s="109">
        <f t="shared" si="25"/>
        <v>22</v>
      </c>
      <c r="J123" s="44">
        <f t="shared" si="25"/>
        <v>962.7199999999999</v>
      </c>
      <c r="K123" s="44">
        <f t="shared" si="25"/>
        <v>0</v>
      </c>
      <c r="L123" s="109">
        <f t="shared" si="25"/>
        <v>36</v>
      </c>
      <c r="M123" s="44">
        <f t="shared" si="25"/>
        <v>1884.6000000000001</v>
      </c>
      <c r="N123" s="44">
        <f t="shared" si="25"/>
        <v>0</v>
      </c>
      <c r="O123" s="109">
        <f t="shared" si="25"/>
        <v>10</v>
      </c>
      <c r="P123" s="221">
        <f t="shared" si="25"/>
        <v>523.5</v>
      </c>
      <c r="Q123" s="221">
        <f t="shared" si="25"/>
        <v>74</v>
      </c>
      <c r="R123" s="221">
        <f t="shared" si="25"/>
        <v>3633.38</v>
      </c>
      <c r="S123" s="47"/>
      <c r="T123" s="10"/>
      <c r="U123" s="10"/>
    </row>
    <row r="124" spans="1:21" ht="36.75" customHeight="1">
      <c r="A124" s="216"/>
      <c r="B124" s="321" t="s">
        <v>83</v>
      </c>
      <c r="C124" s="344"/>
      <c r="D124" s="345"/>
      <c r="E124" s="5"/>
      <c r="F124" s="108">
        <v>0</v>
      </c>
      <c r="G124" s="107"/>
      <c r="H124" s="107"/>
      <c r="I124" s="108">
        <v>0</v>
      </c>
      <c r="J124" s="107"/>
      <c r="K124" s="107"/>
      <c r="L124" s="108">
        <v>0</v>
      </c>
      <c r="M124" s="107"/>
      <c r="N124" s="107"/>
      <c r="O124" s="108">
        <v>0</v>
      </c>
      <c r="P124" s="222"/>
      <c r="Q124" s="222">
        <v>0</v>
      </c>
      <c r="R124" s="222">
        <v>0</v>
      </c>
      <c r="S124" s="47"/>
      <c r="T124" s="10"/>
      <c r="U124" s="10"/>
    </row>
    <row r="125" spans="1:21" ht="36.75" customHeight="1">
      <c r="A125" s="216"/>
      <c r="B125" s="321" t="s">
        <v>84</v>
      </c>
      <c r="C125" s="344"/>
      <c r="D125" s="345"/>
      <c r="E125" s="5"/>
      <c r="F125" s="108">
        <v>6</v>
      </c>
      <c r="G125" s="107">
        <f>SUM(F125)*F128</f>
        <v>262.56</v>
      </c>
      <c r="H125" s="107"/>
      <c r="I125" s="108">
        <v>22</v>
      </c>
      <c r="J125" s="107">
        <f>SUM(I125)*F128</f>
        <v>962.7199999999999</v>
      </c>
      <c r="K125" s="107"/>
      <c r="L125" s="108">
        <v>36</v>
      </c>
      <c r="M125" s="107">
        <f>SUM(L125)*G128</f>
        <v>1884.6000000000001</v>
      </c>
      <c r="N125" s="107"/>
      <c r="O125" s="108">
        <v>10</v>
      </c>
      <c r="P125" s="222">
        <f>SUM(O125)*G128</f>
        <v>523.5</v>
      </c>
      <c r="Q125" s="222">
        <f>F125+I125+L125+O125</f>
        <v>74</v>
      </c>
      <c r="R125" s="222">
        <f>SUM(G125)+J125+M125+P125</f>
        <v>3633.38</v>
      </c>
      <c r="S125" s="47"/>
      <c r="T125" s="10"/>
      <c r="U125" s="10"/>
    </row>
    <row r="126" spans="1:18" ht="31.5" customHeight="1">
      <c r="A126" s="28"/>
      <c r="B126" s="341" t="s">
        <v>19</v>
      </c>
      <c r="C126" s="342"/>
      <c r="D126" s="343"/>
      <c r="E126" s="11" t="e">
        <f>#REF!+#REF!+#REF!+E98+E99+E100+#REF!+E101+E102+E103+E104+E109+#REF!</f>
        <v>#REF!</v>
      </c>
      <c r="F126" s="109">
        <f>F97+F104+F109+F111+F119+F123</f>
        <v>2539.7749999999996</v>
      </c>
      <c r="G126" s="44">
        <f>G97+G104+G109+G111+G119+G123</f>
        <v>116228.84049999999</v>
      </c>
      <c r="H126" s="44" t="e">
        <f>#REF!+H97+H104+H109+H111+H119+H123</f>
        <v>#REF!</v>
      </c>
      <c r="I126" s="112">
        <f>I97+I104+I109+I111+I119+I123</f>
        <v>1640.7359999999999</v>
      </c>
      <c r="J126" s="44">
        <f>J97+J104+J109+J111+J119+J123</f>
        <v>76522.71707999999</v>
      </c>
      <c r="K126" s="44" t="e">
        <f>#REF!+K97+K104+K109+K111+K119+K123</f>
        <v>#REF!</v>
      </c>
      <c r="L126" s="109">
        <f>L97+L104+L109+L111+L119+L123</f>
        <v>1662.45</v>
      </c>
      <c r="M126" s="44">
        <f>M97+M104+M109+M111+M119+M123</f>
        <v>90277.5215</v>
      </c>
      <c r="N126" s="44" t="e">
        <f>#REF!+N97+N104+N109+N111+N119+N123</f>
        <v>#REF!</v>
      </c>
      <c r="O126" s="109">
        <f>O97+O104+O109+O111+O119+O123</f>
        <v>2100.2</v>
      </c>
      <c r="P126" s="221">
        <f>P97+P104+P109+P111+P119+P123</f>
        <v>115548.758</v>
      </c>
      <c r="Q126" s="221">
        <f>Q97+Q104+Q109+Q111+Q119+Q123</f>
        <v>7943.161</v>
      </c>
      <c r="R126" s="221">
        <f>R97+R104+R109+R111+R119+R123</f>
        <v>398577.83707999997</v>
      </c>
    </row>
    <row r="127" spans="1:18" ht="26.25" customHeight="1">
      <c r="A127" s="28"/>
      <c r="B127" s="346" t="s">
        <v>17</v>
      </c>
      <c r="C127" s="346"/>
      <c r="D127" s="346"/>
      <c r="E127" s="305" t="s">
        <v>117</v>
      </c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</row>
    <row r="128" spans="1:22" ht="25.5" customHeight="1">
      <c r="A128" s="35"/>
      <c r="B128" s="35"/>
      <c r="C128" s="35"/>
      <c r="D128" s="32"/>
      <c r="E128" s="32"/>
      <c r="F128" s="3">
        <v>43.76</v>
      </c>
      <c r="G128" s="217">
        <v>52.35</v>
      </c>
      <c r="H128" s="217"/>
      <c r="I128" s="217"/>
      <c r="J128" s="229"/>
      <c r="K128" s="32"/>
      <c r="L128" s="32"/>
      <c r="M128" s="72"/>
      <c r="N128" s="32"/>
      <c r="O128" s="32"/>
      <c r="P128" s="72"/>
      <c r="Q128" s="32"/>
      <c r="R128" s="72"/>
      <c r="T128" s="9"/>
      <c r="U128" s="9"/>
      <c r="V128" s="9"/>
    </row>
    <row r="129" spans="1:22" ht="33" customHeight="1">
      <c r="A129" s="35"/>
      <c r="B129" s="35"/>
      <c r="C129" s="35"/>
      <c r="D129" s="32"/>
      <c r="E129" s="32"/>
      <c r="F129" s="265">
        <v>54.53</v>
      </c>
      <c r="G129" s="217">
        <v>65.39</v>
      </c>
      <c r="H129" s="171"/>
      <c r="I129" s="171"/>
      <c r="J129" s="171"/>
      <c r="K129" s="32"/>
      <c r="L129" s="32"/>
      <c r="M129" s="72"/>
      <c r="N129" s="32"/>
      <c r="O129" s="32"/>
      <c r="P129" s="75"/>
      <c r="Q129" s="34"/>
      <c r="R129" s="72"/>
      <c r="T129" s="9"/>
      <c r="U129" s="9"/>
      <c r="V129" s="9"/>
    </row>
    <row r="130" spans="1:18" ht="34.5" customHeight="1">
      <c r="A130" s="400" t="s">
        <v>113</v>
      </c>
      <c r="B130" s="400"/>
      <c r="C130" s="400"/>
      <c r="D130" s="400"/>
      <c r="E130" s="400"/>
      <c r="F130" s="400"/>
      <c r="G130" s="400"/>
      <c r="H130" s="400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</row>
    <row r="131" spans="1:18" ht="25.5">
      <c r="A131" s="393" t="s">
        <v>15</v>
      </c>
      <c r="B131" s="394" t="s">
        <v>0</v>
      </c>
      <c r="C131" s="395"/>
      <c r="D131" s="396"/>
      <c r="E131" s="305" t="s">
        <v>1</v>
      </c>
      <c r="F131" s="305"/>
      <c r="G131" s="305"/>
      <c r="H131" s="305" t="s">
        <v>3</v>
      </c>
      <c r="I131" s="305"/>
      <c r="J131" s="305"/>
      <c r="K131" s="305" t="s">
        <v>4</v>
      </c>
      <c r="L131" s="305"/>
      <c r="M131" s="305"/>
      <c r="N131" s="305" t="s">
        <v>6</v>
      </c>
      <c r="O131" s="305"/>
      <c r="P131" s="305"/>
      <c r="Q131" s="305" t="s">
        <v>7</v>
      </c>
      <c r="R131" s="305"/>
    </row>
    <row r="132" spans="1:18" ht="25.5">
      <c r="A132" s="393"/>
      <c r="B132" s="397"/>
      <c r="C132" s="398"/>
      <c r="D132" s="399"/>
      <c r="E132" s="168" t="s">
        <v>10</v>
      </c>
      <c r="F132" s="168" t="s">
        <v>10</v>
      </c>
      <c r="G132" s="168" t="s">
        <v>5</v>
      </c>
      <c r="H132" s="168" t="s">
        <v>10</v>
      </c>
      <c r="I132" s="168" t="s">
        <v>10</v>
      </c>
      <c r="J132" s="168" t="s">
        <v>5</v>
      </c>
      <c r="K132" s="168" t="s">
        <v>10</v>
      </c>
      <c r="L132" s="168" t="s">
        <v>10</v>
      </c>
      <c r="M132" s="168" t="s">
        <v>5</v>
      </c>
      <c r="N132" s="168" t="s">
        <v>10</v>
      </c>
      <c r="O132" s="168" t="s">
        <v>10</v>
      </c>
      <c r="P132" s="168" t="s">
        <v>5</v>
      </c>
      <c r="Q132" s="168" t="s">
        <v>10</v>
      </c>
      <c r="R132" s="168" t="s">
        <v>5</v>
      </c>
    </row>
    <row r="133" spans="1:21" ht="36" customHeight="1">
      <c r="A133" s="165">
        <v>1</v>
      </c>
      <c r="B133" s="315" t="s">
        <v>41</v>
      </c>
      <c r="C133" s="316"/>
      <c r="D133" s="317"/>
      <c r="E133" s="5"/>
      <c r="F133" s="109">
        <f>F134+F135+F136+F137+F138+F139</f>
        <v>2015</v>
      </c>
      <c r="G133" s="221">
        <f>G134+G135+G136+G137+G139+G138</f>
        <v>69294.85</v>
      </c>
      <c r="H133" s="44"/>
      <c r="I133" s="109">
        <f>I134+I135+I136+I137+I138+I139</f>
        <v>1760</v>
      </c>
      <c r="J133" s="221">
        <f>J134+J135+J136+J137+J138+J139</f>
        <v>64363.9</v>
      </c>
      <c r="K133" s="44"/>
      <c r="L133" s="109">
        <f>L134+L135+L136+L137+L138+L139</f>
        <v>1120</v>
      </c>
      <c r="M133" s="221">
        <f>M134+M135+M136+M137+M138+M139</f>
        <v>45252.8</v>
      </c>
      <c r="N133" s="44"/>
      <c r="O133" s="109">
        <f>O134+O135+O136+O137+O138+O139</f>
        <v>2420</v>
      </c>
      <c r="P133" s="221">
        <f>P134+P135+P136+P137+P138+P139</f>
        <v>97556.2</v>
      </c>
      <c r="Q133" s="44">
        <f>F133+I133+L133+O133</f>
        <v>7315</v>
      </c>
      <c r="R133" s="44">
        <f>G133+J133+M133+P133</f>
        <v>276467.75</v>
      </c>
      <c r="S133" s="47"/>
      <c r="T133" s="10"/>
      <c r="U133" s="10"/>
    </row>
    <row r="134" spans="1:21" ht="51.75" customHeight="1">
      <c r="A134" s="25"/>
      <c r="B134" s="331" t="s">
        <v>34</v>
      </c>
      <c r="C134" s="332"/>
      <c r="D134" s="333"/>
      <c r="E134" s="5">
        <v>2715</v>
      </c>
      <c r="F134" s="108">
        <v>400</v>
      </c>
      <c r="G134" s="222">
        <f>F134*F164</f>
        <v>17996</v>
      </c>
      <c r="H134" s="107">
        <v>2715</v>
      </c>
      <c r="I134" s="108">
        <v>300</v>
      </c>
      <c r="J134" s="222">
        <f>I134*F164</f>
        <v>13497</v>
      </c>
      <c r="K134" s="107">
        <v>2715</v>
      </c>
      <c r="L134" s="108">
        <v>150</v>
      </c>
      <c r="M134" s="222">
        <f>L134*G164</f>
        <v>7171.5</v>
      </c>
      <c r="N134" s="107">
        <v>2715</v>
      </c>
      <c r="O134" s="108">
        <v>430</v>
      </c>
      <c r="P134" s="222">
        <f>O134*G164</f>
        <v>20558.3</v>
      </c>
      <c r="Q134" s="107">
        <f aca="true" t="shared" si="26" ref="Q134:Q139">F134+I134+L134+O134</f>
        <v>1280</v>
      </c>
      <c r="R134" s="107">
        <f aca="true" t="shared" si="27" ref="R134:R139">G134+J134+M134+P134</f>
        <v>59222.8</v>
      </c>
      <c r="S134" s="47" t="s">
        <v>77</v>
      </c>
      <c r="T134" s="10"/>
      <c r="U134" s="10"/>
    </row>
    <row r="135" spans="1:21" ht="51.75" customHeight="1">
      <c r="A135" s="25"/>
      <c r="B135" s="331" t="s">
        <v>35</v>
      </c>
      <c r="C135" s="332"/>
      <c r="D135" s="333"/>
      <c r="E135" s="5">
        <v>816</v>
      </c>
      <c r="F135" s="108">
        <v>160</v>
      </c>
      <c r="G135" s="222">
        <f>F135*F164</f>
        <v>7198.400000000001</v>
      </c>
      <c r="H135" s="107">
        <v>816</v>
      </c>
      <c r="I135" s="108">
        <v>180</v>
      </c>
      <c r="J135" s="222">
        <f>I135*F164</f>
        <v>8098.200000000001</v>
      </c>
      <c r="K135" s="107">
        <v>816</v>
      </c>
      <c r="L135" s="108">
        <v>160</v>
      </c>
      <c r="M135" s="222">
        <f>L135*G164</f>
        <v>7649.6</v>
      </c>
      <c r="N135" s="107">
        <v>816</v>
      </c>
      <c r="O135" s="108">
        <v>150</v>
      </c>
      <c r="P135" s="222">
        <f>O135*G164</f>
        <v>7171.5</v>
      </c>
      <c r="Q135" s="107">
        <f t="shared" si="26"/>
        <v>650</v>
      </c>
      <c r="R135" s="107">
        <f t="shared" si="27"/>
        <v>30117.700000000004</v>
      </c>
      <c r="S135" s="47" t="s">
        <v>77</v>
      </c>
      <c r="T135" s="10"/>
      <c r="U135" s="10"/>
    </row>
    <row r="136" spans="1:21" ht="51" customHeight="1">
      <c r="A136" s="25"/>
      <c r="B136" s="331" t="s">
        <v>36</v>
      </c>
      <c r="C136" s="332"/>
      <c r="D136" s="333"/>
      <c r="E136" s="5">
        <v>910.2</v>
      </c>
      <c r="F136" s="108">
        <v>250</v>
      </c>
      <c r="G136" s="222">
        <f>F136*F165</f>
        <v>4572.5</v>
      </c>
      <c r="H136" s="107">
        <v>1072.5</v>
      </c>
      <c r="I136" s="108">
        <v>250</v>
      </c>
      <c r="J136" s="222">
        <f>I136*F165</f>
        <v>4572.5</v>
      </c>
      <c r="K136" s="107">
        <v>905.1</v>
      </c>
      <c r="L136" s="108">
        <v>170</v>
      </c>
      <c r="M136" s="222">
        <f>L136*G165</f>
        <v>3721.3</v>
      </c>
      <c r="N136" s="107">
        <v>1121.6</v>
      </c>
      <c r="O136" s="108">
        <v>350</v>
      </c>
      <c r="P136" s="222">
        <f>O136*G165</f>
        <v>7661.5</v>
      </c>
      <c r="Q136" s="107">
        <f t="shared" si="26"/>
        <v>1020</v>
      </c>
      <c r="R136" s="107">
        <f t="shared" si="27"/>
        <v>20527.8</v>
      </c>
      <c r="S136" s="47" t="s">
        <v>77</v>
      </c>
      <c r="T136" s="10"/>
      <c r="U136" s="10"/>
    </row>
    <row r="137" spans="1:21" ht="36" customHeight="1">
      <c r="A137" s="25"/>
      <c r="B137" s="334" t="s">
        <v>37</v>
      </c>
      <c r="C137" s="334"/>
      <c r="D137" s="334"/>
      <c r="E137" s="5">
        <v>1845</v>
      </c>
      <c r="F137" s="108">
        <v>550</v>
      </c>
      <c r="G137" s="222">
        <f>F137*F165</f>
        <v>10059.5</v>
      </c>
      <c r="H137" s="107">
        <v>1803</v>
      </c>
      <c r="I137" s="108">
        <v>305</v>
      </c>
      <c r="J137" s="222">
        <f>I137*F165</f>
        <v>5578.45</v>
      </c>
      <c r="K137" s="107">
        <v>1803</v>
      </c>
      <c r="L137" s="108">
        <v>150</v>
      </c>
      <c r="M137" s="222">
        <f>L137*G165</f>
        <v>3283.5</v>
      </c>
      <c r="N137" s="107">
        <v>1813.3</v>
      </c>
      <c r="O137" s="108">
        <v>350</v>
      </c>
      <c r="P137" s="222">
        <f>O137*G165</f>
        <v>7661.5</v>
      </c>
      <c r="Q137" s="107">
        <f t="shared" si="26"/>
        <v>1355</v>
      </c>
      <c r="R137" s="107">
        <f t="shared" si="27"/>
        <v>26582.95</v>
      </c>
      <c r="S137" s="47" t="s">
        <v>77</v>
      </c>
      <c r="T137" s="10"/>
      <c r="U137" s="10"/>
    </row>
    <row r="138" spans="1:21" ht="33" customHeight="1">
      <c r="A138" s="25"/>
      <c r="B138" s="334" t="s">
        <v>38</v>
      </c>
      <c r="C138" s="334"/>
      <c r="D138" s="334"/>
      <c r="E138" s="5">
        <v>74.5</v>
      </c>
      <c r="F138" s="108">
        <v>600</v>
      </c>
      <c r="G138" s="222">
        <f>F138*F164</f>
        <v>26994</v>
      </c>
      <c r="H138" s="107">
        <v>72.8</v>
      </c>
      <c r="I138" s="108">
        <v>700</v>
      </c>
      <c r="J138" s="222">
        <f>I138*F164</f>
        <v>31493</v>
      </c>
      <c r="K138" s="107">
        <v>72.9</v>
      </c>
      <c r="L138" s="108">
        <v>400</v>
      </c>
      <c r="M138" s="222">
        <f>L138*G164</f>
        <v>19124</v>
      </c>
      <c r="N138" s="107">
        <v>72.9</v>
      </c>
      <c r="O138" s="108">
        <v>1050</v>
      </c>
      <c r="P138" s="222">
        <f>O138*G164</f>
        <v>50200.5</v>
      </c>
      <c r="Q138" s="107">
        <f t="shared" si="26"/>
        <v>2750</v>
      </c>
      <c r="R138" s="107">
        <f t="shared" si="27"/>
        <v>127811.5</v>
      </c>
      <c r="S138" s="47" t="s">
        <v>77</v>
      </c>
      <c r="T138" s="10"/>
      <c r="U138" s="10"/>
    </row>
    <row r="139" spans="1:21" ht="55.5" customHeight="1">
      <c r="A139" s="25"/>
      <c r="B139" s="334" t="s">
        <v>39</v>
      </c>
      <c r="C139" s="334"/>
      <c r="D139" s="334"/>
      <c r="E139" s="5">
        <v>88.6</v>
      </c>
      <c r="F139" s="226">
        <v>55</v>
      </c>
      <c r="G139" s="222">
        <f>F139*F164</f>
        <v>2474.4500000000003</v>
      </c>
      <c r="H139" s="107">
        <v>88.5</v>
      </c>
      <c r="I139" s="230">
        <v>25</v>
      </c>
      <c r="J139" s="222">
        <f>I139*F164</f>
        <v>1124.75</v>
      </c>
      <c r="K139" s="107">
        <v>88.5</v>
      </c>
      <c r="L139" s="108">
        <v>90</v>
      </c>
      <c r="M139" s="222">
        <f>L139*G164</f>
        <v>4302.900000000001</v>
      </c>
      <c r="N139" s="107">
        <v>88.5</v>
      </c>
      <c r="O139" s="230">
        <v>90</v>
      </c>
      <c r="P139" s="222">
        <f>O139*G164</f>
        <v>4302.900000000001</v>
      </c>
      <c r="Q139" s="107">
        <f t="shared" si="26"/>
        <v>260</v>
      </c>
      <c r="R139" s="107">
        <f t="shared" si="27"/>
        <v>12205</v>
      </c>
      <c r="S139" s="47" t="s">
        <v>77</v>
      </c>
      <c r="T139" s="10"/>
      <c r="U139" s="10"/>
    </row>
    <row r="140" spans="1:21" ht="51.75" customHeight="1">
      <c r="A140" s="165">
        <v>2</v>
      </c>
      <c r="B140" s="315" t="s">
        <v>42</v>
      </c>
      <c r="C140" s="316"/>
      <c r="D140" s="317"/>
      <c r="E140" s="5">
        <v>118.05</v>
      </c>
      <c r="F140" s="223">
        <f>SUM(F141:F144)</f>
        <v>75.025</v>
      </c>
      <c r="G140" s="221">
        <f aca="true" t="shared" si="28" ref="G140:R140">SUM(G141:G144)</f>
        <v>3201.82475</v>
      </c>
      <c r="H140" s="44">
        <f t="shared" si="28"/>
        <v>0</v>
      </c>
      <c r="I140" s="224">
        <f t="shared" si="28"/>
        <v>66.5</v>
      </c>
      <c r="J140" s="221">
        <f t="shared" si="28"/>
        <v>2818.2850000000003</v>
      </c>
      <c r="K140" s="44">
        <f t="shared" si="28"/>
        <v>0</v>
      </c>
      <c r="L140" s="224">
        <f t="shared" si="28"/>
        <v>44</v>
      </c>
      <c r="M140" s="221">
        <f t="shared" si="28"/>
        <v>1870.3600000000001</v>
      </c>
      <c r="N140" s="44">
        <f t="shared" si="28"/>
        <v>0</v>
      </c>
      <c r="O140" s="224">
        <f t="shared" si="28"/>
        <v>79</v>
      </c>
      <c r="P140" s="221">
        <f t="shared" si="28"/>
        <v>3595.55</v>
      </c>
      <c r="Q140" s="231">
        <f t="shared" si="28"/>
        <v>264.525</v>
      </c>
      <c r="R140" s="44">
        <f t="shared" si="28"/>
        <v>11486.019750000001</v>
      </c>
      <c r="S140" s="47"/>
      <c r="T140" s="10"/>
      <c r="U140" s="10"/>
    </row>
    <row r="141" spans="1:21" ht="42.75" customHeight="1">
      <c r="A141" s="165"/>
      <c r="B141" s="321" t="s">
        <v>94</v>
      </c>
      <c r="C141" s="326"/>
      <c r="D141" s="327"/>
      <c r="E141" s="5"/>
      <c r="F141" s="226">
        <v>58.525</v>
      </c>
      <c r="G141" s="222">
        <f>F141*F164</f>
        <v>2633.03975</v>
      </c>
      <c r="H141" s="44"/>
      <c r="I141" s="232">
        <v>50</v>
      </c>
      <c r="J141" s="222">
        <f>I141*F164</f>
        <v>2249.5</v>
      </c>
      <c r="K141" s="107"/>
      <c r="L141" s="232">
        <v>30</v>
      </c>
      <c r="M141" s="222">
        <f>L141*G164</f>
        <v>1434.3000000000002</v>
      </c>
      <c r="N141" s="107"/>
      <c r="O141" s="232">
        <v>62</v>
      </c>
      <c r="P141" s="222">
        <f>O141*G164</f>
        <v>2964.2200000000003</v>
      </c>
      <c r="Q141" s="159">
        <f aca="true" t="shared" si="29" ref="Q141:R144">F141+I141+L141+O141</f>
        <v>200.525</v>
      </c>
      <c r="R141" s="107">
        <f t="shared" si="29"/>
        <v>9281.05975</v>
      </c>
      <c r="S141" s="47"/>
      <c r="T141" s="10"/>
      <c r="U141" s="10"/>
    </row>
    <row r="142" spans="1:21" ht="39.75" customHeight="1">
      <c r="A142" s="165"/>
      <c r="B142" s="321" t="s">
        <v>95</v>
      </c>
      <c r="C142" s="326"/>
      <c r="D142" s="327"/>
      <c r="E142" s="5"/>
      <c r="F142" s="227">
        <v>6.5</v>
      </c>
      <c r="G142" s="222">
        <f>F142*F165</f>
        <v>118.88499999999999</v>
      </c>
      <c r="H142" s="44"/>
      <c r="I142" s="227">
        <v>6.5</v>
      </c>
      <c r="J142" s="222">
        <f>I142*F165</f>
        <v>118.88499999999999</v>
      </c>
      <c r="K142" s="107"/>
      <c r="L142" s="227">
        <v>9</v>
      </c>
      <c r="M142" s="222">
        <f>L142*G165</f>
        <v>197.01</v>
      </c>
      <c r="N142" s="107"/>
      <c r="O142" s="227">
        <v>7</v>
      </c>
      <c r="P142" s="222">
        <f>O142*G165</f>
        <v>153.23000000000002</v>
      </c>
      <c r="Q142" s="107">
        <f t="shared" si="29"/>
        <v>29</v>
      </c>
      <c r="R142" s="107">
        <f t="shared" si="29"/>
        <v>588.01</v>
      </c>
      <c r="S142" s="47"/>
      <c r="T142" s="10"/>
      <c r="U142" s="10"/>
    </row>
    <row r="143" spans="1:21" ht="39.75" customHeight="1">
      <c r="A143" s="165"/>
      <c r="B143" s="321" t="s">
        <v>97</v>
      </c>
      <c r="C143" s="326"/>
      <c r="D143" s="327"/>
      <c r="E143" s="5"/>
      <c r="F143" s="227">
        <v>10</v>
      </c>
      <c r="G143" s="222">
        <f>F143*F164</f>
        <v>449.90000000000003</v>
      </c>
      <c r="H143" s="44"/>
      <c r="I143" s="227">
        <v>10</v>
      </c>
      <c r="J143" s="222">
        <f>I143*F164</f>
        <v>449.90000000000003</v>
      </c>
      <c r="K143" s="107"/>
      <c r="L143" s="227">
        <v>5</v>
      </c>
      <c r="M143" s="222">
        <f>L143*G164</f>
        <v>239.05</v>
      </c>
      <c r="N143" s="107"/>
      <c r="O143" s="227">
        <v>10</v>
      </c>
      <c r="P143" s="222">
        <f>O143*G164</f>
        <v>478.1</v>
      </c>
      <c r="Q143" s="107">
        <f t="shared" si="29"/>
        <v>35</v>
      </c>
      <c r="R143" s="107">
        <f t="shared" si="29"/>
        <v>1616.9500000000003</v>
      </c>
      <c r="S143" s="47"/>
      <c r="T143" s="10"/>
      <c r="U143" s="10"/>
    </row>
    <row r="144" spans="1:21" ht="33.75" customHeight="1">
      <c r="A144" s="165"/>
      <c r="B144" s="321" t="s">
        <v>96</v>
      </c>
      <c r="C144" s="326"/>
      <c r="D144" s="327"/>
      <c r="E144" s="5"/>
      <c r="F144" s="227">
        <v>0</v>
      </c>
      <c r="G144" s="222">
        <f>F144*F164</f>
        <v>0</v>
      </c>
      <c r="H144" s="44"/>
      <c r="I144" s="227">
        <v>0</v>
      </c>
      <c r="J144" s="222">
        <f>I144*F164</f>
        <v>0</v>
      </c>
      <c r="K144" s="107"/>
      <c r="L144" s="227">
        <v>0</v>
      </c>
      <c r="M144" s="222">
        <f>L144*G164</f>
        <v>0</v>
      </c>
      <c r="N144" s="107"/>
      <c r="O144" s="227">
        <v>0</v>
      </c>
      <c r="P144" s="222">
        <f>O144*G164</f>
        <v>0</v>
      </c>
      <c r="Q144" s="107">
        <f t="shared" si="29"/>
        <v>0</v>
      </c>
      <c r="R144" s="107">
        <f t="shared" si="29"/>
        <v>0</v>
      </c>
      <c r="S144" s="47"/>
      <c r="T144" s="10"/>
      <c r="U144" s="10"/>
    </row>
    <row r="145" spans="1:21" ht="33.75" customHeight="1">
      <c r="A145" s="165">
        <v>3</v>
      </c>
      <c r="B145" s="315" t="s">
        <v>43</v>
      </c>
      <c r="C145" s="316"/>
      <c r="D145" s="317"/>
      <c r="E145" s="5">
        <v>180</v>
      </c>
      <c r="F145" s="109">
        <f>F146</f>
        <v>20</v>
      </c>
      <c r="G145" s="221">
        <f>G146</f>
        <v>899.8000000000001</v>
      </c>
      <c r="H145" s="44"/>
      <c r="I145" s="109">
        <f>I146</f>
        <v>20</v>
      </c>
      <c r="J145" s="221">
        <f>J146</f>
        <v>899.8000000000001</v>
      </c>
      <c r="K145" s="44"/>
      <c r="L145" s="109">
        <f>L146</f>
        <v>20</v>
      </c>
      <c r="M145" s="221">
        <f>M146</f>
        <v>956.2</v>
      </c>
      <c r="N145" s="44"/>
      <c r="O145" s="109">
        <f>O146</f>
        <v>20</v>
      </c>
      <c r="P145" s="221">
        <f>P146</f>
        <v>956.2</v>
      </c>
      <c r="Q145" s="44">
        <f>Q146</f>
        <v>80</v>
      </c>
      <c r="R145" s="44">
        <f>G145+J145+M145+P145</f>
        <v>3712</v>
      </c>
      <c r="S145" s="47"/>
      <c r="T145" s="10"/>
      <c r="U145" s="10"/>
    </row>
    <row r="146" spans="1:21" ht="33.75" customHeight="1">
      <c r="A146" s="25"/>
      <c r="B146" s="331" t="s">
        <v>44</v>
      </c>
      <c r="C146" s="332"/>
      <c r="D146" s="333"/>
      <c r="E146" s="5"/>
      <c r="F146" s="108">
        <v>20</v>
      </c>
      <c r="G146" s="222">
        <f>F146*F164</f>
        <v>899.8000000000001</v>
      </c>
      <c r="H146" s="107"/>
      <c r="I146" s="108">
        <v>20</v>
      </c>
      <c r="J146" s="222">
        <f>I146*F164</f>
        <v>899.8000000000001</v>
      </c>
      <c r="K146" s="107"/>
      <c r="L146" s="108">
        <v>20</v>
      </c>
      <c r="M146" s="222">
        <f>L146*G164</f>
        <v>956.2</v>
      </c>
      <c r="N146" s="107"/>
      <c r="O146" s="108">
        <v>20</v>
      </c>
      <c r="P146" s="222">
        <f>O146*G164</f>
        <v>956.2</v>
      </c>
      <c r="Q146" s="107">
        <f>F146+I146+L146+O146</f>
        <v>80</v>
      </c>
      <c r="R146" s="107">
        <f>G146+J146+M146+P146</f>
        <v>3712</v>
      </c>
      <c r="S146" s="47"/>
      <c r="T146" s="10"/>
      <c r="U146" s="10"/>
    </row>
    <row r="147" spans="1:21" ht="53.25" customHeight="1">
      <c r="A147" s="165">
        <v>4</v>
      </c>
      <c r="B147" s="315" t="s">
        <v>47</v>
      </c>
      <c r="C147" s="316"/>
      <c r="D147" s="317"/>
      <c r="E147" s="5"/>
      <c r="F147" s="109">
        <f>F148+F149+F150+F151+F152+F153+F154</f>
        <v>186.6</v>
      </c>
      <c r="G147" s="221">
        <f>G148+G149+G150+G151+G152+G153+G154</f>
        <v>7594.134</v>
      </c>
      <c r="H147" s="44"/>
      <c r="I147" s="109">
        <f>I148+I149+I150+I151+I152+I153+I154</f>
        <v>184.47</v>
      </c>
      <c r="J147" s="221">
        <f>J148+J149+J150+J151+J152+J153+J154</f>
        <v>7231.3053</v>
      </c>
      <c r="K147" s="44"/>
      <c r="L147" s="109">
        <f>L148+L149+L150+L151+L152+L153+L154</f>
        <v>180.255</v>
      </c>
      <c r="M147" s="221">
        <f>M148+M149+M150+M151+M152+M153+M154</f>
        <v>7408.693950000001</v>
      </c>
      <c r="N147" s="44"/>
      <c r="O147" s="109">
        <f>O148+O149+O150+O151+O152+O153+O154</f>
        <v>188.70000000000002</v>
      </c>
      <c r="P147" s="221">
        <f>P148+P149+P150+P151+P152+P153+P154</f>
        <v>7984.947000000001</v>
      </c>
      <c r="Q147" s="44">
        <f>Q148+Q149+Q150+Q151+Q152+Q153+Q154</f>
        <v>740.0250000000001</v>
      </c>
      <c r="R147" s="44">
        <f>SUM(R148:R154)</f>
        <v>30219.08025</v>
      </c>
      <c r="S147" s="47"/>
      <c r="T147" s="10"/>
      <c r="U147" s="10"/>
    </row>
    <row r="148" spans="1:21" ht="33.75" customHeight="1">
      <c r="A148" s="165"/>
      <c r="B148" s="331" t="s">
        <v>104</v>
      </c>
      <c r="C148" s="332"/>
      <c r="D148" s="333"/>
      <c r="E148" s="5"/>
      <c r="F148" s="232">
        <v>21.8</v>
      </c>
      <c r="G148" s="222">
        <f>F148*F164</f>
        <v>980.782</v>
      </c>
      <c r="H148" s="107"/>
      <c r="I148" s="232">
        <v>21.8</v>
      </c>
      <c r="J148" s="222">
        <f>I148*F164</f>
        <v>980.782</v>
      </c>
      <c r="K148" s="107"/>
      <c r="L148" s="232">
        <v>21.9</v>
      </c>
      <c r="M148" s="222">
        <f>L148*G164</f>
        <v>1047.039</v>
      </c>
      <c r="N148" s="107"/>
      <c r="O148" s="232">
        <v>21.8</v>
      </c>
      <c r="P148" s="222">
        <f>O148*G164</f>
        <v>1042.258</v>
      </c>
      <c r="Q148" s="107">
        <f aca="true" t="shared" si="30" ref="Q148:R154">F148+I148+L148+O148</f>
        <v>87.3</v>
      </c>
      <c r="R148" s="107">
        <f>G148+J148+M148+P148</f>
        <v>4050.861</v>
      </c>
      <c r="S148" s="47"/>
      <c r="T148" s="10"/>
      <c r="U148" s="10"/>
    </row>
    <row r="149" spans="1:21" ht="33.75" customHeight="1">
      <c r="A149" s="165"/>
      <c r="B149" s="331" t="s">
        <v>100</v>
      </c>
      <c r="C149" s="332"/>
      <c r="D149" s="333"/>
      <c r="E149" s="5"/>
      <c r="F149" s="108">
        <v>53</v>
      </c>
      <c r="G149" s="222">
        <f>53*F164</f>
        <v>2384.4700000000003</v>
      </c>
      <c r="H149" s="107"/>
      <c r="I149" s="108">
        <v>52</v>
      </c>
      <c r="J149" s="222">
        <f>I149*F164</f>
        <v>2339.48</v>
      </c>
      <c r="K149" s="107"/>
      <c r="L149" s="108">
        <v>55</v>
      </c>
      <c r="M149" s="222">
        <f>L149*G164</f>
        <v>2629.55</v>
      </c>
      <c r="N149" s="107"/>
      <c r="O149" s="108">
        <v>51</v>
      </c>
      <c r="P149" s="222">
        <f>O149*G164</f>
        <v>2438.31</v>
      </c>
      <c r="Q149" s="107">
        <f t="shared" si="30"/>
        <v>211</v>
      </c>
      <c r="R149" s="107">
        <f t="shared" si="30"/>
        <v>9791.810000000001</v>
      </c>
      <c r="S149" s="47"/>
      <c r="T149" s="10"/>
      <c r="U149" s="10"/>
    </row>
    <row r="150" spans="1:21" ht="33.75" customHeight="1">
      <c r="A150" s="165"/>
      <c r="B150" s="331" t="s">
        <v>103</v>
      </c>
      <c r="C150" s="332"/>
      <c r="D150" s="333"/>
      <c r="E150" s="5"/>
      <c r="F150" s="108">
        <v>20</v>
      </c>
      <c r="G150" s="222">
        <f>F150*F165</f>
        <v>365.79999999999995</v>
      </c>
      <c r="H150" s="107"/>
      <c r="I150" s="108">
        <v>20</v>
      </c>
      <c r="J150" s="222">
        <f>I150*F165</f>
        <v>365.79999999999995</v>
      </c>
      <c r="K150" s="107"/>
      <c r="L150" s="226">
        <v>26.655</v>
      </c>
      <c r="M150" s="222">
        <f>L150*G165</f>
        <v>583.4779500000001</v>
      </c>
      <c r="N150" s="107"/>
      <c r="O150" s="108">
        <v>20</v>
      </c>
      <c r="P150" s="222">
        <f>O150*G165</f>
        <v>437.8</v>
      </c>
      <c r="Q150" s="107">
        <f>F150+I150+L150+O150</f>
        <v>86.655</v>
      </c>
      <c r="R150" s="107">
        <f>G150+J150+M150+P150</f>
        <v>1752.8779499999998</v>
      </c>
      <c r="S150" s="47"/>
      <c r="T150" s="10"/>
      <c r="U150" s="10"/>
    </row>
    <row r="151" spans="1:21" ht="33.75" customHeight="1">
      <c r="A151" s="165"/>
      <c r="B151" s="331" t="s">
        <v>50</v>
      </c>
      <c r="C151" s="332"/>
      <c r="D151" s="333"/>
      <c r="E151" s="5"/>
      <c r="F151" s="108">
        <v>37.3</v>
      </c>
      <c r="G151" s="222">
        <f>F151*F164</f>
        <v>1678.127</v>
      </c>
      <c r="H151" s="107"/>
      <c r="I151" s="108">
        <v>42.07</v>
      </c>
      <c r="J151" s="222">
        <f>I151*F164</f>
        <v>1892.7293000000002</v>
      </c>
      <c r="K151" s="107"/>
      <c r="L151" s="108">
        <v>21.1</v>
      </c>
      <c r="M151" s="222">
        <f>L151*G164</f>
        <v>1008.7910000000002</v>
      </c>
      <c r="N151" s="107"/>
      <c r="O151" s="108">
        <v>27.5</v>
      </c>
      <c r="P151" s="222">
        <f>O151*G164</f>
        <v>1314.775</v>
      </c>
      <c r="Q151" s="107">
        <f t="shared" si="30"/>
        <v>127.97</v>
      </c>
      <c r="R151" s="107">
        <f>G151+J151+M151+P151</f>
        <v>5894.4223</v>
      </c>
      <c r="S151" s="47" t="s">
        <v>77</v>
      </c>
      <c r="T151" s="10"/>
      <c r="U151" s="10"/>
    </row>
    <row r="152" spans="1:21" ht="33.75" customHeight="1">
      <c r="A152" s="165"/>
      <c r="B152" s="331" t="s">
        <v>102</v>
      </c>
      <c r="C152" s="332"/>
      <c r="D152" s="333"/>
      <c r="E152" s="5"/>
      <c r="F152" s="108">
        <v>10</v>
      </c>
      <c r="G152" s="222">
        <f>F152*F165</f>
        <v>182.89999999999998</v>
      </c>
      <c r="H152" s="107"/>
      <c r="I152" s="108">
        <v>20</v>
      </c>
      <c r="J152" s="222">
        <f>I152*F165</f>
        <v>365.79999999999995</v>
      </c>
      <c r="K152" s="107"/>
      <c r="L152" s="108">
        <v>20</v>
      </c>
      <c r="M152" s="222">
        <f>L152*G165</f>
        <v>437.8</v>
      </c>
      <c r="N152" s="107"/>
      <c r="O152" s="108">
        <v>20</v>
      </c>
      <c r="P152" s="222">
        <f>O152*G165</f>
        <v>437.8</v>
      </c>
      <c r="Q152" s="107">
        <f>F152+I152+L152+O152</f>
        <v>70</v>
      </c>
      <c r="R152" s="107">
        <f>G152+J152+M152+P152</f>
        <v>1424.3</v>
      </c>
      <c r="S152" s="47"/>
      <c r="T152" s="10"/>
      <c r="U152" s="10"/>
    </row>
    <row r="153" spans="1:21" ht="33.75" customHeight="1">
      <c r="A153" s="165"/>
      <c r="B153" s="334" t="s">
        <v>40</v>
      </c>
      <c r="C153" s="334"/>
      <c r="D153" s="334"/>
      <c r="E153" s="5"/>
      <c r="F153" s="108">
        <v>30</v>
      </c>
      <c r="G153" s="222">
        <f>F153*F164</f>
        <v>1349.7</v>
      </c>
      <c r="H153" s="107"/>
      <c r="I153" s="108">
        <v>25</v>
      </c>
      <c r="J153" s="222">
        <f>I153*F164</f>
        <v>1124.75</v>
      </c>
      <c r="K153" s="107"/>
      <c r="L153" s="108">
        <v>20</v>
      </c>
      <c r="M153" s="222">
        <f>L153*G164</f>
        <v>956.2</v>
      </c>
      <c r="N153" s="107"/>
      <c r="O153" s="108">
        <v>40</v>
      </c>
      <c r="P153" s="222">
        <f>O153*G164</f>
        <v>1912.4</v>
      </c>
      <c r="Q153" s="107">
        <f t="shared" si="30"/>
        <v>115</v>
      </c>
      <c r="R153" s="107">
        <f t="shared" si="30"/>
        <v>5343.049999999999</v>
      </c>
      <c r="S153" s="47" t="s">
        <v>77</v>
      </c>
      <c r="T153" s="10"/>
      <c r="U153" s="10"/>
    </row>
    <row r="154" spans="1:21" ht="33.75" customHeight="1">
      <c r="A154" s="165"/>
      <c r="B154" s="297" t="s">
        <v>108</v>
      </c>
      <c r="C154" s="298"/>
      <c r="D154" s="299"/>
      <c r="E154" s="5"/>
      <c r="F154" s="108">
        <v>14.5</v>
      </c>
      <c r="G154" s="222">
        <f>F154*F164</f>
        <v>652.355</v>
      </c>
      <c r="H154" s="107"/>
      <c r="I154" s="108">
        <v>3.6</v>
      </c>
      <c r="J154" s="222">
        <f>I154*F164</f>
        <v>161.964</v>
      </c>
      <c r="K154" s="107"/>
      <c r="L154" s="108">
        <v>15.6</v>
      </c>
      <c r="M154" s="222">
        <f>L154*G164</f>
        <v>745.836</v>
      </c>
      <c r="N154" s="107"/>
      <c r="O154" s="108">
        <v>8.4</v>
      </c>
      <c r="P154" s="222">
        <f>O154*G164</f>
        <v>401.60400000000004</v>
      </c>
      <c r="Q154" s="107">
        <f t="shared" si="30"/>
        <v>42.1</v>
      </c>
      <c r="R154" s="107">
        <f>G154+J154+M154+P154</f>
        <v>1961.759</v>
      </c>
      <c r="S154" s="47"/>
      <c r="T154" s="10"/>
      <c r="U154" s="10"/>
    </row>
    <row r="155" spans="1:21" ht="33.75" customHeight="1">
      <c r="A155" s="165">
        <v>5</v>
      </c>
      <c r="B155" s="315" t="s">
        <v>53</v>
      </c>
      <c r="C155" s="316"/>
      <c r="D155" s="317"/>
      <c r="E155" s="5"/>
      <c r="F155" s="109">
        <f>F156+F157+F158</f>
        <v>950</v>
      </c>
      <c r="G155" s="221">
        <f>G156+G157+G158</f>
        <v>42740.5</v>
      </c>
      <c r="H155" s="44"/>
      <c r="I155" s="109">
        <f>I156+I157+I158</f>
        <v>675</v>
      </c>
      <c r="J155" s="221">
        <f>J156+J157+J158</f>
        <v>30368.25</v>
      </c>
      <c r="K155" s="44"/>
      <c r="L155" s="109">
        <f>L156+L157+L158</f>
        <v>660</v>
      </c>
      <c r="M155" s="221">
        <f>M156+M157+M158</f>
        <v>31554.600000000002</v>
      </c>
      <c r="N155" s="44"/>
      <c r="O155" s="109">
        <f>O156+O157+O158</f>
        <v>970</v>
      </c>
      <c r="P155" s="221">
        <f>P156+P157+P158</f>
        <v>46375.7</v>
      </c>
      <c r="Q155" s="44">
        <f aca="true" t="shared" si="31" ref="Q155:R158">F155+I155+L155+O155</f>
        <v>3255</v>
      </c>
      <c r="R155" s="44">
        <f>G155+J155+M155+P155</f>
        <v>151039.05</v>
      </c>
      <c r="S155" s="47"/>
      <c r="T155" s="10"/>
      <c r="U155" s="10"/>
    </row>
    <row r="156" spans="1:21" ht="38.25" customHeight="1">
      <c r="A156" s="25"/>
      <c r="B156" s="350" t="s">
        <v>98</v>
      </c>
      <c r="C156" s="351"/>
      <c r="D156" s="352"/>
      <c r="E156" s="5"/>
      <c r="F156" s="108">
        <v>100</v>
      </c>
      <c r="G156" s="222">
        <f>F156*F164</f>
        <v>4499</v>
      </c>
      <c r="H156" s="107"/>
      <c r="I156" s="108">
        <v>55</v>
      </c>
      <c r="J156" s="222">
        <f>I156*F164</f>
        <v>2474.4500000000003</v>
      </c>
      <c r="K156" s="107"/>
      <c r="L156" s="108">
        <v>90</v>
      </c>
      <c r="M156" s="222">
        <f>L156*G164</f>
        <v>4302.900000000001</v>
      </c>
      <c r="N156" s="107"/>
      <c r="O156" s="108">
        <v>70</v>
      </c>
      <c r="P156" s="222">
        <f>O156*G164</f>
        <v>3346.7000000000003</v>
      </c>
      <c r="Q156" s="107">
        <f t="shared" si="31"/>
        <v>315</v>
      </c>
      <c r="R156" s="107">
        <f t="shared" si="31"/>
        <v>14623.050000000003</v>
      </c>
      <c r="S156" s="47" t="s">
        <v>77</v>
      </c>
      <c r="T156" s="10"/>
      <c r="U156" s="10"/>
    </row>
    <row r="157" spans="1:21" ht="36.75" customHeight="1">
      <c r="A157" s="25"/>
      <c r="B157" s="331" t="s">
        <v>55</v>
      </c>
      <c r="C157" s="332"/>
      <c r="D157" s="333"/>
      <c r="E157" s="5"/>
      <c r="F157" s="108">
        <v>150</v>
      </c>
      <c r="G157" s="222">
        <f>F157*F164</f>
        <v>6748.5</v>
      </c>
      <c r="H157" s="107"/>
      <c r="I157" s="108">
        <v>120</v>
      </c>
      <c r="J157" s="222">
        <f>I157*F164</f>
        <v>5398.8</v>
      </c>
      <c r="K157" s="107"/>
      <c r="L157" s="227">
        <v>120</v>
      </c>
      <c r="M157" s="222">
        <f>L157*G164</f>
        <v>5737.200000000001</v>
      </c>
      <c r="N157" s="107"/>
      <c r="O157" s="227">
        <v>300</v>
      </c>
      <c r="P157" s="222">
        <f>O157*G164</f>
        <v>14343</v>
      </c>
      <c r="Q157" s="107">
        <f t="shared" si="31"/>
        <v>690</v>
      </c>
      <c r="R157" s="107">
        <f t="shared" si="31"/>
        <v>32227.5</v>
      </c>
      <c r="S157" s="47" t="s">
        <v>77</v>
      </c>
      <c r="T157" s="10"/>
      <c r="U157" s="10"/>
    </row>
    <row r="158" spans="1:21" ht="33.75" customHeight="1">
      <c r="A158" s="25"/>
      <c r="B158" s="331" t="s">
        <v>81</v>
      </c>
      <c r="C158" s="332"/>
      <c r="D158" s="333"/>
      <c r="E158" s="5"/>
      <c r="F158" s="108">
        <v>700</v>
      </c>
      <c r="G158" s="222">
        <f>SUM(F158)*F164</f>
        <v>31493</v>
      </c>
      <c r="H158" s="107"/>
      <c r="I158" s="108">
        <v>500</v>
      </c>
      <c r="J158" s="222">
        <f>SUM(I158)*F164</f>
        <v>22495</v>
      </c>
      <c r="K158" s="107"/>
      <c r="L158" s="227">
        <v>450</v>
      </c>
      <c r="M158" s="222">
        <f>SUM(L158)*G164</f>
        <v>21514.5</v>
      </c>
      <c r="N158" s="107"/>
      <c r="O158" s="227">
        <v>600</v>
      </c>
      <c r="P158" s="222">
        <f>SUM(O158)*G164</f>
        <v>28686</v>
      </c>
      <c r="Q158" s="107">
        <f t="shared" si="31"/>
        <v>2250</v>
      </c>
      <c r="R158" s="107">
        <f t="shared" si="31"/>
        <v>104188.5</v>
      </c>
      <c r="S158" s="47"/>
      <c r="T158" s="10"/>
      <c r="U158" s="10"/>
    </row>
    <row r="159" spans="1:21" ht="33.75" customHeight="1">
      <c r="A159" s="216">
        <v>6</v>
      </c>
      <c r="B159" s="315" t="s">
        <v>82</v>
      </c>
      <c r="C159" s="316"/>
      <c r="D159" s="317"/>
      <c r="E159" s="5"/>
      <c r="F159" s="109">
        <f>SUM(F160:F161)</f>
        <v>5</v>
      </c>
      <c r="G159" s="221">
        <f aca="true" t="shared" si="32" ref="G159:R159">SUM(G160:G161)</f>
        <v>224.95000000000002</v>
      </c>
      <c r="H159" s="44">
        <f t="shared" si="32"/>
        <v>0</v>
      </c>
      <c r="I159" s="109">
        <f t="shared" si="32"/>
        <v>15</v>
      </c>
      <c r="J159" s="221">
        <f t="shared" si="32"/>
        <v>674.85</v>
      </c>
      <c r="K159" s="44">
        <f t="shared" si="32"/>
        <v>0</v>
      </c>
      <c r="L159" s="224">
        <f t="shared" si="32"/>
        <v>17</v>
      </c>
      <c r="M159" s="221">
        <f t="shared" si="32"/>
        <v>812.77</v>
      </c>
      <c r="N159" s="44">
        <f t="shared" si="32"/>
        <v>0</v>
      </c>
      <c r="O159" s="224">
        <f t="shared" si="32"/>
        <v>10</v>
      </c>
      <c r="P159" s="221">
        <f t="shared" si="32"/>
        <v>478.1</v>
      </c>
      <c r="Q159" s="44">
        <f t="shared" si="32"/>
        <v>47</v>
      </c>
      <c r="R159" s="44">
        <f t="shared" si="32"/>
        <v>2190.67</v>
      </c>
      <c r="S159" s="47"/>
      <c r="T159" s="10"/>
      <c r="U159" s="10"/>
    </row>
    <row r="160" spans="1:21" ht="33.75" customHeight="1">
      <c r="A160" s="216"/>
      <c r="B160" s="321" t="s">
        <v>83</v>
      </c>
      <c r="C160" s="344"/>
      <c r="D160" s="345"/>
      <c r="E160" s="5"/>
      <c r="F160" s="108">
        <v>0</v>
      </c>
      <c r="G160" s="222">
        <f>SUM(F160)*F164</f>
        <v>0</v>
      </c>
      <c r="H160" s="107"/>
      <c r="I160" s="108">
        <v>0</v>
      </c>
      <c r="J160" s="222">
        <f>SUM(I160)*F164</f>
        <v>0</v>
      </c>
      <c r="K160" s="107"/>
      <c r="L160" s="108">
        <v>0</v>
      </c>
      <c r="M160" s="222">
        <f>SUM(L160)*G164</f>
        <v>0</v>
      </c>
      <c r="N160" s="107"/>
      <c r="O160" s="108">
        <v>0</v>
      </c>
      <c r="P160" s="222">
        <f>SUM(O160)*G164</f>
        <v>0</v>
      </c>
      <c r="Q160" s="107">
        <f>F160+I160+L160+O160</f>
        <v>0</v>
      </c>
      <c r="R160" s="107">
        <f>SUM(G160)+J160+M160+P160</f>
        <v>0</v>
      </c>
      <c r="S160" s="47"/>
      <c r="T160" s="10"/>
      <c r="U160" s="10"/>
    </row>
    <row r="161" spans="1:21" ht="33.75" customHeight="1">
      <c r="A161" s="216"/>
      <c r="B161" s="321" t="s">
        <v>84</v>
      </c>
      <c r="C161" s="344"/>
      <c r="D161" s="345"/>
      <c r="E161" s="5"/>
      <c r="F161" s="108">
        <v>5</v>
      </c>
      <c r="G161" s="222">
        <f>SUM(F161)*F164</f>
        <v>224.95000000000002</v>
      </c>
      <c r="H161" s="107"/>
      <c r="I161" s="108">
        <v>15</v>
      </c>
      <c r="J161" s="222">
        <f>SUM(I161)*F164</f>
        <v>674.85</v>
      </c>
      <c r="K161" s="107"/>
      <c r="L161" s="227">
        <v>17</v>
      </c>
      <c r="M161" s="222">
        <f>SUM(L161)*G164</f>
        <v>812.77</v>
      </c>
      <c r="N161" s="107"/>
      <c r="O161" s="227">
        <v>10</v>
      </c>
      <c r="P161" s="222">
        <f>SUM(O161)*G164</f>
        <v>478.1</v>
      </c>
      <c r="Q161" s="107">
        <f>F161+I161+L161+O161</f>
        <v>47</v>
      </c>
      <c r="R161" s="107">
        <f>SUM(G161)+J161+M161+P161</f>
        <v>2190.67</v>
      </c>
      <c r="S161" s="47"/>
      <c r="T161" s="10"/>
      <c r="U161" s="10"/>
    </row>
    <row r="162" spans="1:19" ht="35.25">
      <c r="A162" s="233"/>
      <c r="B162" s="353" t="s">
        <v>19</v>
      </c>
      <c r="C162" s="353"/>
      <c r="D162" s="353"/>
      <c r="E162" s="11">
        <f>SUM(E133:E145)</f>
        <v>6747.35</v>
      </c>
      <c r="F162" s="109">
        <f>F133+F140+F145+F147+F155+F159</f>
        <v>3251.625</v>
      </c>
      <c r="G162" s="221">
        <f>SUM(G133+G140+G145+G147+G155+G159)</f>
        <v>123956.05875000001</v>
      </c>
      <c r="H162" s="44" t="e">
        <f>#REF!+H133+H140+H145+H147+H155+H159</f>
        <v>#REF!</v>
      </c>
      <c r="I162" s="109">
        <f>I133+I140+I145+I147+I155+I159</f>
        <v>2720.9700000000003</v>
      </c>
      <c r="J162" s="221">
        <f>J133+J140+J145+J147+J155+J159</f>
        <v>106356.3903</v>
      </c>
      <c r="K162" s="44" t="e">
        <f>#REF!+K133+K140+K145+K147+K155+K159</f>
        <v>#REF!</v>
      </c>
      <c r="L162" s="109">
        <f>L133+L140+L145+L147+L155+L159</f>
        <v>2041.255</v>
      </c>
      <c r="M162" s="221">
        <f>M133+M140+M145+M147+M155+M159</f>
        <v>87855.42395000001</v>
      </c>
      <c r="N162" s="44" t="e">
        <f>#REF!+N133+N140+N145+N147+N155+N159</f>
        <v>#REF!</v>
      </c>
      <c r="O162" s="109">
        <f>O133+O140+O145+O147+O155+O159</f>
        <v>3687.7</v>
      </c>
      <c r="P162" s="221">
        <f>P133+P140+P145+P147+P155+P159</f>
        <v>156946.69700000001</v>
      </c>
      <c r="Q162" s="44">
        <f>Q133+Q140+Q145+Q147+Q155+Q159</f>
        <v>11701.55</v>
      </c>
      <c r="R162" s="44">
        <f>R133+R140+R145+R147+R155+R159</f>
        <v>475114.56999999995</v>
      </c>
      <c r="S162" s="47"/>
    </row>
    <row r="163" spans="1:18" ht="51.75" customHeight="1">
      <c r="A163" s="28"/>
      <c r="B163" s="347" t="s">
        <v>17</v>
      </c>
      <c r="C163" s="348"/>
      <c r="D163" s="349"/>
      <c r="E163" s="390" t="s">
        <v>118</v>
      </c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2"/>
    </row>
    <row r="164" spans="1:18" ht="26.25">
      <c r="A164" s="4"/>
      <c r="B164" s="4"/>
      <c r="C164" s="4"/>
      <c r="D164" s="4"/>
      <c r="E164" s="4"/>
      <c r="F164" s="3">
        <v>44.99</v>
      </c>
      <c r="G164" s="217">
        <v>47.81</v>
      </c>
      <c r="H164" s="217"/>
      <c r="I164" s="217"/>
      <c r="J164" s="234"/>
      <c r="K164" s="4"/>
      <c r="L164" s="4"/>
      <c r="M164" s="4"/>
      <c r="N164" s="4"/>
      <c r="O164" s="4"/>
      <c r="P164" s="4"/>
      <c r="Q164" s="4"/>
      <c r="R164" s="4"/>
    </row>
    <row r="165" spans="1:18" ht="26.25">
      <c r="A165" s="4"/>
      <c r="B165" s="4"/>
      <c r="C165" s="4"/>
      <c r="D165" s="4"/>
      <c r="E165" s="4"/>
      <c r="F165" s="3">
        <v>18.29</v>
      </c>
      <c r="G165" s="217">
        <v>21.89</v>
      </c>
      <c r="H165" s="217"/>
      <c r="I165" s="217"/>
      <c r="J165" s="234"/>
      <c r="K165" s="4"/>
      <c r="L165" s="4"/>
      <c r="M165" s="4"/>
      <c r="N165" s="4"/>
      <c r="O165" s="4"/>
      <c r="P165" s="4"/>
      <c r="Q165" s="4"/>
      <c r="R165" s="4"/>
    </row>
    <row r="166" spans="1:18" s="37" customFormat="1" ht="25.5" customHeight="1">
      <c r="A166" s="306" t="s">
        <v>114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</row>
    <row r="167" spans="1:18" s="37" customFormat="1" ht="25.5" customHeight="1">
      <c r="A167" s="307" t="s">
        <v>15</v>
      </c>
      <c r="B167" s="309" t="s">
        <v>0</v>
      </c>
      <c r="C167" s="310"/>
      <c r="D167" s="311"/>
      <c r="E167" s="300" t="s">
        <v>1</v>
      </c>
      <c r="F167" s="301"/>
      <c r="G167" s="302"/>
      <c r="H167" s="300" t="s">
        <v>3</v>
      </c>
      <c r="I167" s="301"/>
      <c r="J167" s="302"/>
      <c r="K167" s="300" t="s">
        <v>4</v>
      </c>
      <c r="L167" s="301"/>
      <c r="M167" s="302"/>
      <c r="N167" s="300" t="s">
        <v>6</v>
      </c>
      <c r="O167" s="301"/>
      <c r="P167" s="302"/>
      <c r="Q167" s="300" t="s">
        <v>7</v>
      </c>
      <c r="R167" s="302"/>
    </row>
    <row r="168" spans="1:18" s="37" customFormat="1" ht="51">
      <c r="A168" s="308"/>
      <c r="B168" s="312"/>
      <c r="C168" s="313"/>
      <c r="D168" s="314"/>
      <c r="E168" s="235"/>
      <c r="F168" s="235" t="s">
        <v>99</v>
      </c>
      <c r="G168" s="235" t="s">
        <v>5</v>
      </c>
      <c r="H168" s="235"/>
      <c r="I168" s="236" t="s">
        <v>99</v>
      </c>
      <c r="J168" s="235" t="s">
        <v>5</v>
      </c>
      <c r="K168" s="235"/>
      <c r="L168" s="235" t="s">
        <v>99</v>
      </c>
      <c r="M168" s="235" t="s">
        <v>5</v>
      </c>
      <c r="N168" s="235" t="s">
        <v>2</v>
      </c>
      <c r="O168" s="235" t="s">
        <v>99</v>
      </c>
      <c r="P168" s="235" t="s">
        <v>5</v>
      </c>
      <c r="Q168" s="235" t="s">
        <v>99</v>
      </c>
      <c r="R168" s="235" t="s">
        <v>5</v>
      </c>
    </row>
    <row r="169" spans="1:18" s="37" customFormat="1" ht="25.5" customHeight="1">
      <c r="A169" s="237">
        <v>1</v>
      </c>
      <c r="B169" s="283" t="s">
        <v>41</v>
      </c>
      <c r="C169" s="284"/>
      <c r="D169" s="285"/>
      <c r="E169" s="22"/>
      <c r="F169" s="238">
        <f>F170+F171+F172+F173+F174+F175</f>
        <v>150.2</v>
      </c>
      <c r="G169" s="23">
        <f aca="true" t="shared" si="33" ref="G169:M169">G170+G171+G172+G173+G174+G175</f>
        <v>49800.312000000005</v>
      </c>
      <c r="H169" s="23">
        <f t="shared" si="33"/>
        <v>1508.1</v>
      </c>
      <c r="I169" s="239">
        <f t="shared" si="33"/>
        <v>153.2</v>
      </c>
      <c r="J169" s="23">
        <f>J170+J171+J172+J173+J174+J175</f>
        <v>50794.992000000006</v>
      </c>
      <c r="K169" s="23">
        <f>K170+K171+K172+K173+K174+K175</f>
        <v>453.7</v>
      </c>
      <c r="L169" s="239">
        <f>L170+L171+L172+L173+L174+L175</f>
        <v>155.7</v>
      </c>
      <c r="M169" s="23">
        <f t="shared" si="33"/>
        <v>56719.953</v>
      </c>
      <c r="N169" s="23">
        <f>N170+N171+N172+N173+N174+N175</f>
        <v>3033.1</v>
      </c>
      <c r="O169" s="239">
        <f>O170+O171+O172+O173+O174+O175</f>
        <v>156.9</v>
      </c>
      <c r="P169" s="240">
        <f>P170+P171+P172+P173+P174+P175</f>
        <v>57157.101</v>
      </c>
      <c r="Q169" s="23">
        <f>Q170+Q171+Q172+Q173+Q174+Q175</f>
        <v>616</v>
      </c>
      <c r="R169" s="23">
        <f>R170+R171+R172+R173+R174+R175</f>
        <v>214472.358</v>
      </c>
    </row>
    <row r="170" spans="1:18" s="37" customFormat="1" ht="54" customHeight="1">
      <c r="A170" s="237"/>
      <c r="B170" s="280" t="s">
        <v>34</v>
      </c>
      <c r="C170" s="281"/>
      <c r="D170" s="282"/>
      <c r="E170" s="22">
        <v>968.6</v>
      </c>
      <c r="F170" s="241">
        <v>24</v>
      </c>
      <c r="G170" s="242">
        <f>F170*F198</f>
        <v>7957.4400000000005</v>
      </c>
      <c r="H170" s="24">
        <v>347.1</v>
      </c>
      <c r="I170" s="243">
        <v>25.5</v>
      </c>
      <c r="J170" s="242">
        <f>I170*F198</f>
        <v>8454.78</v>
      </c>
      <c r="K170" s="24">
        <v>138.9</v>
      </c>
      <c r="L170" s="243">
        <v>25.5</v>
      </c>
      <c r="M170" s="242">
        <f>L170*G198</f>
        <v>9289.395</v>
      </c>
      <c r="N170" s="24">
        <v>879.1</v>
      </c>
      <c r="O170" s="243">
        <v>30</v>
      </c>
      <c r="P170" s="242">
        <f>O170*G198</f>
        <v>10928.7</v>
      </c>
      <c r="Q170" s="24">
        <f aca="true" t="shared" si="34" ref="Q170:R175">F170+I170+L170+O170</f>
        <v>105</v>
      </c>
      <c r="R170" s="24">
        <f>G170+J170+M170+P170</f>
        <v>36630.315</v>
      </c>
    </row>
    <row r="171" spans="1:18" s="37" customFormat="1" ht="46.5" customHeight="1">
      <c r="A171" s="237"/>
      <c r="B171" s="280" t="s">
        <v>35</v>
      </c>
      <c r="C171" s="281"/>
      <c r="D171" s="282"/>
      <c r="E171" s="22">
        <v>275.5</v>
      </c>
      <c r="F171" s="241">
        <v>18</v>
      </c>
      <c r="G171" s="244">
        <f>F171*F198</f>
        <v>5968.08</v>
      </c>
      <c r="H171" s="24">
        <v>101.3</v>
      </c>
      <c r="I171" s="243">
        <v>15.5</v>
      </c>
      <c r="J171" s="242">
        <f>I171*F198</f>
        <v>5139.18</v>
      </c>
      <c r="K171" s="24">
        <v>40.3</v>
      </c>
      <c r="L171" s="243">
        <v>18</v>
      </c>
      <c r="M171" s="242">
        <f>L171*G198</f>
        <v>6557.22</v>
      </c>
      <c r="N171" s="24">
        <v>245.5</v>
      </c>
      <c r="O171" s="243">
        <v>15.5</v>
      </c>
      <c r="P171" s="242">
        <f>O171*G198</f>
        <v>5646.495</v>
      </c>
      <c r="Q171" s="24">
        <f t="shared" si="34"/>
        <v>67</v>
      </c>
      <c r="R171" s="24">
        <f>G171+J171+M171+P171</f>
        <v>23310.975</v>
      </c>
    </row>
    <row r="172" spans="1:18" s="37" customFormat="1" ht="27" customHeight="1">
      <c r="A172" s="237"/>
      <c r="B172" s="280" t="s">
        <v>36</v>
      </c>
      <c r="C172" s="281"/>
      <c r="D172" s="282"/>
      <c r="E172" s="22">
        <v>1020.1</v>
      </c>
      <c r="F172" s="241">
        <v>20</v>
      </c>
      <c r="G172" s="242">
        <f>F172*F198</f>
        <v>6631.2</v>
      </c>
      <c r="H172" s="24">
        <v>343</v>
      </c>
      <c r="I172" s="243">
        <v>24</v>
      </c>
      <c r="J172" s="242">
        <f>I172*F198</f>
        <v>7957.4400000000005</v>
      </c>
      <c r="K172" s="24">
        <v>122.2</v>
      </c>
      <c r="L172" s="243">
        <v>24</v>
      </c>
      <c r="M172" s="242">
        <f>L172*G198</f>
        <v>8742.960000000001</v>
      </c>
      <c r="N172" s="24">
        <v>920.9</v>
      </c>
      <c r="O172" s="243">
        <v>22</v>
      </c>
      <c r="P172" s="242">
        <f>O172*G198</f>
        <v>8014.38</v>
      </c>
      <c r="Q172" s="24">
        <f t="shared" si="34"/>
        <v>90</v>
      </c>
      <c r="R172" s="24">
        <f>G172+J172+M172+P172</f>
        <v>31345.98</v>
      </c>
    </row>
    <row r="173" spans="1:18" s="37" customFormat="1" ht="25.5" customHeight="1">
      <c r="A173" s="245"/>
      <c r="B173" s="280" t="s">
        <v>37</v>
      </c>
      <c r="C173" s="281"/>
      <c r="D173" s="282"/>
      <c r="E173" s="246">
        <v>186.3</v>
      </c>
      <c r="F173" s="241">
        <v>18</v>
      </c>
      <c r="G173" s="242">
        <f>F173*F198</f>
        <v>5968.08</v>
      </c>
      <c r="H173" s="24">
        <v>55.3</v>
      </c>
      <c r="I173" s="243">
        <v>18</v>
      </c>
      <c r="J173" s="242">
        <f>I173*F198</f>
        <v>5968.08</v>
      </c>
      <c r="K173" s="24">
        <v>2.8</v>
      </c>
      <c r="L173" s="243">
        <v>18</v>
      </c>
      <c r="M173" s="242">
        <f>L173*G198</f>
        <v>6557.22</v>
      </c>
      <c r="N173" s="24">
        <v>158.5</v>
      </c>
      <c r="O173" s="243">
        <v>19</v>
      </c>
      <c r="P173" s="242">
        <f>O173*G198</f>
        <v>6921.51</v>
      </c>
      <c r="Q173" s="24">
        <f t="shared" si="34"/>
        <v>73</v>
      </c>
      <c r="R173" s="24">
        <f>G173+J173+M173+P173</f>
        <v>25414.89</v>
      </c>
    </row>
    <row r="174" spans="1:18" s="37" customFormat="1" ht="25.5" customHeight="1">
      <c r="A174" s="245"/>
      <c r="B174" s="280" t="s">
        <v>38</v>
      </c>
      <c r="C174" s="281"/>
      <c r="D174" s="282"/>
      <c r="E174" s="246">
        <v>619</v>
      </c>
      <c r="F174" s="241">
        <v>55.2</v>
      </c>
      <c r="G174" s="242">
        <f>F174*F198</f>
        <v>18302.112</v>
      </c>
      <c r="H174" s="24">
        <v>532.4</v>
      </c>
      <c r="I174" s="243">
        <v>55.2</v>
      </c>
      <c r="J174" s="242">
        <f>I174*F198</f>
        <v>18302.112</v>
      </c>
      <c r="K174" s="24">
        <v>142.3</v>
      </c>
      <c r="L174" s="243">
        <v>55.2</v>
      </c>
      <c r="M174" s="242">
        <f>L174*G198</f>
        <v>20108.808</v>
      </c>
      <c r="N174" s="24">
        <v>646.5</v>
      </c>
      <c r="O174" s="243">
        <v>55.4</v>
      </c>
      <c r="P174" s="242">
        <f>O174*G198</f>
        <v>20181.666</v>
      </c>
      <c r="Q174" s="24">
        <f t="shared" si="34"/>
        <v>221.00000000000003</v>
      </c>
      <c r="R174" s="24">
        <f>G174+J174+M174+P174</f>
        <v>76894.698</v>
      </c>
    </row>
    <row r="175" spans="1:18" s="37" customFormat="1" ht="25.5" customHeight="1">
      <c r="A175" s="245"/>
      <c r="B175" s="280" t="s">
        <v>39</v>
      </c>
      <c r="C175" s="281"/>
      <c r="D175" s="282"/>
      <c r="E175" s="246">
        <v>277.52</v>
      </c>
      <c r="F175" s="247">
        <v>15</v>
      </c>
      <c r="G175" s="242">
        <f>F175*F198</f>
        <v>4973.4</v>
      </c>
      <c r="H175" s="24">
        <v>129</v>
      </c>
      <c r="I175" s="248">
        <v>15</v>
      </c>
      <c r="J175" s="242">
        <f>I175*F198</f>
        <v>4973.4</v>
      </c>
      <c r="K175" s="24">
        <v>7.2</v>
      </c>
      <c r="L175" s="248">
        <v>15</v>
      </c>
      <c r="M175" s="242">
        <f>L175*G198</f>
        <v>5464.35</v>
      </c>
      <c r="N175" s="24">
        <v>182.6</v>
      </c>
      <c r="O175" s="248">
        <v>15</v>
      </c>
      <c r="P175" s="242">
        <f>O175*G198</f>
        <v>5464.35</v>
      </c>
      <c r="Q175" s="24">
        <f t="shared" si="34"/>
        <v>60</v>
      </c>
      <c r="R175" s="24">
        <f t="shared" si="34"/>
        <v>20875.5</v>
      </c>
    </row>
    <row r="176" spans="1:18" s="37" customFormat="1" ht="25.5" customHeight="1">
      <c r="A176" s="237">
        <v>2</v>
      </c>
      <c r="B176" s="283" t="s">
        <v>42</v>
      </c>
      <c r="C176" s="284"/>
      <c r="D176" s="285"/>
      <c r="E176" s="246"/>
      <c r="F176" s="249">
        <f aca="true" t="shared" si="35" ref="F176:R176">SUM(F177:F178)</f>
        <v>19.25</v>
      </c>
      <c r="G176" s="23">
        <f t="shared" si="35"/>
        <v>6382.53</v>
      </c>
      <c r="H176" s="23">
        <f t="shared" si="35"/>
        <v>0</v>
      </c>
      <c r="I176" s="250">
        <f t="shared" si="35"/>
        <v>20.25</v>
      </c>
      <c r="J176" s="23">
        <f t="shared" si="35"/>
        <v>6714.09</v>
      </c>
      <c r="K176" s="23">
        <f t="shared" si="35"/>
        <v>0</v>
      </c>
      <c r="L176" s="250">
        <f t="shared" si="35"/>
        <v>19.25</v>
      </c>
      <c r="M176" s="23">
        <f>M177+M178</f>
        <v>7012.5825</v>
      </c>
      <c r="N176" s="23">
        <f t="shared" si="35"/>
        <v>0</v>
      </c>
      <c r="O176" s="249">
        <f t="shared" si="35"/>
        <v>20.25</v>
      </c>
      <c r="P176" s="240">
        <f t="shared" si="35"/>
        <v>7376.8725</v>
      </c>
      <c r="Q176" s="251">
        <f t="shared" si="35"/>
        <v>79</v>
      </c>
      <c r="R176" s="23">
        <f t="shared" si="35"/>
        <v>27486.075000000004</v>
      </c>
    </row>
    <row r="177" spans="1:18" s="37" customFormat="1" ht="31.5" customHeight="1">
      <c r="A177" s="237"/>
      <c r="B177" s="280" t="s">
        <v>94</v>
      </c>
      <c r="C177" s="303"/>
      <c r="D177" s="304"/>
      <c r="E177" s="246"/>
      <c r="F177" s="252">
        <v>18</v>
      </c>
      <c r="G177" s="24">
        <f>F177*F198</f>
        <v>5968.08</v>
      </c>
      <c r="H177" s="24"/>
      <c r="I177" s="253">
        <v>19</v>
      </c>
      <c r="J177" s="24">
        <f>I177*F198</f>
        <v>6299.64</v>
      </c>
      <c r="K177" s="24"/>
      <c r="L177" s="253">
        <v>18</v>
      </c>
      <c r="M177" s="24">
        <f>L177*G198</f>
        <v>6557.22</v>
      </c>
      <c r="N177" s="24"/>
      <c r="O177" s="252">
        <v>19</v>
      </c>
      <c r="P177" s="242">
        <f>O177*G198</f>
        <v>6921.51</v>
      </c>
      <c r="Q177" s="254">
        <f>F177+I177+L177+O177</f>
        <v>74</v>
      </c>
      <c r="R177" s="24">
        <f>G177+J177+M177+P177</f>
        <v>25746.450000000004</v>
      </c>
    </row>
    <row r="178" spans="1:18" s="37" customFormat="1" ht="31.5" customHeight="1">
      <c r="A178" s="237"/>
      <c r="B178" s="280" t="s">
        <v>95</v>
      </c>
      <c r="C178" s="303"/>
      <c r="D178" s="304"/>
      <c r="E178" s="246"/>
      <c r="F178" s="252">
        <v>1.25</v>
      </c>
      <c r="G178" s="24">
        <f>F178*F198</f>
        <v>414.45</v>
      </c>
      <c r="H178" s="24"/>
      <c r="I178" s="253">
        <v>1.25</v>
      </c>
      <c r="J178" s="24">
        <f>I178*F198</f>
        <v>414.45</v>
      </c>
      <c r="K178" s="24"/>
      <c r="L178" s="253">
        <v>1.25</v>
      </c>
      <c r="M178" s="24">
        <f>L178*G198</f>
        <v>455.3625</v>
      </c>
      <c r="N178" s="24"/>
      <c r="O178" s="252">
        <v>1.25</v>
      </c>
      <c r="P178" s="242">
        <f>O178*G198</f>
        <v>455.3625</v>
      </c>
      <c r="Q178" s="254">
        <f>F178+I178+L178+O178</f>
        <v>5</v>
      </c>
      <c r="R178" s="24">
        <f>G178+J178+M178+P178</f>
        <v>1739.625</v>
      </c>
    </row>
    <row r="179" spans="1:18" s="37" customFormat="1" ht="25.5" customHeight="1">
      <c r="A179" s="237">
        <v>3</v>
      </c>
      <c r="B179" s="283" t="s">
        <v>43</v>
      </c>
      <c r="C179" s="284"/>
      <c r="D179" s="285"/>
      <c r="E179" s="246"/>
      <c r="F179" s="238">
        <f aca="true" t="shared" si="36" ref="F179:R179">SUM(F180:F181)</f>
        <v>5</v>
      </c>
      <c r="G179" s="23">
        <f t="shared" si="36"/>
        <v>1657.8</v>
      </c>
      <c r="H179" s="23">
        <f t="shared" si="36"/>
        <v>0</v>
      </c>
      <c r="I179" s="239">
        <f t="shared" si="36"/>
        <v>5.5</v>
      </c>
      <c r="J179" s="23">
        <f t="shared" si="36"/>
        <v>1823.58</v>
      </c>
      <c r="K179" s="23">
        <f t="shared" si="36"/>
        <v>0</v>
      </c>
      <c r="L179" s="239">
        <f t="shared" si="36"/>
        <v>5</v>
      </c>
      <c r="M179" s="23">
        <f>M180</f>
        <v>1821.45</v>
      </c>
      <c r="N179" s="23">
        <f t="shared" si="36"/>
        <v>0</v>
      </c>
      <c r="O179" s="239">
        <f t="shared" si="36"/>
        <v>5.5</v>
      </c>
      <c r="P179" s="240">
        <f t="shared" si="36"/>
        <v>2003.595</v>
      </c>
      <c r="Q179" s="23">
        <f t="shared" si="36"/>
        <v>21</v>
      </c>
      <c r="R179" s="23">
        <f t="shared" si="36"/>
        <v>7306.425</v>
      </c>
    </row>
    <row r="180" spans="1:18" s="37" customFormat="1" ht="27" customHeight="1">
      <c r="A180" s="289"/>
      <c r="B180" s="291" t="s">
        <v>44</v>
      </c>
      <c r="C180" s="292"/>
      <c r="D180" s="293"/>
      <c r="E180" s="246"/>
      <c r="F180" s="417">
        <v>5</v>
      </c>
      <c r="G180" s="411">
        <f>F180*F198</f>
        <v>1657.8</v>
      </c>
      <c r="H180" s="24"/>
      <c r="I180" s="410">
        <v>5.5</v>
      </c>
      <c r="J180" s="411">
        <f>I180*F198</f>
        <v>1823.58</v>
      </c>
      <c r="K180" s="24"/>
      <c r="L180" s="410">
        <v>5</v>
      </c>
      <c r="M180" s="411">
        <f>L180*G198</f>
        <v>1821.45</v>
      </c>
      <c r="N180" s="24"/>
      <c r="O180" s="410">
        <v>5.5</v>
      </c>
      <c r="P180" s="415">
        <f>O180*G198</f>
        <v>2003.595</v>
      </c>
      <c r="Q180" s="411">
        <f>F180+I180+L180+O180</f>
        <v>21</v>
      </c>
      <c r="R180" s="411">
        <f>G180+J180+M180+P180</f>
        <v>7306.425</v>
      </c>
    </row>
    <row r="181" spans="1:18" s="37" customFormat="1" ht="25.5" customHeight="1">
      <c r="A181" s="290"/>
      <c r="B181" s="294"/>
      <c r="C181" s="295"/>
      <c r="D181" s="296"/>
      <c r="E181" s="246"/>
      <c r="F181" s="418"/>
      <c r="G181" s="290"/>
      <c r="H181" s="24"/>
      <c r="I181" s="290"/>
      <c r="J181" s="290">
        <f>(I181/3*296.21)+(I181/3*2*661.31)</f>
        <v>0</v>
      </c>
      <c r="K181" s="24"/>
      <c r="L181" s="290"/>
      <c r="M181" s="290"/>
      <c r="N181" s="24"/>
      <c r="O181" s="290"/>
      <c r="P181" s="416"/>
      <c r="Q181" s="290"/>
      <c r="R181" s="290"/>
    </row>
    <row r="182" spans="1:18" s="37" customFormat="1" ht="25.5" customHeight="1">
      <c r="A182" s="237">
        <v>4</v>
      </c>
      <c r="B182" s="283" t="s">
        <v>47</v>
      </c>
      <c r="C182" s="284"/>
      <c r="D182" s="285"/>
      <c r="E182" s="246"/>
      <c r="F182" s="238">
        <f>F183+F184+F185+F186+F187</f>
        <v>85.44</v>
      </c>
      <c r="G182" s="23">
        <f>G183+G184+G185+G186+G187</f>
        <v>28328.4864</v>
      </c>
      <c r="H182" s="23"/>
      <c r="I182" s="239">
        <f>I183+I184+I185+I186+I187</f>
        <v>84.8</v>
      </c>
      <c r="J182" s="23">
        <f>J183+J184+J185+J186+J187</f>
        <v>28116.288</v>
      </c>
      <c r="K182" s="23"/>
      <c r="L182" s="239">
        <f>L183+L184+L185+L186+L187</f>
        <v>53.75</v>
      </c>
      <c r="M182" s="23">
        <f>M183+M184+M185+M186+M187</f>
        <v>19307.370000000003</v>
      </c>
      <c r="N182" s="23"/>
      <c r="O182" s="239">
        <f>O183+O184+O185+O186+O187</f>
        <v>68.75</v>
      </c>
      <c r="P182" s="240">
        <f>P183+P184+P185+P186+P187</f>
        <v>25044.9375</v>
      </c>
      <c r="Q182" s="23">
        <f>Q183+Q184+Q185+Q186+Q187</f>
        <v>292.74</v>
      </c>
      <c r="R182" s="23">
        <f>R183+R184+R185+R186+R187</f>
        <v>100797.08190000002</v>
      </c>
    </row>
    <row r="183" spans="1:18" s="37" customFormat="1" ht="33" customHeight="1">
      <c r="A183" s="245"/>
      <c r="B183" s="280" t="s">
        <v>91</v>
      </c>
      <c r="C183" s="281"/>
      <c r="D183" s="282"/>
      <c r="E183" s="246"/>
      <c r="F183" s="241">
        <v>8.19</v>
      </c>
      <c r="G183" s="24">
        <f>F183*F198</f>
        <v>2715.4764</v>
      </c>
      <c r="H183" s="24"/>
      <c r="I183" s="243">
        <v>7.05</v>
      </c>
      <c r="J183" s="24">
        <f>I183*F198</f>
        <v>2337.498</v>
      </c>
      <c r="K183" s="24"/>
      <c r="L183" s="243">
        <v>5</v>
      </c>
      <c r="M183" s="24">
        <f>L183*G198</f>
        <v>1821.45</v>
      </c>
      <c r="N183" s="24"/>
      <c r="O183" s="243">
        <v>5</v>
      </c>
      <c r="P183" s="242">
        <f>O183*G198</f>
        <v>1821.45</v>
      </c>
      <c r="Q183" s="24">
        <f aca="true" t="shared" si="37" ref="Q183:R187">F183+I183+L183+O183</f>
        <v>25.24</v>
      </c>
      <c r="R183" s="24">
        <f t="shared" si="37"/>
        <v>8695.8744</v>
      </c>
    </row>
    <row r="184" spans="1:18" s="37" customFormat="1" ht="36" customHeight="1">
      <c r="A184" s="245"/>
      <c r="B184" s="280" t="s">
        <v>49</v>
      </c>
      <c r="C184" s="281"/>
      <c r="D184" s="282"/>
      <c r="E184" s="246"/>
      <c r="F184" s="241">
        <v>35</v>
      </c>
      <c r="G184" s="24">
        <f>F184*F198</f>
        <v>11604.6</v>
      </c>
      <c r="H184" s="24"/>
      <c r="I184" s="243">
        <v>39</v>
      </c>
      <c r="J184" s="24">
        <f>I184*F198</f>
        <v>12930.84</v>
      </c>
      <c r="K184" s="24"/>
      <c r="L184" s="243">
        <v>30</v>
      </c>
      <c r="M184" s="24">
        <f>L184*G198</f>
        <v>10928.7</v>
      </c>
      <c r="N184" s="24"/>
      <c r="O184" s="243">
        <v>36</v>
      </c>
      <c r="P184" s="242">
        <f>O184*G198</f>
        <v>13114.44</v>
      </c>
      <c r="Q184" s="24">
        <f t="shared" si="37"/>
        <v>140</v>
      </c>
      <c r="R184" s="24">
        <f t="shared" si="37"/>
        <v>48578.58</v>
      </c>
    </row>
    <row r="185" spans="1:18" s="37" customFormat="1" ht="31.5" customHeight="1">
      <c r="A185" s="245"/>
      <c r="B185" s="280" t="s">
        <v>50</v>
      </c>
      <c r="C185" s="281"/>
      <c r="D185" s="282"/>
      <c r="E185" s="246"/>
      <c r="F185" s="241">
        <v>27</v>
      </c>
      <c r="G185" s="24">
        <f>F185*F198</f>
        <v>8952.12</v>
      </c>
      <c r="H185" s="24"/>
      <c r="I185" s="243">
        <v>28</v>
      </c>
      <c r="J185" s="24">
        <f>I185*F198</f>
        <v>9283.68</v>
      </c>
      <c r="K185" s="24"/>
      <c r="L185" s="243">
        <v>14</v>
      </c>
      <c r="M185" s="24">
        <f>L185*G198</f>
        <v>5100.06</v>
      </c>
      <c r="N185" s="24"/>
      <c r="O185" s="243">
        <v>19</v>
      </c>
      <c r="P185" s="242">
        <f>O185*G198</f>
        <v>6921.51</v>
      </c>
      <c r="Q185" s="24">
        <f t="shared" si="37"/>
        <v>88</v>
      </c>
      <c r="R185" s="24">
        <f t="shared" si="37"/>
        <v>30257.370000000003</v>
      </c>
    </row>
    <row r="186" spans="1:18" s="37" customFormat="1" ht="30" customHeight="1">
      <c r="A186" s="245"/>
      <c r="B186" s="280" t="s">
        <v>40</v>
      </c>
      <c r="C186" s="281"/>
      <c r="D186" s="282"/>
      <c r="E186" s="246">
        <v>112.1</v>
      </c>
      <c r="F186" s="241">
        <v>13.5</v>
      </c>
      <c r="G186" s="24">
        <f>F186*F198</f>
        <v>4476.06</v>
      </c>
      <c r="H186" s="24"/>
      <c r="I186" s="243">
        <v>9</v>
      </c>
      <c r="J186" s="24">
        <f>I186*F198</f>
        <v>2984.04</v>
      </c>
      <c r="K186" s="24"/>
      <c r="L186" s="243">
        <v>3</v>
      </c>
      <c r="M186" s="24">
        <f>L186*G198</f>
        <v>1092.8700000000001</v>
      </c>
      <c r="N186" s="24"/>
      <c r="O186" s="243">
        <v>7</v>
      </c>
      <c r="P186" s="242">
        <f>O186*G198</f>
        <v>2550.03</v>
      </c>
      <c r="Q186" s="24">
        <f t="shared" si="37"/>
        <v>32.5</v>
      </c>
      <c r="R186" s="24">
        <f t="shared" si="37"/>
        <v>11103.000000000002</v>
      </c>
    </row>
    <row r="187" spans="1:18" s="37" customFormat="1" ht="30" customHeight="1">
      <c r="A187" s="245"/>
      <c r="B187" s="297" t="s">
        <v>108</v>
      </c>
      <c r="C187" s="298"/>
      <c r="D187" s="299"/>
      <c r="E187" s="246"/>
      <c r="F187" s="241">
        <v>1.75</v>
      </c>
      <c r="G187" s="24">
        <f>F187*F198</f>
        <v>580.23</v>
      </c>
      <c r="H187" s="24"/>
      <c r="I187" s="243">
        <v>1.75</v>
      </c>
      <c r="J187" s="24">
        <f>I187*F198</f>
        <v>580.23</v>
      </c>
      <c r="K187" s="24"/>
      <c r="L187" s="243">
        <v>1.75</v>
      </c>
      <c r="M187" s="24">
        <f>G198</f>
        <v>364.29</v>
      </c>
      <c r="N187" s="24"/>
      <c r="O187" s="243">
        <v>1.75</v>
      </c>
      <c r="P187" s="242">
        <f>O187*G198</f>
        <v>637.5075</v>
      </c>
      <c r="Q187" s="24">
        <f t="shared" si="37"/>
        <v>7</v>
      </c>
      <c r="R187" s="24">
        <f t="shared" si="37"/>
        <v>2162.2575</v>
      </c>
    </row>
    <row r="188" spans="1:18" s="37" customFormat="1" ht="33" customHeight="1">
      <c r="A188" s="237">
        <v>5</v>
      </c>
      <c r="B188" s="283" t="s">
        <v>53</v>
      </c>
      <c r="C188" s="284"/>
      <c r="D188" s="285"/>
      <c r="E188" s="246"/>
      <c r="F188" s="238">
        <f>F189+F190+F191</f>
        <v>7.6</v>
      </c>
      <c r="G188" s="23">
        <f>G189+G190+G191</f>
        <v>2519.8559999999998</v>
      </c>
      <c r="H188" s="23"/>
      <c r="I188" s="239">
        <f>I189+I190+I191</f>
        <v>7.6</v>
      </c>
      <c r="J188" s="23">
        <f>J189+J190+J191</f>
        <v>2519.8559999999998</v>
      </c>
      <c r="K188" s="23"/>
      <c r="L188" s="239">
        <f>L189+L190+L191</f>
        <v>7.6</v>
      </c>
      <c r="M188" s="23">
        <f>M189+M190+M191</f>
        <v>2768.6040000000003</v>
      </c>
      <c r="N188" s="23"/>
      <c r="O188" s="239">
        <f>O189+O190+O191</f>
        <v>7.6</v>
      </c>
      <c r="P188" s="240">
        <f>P189+P190+P191</f>
        <v>2768.6040000000003</v>
      </c>
      <c r="Q188" s="23">
        <f>Q189+Q190+Q191</f>
        <v>30.4</v>
      </c>
      <c r="R188" s="23">
        <f>R189+R190+R191</f>
        <v>10576.92</v>
      </c>
    </row>
    <row r="189" spans="1:18" s="37" customFormat="1" ht="31.5" customHeight="1">
      <c r="A189" s="245"/>
      <c r="B189" s="277" t="s">
        <v>98</v>
      </c>
      <c r="C189" s="278"/>
      <c r="D189" s="279"/>
      <c r="E189" s="246"/>
      <c r="F189" s="241">
        <v>2.3</v>
      </c>
      <c r="G189" s="24">
        <f>F189*F198</f>
        <v>762.588</v>
      </c>
      <c r="H189" s="24"/>
      <c r="I189" s="243">
        <v>2.3</v>
      </c>
      <c r="J189" s="24">
        <f>I189*F198</f>
        <v>762.588</v>
      </c>
      <c r="K189" s="24"/>
      <c r="L189" s="243">
        <v>2.3</v>
      </c>
      <c r="M189" s="24">
        <f>L189*G198</f>
        <v>837.867</v>
      </c>
      <c r="N189" s="24"/>
      <c r="O189" s="243">
        <v>2.3</v>
      </c>
      <c r="P189" s="242">
        <f>O189*G198</f>
        <v>837.867</v>
      </c>
      <c r="Q189" s="24">
        <f aca="true" t="shared" si="38" ref="Q189:R191">F189+I189+L189+O189</f>
        <v>9.2</v>
      </c>
      <c r="R189" s="24">
        <f t="shared" si="38"/>
        <v>3200.91</v>
      </c>
    </row>
    <row r="190" spans="1:18" s="37" customFormat="1" ht="34.5" customHeight="1">
      <c r="A190" s="245"/>
      <c r="B190" s="280" t="s">
        <v>55</v>
      </c>
      <c r="C190" s="281"/>
      <c r="D190" s="282"/>
      <c r="E190" s="246"/>
      <c r="F190" s="241">
        <v>2.3</v>
      </c>
      <c r="G190" s="242">
        <f>F190*F198</f>
        <v>762.588</v>
      </c>
      <c r="H190" s="24"/>
      <c r="I190" s="243">
        <v>2.3</v>
      </c>
      <c r="J190" s="242">
        <f>I190*F198</f>
        <v>762.588</v>
      </c>
      <c r="K190" s="24"/>
      <c r="L190" s="243">
        <v>2.3</v>
      </c>
      <c r="M190" s="242">
        <f>L190*G198</f>
        <v>837.867</v>
      </c>
      <c r="N190" s="24"/>
      <c r="O190" s="243">
        <v>2.3</v>
      </c>
      <c r="P190" s="242">
        <f>O190*G198</f>
        <v>837.867</v>
      </c>
      <c r="Q190" s="24">
        <f t="shared" si="38"/>
        <v>9.2</v>
      </c>
      <c r="R190" s="242">
        <f t="shared" si="38"/>
        <v>3200.91</v>
      </c>
    </row>
    <row r="191" spans="1:18" s="37" customFormat="1" ht="31.5" customHeight="1">
      <c r="A191" s="245"/>
      <c r="B191" s="280" t="s">
        <v>81</v>
      </c>
      <c r="C191" s="281"/>
      <c r="D191" s="282"/>
      <c r="E191" s="246"/>
      <c r="F191" s="241">
        <v>3</v>
      </c>
      <c r="G191" s="24">
        <f>SUM(F191)*F198</f>
        <v>994.6800000000001</v>
      </c>
      <c r="H191" s="24"/>
      <c r="I191" s="243">
        <v>3</v>
      </c>
      <c r="J191" s="24">
        <f>I191*F198</f>
        <v>994.6800000000001</v>
      </c>
      <c r="K191" s="24"/>
      <c r="L191" s="243">
        <v>3</v>
      </c>
      <c r="M191" s="24">
        <f>L191*G198</f>
        <v>1092.8700000000001</v>
      </c>
      <c r="N191" s="24"/>
      <c r="O191" s="243">
        <v>3</v>
      </c>
      <c r="P191" s="242">
        <f>O191*G198</f>
        <v>1092.8700000000001</v>
      </c>
      <c r="Q191" s="24">
        <f t="shared" si="38"/>
        <v>12</v>
      </c>
      <c r="R191" s="24">
        <f t="shared" si="38"/>
        <v>4175.1</v>
      </c>
    </row>
    <row r="192" spans="1:18" s="37" customFormat="1" ht="31.5" customHeight="1">
      <c r="A192" s="237">
        <v>6</v>
      </c>
      <c r="B192" s="283" t="s">
        <v>56</v>
      </c>
      <c r="C192" s="284"/>
      <c r="D192" s="285"/>
      <c r="E192" s="246"/>
      <c r="F192" s="249">
        <v>0</v>
      </c>
      <c r="G192" s="23">
        <v>0</v>
      </c>
      <c r="H192" s="23"/>
      <c r="I192" s="250">
        <v>0</v>
      </c>
      <c r="J192" s="23">
        <v>0</v>
      </c>
      <c r="K192" s="23"/>
      <c r="L192" s="250">
        <v>0</v>
      </c>
      <c r="M192" s="23">
        <f>L192*F198</f>
        <v>0</v>
      </c>
      <c r="N192" s="23"/>
      <c r="O192" s="250">
        <v>0</v>
      </c>
      <c r="P192" s="240">
        <f>O192*F198</f>
        <v>0</v>
      </c>
      <c r="Q192" s="23">
        <v>0</v>
      </c>
      <c r="R192" s="23">
        <v>0</v>
      </c>
    </row>
    <row r="193" spans="1:18" s="37" customFormat="1" ht="33" customHeight="1">
      <c r="A193" s="237">
        <v>7</v>
      </c>
      <c r="B193" s="286" t="s">
        <v>82</v>
      </c>
      <c r="C193" s="287"/>
      <c r="D193" s="288"/>
      <c r="E193" s="246"/>
      <c r="F193" s="249">
        <f>SUM(F194:F194)</f>
        <v>3</v>
      </c>
      <c r="G193" s="23">
        <f>SUM(G194:G194)</f>
        <v>994.6800000000001</v>
      </c>
      <c r="H193" s="23">
        <f>SUM(H194:H194)</f>
        <v>0</v>
      </c>
      <c r="I193" s="250">
        <f>SUM(I194:I194)</f>
        <v>3</v>
      </c>
      <c r="J193" s="23">
        <f>SUM(J194:J194)</f>
        <v>994.6800000000001</v>
      </c>
      <c r="K193" s="23">
        <f aca="true" t="shared" si="39" ref="K193:R193">SUM(K194:K194)</f>
        <v>0</v>
      </c>
      <c r="L193" s="250">
        <f t="shared" si="39"/>
        <v>3</v>
      </c>
      <c r="M193" s="23">
        <f t="shared" si="39"/>
        <v>1092.8700000000001</v>
      </c>
      <c r="N193" s="23">
        <f t="shared" si="39"/>
        <v>0</v>
      </c>
      <c r="O193" s="250">
        <f t="shared" si="39"/>
        <v>3</v>
      </c>
      <c r="P193" s="240">
        <f t="shared" si="39"/>
        <v>1092.8700000000001</v>
      </c>
      <c r="Q193" s="240">
        <f t="shared" si="39"/>
        <v>12</v>
      </c>
      <c r="R193" s="23">
        <f t="shared" si="39"/>
        <v>4175.1</v>
      </c>
    </row>
    <row r="194" spans="1:18" s="37" customFormat="1" ht="30" customHeight="1">
      <c r="A194" s="237"/>
      <c r="B194" s="280" t="s">
        <v>83</v>
      </c>
      <c r="C194" s="281"/>
      <c r="D194" s="282"/>
      <c r="E194" s="246"/>
      <c r="F194" s="252">
        <v>3</v>
      </c>
      <c r="G194" s="24">
        <f>SUM(F194)*F198</f>
        <v>994.6800000000001</v>
      </c>
      <c r="H194" s="24"/>
      <c r="I194" s="253">
        <v>3</v>
      </c>
      <c r="J194" s="24">
        <f>F198*I194</f>
        <v>994.6800000000001</v>
      </c>
      <c r="K194" s="24"/>
      <c r="L194" s="253">
        <v>3</v>
      </c>
      <c r="M194" s="24">
        <f>L194*G198</f>
        <v>1092.8700000000001</v>
      </c>
      <c r="N194" s="24"/>
      <c r="O194" s="253">
        <v>3</v>
      </c>
      <c r="P194" s="242">
        <f>O194*G198</f>
        <v>1092.8700000000001</v>
      </c>
      <c r="Q194" s="242">
        <f>F194+I194+L194+O194</f>
        <v>12</v>
      </c>
      <c r="R194" s="24">
        <f>G194+J194+M194+P194</f>
        <v>4175.1</v>
      </c>
    </row>
    <row r="195" spans="1:18" s="37" customFormat="1" ht="42" customHeight="1">
      <c r="A195" s="245"/>
      <c r="B195" s="271" t="s">
        <v>19</v>
      </c>
      <c r="C195" s="272"/>
      <c r="D195" s="273"/>
      <c r="E195" s="22" t="e">
        <f>#REF!+#REF!+#REF!+E170+E171+E172+E173+E174+E175+E186+#REF!+#REF!+#REF!</f>
        <v>#REF!</v>
      </c>
      <c r="F195" s="239">
        <f>F169+F176+F179+F182+F188+F192+F193</f>
        <v>270.49</v>
      </c>
      <c r="G195" s="23">
        <f>G169+G176+G179+G182+G188+G193</f>
        <v>89683.66440000001</v>
      </c>
      <c r="H195" s="23" t="e">
        <f>#REF!+H169+H176+H179+H182+H188+H192+H193</f>
        <v>#REF!</v>
      </c>
      <c r="I195" s="239">
        <f>+I169+I176+I179+I182+I188+I192+I193</f>
        <v>274.35</v>
      </c>
      <c r="J195" s="23">
        <f>J169+J176+J179+J182+J188+J193</f>
        <v>90963.486</v>
      </c>
      <c r="K195" s="23" t="e">
        <f>#REF!+K169+K176+K179+K182+K188+K192+K193</f>
        <v>#REF!</v>
      </c>
      <c r="L195" s="239">
        <f>L169+L176+L179+L182+L188+L192+L193</f>
        <v>244.29999999999998</v>
      </c>
      <c r="M195" s="23">
        <f>M169+M176+M179+M182+M188+M193</f>
        <v>88722.8295</v>
      </c>
      <c r="N195" s="23" t="e">
        <f>#REF!+N169+N176+N179+N182+N188+N192+N193</f>
        <v>#REF!</v>
      </c>
      <c r="O195" s="239">
        <f>+O169+O176+O179+O182+O188+O192+O193</f>
        <v>262</v>
      </c>
      <c r="P195" s="240">
        <f>P169+P176+P179+P182+P188+P193</f>
        <v>95443.98</v>
      </c>
      <c r="Q195" s="23">
        <f>Q169+Q176+Q179+Q182+Q188+Q192+Q193</f>
        <v>1051.14</v>
      </c>
      <c r="R195" s="23">
        <f>R169+R176+R179+R182+R188+R192+R193</f>
        <v>364813.95989999996</v>
      </c>
    </row>
    <row r="196" spans="1:18" s="37" customFormat="1" ht="65.25" customHeight="1">
      <c r="A196" s="255"/>
      <c r="B196" s="274" t="s">
        <v>17</v>
      </c>
      <c r="C196" s="275"/>
      <c r="D196" s="276"/>
      <c r="E196" s="412" t="s">
        <v>121</v>
      </c>
      <c r="F196" s="413"/>
      <c r="G196" s="413"/>
      <c r="H196" s="413"/>
      <c r="I196" s="413"/>
      <c r="J196" s="413"/>
      <c r="K196" s="413"/>
      <c r="L196" s="413"/>
      <c r="M196" s="413"/>
      <c r="N196" s="413"/>
      <c r="O196" s="413"/>
      <c r="P196" s="413"/>
      <c r="Q196" s="413"/>
      <c r="R196" s="414"/>
    </row>
    <row r="197" spans="6:7" s="37" customFormat="1" ht="25.5" customHeight="1">
      <c r="F197" s="7"/>
      <c r="G197" s="7"/>
    </row>
    <row r="198" spans="6:7" s="37" customFormat="1" ht="25.5" customHeight="1">
      <c r="F198" s="9">
        <v>331.56</v>
      </c>
      <c r="G198" s="9">
        <v>364.29</v>
      </c>
    </row>
    <row r="199" spans="4:12" ht="25.5" customHeight="1">
      <c r="D199" s="170"/>
      <c r="E199" s="170"/>
      <c r="G199" s="7"/>
      <c r="H199" s="170"/>
      <c r="I199" s="170"/>
      <c r="J199" s="170"/>
      <c r="K199" s="170"/>
      <c r="L199" s="170"/>
    </row>
    <row r="200" spans="4:12" ht="25.5" customHeight="1">
      <c r="D200" s="170"/>
      <c r="E200" s="170"/>
      <c r="F200" s="170"/>
      <c r="G200" s="170"/>
      <c r="H200" s="170"/>
      <c r="I200" s="170"/>
      <c r="J200" s="170"/>
      <c r="K200" s="170"/>
      <c r="L200" s="170"/>
    </row>
    <row r="201" ht="25.5" customHeight="1"/>
    <row r="202" ht="25.5" customHeight="1"/>
    <row r="203" spans="1:18" ht="25.5">
      <c r="A203" s="256"/>
      <c r="B203" s="114"/>
      <c r="C203" s="115"/>
      <c r="D203" s="115"/>
      <c r="E203" s="257"/>
      <c r="F203" s="116"/>
      <c r="G203" s="117"/>
      <c r="H203" s="118"/>
      <c r="I203" s="119"/>
      <c r="J203" s="117"/>
      <c r="K203" s="118"/>
      <c r="L203" s="119"/>
      <c r="M203" s="117"/>
      <c r="N203" s="118"/>
      <c r="O203" s="119"/>
      <c r="P203" s="120"/>
      <c r="Q203" s="121"/>
      <c r="R203" s="117"/>
    </row>
    <row r="204" spans="1:18" ht="25.5">
      <c r="A204" s="122"/>
      <c r="B204" s="268"/>
      <c r="C204" s="268"/>
      <c r="D204" s="268"/>
      <c r="E204" s="123"/>
      <c r="F204" s="124"/>
      <c r="G204" s="125"/>
      <c r="H204" s="126"/>
      <c r="I204" s="124"/>
      <c r="J204" s="125"/>
      <c r="K204" s="126"/>
      <c r="L204" s="124"/>
      <c r="M204" s="125"/>
      <c r="N204" s="126"/>
      <c r="O204" s="124"/>
      <c r="P204" s="127"/>
      <c r="Q204" s="126"/>
      <c r="R204" s="125"/>
    </row>
    <row r="205" spans="1:18" ht="25.5">
      <c r="A205" s="128"/>
      <c r="B205" s="269"/>
      <c r="C205" s="269"/>
      <c r="D205" s="269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</row>
    <row r="206" spans="1:18" ht="25.5">
      <c r="A206" s="129"/>
      <c r="B206" s="129"/>
      <c r="C206" s="129"/>
      <c r="D206" s="129"/>
      <c r="E206" s="129"/>
      <c r="F206" s="129"/>
      <c r="G206" s="130"/>
      <c r="H206" s="129"/>
      <c r="I206" s="129"/>
      <c r="J206" s="130"/>
      <c r="K206" s="129"/>
      <c r="L206" s="129"/>
      <c r="M206" s="130"/>
      <c r="N206" s="129"/>
      <c r="O206" s="129"/>
      <c r="P206" s="130"/>
      <c r="Q206" s="129"/>
      <c r="R206" s="130"/>
    </row>
    <row r="207" spans="1:18" ht="25.5">
      <c r="A207" s="129"/>
      <c r="B207" s="129"/>
      <c r="C207" s="129"/>
      <c r="D207" s="129"/>
      <c r="E207" s="129"/>
      <c r="F207" s="129"/>
      <c r="G207" s="130"/>
      <c r="H207" s="129"/>
      <c r="I207" s="129"/>
      <c r="J207" s="130"/>
      <c r="K207" s="129"/>
      <c r="L207" s="129"/>
      <c r="M207" s="130"/>
      <c r="N207" s="129"/>
      <c r="O207" s="129"/>
      <c r="P207" s="130"/>
      <c r="Q207" s="129"/>
      <c r="R207" s="130"/>
    </row>
    <row r="208" spans="1:18" ht="25.5">
      <c r="A208" s="129"/>
      <c r="B208" s="129"/>
      <c r="C208" s="129"/>
      <c r="D208" s="129"/>
      <c r="E208" s="129"/>
      <c r="F208" s="129"/>
      <c r="G208" s="130"/>
      <c r="H208" s="129"/>
      <c r="I208" s="129"/>
      <c r="J208" s="130"/>
      <c r="K208" s="129"/>
      <c r="L208" s="129"/>
      <c r="M208" s="130"/>
      <c r="N208" s="129"/>
      <c r="O208" s="129"/>
      <c r="P208" s="130"/>
      <c r="Q208" s="129"/>
      <c r="R208" s="130"/>
    </row>
    <row r="209" spans="1:18" ht="25.5">
      <c r="A209" s="129"/>
      <c r="B209" s="129"/>
      <c r="C209" s="129"/>
      <c r="D209" s="129"/>
      <c r="E209" s="129"/>
      <c r="F209" s="129"/>
      <c r="G209" s="130"/>
      <c r="H209" s="129"/>
      <c r="I209" s="129"/>
      <c r="J209" s="130"/>
      <c r="K209" s="129"/>
      <c r="L209" s="129"/>
      <c r="M209" s="130"/>
      <c r="N209" s="129"/>
      <c r="O209" s="129"/>
      <c r="P209" s="130"/>
      <c r="Q209" s="129"/>
      <c r="R209" s="130"/>
    </row>
  </sheetData>
  <sheetProtection/>
  <mergeCells count="236">
    <mergeCell ref="E196:R196"/>
    <mergeCell ref="O180:O181"/>
    <mergeCell ref="P180:P181"/>
    <mergeCell ref="Q180:Q181"/>
    <mergeCell ref="R180:R181"/>
    <mergeCell ref="B182:D182"/>
    <mergeCell ref="F180:F181"/>
    <mergeCell ref="G180:G181"/>
    <mergeCell ref="I180:I181"/>
    <mergeCell ref="J180:J181"/>
    <mergeCell ref="L180:L181"/>
    <mergeCell ref="B34:D34"/>
    <mergeCell ref="B74:D74"/>
    <mergeCell ref="B118:D118"/>
    <mergeCell ref="B154:D154"/>
    <mergeCell ref="M180:M181"/>
    <mergeCell ref="B81:D81"/>
    <mergeCell ref="B143:D143"/>
    <mergeCell ref="B140:D140"/>
    <mergeCell ref="B133:D133"/>
    <mergeCell ref="A7:R7"/>
    <mergeCell ref="B113:D113"/>
    <mergeCell ref="B112:D112"/>
    <mergeCell ref="E95:G95"/>
    <mergeCell ref="Q95:R95"/>
    <mergeCell ref="B150:D150"/>
    <mergeCell ref="K131:M131"/>
    <mergeCell ref="B131:D132"/>
    <mergeCell ref="A51:A52"/>
    <mergeCell ref="B51:D52"/>
    <mergeCell ref="B54:D54"/>
    <mergeCell ref="B55:D55"/>
    <mergeCell ref="B109:D109"/>
    <mergeCell ref="B21:D21"/>
    <mergeCell ref="B22:D22"/>
    <mergeCell ref="B63:D63"/>
    <mergeCell ref="B64:D64"/>
    <mergeCell ref="B69:D69"/>
    <mergeCell ref="B35:D35"/>
    <mergeCell ref="B77:D77"/>
    <mergeCell ref="B157:D157"/>
    <mergeCell ref="K95:M95"/>
    <mergeCell ref="H95:J95"/>
    <mergeCell ref="P92:R92"/>
    <mergeCell ref="Q131:R131"/>
    <mergeCell ref="B124:D124"/>
    <mergeCell ref="B107:D107"/>
    <mergeCell ref="B115:D115"/>
    <mergeCell ref="H131:J131"/>
    <mergeCell ref="A94:R94"/>
    <mergeCell ref="B159:D159"/>
    <mergeCell ref="B160:D160"/>
    <mergeCell ref="B161:D161"/>
    <mergeCell ref="E131:G131"/>
    <mergeCell ref="A130:R130"/>
    <mergeCell ref="A131:A132"/>
    <mergeCell ref="B148:D148"/>
    <mergeCell ref="B145:D145"/>
    <mergeCell ref="B155:D155"/>
    <mergeCell ref="N131:P131"/>
    <mergeCell ref="E163:R163"/>
    <mergeCell ref="B136:D136"/>
    <mergeCell ref="B137:D137"/>
    <mergeCell ref="B138:D138"/>
    <mergeCell ref="B139:D139"/>
    <mergeCell ref="B149:D149"/>
    <mergeCell ref="B142:D142"/>
    <mergeCell ref="B147:D147"/>
    <mergeCell ref="B144:D144"/>
    <mergeCell ref="B146:D146"/>
    <mergeCell ref="B127:D127"/>
    <mergeCell ref="A95:A96"/>
    <mergeCell ref="B95:D96"/>
    <mergeCell ref="P91:R91"/>
    <mergeCell ref="E127:R127"/>
    <mergeCell ref="B116:D116"/>
    <mergeCell ref="B102:D102"/>
    <mergeCell ref="B103:D103"/>
    <mergeCell ref="B100:D100"/>
    <mergeCell ref="B99:D99"/>
    <mergeCell ref="P90:R90"/>
    <mergeCell ref="B72:D72"/>
    <mergeCell ref="B76:D76"/>
    <mergeCell ref="E86:R86"/>
    <mergeCell ref="B71:D71"/>
    <mergeCell ref="B70:D70"/>
    <mergeCell ref="B79:D79"/>
    <mergeCell ref="B73:D73"/>
    <mergeCell ref="B80:D80"/>
    <mergeCell ref="B85:D85"/>
    <mergeCell ref="B58:D58"/>
    <mergeCell ref="B67:D67"/>
    <mergeCell ref="B45:D45"/>
    <mergeCell ref="B39:D39"/>
    <mergeCell ref="B57:D57"/>
    <mergeCell ref="B53:D53"/>
    <mergeCell ref="B56:D56"/>
    <mergeCell ref="B40:D40"/>
    <mergeCell ref="B44:D44"/>
    <mergeCell ref="B47:D47"/>
    <mergeCell ref="B32:D32"/>
    <mergeCell ref="E47:R47"/>
    <mergeCell ref="B33:D33"/>
    <mergeCell ref="B37:D37"/>
    <mergeCell ref="B36:D36"/>
    <mergeCell ref="B68:D68"/>
    <mergeCell ref="B59:D59"/>
    <mergeCell ref="B42:D42"/>
    <mergeCell ref="B66:D66"/>
    <mergeCell ref="Q51:R51"/>
    <mergeCell ref="K9:M9"/>
    <mergeCell ref="N9:P9"/>
    <mergeCell ref="Q9:R9"/>
    <mergeCell ref="B30:D30"/>
    <mergeCell ref="B31:D31"/>
    <mergeCell ref="B12:D12"/>
    <mergeCell ref="B13:D13"/>
    <mergeCell ref="B14:D14"/>
    <mergeCell ref="E9:G9"/>
    <mergeCell ref="B9:D10"/>
    <mergeCell ref="P2:R2"/>
    <mergeCell ref="P3:R3"/>
    <mergeCell ref="P5:R5"/>
    <mergeCell ref="A8:R8"/>
    <mergeCell ref="B43:D43"/>
    <mergeCell ref="B38:D38"/>
    <mergeCell ref="B11:D11"/>
    <mergeCell ref="B16:D16"/>
    <mergeCell ref="B17:D17"/>
    <mergeCell ref="A24:A25"/>
    <mergeCell ref="B24:D25"/>
    <mergeCell ref="A9:A10"/>
    <mergeCell ref="H9:J9"/>
    <mergeCell ref="N95:P95"/>
    <mergeCell ref="B18:D18"/>
    <mergeCell ref="B23:D23"/>
    <mergeCell ref="A50:R50"/>
    <mergeCell ref="B26:D26"/>
    <mergeCell ref="K51:M51"/>
    <mergeCell ref="B46:D46"/>
    <mergeCell ref="O24:O25"/>
    <mergeCell ref="B158:D158"/>
    <mergeCell ref="B111:D111"/>
    <mergeCell ref="B106:D106"/>
    <mergeCell ref="B105:D105"/>
    <mergeCell ref="B121:D121"/>
    <mergeCell ref="B156:D156"/>
    <mergeCell ref="B152:D152"/>
    <mergeCell ref="B97:D97"/>
    <mergeCell ref="B98:D98"/>
    <mergeCell ref="B15:D15"/>
    <mergeCell ref="B86:D86"/>
    <mergeCell ref="B41:D41"/>
    <mergeCell ref="B163:D163"/>
    <mergeCell ref="B119:D119"/>
    <mergeCell ref="B120:D120"/>
    <mergeCell ref="B153:D153"/>
    <mergeCell ref="B141:D141"/>
    <mergeCell ref="B151:D151"/>
    <mergeCell ref="B162:D162"/>
    <mergeCell ref="B135:D135"/>
    <mergeCell ref="B122:D122"/>
    <mergeCell ref="B123:D123"/>
    <mergeCell ref="B126:D126"/>
    <mergeCell ref="B108:D108"/>
    <mergeCell ref="B104:D104"/>
    <mergeCell ref="B125:D125"/>
    <mergeCell ref="B134:D134"/>
    <mergeCell ref="B110:D110"/>
    <mergeCell ref="B117:D117"/>
    <mergeCell ref="B114:D114"/>
    <mergeCell ref="B101:D101"/>
    <mergeCell ref="R24:R25"/>
    <mergeCell ref="F24:F25"/>
    <mergeCell ref="G24:G25"/>
    <mergeCell ref="I24:I25"/>
    <mergeCell ref="J24:J25"/>
    <mergeCell ref="L24:L25"/>
    <mergeCell ref="M24:M25"/>
    <mergeCell ref="P24:P25"/>
    <mergeCell ref="Q24:Q25"/>
    <mergeCell ref="B19:D19"/>
    <mergeCell ref="B20:D20"/>
    <mergeCell ref="B61:D61"/>
    <mergeCell ref="B62:D62"/>
    <mergeCell ref="B83:D83"/>
    <mergeCell ref="B82:D82"/>
    <mergeCell ref="B60:D60"/>
    <mergeCell ref="B78:D78"/>
    <mergeCell ref="B65:D65"/>
    <mergeCell ref="B75:D75"/>
    <mergeCell ref="K167:M167"/>
    <mergeCell ref="N167:P167"/>
    <mergeCell ref="Q167:R167"/>
    <mergeCell ref="B27:D27"/>
    <mergeCell ref="B28:D28"/>
    <mergeCell ref="B29:D29"/>
    <mergeCell ref="B84:D84"/>
    <mergeCell ref="N51:P51"/>
    <mergeCell ref="E51:G51"/>
    <mergeCell ref="H51:J51"/>
    <mergeCell ref="B169:D169"/>
    <mergeCell ref="B170:D170"/>
    <mergeCell ref="B171:D171"/>
    <mergeCell ref="B172:D172"/>
    <mergeCell ref="B173:D173"/>
    <mergeCell ref="A166:R166"/>
    <mergeCell ref="A167:A168"/>
    <mergeCell ref="B167:D168"/>
    <mergeCell ref="E167:G167"/>
    <mergeCell ref="H167:J167"/>
    <mergeCell ref="B174:D174"/>
    <mergeCell ref="B175:D175"/>
    <mergeCell ref="B176:D176"/>
    <mergeCell ref="B177:D177"/>
    <mergeCell ref="B178:D178"/>
    <mergeCell ref="B179:D179"/>
    <mergeCell ref="B194:D194"/>
    <mergeCell ref="A180:A181"/>
    <mergeCell ref="B180:D181"/>
    <mergeCell ref="B184:D184"/>
    <mergeCell ref="B185:D185"/>
    <mergeCell ref="B186:D186"/>
    <mergeCell ref="B188:D188"/>
    <mergeCell ref="B183:D183"/>
    <mergeCell ref="B187:D187"/>
    <mergeCell ref="B204:D204"/>
    <mergeCell ref="B205:D205"/>
    <mergeCell ref="E205:R205"/>
    <mergeCell ref="B195:D195"/>
    <mergeCell ref="B196:D196"/>
    <mergeCell ref="B189:D189"/>
    <mergeCell ref="B190:D190"/>
    <mergeCell ref="B191:D191"/>
    <mergeCell ref="B192:D192"/>
    <mergeCell ref="B193:D193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7" r:id="rId1"/>
  <rowBreaks count="2" manualBreakCount="2">
    <brk id="128" max="17" man="1"/>
    <brk id="164" max="17" man="1"/>
  </rowBreaks>
  <colBreaks count="1" manualBreakCount="1">
    <brk id="19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tabSelected="1" view="pageBreakPreview" zoomScale="60" zoomScaleNormal="85" zoomScalePageLayoutView="0" workbookViewId="0" topLeftCell="A1">
      <selection activeCell="J126" sqref="J126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47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9"/>
      <c r="P1" s="49"/>
      <c r="Q1" s="40"/>
      <c r="R1" s="40"/>
      <c r="S1" s="49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9"/>
      <c r="P2" s="49"/>
      <c r="Q2" s="419"/>
      <c r="R2" s="419"/>
      <c r="S2" s="419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9"/>
      <c r="P3" s="49"/>
      <c r="Q3" s="419"/>
      <c r="R3" s="419"/>
      <c r="S3" s="419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9"/>
      <c r="P4" s="49"/>
      <c r="Q4" s="419"/>
      <c r="R4" s="419"/>
      <c r="S4" s="419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9"/>
      <c r="P5" s="49"/>
      <c r="Q5" s="49"/>
      <c r="R5" s="49"/>
      <c r="S5" s="49"/>
      <c r="U5" s="9"/>
      <c r="V5" s="9"/>
      <c r="W5" s="9"/>
    </row>
    <row r="6" spans="1:23" ht="33.75" customHeight="1" hidden="1">
      <c r="A6" s="401" t="s">
        <v>66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U6" s="9"/>
      <c r="V6" s="9"/>
      <c r="W6" s="9"/>
    </row>
    <row r="7" spans="1:23" ht="18.75" customHeight="1" hidden="1">
      <c r="A7" s="420" t="s">
        <v>15</v>
      </c>
      <c r="B7" s="404" t="s">
        <v>0</v>
      </c>
      <c r="C7" s="405"/>
      <c r="D7" s="406"/>
      <c r="E7" s="50"/>
      <c r="F7" s="390" t="s">
        <v>1</v>
      </c>
      <c r="G7" s="391"/>
      <c r="H7" s="392"/>
      <c r="I7" s="390" t="s">
        <v>3</v>
      </c>
      <c r="J7" s="391"/>
      <c r="K7" s="392"/>
      <c r="L7" s="390" t="s">
        <v>4</v>
      </c>
      <c r="M7" s="391"/>
      <c r="N7" s="392"/>
      <c r="O7" s="390" t="s">
        <v>6</v>
      </c>
      <c r="P7" s="391"/>
      <c r="Q7" s="392"/>
      <c r="R7" s="390" t="s">
        <v>7</v>
      </c>
      <c r="S7" s="392"/>
      <c r="V7" s="9"/>
      <c r="W7" s="9"/>
    </row>
    <row r="8" spans="1:23" ht="53.25" hidden="1">
      <c r="A8" s="421"/>
      <c r="B8" s="407"/>
      <c r="C8" s="408"/>
      <c r="D8" s="409"/>
      <c r="E8" s="52"/>
      <c r="F8" s="53"/>
      <c r="G8" s="53" t="s">
        <v>2</v>
      </c>
      <c r="H8" s="53" t="s">
        <v>5</v>
      </c>
      <c r="I8" s="53"/>
      <c r="J8" s="53" t="s">
        <v>2</v>
      </c>
      <c r="K8" s="53" t="s">
        <v>5</v>
      </c>
      <c r="L8" s="53"/>
      <c r="M8" s="53" t="s">
        <v>2</v>
      </c>
      <c r="N8" s="53" t="s">
        <v>5</v>
      </c>
      <c r="O8" s="53" t="s">
        <v>2</v>
      </c>
      <c r="P8" s="53" t="s">
        <v>2</v>
      </c>
      <c r="Q8" s="53" t="s">
        <v>5</v>
      </c>
      <c r="R8" s="53" t="s">
        <v>2</v>
      </c>
      <c r="S8" s="53" t="s">
        <v>5</v>
      </c>
      <c r="V8" s="9"/>
      <c r="W8" s="9"/>
    </row>
    <row r="9" spans="1:23" ht="30" customHeight="1" hidden="1">
      <c r="A9" s="11">
        <v>1</v>
      </c>
      <c r="B9" s="422" t="s">
        <v>33</v>
      </c>
      <c r="C9" s="423"/>
      <c r="D9" s="424"/>
      <c r="E9" s="55"/>
      <c r="F9" s="11">
        <v>22.6</v>
      </c>
      <c r="G9" s="41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47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1">
        <v>2</v>
      </c>
      <c r="B10" s="422" t="s">
        <v>41</v>
      </c>
      <c r="C10" s="423"/>
      <c r="D10" s="424"/>
      <c r="E10" s="55"/>
      <c r="F10" s="11"/>
      <c r="G10" s="41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47" t="s">
        <v>21</v>
      </c>
      <c r="U10" s="10"/>
      <c r="V10" s="8"/>
      <c r="W10" s="9"/>
    </row>
    <row r="11" spans="1:23" ht="33.75" customHeight="1" hidden="1">
      <c r="A11" s="11"/>
      <c r="B11" s="350" t="s">
        <v>34</v>
      </c>
      <c r="C11" s="351"/>
      <c r="D11" s="352"/>
      <c r="E11" s="56"/>
      <c r="F11" s="11">
        <v>968.6</v>
      </c>
      <c r="G11" s="42">
        <v>780</v>
      </c>
      <c r="H11" s="12">
        <f>G11*G36</f>
        <v>2088855.6</v>
      </c>
      <c r="I11" s="12">
        <v>347.1</v>
      </c>
      <c r="J11" s="12">
        <v>150</v>
      </c>
      <c r="K11" s="12">
        <f>J11*G36</f>
        <v>401703</v>
      </c>
      <c r="L11" s="12">
        <v>138.9</v>
      </c>
      <c r="M11" s="12">
        <v>50</v>
      </c>
      <c r="N11" s="12">
        <f>M11*H36</f>
        <v>149473.5</v>
      </c>
      <c r="O11" s="12">
        <v>879.1</v>
      </c>
      <c r="P11" s="12">
        <v>290</v>
      </c>
      <c r="Q11" s="12">
        <f>P11*H36</f>
        <v>866946.2999999999</v>
      </c>
      <c r="R11" s="12">
        <f t="shared" si="0"/>
        <v>1270</v>
      </c>
      <c r="S11" s="12">
        <f t="shared" si="0"/>
        <v>3506978.4</v>
      </c>
      <c r="T11" s="47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1"/>
      <c r="B12" s="350" t="s">
        <v>35</v>
      </c>
      <c r="C12" s="351"/>
      <c r="D12" s="352"/>
      <c r="E12" s="56"/>
      <c r="F12" s="11">
        <v>275.5</v>
      </c>
      <c r="G12" s="42">
        <v>260.8</v>
      </c>
      <c r="H12" s="12">
        <f>G12*G36</f>
        <v>698427.616</v>
      </c>
      <c r="I12" s="12">
        <v>101.3</v>
      </c>
      <c r="J12" s="12">
        <v>82.4</v>
      </c>
      <c r="K12" s="12">
        <f>J12*G36</f>
        <v>220668.84800000003</v>
      </c>
      <c r="L12" s="12">
        <v>40.3</v>
      </c>
      <c r="M12" s="12">
        <v>24.8</v>
      </c>
      <c r="N12" s="12">
        <f>M12*H36</f>
        <v>74138.856</v>
      </c>
      <c r="O12" s="12">
        <v>245.5</v>
      </c>
      <c r="P12" s="12">
        <v>214.4</v>
      </c>
      <c r="Q12" s="12">
        <f>P12*H36</f>
        <v>640942.368</v>
      </c>
      <c r="R12" s="12">
        <f t="shared" si="0"/>
        <v>582.4000000000001</v>
      </c>
      <c r="S12" s="12">
        <f t="shared" si="0"/>
        <v>1634177.688</v>
      </c>
      <c r="T12" s="47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1"/>
      <c r="B13" s="350" t="s">
        <v>36</v>
      </c>
      <c r="C13" s="351"/>
      <c r="D13" s="352"/>
      <c r="E13" s="56"/>
      <c r="F13" s="11">
        <v>1020.1</v>
      </c>
      <c r="G13" s="42">
        <v>993.2</v>
      </c>
      <c r="H13" s="12">
        <f>G13*G36</f>
        <v>2659809.464</v>
      </c>
      <c r="I13" s="12">
        <v>343</v>
      </c>
      <c r="J13" s="12">
        <v>313.8</v>
      </c>
      <c r="K13" s="12">
        <f>J13*G36</f>
        <v>840362.676</v>
      </c>
      <c r="L13" s="12">
        <v>122.2</v>
      </c>
      <c r="M13" s="12">
        <v>95.1</v>
      </c>
      <c r="N13" s="12">
        <f>M13*H36</f>
        <v>284298.59699999995</v>
      </c>
      <c r="O13" s="12">
        <v>920.9</v>
      </c>
      <c r="P13" s="12">
        <v>816.6</v>
      </c>
      <c r="Q13" s="12">
        <f>P13*H36</f>
        <v>2441201.202</v>
      </c>
      <c r="R13" s="12">
        <f t="shared" si="0"/>
        <v>2218.7</v>
      </c>
      <c r="S13" s="12">
        <f t="shared" si="0"/>
        <v>6225671.939</v>
      </c>
      <c r="T13" s="47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350" t="s">
        <v>37</v>
      </c>
      <c r="C14" s="351"/>
      <c r="D14" s="352"/>
      <c r="E14" s="56"/>
      <c r="F14" s="5">
        <v>186.3</v>
      </c>
      <c r="G14" s="42">
        <v>215.9</v>
      </c>
      <c r="H14" s="12">
        <f>G14*G36</f>
        <v>578184.518</v>
      </c>
      <c r="I14" s="12">
        <v>55.3</v>
      </c>
      <c r="J14" s="12">
        <v>74.5</v>
      </c>
      <c r="K14" s="12">
        <f>J14*G36</f>
        <v>199512.49</v>
      </c>
      <c r="L14" s="12">
        <v>2.8</v>
      </c>
      <c r="M14" s="12">
        <v>24.7</v>
      </c>
      <c r="N14" s="12">
        <f>M14*H36</f>
        <v>73839.909</v>
      </c>
      <c r="O14" s="12">
        <v>158.5</v>
      </c>
      <c r="P14" s="12">
        <v>181.1</v>
      </c>
      <c r="Q14" s="12">
        <f>P14*H36</f>
        <v>541393.017</v>
      </c>
      <c r="R14" s="12">
        <f t="shared" si="0"/>
        <v>496.19999999999993</v>
      </c>
      <c r="S14" s="12">
        <f t="shared" si="0"/>
        <v>1392929.934</v>
      </c>
      <c r="T14" s="47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350" t="s">
        <v>38</v>
      </c>
      <c r="C15" s="351"/>
      <c r="D15" s="352"/>
      <c r="E15" s="56"/>
      <c r="F15" s="5">
        <v>619</v>
      </c>
      <c r="G15" s="42">
        <v>550.4</v>
      </c>
      <c r="H15" s="12">
        <f>G15*G36</f>
        <v>1473982.2079999999</v>
      </c>
      <c r="I15" s="12">
        <v>532.4</v>
      </c>
      <c r="J15" s="12">
        <v>193.1</v>
      </c>
      <c r="K15" s="12">
        <f>J15*G36</f>
        <v>517125.66199999995</v>
      </c>
      <c r="L15" s="12">
        <v>142.3</v>
      </c>
      <c r="M15" s="12">
        <v>65</v>
      </c>
      <c r="N15" s="12">
        <f>M15*H36</f>
        <v>194315.55</v>
      </c>
      <c r="O15" s="12">
        <v>646.5</v>
      </c>
      <c r="P15" s="12">
        <v>463.1</v>
      </c>
      <c r="Q15" s="12">
        <f>P15*H36</f>
        <v>1384423.557</v>
      </c>
      <c r="R15" s="12">
        <f t="shared" si="0"/>
        <v>1271.6</v>
      </c>
      <c r="S15" s="12">
        <f t="shared" si="0"/>
        <v>3569846.977</v>
      </c>
      <c r="T15" s="47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350" t="s">
        <v>39</v>
      </c>
      <c r="C16" s="351"/>
      <c r="D16" s="352"/>
      <c r="E16" s="56"/>
      <c r="F16" s="5">
        <v>277.52</v>
      </c>
      <c r="G16" s="42">
        <v>247.4</v>
      </c>
      <c r="H16" s="12">
        <f>G16*G36</f>
        <v>662542.148</v>
      </c>
      <c r="I16" s="12">
        <v>129</v>
      </c>
      <c r="J16" s="12">
        <v>80.4</v>
      </c>
      <c r="K16" s="12">
        <f>J16*G36</f>
        <v>215312.80800000002</v>
      </c>
      <c r="L16" s="12">
        <v>7.2</v>
      </c>
      <c r="M16" s="12">
        <v>24.7</v>
      </c>
      <c r="N16" s="12">
        <f>M16*H36</f>
        <v>73839.909</v>
      </c>
      <c r="O16" s="12">
        <v>182.6</v>
      </c>
      <c r="P16" s="12">
        <v>204.3</v>
      </c>
      <c r="Q16" s="12">
        <f>P16*H36</f>
        <v>610748.721</v>
      </c>
      <c r="R16" s="12">
        <f t="shared" si="0"/>
        <v>556.8</v>
      </c>
      <c r="S16" s="12">
        <f t="shared" si="0"/>
        <v>1562443.5860000001</v>
      </c>
      <c r="T16" s="47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1">
        <v>3</v>
      </c>
      <c r="B17" s="422" t="s">
        <v>42</v>
      </c>
      <c r="C17" s="423"/>
      <c r="D17" s="424"/>
      <c r="E17" s="55"/>
      <c r="F17" s="5"/>
      <c r="G17" s="41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1">
        <v>4</v>
      </c>
      <c r="B18" s="422" t="s">
        <v>43</v>
      </c>
      <c r="C18" s="423"/>
      <c r="D18" s="424"/>
      <c r="E18" s="55"/>
      <c r="F18" s="5"/>
      <c r="G18" s="41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350" t="s">
        <v>44</v>
      </c>
      <c r="C19" s="351"/>
      <c r="D19" s="352"/>
      <c r="E19" s="56"/>
      <c r="F19" s="5"/>
      <c r="G19" s="42">
        <v>23.3</v>
      </c>
      <c r="H19" s="12">
        <f>G19*G36</f>
        <v>62397.866</v>
      </c>
      <c r="I19" s="12"/>
      <c r="J19" s="12">
        <v>7.5</v>
      </c>
      <c r="K19" s="12">
        <f>J19*G36</f>
        <v>20085.15</v>
      </c>
      <c r="L19" s="12"/>
      <c r="M19" s="12">
        <v>2.4</v>
      </c>
      <c r="N19" s="12">
        <f>M19*H36</f>
        <v>7174.727999999999</v>
      </c>
      <c r="O19" s="12"/>
      <c r="P19" s="12">
        <v>19.3</v>
      </c>
      <c r="Q19" s="12">
        <f>P19*H36</f>
        <v>57696.771</v>
      </c>
      <c r="R19" s="12">
        <f aca="true" t="shared" si="3" ref="R19:S21">G19+J19+M19+P19</f>
        <v>52.5</v>
      </c>
      <c r="S19" s="12">
        <f t="shared" si="3"/>
        <v>147354.515</v>
      </c>
      <c r="U19" s="8"/>
      <c r="V19" s="8"/>
      <c r="W19" s="9"/>
    </row>
    <row r="20" spans="1:23" ht="25.5" customHeight="1" hidden="1">
      <c r="A20" s="5"/>
      <c r="B20" s="350" t="s">
        <v>45</v>
      </c>
      <c r="C20" s="351"/>
      <c r="D20" s="352"/>
      <c r="E20" s="56"/>
      <c r="F20" s="5"/>
      <c r="G20" s="42">
        <v>2.4</v>
      </c>
      <c r="H20" s="12">
        <f>G20*G36</f>
        <v>6427.248</v>
      </c>
      <c r="I20" s="12"/>
      <c r="J20" s="12">
        <v>0.8</v>
      </c>
      <c r="K20" s="12">
        <f>J20*G36</f>
        <v>2142.416</v>
      </c>
      <c r="L20" s="12"/>
      <c r="M20" s="12">
        <v>0.2</v>
      </c>
      <c r="N20" s="12">
        <f>M20*H36</f>
        <v>597.894</v>
      </c>
      <c r="O20" s="12"/>
      <c r="P20" s="12">
        <v>2</v>
      </c>
      <c r="Q20" s="12">
        <f>P20*H36</f>
        <v>5978.94</v>
      </c>
      <c r="R20" s="12">
        <f t="shared" si="3"/>
        <v>5.4</v>
      </c>
      <c r="S20" s="12">
        <f t="shared" si="3"/>
        <v>15146.498</v>
      </c>
      <c r="U20" s="8"/>
      <c r="V20" s="8"/>
      <c r="W20" s="9"/>
    </row>
    <row r="21" spans="1:23" ht="26.25" customHeight="1" hidden="1">
      <c r="A21" s="5"/>
      <c r="B21" s="350" t="s">
        <v>46</v>
      </c>
      <c r="C21" s="351"/>
      <c r="D21" s="352"/>
      <c r="E21" s="56"/>
      <c r="F21" s="5"/>
      <c r="G21" s="42">
        <v>14.7</v>
      </c>
      <c r="H21" s="12">
        <f>G21*G36</f>
        <v>39366.894</v>
      </c>
      <c r="I21" s="12"/>
      <c r="J21" s="12">
        <v>4.9</v>
      </c>
      <c r="K21" s="12">
        <f>J21*G36</f>
        <v>13122.298</v>
      </c>
      <c r="L21" s="12"/>
      <c r="M21" s="12">
        <v>1.6</v>
      </c>
      <c r="N21" s="12">
        <f>M21*H36</f>
        <v>4783.152</v>
      </c>
      <c r="O21" s="12"/>
      <c r="P21" s="12">
        <v>12.2</v>
      </c>
      <c r="Q21" s="12">
        <f>P21*H36</f>
        <v>36471.53399999999</v>
      </c>
      <c r="R21" s="12">
        <f t="shared" si="3"/>
        <v>33.400000000000006</v>
      </c>
      <c r="S21" s="12">
        <f t="shared" si="3"/>
        <v>93743.878</v>
      </c>
      <c r="U21" s="8"/>
      <c r="V21" s="8"/>
      <c r="W21" s="9"/>
    </row>
    <row r="22" spans="1:23" ht="29.25" customHeight="1" hidden="1">
      <c r="A22" s="11">
        <v>5</v>
      </c>
      <c r="B22" s="422" t="s">
        <v>47</v>
      </c>
      <c r="C22" s="423"/>
      <c r="D22" s="424"/>
      <c r="E22" s="55"/>
      <c r="F22" s="5"/>
      <c r="G22" s="41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350" t="s">
        <v>48</v>
      </c>
      <c r="C23" s="351"/>
      <c r="D23" s="352"/>
      <c r="E23" s="56"/>
      <c r="F23" s="5"/>
      <c r="G23" s="42">
        <v>19.7</v>
      </c>
      <c r="H23" s="12">
        <f>G23*G36</f>
        <v>52756.994</v>
      </c>
      <c r="I23" s="12"/>
      <c r="J23" s="12">
        <v>6.7</v>
      </c>
      <c r="K23" s="12">
        <f>J23*G36</f>
        <v>17942.734</v>
      </c>
      <c r="L23" s="12"/>
      <c r="M23" s="12">
        <v>2.3</v>
      </c>
      <c r="N23" s="12">
        <f>M23*H36</f>
        <v>6875.780999999999</v>
      </c>
      <c r="O23" s="12"/>
      <c r="P23" s="12">
        <v>17.2</v>
      </c>
      <c r="Q23" s="12">
        <f>P23*H36</f>
        <v>51418.88399999999</v>
      </c>
      <c r="R23" s="12">
        <f aca="true" t="shared" si="4" ref="R23:S28">G23+J23+M23+P23</f>
        <v>45.9</v>
      </c>
      <c r="S23" s="12">
        <f t="shared" si="4"/>
        <v>128994.393</v>
      </c>
      <c r="U23" s="8"/>
      <c r="V23" s="8"/>
      <c r="W23" s="9"/>
    </row>
    <row r="24" spans="1:23" ht="28.5" customHeight="1" hidden="1">
      <c r="A24" s="5"/>
      <c r="B24" s="350" t="s">
        <v>49</v>
      </c>
      <c r="C24" s="351"/>
      <c r="D24" s="352"/>
      <c r="E24" s="56"/>
      <c r="F24" s="5"/>
      <c r="G24" s="42">
        <v>317.5</v>
      </c>
      <c r="H24" s="12">
        <f>G24*G36</f>
        <v>850271.35</v>
      </c>
      <c r="I24" s="12"/>
      <c r="J24" s="12">
        <v>111.7</v>
      </c>
      <c r="K24" s="12">
        <f>J24*G36</f>
        <v>299134.83400000003</v>
      </c>
      <c r="L24" s="12"/>
      <c r="M24" s="12">
        <v>5.7</v>
      </c>
      <c r="N24" s="12">
        <f>M24*H36</f>
        <v>17039.979</v>
      </c>
      <c r="O24" s="12"/>
      <c r="P24" s="12">
        <v>205.7</v>
      </c>
      <c r="Q24" s="12">
        <f>P24*H36</f>
        <v>614933.9789999999</v>
      </c>
      <c r="R24" s="12">
        <f t="shared" si="4"/>
        <v>640.5999999999999</v>
      </c>
      <c r="S24" s="12">
        <f t="shared" si="4"/>
        <v>1781380.142</v>
      </c>
      <c r="U24" s="8"/>
      <c r="V24" s="8"/>
      <c r="W24" s="9"/>
    </row>
    <row r="25" spans="1:23" ht="32.25" customHeight="1" hidden="1">
      <c r="A25" s="5"/>
      <c r="B25" s="350" t="s">
        <v>50</v>
      </c>
      <c r="C25" s="351"/>
      <c r="D25" s="352"/>
      <c r="E25" s="56"/>
      <c r="F25" s="5"/>
      <c r="G25" s="42">
        <v>88.5</v>
      </c>
      <c r="H25" s="12">
        <f>G25*G36</f>
        <v>237004.77</v>
      </c>
      <c r="I25" s="12"/>
      <c r="J25" s="12">
        <v>28.3</v>
      </c>
      <c r="K25" s="12">
        <f>J25*G36</f>
        <v>75787.966</v>
      </c>
      <c r="L25" s="12"/>
      <c r="M25" s="12">
        <v>4.8</v>
      </c>
      <c r="N25" s="12">
        <f>M25*H36</f>
        <v>14349.455999999998</v>
      </c>
      <c r="O25" s="12"/>
      <c r="P25" s="12">
        <v>76.4</v>
      </c>
      <c r="Q25" s="12">
        <f>P25*H36</f>
        <v>228395.508</v>
      </c>
      <c r="R25" s="12">
        <f t="shared" si="4"/>
        <v>198</v>
      </c>
      <c r="S25" s="12">
        <f t="shared" si="4"/>
        <v>555537.7</v>
      </c>
      <c r="U25" s="8"/>
      <c r="V25" s="8"/>
      <c r="W25" s="9"/>
    </row>
    <row r="26" spans="1:23" ht="28.5" customHeight="1" hidden="1">
      <c r="A26" s="5"/>
      <c r="B26" s="350" t="s">
        <v>40</v>
      </c>
      <c r="C26" s="351"/>
      <c r="D26" s="352"/>
      <c r="E26" s="56"/>
      <c r="F26" s="5">
        <v>112.1</v>
      </c>
      <c r="G26" s="42">
        <v>70.8</v>
      </c>
      <c r="H26" s="12">
        <f>G26*G36</f>
        <v>189603.816</v>
      </c>
      <c r="I26" s="12"/>
      <c r="J26" s="12">
        <v>33.6</v>
      </c>
      <c r="K26" s="12">
        <f>J26*G36</f>
        <v>89981.47200000001</v>
      </c>
      <c r="L26" s="12"/>
      <c r="M26" s="12">
        <v>6.8</v>
      </c>
      <c r="N26" s="12">
        <f>M26*H36</f>
        <v>20328.395999999997</v>
      </c>
      <c r="O26" s="12"/>
      <c r="P26" s="12">
        <v>40.5</v>
      </c>
      <c r="Q26" s="12">
        <f>P26*H36</f>
        <v>121073.53499999999</v>
      </c>
      <c r="R26" s="12">
        <f t="shared" si="4"/>
        <v>151.7</v>
      </c>
      <c r="S26" s="12">
        <f t="shared" si="4"/>
        <v>420987.219</v>
      </c>
      <c r="T26" s="47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350" t="s">
        <v>51</v>
      </c>
      <c r="C27" s="351"/>
      <c r="D27" s="352"/>
      <c r="E27" s="56"/>
      <c r="F27" s="5">
        <v>87.8</v>
      </c>
      <c r="G27" s="42">
        <v>30.2</v>
      </c>
      <c r="H27" s="12">
        <f>G27*G36</f>
        <v>80876.204</v>
      </c>
      <c r="I27" s="12"/>
      <c r="J27" s="12">
        <v>9.6</v>
      </c>
      <c r="K27" s="12">
        <f>J27*G36</f>
        <v>25708.992</v>
      </c>
      <c r="L27" s="12"/>
      <c r="M27" s="12">
        <v>3.1</v>
      </c>
      <c r="N27" s="12">
        <f>M27*H36</f>
        <v>9267.357</v>
      </c>
      <c r="O27" s="12"/>
      <c r="P27" s="12">
        <v>25.9</v>
      </c>
      <c r="Q27" s="12">
        <f>P27*H36</f>
        <v>77427.27299999999</v>
      </c>
      <c r="R27" s="12">
        <f t="shared" si="4"/>
        <v>68.8</v>
      </c>
      <c r="S27" s="12">
        <f t="shared" si="4"/>
        <v>193279.826</v>
      </c>
      <c r="T27" s="47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350" t="s">
        <v>52</v>
      </c>
      <c r="C28" s="351"/>
      <c r="D28" s="352"/>
      <c r="E28" s="56"/>
      <c r="F28" s="5">
        <v>331.5</v>
      </c>
      <c r="G28" s="42">
        <v>63</v>
      </c>
      <c r="H28" s="12">
        <f>G28*G36</f>
        <v>168715.26</v>
      </c>
      <c r="I28" s="12"/>
      <c r="J28" s="12">
        <v>27</v>
      </c>
      <c r="K28" s="12">
        <f>J28*G36</f>
        <v>72306.54</v>
      </c>
      <c r="L28" s="12"/>
      <c r="M28" s="12">
        <v>2.1</v>
      </c>
      <c r="N28" s="12">
        <f>M28*H36</f>
        <v>6277.887</v>
      </c>
      <c r="O28" s="12"/>
      <c r="P28" s="12">
        <v>42.2</v>
      </c>
      <c r="Q28" s="12">
        <f>P28*H36</f>
        <v>126155.634</v>
      </c>
      <c r="R28" s="12">
        <f t="shared" si="4"/>
        <v>134.3</v>
      </c>
      <c r="S28" s="12">
        <f t="shared" si="4"/>
        <v>373455.321</v>
      </c>
      <c r="T28" s="47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1">
        <v>6</v>
      </c>
      <c r="B29" s="422" t="s">
        <v>53</v>
      </c>
      <c r="C29" s="423"/>
      <c r="D29" s="424"/>
      <c r="E29" s="55"/>
      <c r="F29" s="5"/>
      <c r="G29" s="41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350" t="s">
        <v>54</v>
      </c>
      <c r="C30" s="351"/>
      <c r="D30" s="352"/>
      <c r="E30" s="56"/>
      <c r="F30" s="5"/>
      <c r="G30" s="42">
        <v>87.6</v>
      </c>
      <c r="H30" s="12">
        <f>G30*G36</f>
        <v>234594.552</v>
      </c>
      <c r="I30" s="12"/>
      <c r="J30" s="12">
        <v>30.2</v>
      </c>
      <c r="K30" s="12">
        <f>J30*G36</f>
        <v>80876.204</v>
      </c>
      <c r="L30" s="12"/>
      <c r="M30" s="12">
        <v>10.1</v>
      </c>
      <c r="N30" s="12">
        <f>M30*H36</f>
        <v>30193.646999999997</v>
      </c>
      <c r="O30" s="12"/>
      <c r="P30" s="12">
        <v>73.6</v>
      </c>
      <c r="Q30" s="12">
        <f>P30*H36</f>
        <v>220024.99199999997</v>
      </c>
      <c r="R30" s="12">
        <f aca="true" t="shared" si="5" ref="R30:S32">G30+J30+M30+P30</f>
        <v>201.5</v>
      </c>
      <c r="S30" s="12">
        <f t="shared" si="5"/>
        <v>565689.395</v>
      </c>
      <c r="U30" s="8"/>
      <c r="V30" s="8"/>
      <c r="W30" s="9"/>
    </row>
    <row r="31" spans="1:23" ht="27" customHeight="1" hidden="1">
      <c r="A31" s="5"/>
      <c r="B31" s="350" t="s">
        <v>55</v>
      </c>
      <c r="C31" s="351"/>
      <c r="D31" s="352"/>
      <c r="E31" s="56"/>
      <c r="F31" s="5"/>
      <c r="G31" s="42">
        <v>137.2</v>
      </c>
      <c r="H31" s="12">
        <f>G31*G36</f>
        <v>367424.344</v>
      </c>
      <c r="I31" s="12"/>
      <c r="J31" s="12">
        <v>43.4</v>
      </c>
      <c r="K31" s="12">
        <f>J31*G36</f>
        <v>116226.068</v>
      </c>
      <c r="L31" s="12"/>
      <c r="M31" s="12">
        <v>13.1</v>
      </c>
      <c r="N31" s="12">
        <f>M31*H36</f>
        <v>39162.05699999999</v>
      </c>
      <c r="O31" s="12"/>
      <c r="P31" s="12">
        <v>112.8</v>
      </c>
      <c r="Q31" s="12">
        <f>P31*H36</f>
        <v>337212.21599999996</v>
      </c>
      <c r="R31" s="12">
        <f t="shared" si="5"/>
        <v>306.5</v>
      </c>
      <c r="S31" s="12">
        <f t="shared" si="5"/>
        <v>860024.6849999999</v>
      </c>
      <c r="U31" s="8"/>
      <c r="V31" s="8"/>
      <c r="W31" s="9"/>
    </row>
    <row r="32" spans="1:23" ht="27" customHeight="1" hidden="1">
      <c r="A32" s="11">
        <v>7</v>
      </c>
      <c r="B32" s="422" t="s">
        <v>56</v>
      </c>
      <c r="C32" s="423"/>
      <c r="D32" s="424"/>
      <c r="E32" s="55"/>
      <c r="F32" s="5"/>
      <c r="G32" s="41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425" t="s">
        <v>19</v>
      </c>
      <c r="C33" s="426"/>
      <c r="D33" s="427"/>
      <c r="E33" s="57"/>
      <c r="F33" s="11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48"/>
      <c r="U33" s="13"/>
      <c r="V33" s="9"/>
      <c r="W33" s="9"/>
    </row>
    <row r="34" spans="1:23" ht="25.5" customHeight="1" hidden="1">
      <c r="A34" s="43"/>
      <c r="B34" s="428" t="s">
        <v>8</v>
      </c>
      <c r="C34" s="429"/>
      <c r="D34" s="430"/>
      <c r="E34" s="58"/>
      <c r="F34" s="390" t="s">
        <v>64</v>
      </c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2"/>
      <c r="U34" s="9"/>
      <c r="V34" s="9"/>
      <c r="W34" s="9"/>
    </row>
    <row r="35" spans="1:23" ht="15.75" customHeight="1" hidden="1">
      <c r="A35" s="14"/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U35" s="9"/>
      <c r="V35" s="9"/>
      <c r="W35" s="9"/>
    </row>
    <row r="36" spans="1:23" ht="28.5" customHeight="1" hidden="1">
      <c r="A36" s="17"/>
      <c r="B36" s="18"/>
      <c r="C36" s="18"/>
      <c r="D36" s="19"/>
      <c r="E36" s="19"/>
      <c r="F36" s="20" t="s">
        <v>11</v>
      </c>
      <c r="G36" s="1">
        <v>2678.02</v>
      </c>
      <c r="H36" s="2">
        <v>2989.47</v>
      </c>
      <c r="I36" s="20" t="s">
        <v>16</v>
      </c>
      <c r="J36" s="20"/>
      <c r="K36" s="20"/>
      <c r="L36" s="20"/>
      <c r="M36" s="20"/>
      <c r="N36" s="18"/>
      <c r="O36" s="21"/>
      <c r="P36" s="21"/>
      <c r="Q36" s="21"/>
      <c r="R36" s="21"/>
      <c r="S36" s="21"/>
      <c r="U36" s="9"/>
      <c r="V36" s="9"/>
      <c r="W36" s="9"/>
    </row>
    <row r="37" spans="1:23" ht="20.25" customHeight="1" hidden="1">
      <c r="A37" s="401" t="s">
        <v>67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U37" s="9"/>
      <c r="V37" s="9"/>
      <c r="W37" s="9"/>
    </row>
    <row r="38" spans="1:23" ht="19.5" customHeight="1" hidden="1">
      <c r="A38" s="403" t="s">
        <v>15</v>
      </c>
      <c r="B38" s="404" t="s">
        <v>0</v>
      </c>
      <c r="C38" s="405"/>
      <c r="D38" s="406"/>
      <c r="E38" s="51"/>
      <c r="F38" s="305" t="s">
        <v>1</v>
      </c>
      <c r="G38" s="305"/>
      <c r="H38" s="305"/>
      <c r="I38" s="305" t="s">
        <v>3</v>
      </c>
      <c r="J38" s="305"/>
      <c r="K38" s="305"/>
      <c r="L38" s="305" t="s">
        <v>4</v>
      </c>
      <c r="M38" s="305"/>
      <c r="N38" s="305"/>
      <c r="O38" s="305" t="s">
        <v>6</v>
      </c>
      <c r="P38" s="305"/>
      <c r="Q38" s="305"/>
      <c r="R38" s="305" t="s">
        <v>7</v>
      </c>
      <c r="S38" s="305"/>
      <c r="U38" s="9"/>
      <c r="V38" s="9"/>
      <c r="W38" s="9"/>
    </row>
    <row r="39" spans="1:23" ht="30" customHeight="1" hidden="1">
      <c r="A39" s="403"/>
      <c r="B39" s="407"/>
      <c r="C39" s="408"/>
      <c r="D39" s="409"/>
      <c r="E39" s="52"/>
      <c r="F39" s="54"/>
      <c r="G39" s="54" t="s">
        <v>9</v>
      </c>
      <c r="H39" s="54" t="s">
        <v>5</v>
      </c>
      <c r="I39" s="54" t="s">
        <v>9</v>
      </c>
      <c r="J39" s="54" t="s">
        <v>9</v>
      </c>
      <c r="K39" s="54" t="s">
        <v>5</v>
      </c>
      <c r="L39" s="54" t="s">
        <v>9</v>
      </c>
      <c r="M39" s="54" t="s">
        <v>9</v>
      </c>
      <c r="N39" s="54" t="s">
        <v>5</v>
      </c>
      <c r="O39" s="54" t="s">
        <v>9</v>
      </c>
      <c r="P39" s="54" t="s">
        <v>9</v>
      </c>
      <c r="Q39" s="54" t="s">
        <v>5</v>
      </c>
      <c r="R39" s="54" t="s">
        <v>9</v>
      </c>
      <c r="S39" s="54" t="s">
        <v>5</v>
      </c>
      <c r="U39" s="9"/>
      <c r="V39" s="9"/>
      <c r="W39" s="9"/>
    </row>
    <row r="40" spans="1:23" ht="30" customHeight="1" hidden="1">
      <c r="A40" s="22">
        <v>1</v>
      </c>
      <c r="B40" s="431" t="s">
        <v>33</v>
      </c>
      <c r="C40" s="432"/>
      <c r="D40" s="433"/>
      <c r="E40" s="59"/>
      <c r="F40" s="22">
        <v>1800</v>
      </c>
      <c r="G40" s="23">
        <v>1750</v>
      </c>
      <c r="H40" s="23">
        <f>G40*G65</f>
        <v>8792.7</v>
      </c>
      <c r="I40" s="23">
        <v>1200</v>
      </c>
      <c r="J40" s="23">
        <v>1750</v>
      </c>
      <c r="K40" s="23">
        <f>J40*G65</f>
        <v>8792.7</v>
      </c>
      <c r="L40" s="23">
        <v>1500</v>
      </c>
      <c r="M40" s="23">
        <v>1750</v>
      </c>
      <c r="N40" s="23">
        <f>M40*H65</f>
        <v>9759.75</v>
      </c>
      <c r="O40" s="23">
        <v>1500</v>
      </c>
      <c r="P40" s="23">
        <v>1751.1</v>
      </c>
      <c r="Q40" s="23">
        <f>P40*H65</f>
        <v>9765.884699999999</v>
      </c>
      <c r="R40" s="23">
        <f>G40+J40+M40+P40</f>
        <v>7001.1</v>
      </c>
      <c r="S40" s="23">
        <f>H40+K40+N40+Q40</f>
        <v>37111.034700000004</v>
      </c>
      <c r="T40" s="47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1">
        <v>2</v>
      </c>
      <c r="B41" s="422" t="s">
        <v>41</v>
      </c>
      <c r="C41" s="423"/>
      <c r="D41" s="424"/>
      <c r="E41" s="55"/>
      <c r="F41" s="22"/>
      <c r="G41" s="23">
        <f>G42+G43+G44+G45+G46+G47</f>
        <v>181078</v>
      </c>
      <c r="H41" s="23">
        <f>H42+H43+H44+H45+H46+H47</f>
        <v>909808.3032000001</v>
      </c>
      <c r="I41" s="23"/>
      <c r="J41" s="23">
        <f>J42+J43+J44+J45+J46+J47</f>
        <v>182881</v>
      </c>
      <c r="K41" s="23">
        <f>K42+K43+K44+K45+K46+K47</f>
        <v>918867.2964000001</v>
      </c>
      <c r="L41" s="23"/>
      <c r="M41" s="23">
        <f>M42+M43+M44+M45+M46+M47</f>
        <v>167091</v>
      </c>
      <c r="N41" s="23">
        <f>N42+N43+N44+N45+N46+N47</f>
        <v>931866.507</v>
      </c>
      <c r="O41" s="23"/>
      <c r="P41" s="23">
        <f>P42+P43+P44+P45+P46+P47</f>
        <v>250747</v>
      </c>
      <c r="Q41" s="23">
        <f>Q42+Q43+Q44+Q45+Q46+Q47</f>
        <v>1398416.019</v>
      </c>
      <c r="R41" s="23">
        <f>R42+R43+R44+R45+R46+R47</f>
        <v>781797</v>
      </c>
      <c r="S41" s="23">
        <f>S42+S43+S44+S45+S46+S47</f>
        <v>4158958.1255999994</v>
      </c>
      <c r="U41" s="9"/>
      <c r="V41" s="8"/>
      <c r="W41" s="9"/>
    </row>
    <row r="42" spans="1:23" ht="33" customHeight="1" hidden="1">
      <c r="A42" s="11"/>
      <c r="B42" s="350" t="s">
        <v>34</v>
      </c>
      <c r="C42" s="351"/>
      <c r="D42" s="352"/>
      <c r="E42" s="56"/>
      <c r="F42" s="11">
        <v>53000</v>
      </c>
      <c r="G42" s="12">
        <v>40000</v>
      </c>
      <c r="H42" s="12">
        <f>G42*G65</f>
        <v>200976</v>
      </c>
      <c r="I42" s="12">
        <v>36000</v>
      </c>
      <c r="J42" s="12">
        <v>43500</v>
      </c>
      <c r="K42" s="12">
        <f>J42*G65</f>
        <v>218561.4</v>
      </c>
      <c r="L42" s="12">
        <v>24000</v>
      </c>
      <c r="M42" s="12">
        <v>25200</v>
      </c>
      <c r="N42" s="12">
        <f>M42*H65</f>
        <v>140540.4</v>
      </c>
      <c r="O42" s="12">
        <v>50000</v>
      </c>
      <c r="P42" s="12">
        <v>64000</v>
      </c>
      <c r="Q42" s="12">
        <f>P42*H65</f>
        <v>356928</v>
      </c>
      <c r="R42" s="12">
        <f aca="true" t="shared" si="7" ref="R42:S48">G42+J42+M42+P42</f>
        <v>172700</v>
      </c>
      <c r="S42" s="12">
        <f t="shared" si="7"/>
        <v>917005.8</v>
      </c>
      <c r="T42" s="47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2"/>
      <c r="B43" s="277" t="s">
        <v>57</v>
      </c>
      <c r="C43" s="278"/>
      <c r="D43" s="279"/>
      <c r="E43" s="60"/>
      <c r="F43" s="22">
        <v>27000</v>
      </c>
      <c r="G43" s="24">
        <v>23250</v>
      </c>
      <c r="H43" s="24">
        <f>G43*G65</f>
        <v>116817.3</v>
      </c>
      <c r="I43" s="24">
        <v>17000</v>
      </c>
      <c r="J43" s="24">
        <v>17820</v>
      </c>
      <c r="K43" s="24">
        <f>J43*G65</f>
        <v>89534.808</v>
      </c>
      <c r="L43" s="24">
        <v>19000</v>
      </c>
      <c r="M43" s="24">
        <v>18549</v>
      </c>
      <c r="N43" s="24">
        <f>M43*H65</f>
        <v>103447.773</v>
      </c>
      <c r="O43" s="24">
        <v>41000</v>
      </c>
      <c r="P43" s="24">
        <v>35010</v>
      </c>
      <c r="Q43" s="24">
        <f>P43*H65</f>
        <v>195250.77</v>
      </c>
      <c r="R43" s="24">
        <f t="shared" si="7"/>
        <v>94629</v>
      </c>
      <c r="S43" s="24">
        <f t="shared" si="7"/>
        <v>505050.65099999995</v>
      </c>
      <c r="T43" s="47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1"/>
      <c r="B44" s="350" t="s">
        <v>36</v>
      </c>
      <c r="C44" s="351"/>
      <c r="D44" s="352"/>
      <c r="E44" s="56"/>
      <c r="F44" s="11">
        <v>70000</v>
      </c>
      <c r="G44" s="12">
        <v>29500</v>
      </c>
      <c r="H44" s="12">
        <f>G44*G65</f>
        <v>148219.8</v>
      </c>
      <c r="I44" s="12">
        <v>55000</v>
      </c>
      <c r="J44" s="12">
        <v>46750</v>
      </c>
      <c r="K44" s="12">
        <f>J44*G65</f>
        <v>234890.7</v>
      </c>
      <c r="L44" s="12">
        <v>45000</v>
      </c>
      <c r="M44" s="12">
        <v>38250</v>
      </c>
      <c r="N44" s="12">
        <f>M44*H65</f>
        <v>213320.25</v>
      </c>
      <c r="O44" s="12">
        <v>70000</v>
      </c>
      <c r="P44" s="12">
        <v>39500</v>
      </c>
      <c r="Q44" s="12">
        <f>P44*H65</f>
        <v>220291.5</v>
      </c>
      <c r="R44" s="12">
        <f t="shared" si="7"/>
        <v>154000</v>
      </c>
      <c r="S44" s="12">
        <f t="shared" si="7"/>
        <v>816722.25</v>
      </c>
      <c r="T44" s="47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434" t="s">
        <v>37</v>
      </c>
      <c r="C45" s="434"/>
      <c r="D45" s="434"/>
      <c r="E45" s="61"/>
      <c r="F45" s="5">
        <v>17000</v>
      </c>
      <c r="G45" s="12">
        <v>49478</v>
      </c>
      <c r="H45" s="12">
        <f>G45*G65</f>
        <v>248597.2632</v>
      </c>
      <c r="I45" s="12">
        <v>14000</v>
      </c>
      <c r="J45" s="12">
        <v>40561</v>
      </c>
      <c r="K45" s="12">
        <f>J45*G65</f>
        <v>203794.68839999998</v>
      </c>
      <c r="L45" s="12">
        <v>13000</v>
      </c>
      <c r="M45" s="12">
        <v>34292</v>
      </c>
      <c r="N45" s="12">
        <f>M45*H65</f>
        <v>191246.484</v>
      </c>
      <c r="O45" s="12">
        <v>24000</v>
      </c>
      <c r="P45" s="12">
        <v>62737</v>
      </c>
      <c r="Q45" s="12">
        <f>P45*H65</f>
        <v>349884.249</v>
      </c>
      <c r="R45" s="12">
        <f t="shared" si="7"/>
        <v>187068</v>
      </c>
      <c r="S45" s="12">
        <f t="shared" si="7"/>
        <v>993522.6846</v>
      </c>
      <c r="T45" s="47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434" t="s">
        <v>38</v>
      </c>
      <c r="C46" s="434"/>
      <c r="D46" s="434"/>
      <c r="E46" s="61"/>
      <c r="F46" s="5">
        <v>31000</v>
      </c>
      <c r="G46" s="12">
        <v>29350</v>
      </c>
      <c r="H46" s="12">
        <f>G46*G65</f>
        <v>147466.13999999998</v>
      </c>
      <c r="I46" s="12">
        <v>27000</v>
      </c>
      <c r="J46" s="12">
        <v>25950</v>
      </c>
      <c r="K46" s="12">
        <f>J46*G65</f>
        <v>130383.18</v>
      </c>
      <c r="L46" s="12">
        <v>58000</v>
      </c>
      <c r="M46" s="12">
        <v>43300</v>
      </c>
      <c r="N46" s="12">
        <f>M46*H65</f>
        <v>241484.1</v>
      </c>
      <c r="O46" s="12">
        <v>44000</v>
      </c>
      <c r="P46" s="12">
        <v>37400</v>
      </c>
      <c r="Q46" s="12">
        <f>P46*H65</f>
        <v>208579.8</v>
      </c>
      <c r="R46" s="12">
        <f t="shared" si="7"/>
        <v>136000</v>
      </c>
      <c r="S46" s="12">
        <f t="shared" si="7"/>
        <v>727913.22</v>
      </c>
      <c r="T46" s="47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434" t="s">
        <v>39</v>
      </c>
      <c r="C47" s="434"/>
      <c r="D47" s="434"/>
      <c r="E47" s="61"/>
      <c r="F47" s="5">
        <v>8000</v>
      </c>
      <c r="G47" s="12">
        <v>9500</v>
      </c>
      <c r="H47" s="12">
        <f>G47*G65</f>
        <v>47731.8</v>
      </c>
      <c r="I47" s="12">
        <v>12000</v>
      </c>
      <c r="J47" s="12">
        <v>8300</v>
      </c>
      <c r="K47" s="12">
        <f>J47*G65</f>
        <v>41702.52</v>
      </c>
      <c r="L47" s="12">
        <v>9000</v>
      </c>
      <c r="M47" s="12">
        <v>7500</v>
      </c>
      <c r="N47" s="12">
        <f>M47*H65</f>
        <v>41827.5</v>
      </c>
      <c r="O47" s="12">
        <v>15000</v>
      </c>
      <c r="P47" s="12">
        <v>12100</v>
      </c>
      <c r="Q47" s="12">
        <f>P47*H65</f>
        <v>67481.7</v>
      </c>
      <c r="R47" s="12">
        <f t="shared" si="7"/>
        <v>37400</v>
      </c>
      <c r="S47" s="12">
        <f t="shared" si="7"/>
        <v>198743.52000000002</v>
      </c>
      <c r="T47" s="47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1">
        <v>3</v>
      </c>
      <c r="B48" s="422" t="s">
        <v>42</v>
      </c>
      <c r="C48" s="423"/>
      <c r="D48" s="424"/>
      <c r="E48" s="55"/>
      <c r="F48" s="11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47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1">
        <v>4</v>
      </c>
      <c r="B49" s="422" t="s">
        <v>43</v>
      </c>
      <c r="C49" s="423"/>
      <c r="D49" s="424"/>
      <c r="E49" s="55"/>
      <c r="F49" s="11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47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350" t="s">
        <v>44</v>
      </c>
      <c r="C50" s="351"/>
      <c r="D50" s="352"/>
      <c r="E50" s="56"/>
      <c r="F50" s="5"/>
      <c r="G50" s="12">
        <v>5264</v>
      </c>
      <c r="H50" s="12">
        <f>G50*G65</f>
        <v>26448.4416</v>
      </c>
      <c r="I50" s="12"/>
      <c r="J50" s="12">
        <v>3510</v>
      </c>
      <c r="K50" s="12">
        <f>J50*G65</f>
        <v>17635.644</v>
      </c>
      <c r="L50" s="12"/>
      <c r="M50" s="12">
        <v>3510</v>
      </c>
      <c r="N50" s="12">
        <f>M50*H65</f>
        <v>19575.27</v>
      </c>
      <c r="O50" s="12"/>
      <c r="P50" s="12">
        <v>5264</v>
      </c>
      <c r="Q50" s="12">
        <f>P50*H65</f>
        <v>29357.328</v>
      </c>
      <c r="R50" s="12">
        <f aca="true" t="shared" si="11" ref="R50:S52">G50+J50+M50+P50</f>
        <v>17548</v>
      </c>
      <c r="S50" s="12">
        <f t="shared" si="11"/>
        <v>93016.68359999999</v>
      </c>
      <c r="U50" s="9"/>
      <c r="V50" s="8"/>
      <c r="W50" s="9"/>
    </row>
    <row r="51" spans="1:23" ht="27" customHeight="1" hidden="1">
      <c r="A51" s="5"/>
      <c r="B51" s="350" t="s">
        <v>58</v>
      </c>
      <c r="C51" s="351"/>
      <c r="D51" s="352"/>
      <c r="E51" s="56"/>
      <c r="F51" s="5">
        <v>29400</v>
      </c>
      <c r="G51" s="12">
        <v>23198</v>
      </c>
      <c r="H51" s="12">
        <f>G51*G65</f>
        <v>116556.0312</v>
      </c>
      <c r="I51" s="12"/>
      <c r="J51" s="12">
        <v>15465</v>
      </c>
      <c r="K51" s="12">
        <f>J51*G65</f>
        <v>77702.346</v>
      </c>
      <c r="L51" s="12"/>
      <c r="M51" s="12">
        <v>15465</v>
      </c>
      <c r="N51" s="12">
        <f>M51*H65</f>
        <v>86248.305</v>
      </c>
      <c r="O51" s="12"/>
      <c r="P51" s="12">
        <v>23198</v>
      </c>
      <c r="Q51" s="12">
        <f>P51*H65</f>
        <v>129375.246</v>
      </c>
      <c r="R51" s="12">
        <f t="shared" si="11"/>
        <v>77326</v>
      </c>
      <c r="S51" s="12">
        <f t="shared" si="11"/>
        <v>409881.92819999997</v>
      </c>
      <c r="T51" s="47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350" t="s">
        <v>59</v>
      </c>
      <c r="C52" s="351"/>
      <c r="D52" s="352"/>
      <c r="E52" s="56"/>
      <c r="F52" s="5"/>
      <c r="G52" s="12">
        <v>5237</v>
      </c>
      <c r="H52" s="12">
        <f>G52*G65</f>
        <v>26312.7828</v>
      </c>
      <c r="I52" s="12"/>
      <c r="J52" s="12">
        <v>3491</v>
      </c>
      <c r="K52" s="12">
        <f>J52*G65</f>
        <v>17540.1804</v>
      </c>
      <c r="L52" s="12"/>
      <c r="M52" s="12">
        <v>3491</v>
      </c>
      <c r="N52" s="12">
        <f>M52*H65</f>
        <v>19469.307</v>
      </c>
      <c r="O52" s="12"/>
      <c r="P52" s="12">
        <v>5237</v>
      </c>
      <c r="Q52" s="12">
        <f>P52*H65</f>
        <v>29206.749</v>
      </c>
      <c r="R52" s="12">
        <f t="shared" si="11"/>
        <v>17456</v>
      </c>
      <c r="S52" s="12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1">
        <v>5</v>
      </c>
      <c r="B53" s="422" t="s">
        <v>47</v>
      </c>
      <c r="C53" s="423"/>
      <c r="D53" s="424"/>
      <c r="E53" s="55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350" t="s">
        <v>48</v>
      </c>
      <c r="C54" s="351"/>
      <c r="D54" s="352"/>
      <c r="E54" s="56"/>
      <c r="F54" s="5"/>
      <c r="G54" s="12">
        <v>3093</v>
      </c>
      <c r="H54" s="26">
        <f>G54*G65</f>
        <v>15540.4692</v>
      </c>
      <c r="I54" s="12"/>
      <c r="J54" s="12">
        <v>2715</v>
      </c>
      <c r="K54" s="12">
        <f>J54*G65</f>
        <v>13641.246</v>
      </c>
      <c r="L54" s="12"/>
      <c r="M54" s="12">
        <v>2752</v>
      </c>
      <c r="N54" s="12">
        <f>M54*H65</f>
        <v>15347.904</v>
      </c>
      <c r="O54" s="12"/>
      <c r="P54" s="12">
        <v>2588</v>
      </c>
      <c r="Q54" s="12">
        <f>P54*H65</f>
        <v>14433.276</v>
      </c>
      <c r="R54" s="12">
        <f aca="true" t="shared" si="12" ref="R54:S59">G54+J54+M54+P54</f>
        <v>11148</v>
      </c>
      <c r="S54" s="12">
        <f t="shared" si="12"/>
        <v>58962.8952</v>
      </c>
      <c r="U54" s="9"/>
      <c r="V54" s="8"/>
      <c r="W54" s="9"/>
    </row>
    <row r="55" spans="1:23" ht="27" customHeight="1" hidden="1">
      <c r="A55" s="5"/>
      <c r="B55" s="350" t="s">
        <v>49</v>
      </c>
      <c r="C55" s="351"/>
      <c r="D55" s="352"/>
      <c r="E55" s="56"/>
      <c r="F55" s="5"/>
      <c r="G55" s="12">
        <v>5045</v>
      </c>
      <c r="H55" s="12">
        <f>G55*G65</f>
        <v>25348.097999999998</v>
      </c>
      <c r="I55" s="12"/>
      <c r="J55" s="12">
        <v>3390</v>
      </c>
      <c r="K55" s="12">
        <f>J55*G65</f>
        <v>17032.716</v>
      </c>
      <c r="L55" s="12"/>
      <c r="M55" s="12">
        <v>5675</v>
      </c>
      <c r="N55" s="12">
        <f>M55*H65</f>
        <v>31649.475</v>
      </c>
      <c r="O55" s="12"/>
      <c r="P55" s="12">
        <v>6890</v>
      </c>
      <c r="Q55" s="12">
        <f>P55*H65</f>
        <v>38425.53</v>
      </c>
      <c r="R55" s="12">
        <f t="shared" si="12"/>
        <v>21000</v>
      </c>
      <c r="S55" s="12">
        <f t="shared" si="12"/>
        <v>112455.81899999999</v>
      </c>
      <c r="U55" s="9"/>
      <c r="V55" s="8"/>
      <c r="W55" s="9"/>
    </row>
    <row r="56" spans="1:23" ht="27" customHeight="1" hidden="1">
      <c r="A56" s="5"/>
      <c r="B56" s="350" t="s">
        <v>50</v>
      </c>
      <c r="C56" s="351"/>
      <c r="D56" s="352"/>
      <c r="E56" s="56"/>
      <c r="F56" s="5"/>
      <c r="G56" s="12">
        <v>5253</v>
      </c>
      <c r="H56" s="12">
        <f>G56*G65</f>
        <v>26393.1732</v>
      </c>
      <c r="I56" s="12"/>
      <c r="J56" s="12">
        <v>5294</v>
      </c>
      <c r="K56" s="12">
        <f>J56*G65</f>
        <v>26599.1736</v>
      </c>
      <c r="L56" s="12"/>
      <c r="M56" s="12">
        <v>7570</v>
      </c>
      <c r="N56" s="12">
        <f>M56*H65</f>
        <v>42217.89</v>
      </c>
      <c r="O56" s="12"/>
      <c r="P56" s="12">
        <v>4038</v>
      </c>
      <c r="Q56" s="12">
        <f>P56*H65</f>
        <v>22519.926</v>
      </c>
      <c r="R56" s="12">
        <f t="shared" si="12"/>
        <v>22155</v>
      </c>
      <c r="S56" s="12">
        <f t="shared" si="12"/>
        <v>117730.16279999999</v>
      </c>
      <c r="U56" s="9"/>
      <c r="V56" s="8"/>
      <c r="W56" s="9"/>
    </row>
    <row r="57" spans="1:23" ht="27" customHeight="1" hidden="1">
      <c r="A57" s="5"/>
      <c r="B57" s="434" t="s">
        <v>40</v>
      </c>
      <c r="C57" s="434"/>
      <c r="D57" s="434"/>
      <c r="E57" s="61"/>
      <c r="F57" s="5"/>
      <c r="G57" s="12">
        <v>3278</v>
      </c>
      <c r="H57" s="12">
        <f>G57*G65</f>
        <v>16469.9832</v>
      </c>
      <c r="I57" s="12"/>
      <c r="J57" s="12">
        <v>2211</v>
      </c>
      <c r="K57" s="12">
        <f>J57*G65</f>
        <v>11108.9484</v>
      </c>
      <c r="L57" s="12"/>
      <c r="M57" s="12">
        <v>2959</v>
      </c>
      <c r="N57" s="12">
        <f>M57*H65</f>
        <v>16502.343</v>
      </c>
      <c r="O57" s="12"/>
      <c r="P57" s="12">
        <v>3696</v>
      </c>
      <c r="Q57" s="12">
        <f>P57*H65</f>
        <v>20612.592</v>
      </c>
      <c r="R57" s="12">
        <f t="shared" si="12"/>
        <v>12144</v>
      </c>
      <c r="S57" s="12">
        <f t="shared" si="12"/>
        <v>64693.866599999994</v>
      </c>
      <c r="U57" s="9"/>
      <c r="V57" s="8"/>
      <c r="W57" s="9"/>
    </row>
    <row r="58" spans="1:23" ht="27" customHeight="1" hidden="1">
      <c r="A58" s="5"/>
      <c r="B58" s="434" t="s">
        <v>51</v>
      </c>
      <c r="C58" s="434"/>
      <c r="D58" s="434"/>
      <c r="E58" s="61"/>
      <c r="F58" s="5"/>
      <c r="G58" s="12">
        <v>1865</v>
      </c>
      <c r="H58" s="12">
        <f>G58*G65</f>
        <v>9370.506</v>
      </c>
      <c r="I58" s="12"/>
      <c r="J58" s="12">
        <v>1775</v>
      </c>
      <c r="K58" s="12">
        <f>J58*G65</f>
        <v>8918.31</v>
      </c>
      <c r="L58" s="12"/>
      <c r="M58" s="12">
        <v>1145</v>
      </c>
      <c r="N58" s="12">
        <f>M58*H65</f>
        <v>6385.665</v>
      </c>
      <c r="O58" s="12"/>
      <c r="P58" s="12">
        <v>1875</v>
      </c>
      <c r="Q58" s="12">
        <f>P58*H65</f>
        <v>10456.875</v>
      </c>
      <c r="R58" s="12">
        <f t="shared" si="12"/>
        <v>6660</v>
      </c>
      <c r="S58" s="12">
        <f t="shared" si="12"/>
        <v>35131.356</v>
      </c>
      <c r="U58" s="9"/>
      <c r="V58" s="8"/>
      <c r="W58" s="9"/>
    </row>
    <row r="59" spans="1:23" ht="27" customHeight="1" hidden="1">
      <c r="A59" s="5"/>
      <c r="B59" s="434" t="s">
        <v>52</v>
      </c>
      <c r="C59" s="434"/>
      <c r="D59" s="434"/>
      <c r="E59" s="61"/>
      <c r="F59" s="5"/>
      <c r="G59" s="12">
        <v>4050</v>
      </c>
      <c r="H59" s="12">
        <f>G59*G65</f>
        <v>20348.82</v>
      </c>
      <c r="I59" s="12"/>
      <c r="J59" s="12">
        <v>4050</v>
      </c>
      <c r="K59" s="12">
        <f>J59*G65</f>
        <v>20348.82</v>
      </c>
      <c r="L59" s="12"/>
      <c r="M59" s="12">
        <v>3950</v>
      </c>
      <c r="N59" s="12">
        <f>M59*H65</f>
        <v>22029.15</v>
      </c>
      <c r="O59" s="12"/>
      <c r="P59" s="12">
        <v>4050</v>
      </c>
      <c r="Q59" s="12">
        <f>P59*H65</f>
        <v>22586.85</v>
      </c>
      <c r="R59" s="12">
        <f t="shared" si="12"/>
        <v>16100</v>
      </c>
      <c r="S59" s="12">
        <f t="shared" si="12"/>
        <v>85313.64</v>
      </c>
      <c r="U59" s="9"/>
      <c r="V59" s="8"/>
      <c r="W59" s="9"/>
    </row>
    <row r="60" spans="1:23" ht="27" customHeight="1" hidden="1">
      <c r="A60" s="11">
        <v>6</v>
      </c>
      <c r="B60" s="422" t="s">
        <v>53</v>
      </c>
      <c r="C60" s="423"/>
      <c r="D60" s="424"/>
      <c r="E60" s="55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350" t="s">
        <v>54</v>
      </c>
      <c r="C61" s="351"/>
      <c r="D61" s="352"/>
      <c r="E61" s="56"/>
      <c r="F61" s="5"/>
      <c r="G61" s="12">
        <v>7650</v>
      </c>
      <c r="H61" s="12">
        <f>G61*G65</f>
        <v>38436.659999999996</v>
      </c>
      <c r="I61" s="12"/>
      <c r="J61" s="12">
        <v>10200</v>
      </c>
      <c r="K61" s="12">
        <f>J61*G65</f>
        <v>51248.88</v>
      </c>
      <c r="L61" s="12"/>
      <c r="M61" s="12">
        <v>7650</v>
      </c>
      <c r="N61" s="12">
        <f>M61*H65</f>
        <v>42664.05</v>
      </c>
      <c r="O61" s="12"/>
      <c r="P61" s="12">
        <v>13600</v>
      </c>
      <c r="Q61" s="12">
        <f>P61*H65</f>
        <v>75847.2</v>
      </c>
      <c r="R61" s="12">
        <f>G61+J61+M61+P61</f>
        <v>39100</v>
      </c>
      <c r="S61" s="12">
        <f>H61+K61+N61+Q61</f>
        <v>208196.78999999998</v>
      </c>
      <c r="U61" s="9"/>
      <c r="V61" s="8"/>
      <c r="W61" s="9"/>
    </row>
    <row r="62" spans="1:23" ht="27" customHeight="1" hidden="1">
      <c r="A62" s="5"/>
      <c r="B62" s="350" t="s">
        <v>55</v>
      </c>
      <c r="C62" s="351"/>
      <c r="D62" s="352"/>
      <c r="E62" s="56"/>
      <c r="F62" s="5"/>
      <c r="G62" s="12">
        <v>52475.76</v>
      </c>
      <c r="H62" s="12">
        <f>G62*G65</f>
        <v>263659.208544</v>
      </c>
      <c r="I62" s="12"/>
      <c r="J62" s="12">
        <v>23227</v>
      </c>
      <c r="K62" s="12">
        <f>J62*G65</f>
        <v>116701.7388</v>
      </c>
      <c r="L62" s="12"/>
      <c r="M62" s="12">
        <v>19391.07</v>
      </c>
      <c r="N62" s="12">
        <f>M62*H65</f>
        <v>108143.99739</v>
      </c>
      <c r="O62" s="12"/>
      <c r="P62" s="12">
        <v>60863</v>
      </c>
      <c r="Q62" s="12">
        <f>P62*H65</f>
        <v>339432.951</v>
      </c>
      <c r="R62" s="12">
        <f>G62+J62+M62+P62</f>
        <v>155956.83000000002</v>
      </c>
      <c r="S62" s="12">
        <f>H62+K62+N62+Q62</f>
        <v>827937.895734</v>
      </c>
      <c r="U62" s="9"/>
      <c r="V62" s="8"/>
      <c r="W62" s="9"/>
    </row>
    <row r="63" spans="1:23" ht="30" customHeight="1" hidden="1">
      <c r="A63" s="5"/>
      <c r="B63" s="435" t="s">
        <v>19</v>
      </c>
      <c r="C63" s="435"/>
      <c r="D63" s="435"/>
      <c r="E63" s="62"/>
      <c r="F63" s="11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48"/>
      <c r="U63" s="27"/>
      <c r="V63" s="9"/>
      <c r="W63" s="9"/>
    </row>
    <row r="64" spans="1:23" ht="50.25" customHeight="1" hidden="1">
      <c r="A64" s="38"/>
      <c r="B64" s="436" t="s">
        <v>8</v>
      </c>
      <c r="C64" s="436"/>
      <c r="D64" s="436"/>
      <c r="E64" s="63"/>
      <c r="F64" s="390" t="s">
        <v>68</v>
      </c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2"/>
      <c r="U64" s="9"/>
      <c r="V64" s="9"/>
      <c r="W64" s="9"/>
    </row>
    <row r="65" spans="1:23" ht="32.25" customHeight="1" hidden="1">
      <c r="A65" s="35"/>
      <c r="B65" s="35"/>
      <c r="C65" s="35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2"/>
      <c r="L65" s="32"/>
      <c r="M65" s="32"/>
      <c r="N65" s="35"/>
      <c r="O65" s="35"/>
      <c r="P65" s="35"/>
      <c r="Q65" s="40"/>
      <c r="R65" s="40"/>
      <c r="S65" s="35"/>
      <c r="U65" s="9"/>
      <c r="V65" s="9"/>
      <c r="W65" s="9"/>
    </row>
    <row r="66" spans="1:23" ht="33.75" customHeight="1" hidden="1">
      <c r="A66" s="35"/>
      <c r="B66" s="35"/>
      <c r="C66" s="35"/>
      <c r="D66" s="3" t="s">
        <v>65</v>
      </c>
      <c r="E66" s="3"/>
      <c r="F66" s="3"/>
      <c r="G66" s="3"/>
      <c r="H66" s="3"/>
      <c r="I66" s="4"/>
      <c r="J66" s="4"/>
      <c r="K66" s="32"/>
      <c r="L66" s="32"/>
      <c r="M66" s="32"/>
      <c r="N66" s="35"/>
      <c r="O66" s="35"/>
      <c r="P66" s="35"/>
      <c r="Q66" s="389"/>
      <c r="R66" s="389"/>
      <c r="S66" s="389"/>
      <c r="U66" s="9"/>
      <c r="V66" s="9"/>
      <c r="W66" s="9"/>
    </row>
    <row r="67" spans="1:19" ht="47.25" customHeight="1">
      <c r="A67" s="401" t="s">
        <v>115</v>
      </c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</row>
    <row r="68" spans="1:19" ht="27.75" customHeight="1">
      <c r="A68" s="403" t="s">
        <v>15</v>
      </c>
      <c r="B68" s="404" t="s">
        <v>0</v>
      </c>
      <c r="C68" s="405"/>
      <c r="D68" s="406"/>
      <c r="E68" s="446" t="s">
        <v>69</v>
      </c>
      <c r="F68" s="305" t="s">
        <v>1</v>
      </c>
      <c r="G68" s="305"/>
      <c r="H68" s="305"/>
      <c r="I68" s="305" t="s">
        <v>3</v>
      </c>
      <c r="J68" s="305"/>
      <c r="K68" s="305"/>
      <c r="L68" s="305" t="s">
        <v>4</v>
      </c>
      <c r="M68" s="305"/>
      <c r="N68" s="305"/>
      <c r="O68" s="305" t="s">
        <v>6</v>
      </c>
      <c r="P68" s="305"/>
      <c r="Q68" s="305"/>
      <c r="R68" s="305" t="s">
        <v>7</v>
      </c>
      <c r="S68" s="305"/>
    </row>
    <row r="69" spans="1:19" ht="47.25" customHeight="1">
      <c r="A69" s="403"/>
      <c r="B69" s="407"/>
      <c r="C69" s="408"/>
      <c r="D69" s="409"/>
      <c r="E69" s="447"/>
      <c r="F69" s="134"/>
      <c r="G69" s="134"/>
      <c r="H69" s="134" t="s">
        <v>5</v>
      </c>
      <c r="I69" s="134" t="s">
        <v>10</v>
      </c>
      <c r="J69" s="134"/>
      <c r="K69" s="134" t="s">
        <v>5</v>
      </c>
      <c r="L69" s="134" t="s">
        <v>10</v>
      </c>
      <c r="M69" s="134"/>
      <c r="N69" s="134" t="s">
        <v>5</v>
      </c>
      <c r="O69" s="134" t="s">
        <v>10</v>
      </c>
      <c r="P69" s="134"/>
      <c r="Q69" s="134" t="s">
        <v>5</v>
      </c>
      <c r="R69" s="134" t="s">
        <v>10</v>
      </c>
      <c r="S69" s="134" t="s">
        <v>5</v>
      </c>
    </row>
    <row r="70" spans="1:22" s="68" customFormat="1" ht="45" customHeight="1">
      <c r="A70" s="64">
        <v>1</v>
      </c>
      <c r="B70" s="437" t="s">
        <v>71</v>
      </c>
      <c r="C70" s="438"/>
      <c r="D70" s="439"/>
      <c r="E70" s="65" t="s">
        <v>79</v>
      </c>
      <c r="F70" s="69"/>
      <c r="G70" s="66"/>
      <c r="H70" s="66">
        <f>H73+H76+H79+H82+H85+H88</f>
        <v>387650.06279999996</v>
      </c>
      <c r="I70" s="66"/>
      <c r="J70" s="66"/>
      <c r="K70" s="66">
        <f>K73+K76+K79+K82+K85+K88</f>
        <v>457572.47359999997</v>
      </c>
      <c r="L70" s="66"/>
      <c r="M70" s="66"/>
      <c r="N70" s="66">
        <f>N73+N76+N79+N82+N85+N88</f>
        <v>379537.00729999994</v>
      </c>
      <c r="O70" s="66"/>
      <c r="P70" s="66"/>
      <c r="Q70" s="66">
        <f>Q73+Q76+Q79+Q82+Q85+Q88</f>
        <v>534909.0795</v>
      </c>
      <c r="R70" s="66"/>
      <c r="S70" s="66">
        <f>S73+S76+S79+S82+S85+S88</f>
        <v>1759668.6232</v>
      </c>
      <c r="T70" s="67"/>
      <c r="V70" s="71"/>
    </row>
    <row r="71" spans="1:22" ht="45" customHeight="1">
      <c r="A71" s="11"/>
      <c r="B71" s="145"/>
      <c r="C71" s="146"/>
      <c r="D71" s="147"/>
      <c r="E71" s="138" t="s">
        <v>70</v>
      </c>
      <c r="F71" s="5"/>
      <c r="G71" s="44">
        <f>G74+G77+G80+G83+G86+G89</f>
        <v>845</v>
      </c>
      <c r="H71" s="44">
        <f>H74+H77+H80+H83+H86+H89</f>
        <v>46956.950000000004</v>
      </c>
      <c r="I71" s="44"/>
      <c r="J71" s="44">
        <f>J74+J77+J80+J83+J86+J89</f>
        <v>867</v>
      </c>
      <c r="K71" s="44">
        <f>K74+K77+K80+K83+K86+K89</f>
        <v>49405.17</v>
      </c>
      <c r="L71" s="44"/>
      <c r="M71" s="44">
        <f>M74+M77+M80+M83+M86+M89</f>
        <v>460</v>
      </c>
      <c r="N71" s="44">
        <f>N74+N77+N80+N83+N86+N89</f>
        <v>30822.2</v>
      </c>
      <c r="O71" s="44"/>
      <c r="P71" s="44">
        <f>P74+P77+P80+P83+P86+P89</f>
        <v>795</v>
      </c>
      <c r="Q71" s="44">
        <f>Q74+Q77+Q80+Q83+Q86+Q89</f>
        <v>55278.4</v>
      </c>
      <c r="R71" s="44">
        <f>G71+J71+M71+P71</f>
        <v>2967</v>
      </c>
      <c r="S71" s="44">
        <f>H71+K71+N71+Q71</f>
        <v>182462.72</v>
      </c>
      <c r="V71" s="10"/>
    </row>
    <row r="72" spans="1:22" ht="45" customHeight="1">
      <c r="A72" s="11"/>
      <c r="B72" s="440"/>
      <c r="C72" s="441"/>
      <c r="D72" s="442"/>
      <c r="E72" s="138" t="s">
        <v>2</v>
      </c>
      <c r="F72" s="5"/>
      <c r="G72" s="44">
        <f>G75+G78+G81+G84+G87+G90</f>
        <v>59.480000000000004</v>
      </c>
      <c r="H72" s="44">
        <f>H75+H78+H81+H84+H87+H90</f>
        <v>340693.1128</v>
      </c>
      <c r="I72" s="44"/>
      <c r="J72" s="44">
        <f>J75+J78+J81+J84+J87+J90</f>
        <v>71.25999999999999</v>
      </c>
      <c r="K72" s="44">
        <f>K75+K78+K81+K84+K87+K90</f>
        <v>408167.3036</v>
      </c>
      <c r="L72" s="44"/>
      <c r="M72" s="44">
        <f>M75+M78+M81+M84+M87+M90</f>
        <v>50.129999999999995</v>
      </c>
      <c r="N72" s="44">
        <f>N75+N78+N81+N84+N87+N90</f>
        <v>348714.8073</v>
      </c>
      <c r="O72" s="44"/>
      <c r="P72" s="44">
        <f>P75+P78+P81+P84+P87+P90</f>
        <v>68.95</v>
      </c>
      <c r="Q72" s="44">
        <f>Q75+Q78+Q81+Q84+Q87+Q90</f>
        <v>479630.6795</v>
      </c>
      <c r="R72" s="112">
        <f>G72+J72+M72+P72</f>
        <v>249.82</v>
      </c>
      <c r="S72" s="44">
        <f>H72+K72+N72+Q72</f>
        <v>1577205.9032</v>
      </c>
      <c r="V72" s="10"/>
    </row>
    <row r="73" spans="1:23" ht="57" customHeight="1">
      <c r="A73" s="11"/>
      <c r="B73" s="350" t="s">
        <v>34</v>
      </c>
      <c r="C73" s="351"/>
      <c r="D73" s="352"/>
      <c r="E73" s="148"/>
      <c r="F73" s="5">
        <v>420</v>
      </c>
      <c r="G73" s="107"/>
      <c r="H73" s="107">
        <f>H74+H75</f>
        <v>45976.14</v>
      </c>
      <c r="I73" s="107"/>
      <c r="J73" s="107"/>
      <c r="K73" s="107">
        <f>K74+K75</f>
        <v>41288.555</v>
      </c>
      <c r="L73" s="107"/>
      <c r="M73" s="107"/>
      <c r="N73" s="107">
        <f>N74+N75</f>
        <v>79246.6575</v>
      </c>
      <c r="O73" s="107"/>
      <c r="P73" s="107"/>
      <c r="Q73" s="107">
        <f>Q74+Q75</f>
        <v>94611.025</v>
      </c>
      <c r="R73" s="107"/>
      <c r="S73" s="107">
        <f>S74+S75</f>
        <v>261122.3775</v>
      </c>
      <c r="U73" s="7">
        <f>37.94*P73</f>
        <v>0</v>
      </c>
      <c r="V73" s="10">
        <f>H73+K73+N73+Q73</f>
        <v>261122.3775</v>
      </c>
      <c r="W73" s="7">
        <f>G73+J73+M73+P73</f>
        <v>0</v>
      </c>
    </row>
    <row r="74" spans="1:22" ht="28.5" customHeight="1">
      <c r="A74" s="11"/>
      <c r="B74" s="443"/>
      <c r="C74" s="444"/>
      <c r="D74" s="445"/>
      <c r="E74" s="141" t="s">
        <v>70</v>
      </c>
      <c r="F74" s="5"/>
      <c r="G74" s="107">
        <v>112</v>
      </c>
      <c r="H74" s="107">
        <f>G74*H155</f>
        <v>5881.12</v>
      </c>
      <c r="I74" s="107"/>
      <c r="J74" s="107">
        <v>50</v>
      </c>
      <c r="K74" s="107">
        <f>J74*H155</f>
        <v>2625.5</v>
      </c>
      <c r="L74" s="107"/>
      <c r="M74" s="107">
        <v>70</v>
      </c>
      <c r="N74" s="107">
        <f>M74*J155</f>
        <v>4467.4</v>
      </c>
      <c r="O74" s="107"/>
      <c r="P74" s="107">
        <v>120</v>
      </c>
      <c r="Q74" s="107">
        <f>P74*J155</f>
        <v>7658.4</v>
      </c>
      <c r="R74" s="107">
        <f>G74+J74+M74+P74</f>
        <v>352</v>
      </c>
      <c r="S74" s="107">
        <f>H74+K74+N74+Q74</f>
        <v>20632.42</v>
      </c>
      <c r="V74" s="10"/>
    </row>
    <row r="75" spans="1:22" ht="28.5" customHeight="1">
      <c r="A75" s="11"/>
      <c r="B75" s="443"/>
      <c r="C75" s="444"/>
      <c r="D75" s="445"/>
      <c r="E75" s="141" t="s">
        <v>2</v>
      </c>
      <c r="F75" s="5"/>
      <c r="G75" s="107">
        <v>7</v>
      </c>
      <c r="H75" s="107">
        <f>G75*H157</f>
        <v>40095.02</v>
      </c>
      <c r="I75" s="107"/>
      <c r="J75" s="107">
        <v>6.75</v>
      </c>
      <c r="K75" s="107">
        <f>J75*H157</f>
        <v>38663.055</v>
      </c>
      <c r="L75" s="107"/>
      <c r="M75" s="107">
        <v>10.75</v>
      </c>
      <c r="N75" s="107">
        <f>M75*J157</f>
        <v>74779.2575</v>
      </c>
      <c r="O75" s="107"/>
      <c r="P75" s="107">
        <v>12.5</v>
      </c>
      <c r="Q75" s="107">
        <f>P75*J157</f>
        <v>86952.625</v>
      </c>
      <c r="R75" s="107">
        <f>G75+J75+M75+P75</f>
        <v>37</v>
      </c>
      <c r="S75" s="107">
        <f>H75+K75+N75+Q75</f>
        <v>240489.95750000002</v>
      </c>
      <c r="V75" s="10"/>
    </row>
    <row r="76" spans="1:23" ht="57" customHeight="1">
      <c r="A76" s="11"/>
      <c r="B76" s="350" t="s">
        <v>35</v>
      </c>
      <c r="C76" s="351"/>
      <c r="D76" s="352"/>
      <c r="E76" s="263"/>
      <c r="F76" s="5">
        <v>171</v>
      </c>
      <c r="G76" s="107"/>
      <c r="H76" s="107">
        <f>H77+H78</f>
        <v>10338.8704</v>
      </c>
      <c r="I76" s="107"/>
      <c r="J76" s="107"/>
      <c r="K76" s="107">
        <f>K77+K78</f>
        <v>7670.619199999999</v>
      </c>
      <c r="L76" s="107"/>
      <c r="M76" s="107"/>
      <c r="N76" s="107">
        <f>N77+N78</f>
        <v>14389.1843</v>
      </c>
      <c r="O76" s="107"/>
      <c r="P76" s="107"/>
      <c r="Q76" s="107">
        <f>Q77+Q78</f>
        <v>23653.7416</v>
      </c>
      <c r="R76" s="107"/>
      <c r="S76" s="107">
        <f>S77+S78</f>
        <v>56052.415499999996</v>
      </c>
      <c r="T76" s="47" t="s">
        <v>77</v>
      </c>
      <c r="U76" s="7">
        <f>37.94*P76</f>
        <v>0</v>
      </c>
      <c r="V76" s="10">
        <f>H76+K76+N76+Q76</f>
        <v>56052.4155</v>
      </c>
      <c r="W76" s="7">
        <f>G76+J76+M76+P76</f>
        <v>0</v>
      </c>
    </row>
    <row r="77" spans="1:22" ht="26.25" customHeight="1">
      <c r="A77" s="11"/>
      <c r="B77" s="443"/>
      <c r="C77" s="444"/>
      <c r="D77" s="445"/>
      <c r="E77" s="264" t="s">
        <v>70</v>
      </c>
      <c r="F77" s="5"/>
      <c r="G77" s="107">
        <v>18</v>
      </c>
      <c r="H77" s="107">
        <f>G77*H155</f>
        <v>945.18</v>
      </c>
      <c r="I77" s="107"/>
      <c r="J77" s="107">
        <v>13</v>
      </c>
      <c r="K77" s="107">
        <f>J77*H155</f>
        <v>682.63</v>
      </c>
      <c r="L77" s="107"/>
      <c r="M77" s="107">
        <v>26</v>
      </c>
      <c r="N77" s="107">
        <f>M77*J155</f>
        <v>1659.32</v>
      </c>
      <c r="O77" s="107"/>
      <c r="P77" s="107">
        <v>48</v>
      </c>
      <c r="Q77" s="107">
        <f>P77*J155</f>
        <v>3063.36</v>
      </c>
      <c r="R77" s="107">
        <f>G77+J77+M77+P77</f>
        <v>105</v>
      </c>
      <c r="S77" s="107">
        <f>H77+K77+N77+Q77</f>
        <v>6350.49</v>
      </c>
      <c r="V77" s="10"/>
    </row>
    <row r="78" spans="1:22" ht="26.25" customHeight="1">
      <c r="A78" s="11"/>
      <c r="B78" s="443"/>
      <c r="C78" s="444"/>
      <c r="D78" s="445"/>
      <c r="E78" s="264" t="s">
        <v>2</v>
      </c>
      <c r="F78" s="5"/>
      <c r="G78" s="107">
        <v>1.64</v>
      </c>
      <c r="H78" s="107">
        <f>G78*H157</f>
        <v>9393.6904</v>
      </c>
      <c r="I78" s="107"/>
      <c r="J78" s="107">
        <v>1.22</v>
      </c>
      <c r="K78" s="107">
        <f>J78*H157</f>
        <v>6987.989199999999</v>
      </c>
      <c r="L78" s="107"/>
      <c r="M78" s="107">
        <v>1.83</v>
      </c>
      <c r="N78" s="107">
        <f>M78*J157</f>
        <v>12729.864300000001</v>
      </c>
      <c r="O78" s="107"/>
      <c r="P78" s="107">
        <v>2.96</v>
      </c>
      <c r="Q78" s="107">
        <f>P78*J157</f>
        <v>20590.3816</v>
      </c>
      <c r="R78" s="160">
        <f>G78+J78+M78+P78</f>
        <v>7.6499999999999995</v>
      </c>
      <c r="S78" s="107">
        <f>H78+K78+N78+Q78</f>
        <v>49701.9255</v>
      </c>
      <c r="V78" s="10"/>
    </row>
    <row r="79" spans="1:23" ht="51.75" customHeight="1">
      <c r="A79" s="11"/>
      <c r="B79" s="350" t="s">
        <v>36</v>
      </c>
      <c r="C79" s="351"/>
      <c r="D79" s="352"/>
      <c r="E79" s="148"/>
      <c r="F79" s="5">
        <v>213</v>
      </c>
      <c r="G79" s="107"/>
      <c r="H79" s="107">
        <f>H80+H81</f>
        <v>46639.02</v>
      </c>
      <c r="I79" s="107"/>
      <c r="J79" s="107"/>
      <c r="K79" s="107">
        <f>K80+K81</f>
        <v>93278.04</v>
      </c>
      <c r="L79" s="107"/>
      <c r="M79" s="107"/>
      <c r="N79" s="107">
        <f>N80+N81</f>
        <v>28270.235</v>
      </c>
      <c r="O79" s="107"/>
      <c r="P79" s="107"/>
      <c r="Q79" s="107">
        <f>Q80+Q81</f>
        <v>105340.03</v>
      </c>
      <c r="R79" s="107"/>
      <c r="S79" s="107">
        <f>S80+S81</f>
        <v>273527.32499999995</v>
      </c>
      <c r="U79" s="7">
        <f>49.34*P79</f>
        <v>0</v>
      </c>
      <c r="V79" s="10">
        <f>H79+K79+N79+Q79</f>
        <v>273527.32499999995</v>
      </c>
      <c r="W79" s="7">
        <f>G79+J79+M79+P79</f>
        <v>0</v>
      </c>
    </row>
    <row r="80" spans="1:22" ht="27" customHeight="1">
      <c r="A80" s="11"/>
      <c r="B80" s="443"/>
      <c r="C80" s="444"/>
      <c r="D80" s="445"/>
      <c r="E80" s="141" t="s">
        <v>70</v>
      </c>
      <c r="F80" s="5"/>
      <c r="G80" s="107">
        <v>100</v>
      </c>
      <c r="H80" s="107">
        <f>G80*H156</f>
        <v>6544</v>
      </c>
      <c r="I80" s="107"/>
      <c r="J80" s="107">
        <v>200</v>
      </c>
      <c r="K80" s="107">
        <f>J80*H156</f>
        <v>13088</v>
      </c>
      <c r="L80" s="107"/>
      <c r="M80" s="107">
        <v>50</v>
      </c>
      <c r="N80" s="107">
        <f>M80*J156</f>
        <v>3923.5</v>
      </c>
      <c r="O80" s="107"/>
      <c r="P80" s="107">
        <v>190</v>
      </c>
      <c r="Q80" s="107">
        <f>P80*J156</f>
        <v>14909.3</v>
      </c>
      <c r="R80" s="107">
        <f aca="true" t="shared" si="13" ref="R80:R90">G80+J80+M80+P80</f>
        <v>540</v>
      </c>
      <c r="S80" s="107">
        <f>H80+K80+N80+Q80</f>
        <v>38464.8</v>
      </c>
      <c r="T80" s="47" t="s">
        <v>77</v>
      </c>
      <c r="V80" s="10"/>
    </row>
    <row r="81" spans="1:22" ht="28.5" customHeight="1">
      <c r="A81" s="11"/>
      <c r="B81" s="443"/>
      <c r="C81" s="444"/>
      <c r="D81" s="445"/>
      <c r="E81" s="141" t="s">
        <v>2</v>
      </c>
      <c r="F81" s="5"/>
      <c r="G81" s="107">
        <v>7</v>
      </c>
      <c r="H81" s="107">
        <f>G81*H158</f>
        <v>40095.02</v>
      </c>
      <c r="I81" s="107"/>
      <c r="J81" s="107">
        <v>14</v>
      </c>
      <c r="K81" s="107">
        <f>J81*H158</f>
        <v>80190.04</v>
      </c>
      <c r="L81" s="107"/>
      <c r="M81" s="107">
        <v>3.5</v>
      </c>
      <c r="N81" s="107">
        <f>M81*J158</f>
        <v>24346.735</v>
      </c>
      <c r="O81" s="107"/>
      <c r="P81" s="107">
        <v>13</v>
      </c>
      <c r="Q81" s="107">
        <f>P81*J158</f>
        <v>90430.73</v>
      </c>
      <c r="R81" s="107">
        <f>G81+J81+M81+P81</f>
        <v>37.5</v>
      </c>
      <c r="S81" s="107">
        <f>H81+K81+N81+Q81</f>
        <v>235062.52499999997</v>
      </c>
      <c r="V81" s="10"/>
    </row>
    <row r="82" spans="1:23" ht="25.5" customHeight="1">
      <c r="A82" s="11"/>
      <c r="B82" s="434" t="s">
        <v>37</v>
      </c>
      <c r="C82" s="434"/>
      <c r="D82" s="434"/>
      <c r="E82" s="144"/>
      <c r="F82" s="5">
        <v>0</v>
      </c>
      <c r="G82" s="107"/>
      <c r="H82" s="107">
        <f>H83+H84</f>
        <v>46639.02</v>
      </c>
      <c r="I82" s="107"/>
      <c r="J82" s="107"/>
      <c r="K82" s="107">
        <f>K83+K84</f>
        <v>78199.52859999999</v>
      </c>
      <c r="L82" s="107"/>
      <c r="M82" s="107"/>
      <c r="N82" s="107">
        <f>N83+N84</f>
        <v>70842.2402</v>
      </c>
      <c r="O82" s="107"/>
      <c r="P82" s="107"/>
      <c r="Q82" s="107">
        <f>Q83+Q84</f>
        <v>92612.6716</v>
      </c>
      <c r="R82" s="107"/>
      <c r="S82" s="107">
        <f>S83+S84</f>
        <v>288293.4604</v>
      </c>
      <c r="U82" s="7">
        <f>49.34*P82</f>
        <v>0</v>
      </c>
      <c r="V82" s="10">
        <f>H82+K82+N82+Q82</f>
        <v>288293.4604</v>
      </c>
      <c r="W82" s="7">
        <f>G82+J82+M82+P82</f>
        <v>0</v>
      </c>
    </row>
    <row r="83" spans="1:22" ht="25.5" customHeight="1">
      <c r="A83" s="11"/>
      <c r="B83" s="443"/>
      <c r="C83" s="444"/>
      <c r="D83" s="445"/>
      <c r="E83" s="141" t="s">
        <v>70</v>
      </c>
      <c r="F83" s="5"/>
      <c r="G83" s="107">
        <v>100</v>
      </c>
      <c r="H83" s="107">
        <f>G83*H156</f>
        <v>6544</v>
      </c>
      <c r="I83" s="107"/>
      <c r="J83" s="107">
        <v>100</v>
      </c>
      <c r="K83" s="107">
        <f>J83*H156</f>
        <v>6544</v>
      </c>
      <c r="L83" s="107"/>
      <c r="M83" s="107">
        <v>50</v>
      </c>
      <c r="N83" s="107">
        <f>M83*J156</f>
        <v>3923.5</v>
      </c>
      <c r="O83" s="107"/>
      <c r="P83" s="107">
        <v>120</v>
      </c>
      <c r="Q83" s="107">
        <f>P83*J156</f>
        <v>9416.4</v>
      </c>
      <c r="R83" s="107">
        <f t="shared" si="13"/>
        <v>370</v>
      </c>
      <c r="S83" s="107">
        <f>H83+K83+N83+Q83</f>
        <v>26427.9</v>
      </c>
      <c r="V83" s="10"/>
    </row>
    <row r="84" spans="1:22" ht="25.5" customHeight="1">
      <c r="A84" s="11"/>
      <c r="B84" s="443"/>
      <c r="C84" s="444"/>
      <c r="D84" s="445"/>
      <c r="E84" s="141" t="s">
        <v>2</v>
      </c>
      <c r="F84" s="5"/>
      <c r="G84" s="107">
        <v>7</v>
      </c>
      <c r="H84" s="107">
        <f>G84*H158</f>
        <v>40095.02</v>
      </c>
      <c r="I84" s="107"/>
      <c r="J84" s="107">
        <v>12.51</v>
      </c>
      <c r="K84" s="107">
        <f>J84*H158</f>
        <v>71655.52859999999</v>
      </c>
      <c r="L84" s="107"/>
      <c r="M84" s="107">
        <v>9.62</v>
      </c>
      <c r="N84" s="107">
        <f>M84*J158</f>
        <v>66918.7402</v>
      </c>
      <c r="O84" s="107"/>
      <c r="P84" s="107">
        <v>11.96</v>
      </c>
      <c r="Q84" s="107">
        <f>P84*J158</f>
        <v>83196.27160000001</v>
      </c>
      <c r="R84" s="160">
        <f t="shared" si="13"/>
        <v>41.089999999999996</v>
      </c>
      <c r="S84" s="107">
        <f>H84+K84+N84+Q84</f>
        <v>261865.5604</v>
      </c>
      <c r="V84" s="10"/>
    </row>
    <row r="85" spans="1:23" s="157" customFormat="1" ht="25.5" customHeight="1">
      <c r="A85" s="152"/>
      <c r="B85" s="484" t="s">
        <v>38</v>
      </c>
      <c r="C85" s="484"/>
      <c r="D85" s="484"/>
      <c r="E85" s="153"/>
      <c r="F85" s="154">
        <v>651</v>
      </c>
      <c r="G85" s="155"/>
      <c r="H85" s="155">
        <f>H86+H87</f>
        <v>221002.24</v>
      </c>
      <c r="I85" s="155"/>
      <c r="J85" s="155"/>
      <c r="K85" s="155">
        <f>K86+K87</f>
        <v>220477.13999999998</v>
      </c>
      <c r="L85" s="155"/>
      <c r="M85" s="155"/>
      <c r="N85" s="155">
        <f>N86+N87</f>
        <v>155635.69679999998</v>
      </c>
      <c r="O85" s="155"/>
      <c r="P85" s="155"/>
      <c r="Q85" s="155">
        <f>Q86+Q87</f>
        <v>193051.25</v>
      </c>
      <c r="R85" s="155"/>
      <c r="S85" s="155">
        <f>S86+S87</f>
        <v>790166.3268</v>
      </c>
      <c r="T85" s="156"/>
      <c r="U85" s="157">
        <f>37.94*P85</f>
        <v>0</v>
      </c>
      <c r="V85" s="158">
        <f>H85+K85+N85+Q85</f>
        <v>790166.3267999999</v>
      </c>
      <c r="W85" s="157">
        <f>G85+J85+M85+P85</f>
        <v>0</v>
      </c>
    </row>
    <row r="86" spans="1:22" ht="25.5" customHeight="1">
      <c r="A86" s="11"/>
      <c r="B86" s="443"/>
      <c r="C86" s="444"/>
      <c r="D86" s="445"/>
      <c r="E86" s="141" t="s">
        <v>70</v>
      </c>
      <c r="F86" s="5"/>
      <c r="G86" s="107">
        <v>500</v>
      </c>
      <c r="H86" s="107">
        <f>G86*H155</f>
        <v>26255</v>
      </c>
      <c r="I86" s="107"/>
      <c r="J86" s="107">
        <v>490</v>
      </c>
      <c r="K86" s="107">
        <f>J86*H155</f>
        <v>25729.899999999998</v>
      </c>
      <c r="L86" s="107"/>
      <c r="M86" s="107">
        <v>250</v>
      </c>
      <c r="N86" s="107">
        <f>M86*J155</f>
        <v>15955</v>
      </c>
      <c r="O86" s="107"/>
      <c r="P86" s="107">
        <v>300</v>
      </c>
      <c r="Q86" s="107">
        <f>P86*J155</f>
        <v>19146</v>
      </c>
      <c r="R86" s="107">
        <f t="shared" si="13"/>
        <v>1540</v>
      </c>
      <c r="S86" s="107">
        <f>H86+K86+N86+Q86</f>
        <v>87085.9</v>
      </c>
      <c r="T86" s="47" t="s">
        <v>77</v>
      </c>
      <c r="V86" s="10"/>
    </row>
    <row r="87" spans="1:22" ht="25.5" customHeight="1">
      <c r="A87" s="11"/>
      <c r="B87" s="443"/>
      <c r="C87" s="444"/>
      <c r="D87" s="445"/>
      <c r="E87" s="141" t="s">
        <v>2</v>
      </c>
      <c r="F87" s="5"/>
      <c r="G87" s="107">
        <v>34</v>
      </c>
      <c r="H87" s="107">
        <f>G87*H157</f>
        <v>194747.24</v>
      </c>
      <c r="I87" s="107"/>
      <c r="J87" s="107">
        <v>34</v>
      </c>
      <c r="K87" s="107">
        <f>J87*H157</f>
        <v>194747.24</v>
      </c>
      <c r="L87" s="107"/>
      <c r="M87" s="107">
        <v>20.08</v>
      </c>
      <c r="N87" s="107">
        <f>M87*J157</f>
        <v>139680.69679999998</v>
      </c>
      <c r="O87" s="107"/>
      <c r="P87" s="107">
        <v>25</v>
      </c>
      <c r="Q87" s="107">
        <f>P87*J157</f>
        <v>173905.25</v>
      </c>
      <c r="R87" s="160">
        <f t="shared" si="13"/>
        <v>113.08</v>
      </c>
      <c r="S87" s="107">
        <f>H87+K87+N87+Q87</f>
        <v>703080.4268</v>
      </c>
      <c r="V87" s="10"/>
    </row>
    <row r="88" spans="1:23" ht="60" customHeight="1">
      <c r="A88" s="11"/>
      <c r="B88" s="434" t="s">
        <v>39</v>
      </c>
      <c r="C88" s="434"/>
      <c r="D88" s="434"/>
      <c r="E88" s="144"/>
      <c r="F88" s="5">
        <v>15.1</v>
      </c>
      <c r="G88" s="107"/>
      <c r="H88" s="107">
        <f>H89+H90</f>
        <v>17054.772399999998</v>
      </c>
      <c r="I88" s="107"/>
      <c r="J88" s="107"/>
      <c r="K88" s="107">
        <f>K89+K90</f>
        <v>16658.590799999998</v>
      </c>
      <c r="L88" s="107"/>
      <c r="M88" s="107"/>
      <c r="N88" s="107">
        <f>N89+N90</f>
        <v>31152.993499999997</v>
      </c>
      <c r="O88" s="107"/>
      <c r="P88" s="107"/>
      <c r="Q88" s="107">
        <f>Q89+Q90</f>
        <v>25640.361299999997</v>
      </c>
      <c r="R88" s="107"/>
      <c r="S88" s="107">
        <f>S89+S90</f>
        <v>90506.71800000001</v>
      </c>
      <c r="U88" s="7">
        <f>37.94*P88</f>
        <v>0</v>
      </c>
      <c r="V88" s="10">
        <f>H88+K88+N88+Q88</f>
        <v>90506.718</v>
      </c>
      <c r="W88" s="7">
        <f>G88+J88+M88+P88</f>
        <v>0</v>
      </c>
    </row>
    <row r="89" spans="1:22" ht="32.25" customHeight="1">
      <c r="A89" s="11"/>
      <c r="B89" s="443"/>
      <c r="C89" s="444"/>
      <c r="D89" s="445"/>
      <c r="E89" s="141" t="s">
        <v>70</v>
      </c>
      <c r="F89" s="5"/>
      <c r="G89" s="107">
        <v>15</v>
      </c>
      <c r="H89" s="107">
        <f>G89*H155</f>
        <v>787.65</v>
      </c>
      <c r="I89" s="107"/>
      <c r="J89" s="107">
        <v>14</v>
      </c>
      <c r="K89" s="107">
        <f>J89*H155</f>
        <v>735.14</v>
      </c>
      <c r="L89" s="107"/>
      <c r="M89" s="107">
        <v>14</v>
      </c>
      <c r="N89" s="107">
        <f>M89*J155</f>
        <v>893.48</v>
      </c>
      <c r="O89" s="107"/>
      <c r="P89" s="107">
        <v>17</v>
      </c>
      <c r="Q89" s="107">
        <f>P89*J155</f>
        <v>1084.94</v>
      </c>
      <c r="R89" s="107">
        <f t="shared" si="13"/>
        <v>60</v>
      </c>
      <c r="S89" s="107">
        <f>H89+K89+N89+Q89</f>
        <v>3501.21</v>
      </c>
      <c r="T89" s="47" t="s">
        <v>77</v>
      </c>
      <c r="V89" s="10"/>
    </row>
    <row r="90" spans="1:22" ht="33.75" customHeight="1">
      <c r="A90" s="11"/>
      <c r="B90" s="443"/>
      <c r="C90" s="444"/>
      <c r="D90" s="445"/>
      <c r="E90" s="141" t="s">
        <v>2</v>
      </c>
      <c r="F90" s="5"/>
      <c r="G90" s="107">
        <v>2.84</v>
      </c>
      <c r="H90" s="107">
        <f>G90*H157</f>
        <v>16267.122399999998</v>
      </c>
      <c r="I90" s="107"/>
      <c r="J90" s="107">
        <v>2.78</v>
      </c>
      <c r="K90" s="107">
        <f>J90*H157</f>
        <v>15923.450799999999</v>
      </c>
      <c r="L90" s="107"/>
      <c r="M90" s="107">
        <v>4.35</v>
      </c>
      <c r="N90" s="107">
        <f>M90*J157</f>
        <v>30259.513499999997</v>
      </c>
      <c r="O90" s="107"/>
      <c r="P90" s="107">
        <v>3.53</v>
      </c>
      <c r="Q90" s="107">
        <f>P90*J157</f>
        <v>24555.421299999998</v>
      </c>
      <c r="R90" s="107">
        <f t="shared" si="13"/>
        <v>13.499999999999998</v>
      </c>
      <c r="S90" s="107">
        <f>H90+K90+N90+Q90</f>
        <v>87005.508</v>
      </c>
      <c r="V90" s="10"/>
    </row>
    <row r="91" spans="1:23" s="68" customFormat="1" ht="54.75" customHeight="1">
      <c r="A91" s="64">
        <v>2</v>
      </c>
      <c r="B91" s="437" t="s">
        <v>42</v>
      </c>
      <c r="C91" s="438"/>
      <c r="D91" s="439"/>
      <c r="E91" s="65" t="s">
        <v>79</v>
      </c>
      <c r="F91" s="69"/>
      <c r="G91" s="66"/>
      <c r="H91" s="66">
        <f>H94+H97+H100+H103</f>
        <v>2310.4985100000004</v>
      </c>
      <c r="I91" s="66"/>
      <c r="J91" s="66"/>
      <c r="K91" s="66">
        <f>K94+K97+K100+K103</f>
        <v>2185.15701</v>
      </c>
      <c r="L91" s="66"/>
      <c r="M91" s="66"/>
      <c r="N91" s="66">
        <f>N94+N97+N100+N103</f>
        <v>2529.9945</v>
      </c>
      <c r="O91" s="66"/>
      <c r="P91" s="66"/>
      <c r="Q91" s="66">
        <f>Q94+Q97+Q100+Q103</f>
        <v>2277.2117</v>
      </c>
      <c r="R91" s="66"/>
      <c r="S91" s="66">
        <f>S94+S97+S100+S103</f>
        <v>9302.86172</v>
      </c>
      <c r="T91" s="67"/>
      <c r="V91" s="71"/>
      <c r="W91" s="68">
        <f>G91+J91+M91+P91</f>
        <v>0</v>
      </c>
    </row>
    <row r="92" spans="1:22" ht="54.75" customHeight="1">
      <c r="A92" s="11"/>
      <c r="B92" s="440"/>
      <c r="C92" s="441"/>
      <c r="D92" s="442"/>
      <c r="E92" s="138" t="s">
        <v>70</v>
      </c>
      <c r="F92" s="5"/>
      <c r="G92" s="112">
        <f>G95+G98+G101+G104</f>
        <v>8.381</v>
      </c>
      <c r="H92" s="44">
        <f>H95+H98+H101+H104</f>
        <v>477.58331</v>
      </c>
      <c r="I92" s="44"/>
      <c r="J92" s="112">
        <f>J95+J98+J101+J104</f>
        <v>8.151</v>
      </c>
      <c r="K92" s="44">
        <f>K95+K98+K101+K104</f>
        <v>466.79900999999995</v>
      </c>
      <c r="L92" s="44"/>
      <c r="M92" s="112">
        <f>M95+M98+M101+M104</f>
        <v>7.23</v>
      </c>
      <c r="N92" s="44">
        <f>N95+N98+N101+N104</f>
        <v>512.6936</v>
      </c>
      <c r="O92" s="44"/>
      <c r="P92" s="112">
        <f>P95+P98+P101+P104</f>
        <v>6</v>
      </c>
      <c r="Q92" s="44">
        <f>Q95+Q98+Q101+Q104</f>
        <v>399.035</v>
      </c>
      <c r="R92" s="112">
        <f>G92+J92+M92+P92</f>
        <v>29.762</v>
      </c>
      <c r="S92" s="44">
        <f>S95+S98+S101+S104</f>
        <v>1856.11092</v>
      </c>
      <c r="V92" s="10"/>
    </row>
    <row r="93" spans="1:22" ht="54.75" customHeight="1">
      <c r="A93" s="11"/>
      <c r="B93" s="440"/>
      <c r="C93" s="441"/>
      <c r="D93" s="442"/>
      <c r="E93" s="138" t="s">
        <v>2</v>
      </c>
      <c r="F93" s="5"/>
      <c r="G93" s="112">
        <f>G96+G99+G102+G105</f>
        <v>0.32</v>
      </c>
      <c r="H93" s="44">
        <f>H96+H99+H102+H105</f>
        <v>1832.9152</v>
      </c>
      <c r="I93" s="44"/>
      <c r="J93" s="112">
        <f>J96+J99+J102+J105</f>
        <v>0.30000000000000004</v>
      </c>
      <c r="K93" s="44">
        <f>K96+K99+K102+K105</f>
        <v>1718.3580000000002</v>
      </c>
      <c r="L93" s="44"/>
      <c r="M93" s="112">
        <f>M96+M99+M102+M105</f>
        <v>0.29000000000000004</v>
      </c>
      <c r="N93" s="44">
        <f>N96+N99+N102+N105</f>
        <v>2017.3009000000002</v>
      </c>
      <c r="O93" s="44"/>
      <c r="P93" s="112">
        <f>P96+P99+P102+P105</f>
        <v>0.27</v>
      </c>
      <c r="Q93" s="44">
        <f>Q96+Q99+Q102+Q105</f>
        <v>1878.1767</v>
      </c>
      <c r="R93" s="113">
        <f>G93+J93+M93+P93</f>
        <v>1.1800000000000002</v>
      </c>
      <c r="S93" s="44">
        <f>H93+K93+N93+Q93</f>
        <v>7446.7508</v>
      </c>
      <c r="V93" s="10"/>
    </row>
    <row r="94" spans="1:22" ht="47.25" customHeight="1">
      <c r="A94" s="11"/>
      <c r="B94" s="297" t="s">
        <v>89</v>
      </c>
      <c r="C94" s="482"/>
      <c r="D94" s="483"/>
      <c r="E94" s="141"/>
      <c r="F94" s="5"/>
      <c r="G94" s="159"/>
      <c r="H94" s="107">
        <f>H95+H96</f>
        <v>94.518</v>
      </c>
      <c r="I94" s="107"/>
      <c r="J94" s="159"/>
      <c r="K94" s="107">
        <f>K95+K96</f>
        <v>94.518</v>
      </c>
      <c r="L94" s="107"/>
      <c r="M94" s="159"/>
      <c r="N94" s="107">
        <f>N95+N96</f>
        <v>114.876</v>
      </c>
      <c r="O94" s="107"/>
      <c r="P94" s="159"/>
      <c r="Q94" s="107">
        <f>Q95+Q96</f>
        <v>114.876</v>
      </c>
      <c r="R94" s="159"/>
      <c r="S94" s="107">
        <f>S95+S96</f>
        <v>418.788</v>
      </c>
      <c r="V94" s="10"/>
    </row>
    <row r="95" spans="1:22" ht="39.75" customHeight="1">
      <c r="A95" s="11"/>
      <c r="B95" s="443"/>
      <c r="C95" s="444"/>
      <c r="D95" s="445"/>
      <c r="E95" s="141" t="s">
        <v>70</v>
      </c>
      <c r="F95" s="5"/>
      <c r="G95" s="111">
        <v>1.8</v>
      </c>
      <c r="H95" s="107">
        <f>G95*H155</f>
        <v>94.518</v>
      </c>
      <c r="I95" s="107"/>
      <c r="J95" s="160">
        <v>1.8</v>
      </c>
      <c r="K95" s="107">
        <f>J95*H155</f>
        <v>94.518</v>
      </c>
      <c r="L95" s="107"/>
      <c r="M95" s="111">
        <v>1.8</v>
      </c>
      <c r="N95" s="107">
        <f>M95*J155</f>
        <v>114.876</v>
      </c>
      <c r="O95" s="107"/>
      <c r="P95" s="111">
        <v>1.8</v>
      </c>
      <c r="Q95" s="107">
        <f>P95*J155</f>
        <v>114.876</v>
      </c>
      <c r="R95" s="111">
        <f>G95+J95+M95+P95</f>
        <v>7.2</v>
      </c>
      <c r="S95" s="107">
        <f>H95+K95+N95+Q95</f>
        <v>418.788</v>
      </c>
      <c r="V95" s="10"/>
    </row>
    <row r="96" spans="1:22" ht="34.5" customHeight="1">
      <c r="A96" s="11"/>
      <c r="B96" s="443"/>
      <c r="C96" s="444"/>
      <c r="D96" s="445"/>
      <c r="E96" s="141" t="s">
        <v>2</v>
      </c>
      <c r="F96" s="5"/>
      <c r="G96" s="111">
        <v>0</v>
      </c>
      <c r="H96" s="107">
        <f>G96*H157</f>
        <v>0</v>
      </c>
      <c r="I96" s="107"/>
      <c r="J96" s="111">
        <v>0</v>
      </c>
      <c r="K96" s="107">
        <f>J96*H157</f>
        <v>0</v>
      </c>
      <c r="L96" s="107"/>
      <c r="M96" s="111">
        <v>0</v>
      </c>
      <c r="N96" s="107">
        <f>M96*J157</f>
        <v>0</v>
      </c>
      <c r="O96" s="107"/>
      <c r="P96" s="111">
        <v>0</v>
      </c>
      <c r="Q96" s="107">
        <f>P96*J157</f>
        <v>0</v>
      </c>
      <c r="R96" s="111">
        <f>G96+J96+M96+P96</f>
        <v>0</v>
      </c>
      <c r="S96" s="107">
        <f>H96+K96+N96+Q96</f>
        <v>0</v>
      </c>
      <c r="V96" s="10"/>
    </row>
    <row r="97" spans="1:22" ht="36.75" customHeight="1">
      <c r="A97" s="11"/>
      <c r="B97" s="297" t="s">
        <v>90</v>
      </c>
      <c r="C97" s="482"/>
      <c r="D97" s="483"/>
      <c r="E97" s="141"/>
      <c r="F97" s="5"/>
      <c r="G97" s="159"/>
      <c r="H97" s="107">
        <f>H98+H99</f>
        <v>1163.5122000000001</v>
      </c>
      <c r="I97" s="107"/>
      <c r="J97" s="159"/>
      <c r="K97" s="107">
        <f>K98+K99</f>
        <v>1170.0562</v>
      </c>
      <c r="L97" s="107"/>
      <c r="M97" s="159"/>
      <c r="N97" s="107">
        <f>N98+N99</f>
        <v>1596.3249</v>
      </c>
      <c r="O97" s="107"/>
      <c r="P97" s="159"/>
      <c r="Q97" s="107">
        <f>Q98+Q99</f>
        <v>1407.9969</v>
      </c>
      <c r="R97" s="159"/>
      <c r="S97" s="107">
        <f>S98+S99</f>
        <v>5337.890200000001</v>
      </c>
      <c r="V97" s="10"/>
    </row>
    <row r="98" spans="1:22" ht="33" customHeight="1">
      <c r="A98" s="11"/>
      <c r="B98" s="443"/>
      <c r="C98" s="444"/>
      <c r="D98" s="445"/>
      <c r="E98" s="141" t="s">
        <v>70</v>
      </c>
      <c r="F98" s="5"/>
      <c r="G98" s="164">
        <v>2.9</v>
      </c>
      <c r="H98" s="107">
        <f>G98*H156</f>
        <v>189.77599999999998</v>
      </c>
      <c r="I98" s="107"/>
      <c r="J98" s="164">
        <v>3</v>
      </c>
      <c r="K98" s="107">
        <f>J98*H156</f>
        <v>196.32</v>
      </c>
      <c r="L98" s="107"/>
      <c r="M98" s="164">
        <v>3.5</v>
      </c>
      <c r="N98" s="107">
        <f>M98*J156</f>
        <v>274.645</v>
      </c>
      <c r="O98" s="107"/>
      <c r="P98" s="111">
        <v>1.1</v>
      </c>
      <c r="Q98" s="107">
        <f>P98*J156</f>
        <v>86.31700000000001</v>
      </c>
      <c r="R98" s="111">
        <f>G98+J98+M98+P98</f>
        <v>10.5</v>
      </c>
      <c r="S98" s="107">
        <f>H98+K98+N98+Q98</f>
        <v>747.058</v>
      </c>
      <c r="V98" s="10"/>
    </row>
    <row r="99" spans="1:22" ht="36.75" customHeight="1">
      <c r="A99" s="11"/>
      <c r="B99" s="443"/>
      <c r="C99" s="444"/>
      <c r="D99" s="445"/>
      <c r="E99" s="141" t="s">
        <v>2</v>
      </c>
      <c r="F99" s="5"/>
      <c r="G99" s="164">
        <v>0.17</v>
      </c>
      <c r="H99" s="107">
        <f>G99*H158</f>
        <v>973.7362</v>
      </c>
      <c r="I99" s="107"/>
      <c r="J99" s="164">
        <v>0.17</v>
      </c>
      <c r="K99" s="107">
        <f>J99*H158</f>
        <v>973.7362</v>
      </c>
      <c r="L99" s="107"/>
      <c r="M99" s="164">
        <v>0.19</v>
      </c>
      <c r="N99" s="107">
        <f>M99*J158</f>
        <v>1321.6799</v>
      </c>
      <c r="O99" s="107"/>
      <c r="P99" s="164">
        <v>0.19</v>
      </c>
      <c r="Q99" s="107">
        <f>P99*J158</f>
        <v>1321.6799</v>
      </c>
      <c r="R99" s="164">
        <f>G99+J99+M99+P99</f>
        <v>0.72</v>
      </c>
      <c r="S99" s="107">
        <f>H99+K99+N99+Q99</f>
        <v>4590.832200000001</v>
      </c>
      <c r="V99" s="10"/>
    </row>
    <row r="100" spans="1:22" ht="36.75" customHeight="1">
      <c r="A100" s="11"/>
      <c r="B100" s="350" t="s">
        <v>97</v>
      </c>
      <c r="C100" s="482"/>
      <c r="D100" s="483"/>
      <c r="E100" s="141"/>
      <c r="F100" s="5"/>
      <c r="G100" s="111"/>
      <c r="H100" s="107">
        <f>H101+H102</f>
        <v>964.199</v>
      </c>
      <c r="I100" s="107"/>
      <c r="J100" s="111"/>
      <c r="K100" s="107">
        <f>K101+K102</f>
        <v>854.8928</v>
      </c>
      <c r="L100" s="107"/>
      <c r="M100" s="111"/>
      <c r="N100" s="107">
        <f>N101+N102</f>
        <v>797.7330000000001</v>
      </c>
      <c r="O100" s="107"/>
      <c r="P100" s="111"/>
      <c r="Q100" s="107">
        <f>Q101+Q102</f>
        <v>633.0808</v>
      </c>
      <c r="R100" s="111"/>
      <c r="S100" s="107">
        <f>S101+S102</f>
        <v>3249.9056</v>
      </c>
      <c r="V100" s="10"/>
    </row>
    <row r="101" spans="1:22" ht="36.75" customHeight="1">
      <c r="A101" s="11"/>
      <c r="B101" s="139"/>
      <c r="C101" s="140"/>
      <c r="D101" s="141"/>
      <c r="E101" s="141" t="s">
        <v>70</v>
      </c>
      <c r="F101" s="5"/>
      <c r="G101" s="111">
        <v>2</v>
      </c>
      <c r="H101" s="107">
        <f>G101*H155</f>
        <v>105.02</v>
      </c>
      <c r="I101" s="107"/>
      <c r="J101" s="111">
        <v>2.1</v>
      </c>
      <c r="K101" s="107">
        <f>J101*H155</f>
        <v>110.271</v>
      </c>
      <c r="L101" s="107"/>
      <c r="M101" s="111">
        <v>1.6</v>
      </c>
      <c r="N101" s="107">
        <f>M101*J155</f>
        <v>102.11200000000001</v>
      </c>
      <c r="O101" s="107"/>
      <c r="P101" s="111">
        <v>1.2</v>
      </c>
      <c r="Q101" s="107">
        <f>P101*J155</f>
        <v>76.584</v>
      </c>
      <c r="R101" s="111">
        <f>G101+J101+M101+P101</f>
        <v>6.8999999999999995</v>
      </c>
      <c r="S101" s="107">
        <f>H101+K101+N101+Q101</f>
        <v>393.987</v>
      </c>
      <c r="V101" s="10"/>
    </row>
    <row r="102" spans="1:22" ht="36.75" customHeight="1">
      <c r="A102" s="11"/>
      <c r="B102" s="139"/>
      <c r="C102" s="140"/>
      <c r="D102" s="141"/>
      <c r="E102" s="141" t="s">
        <v>2</v>
      </c>
      <c r="F102" s="5"/>
      <c r="G102" s="111">
        <v>0.15</v>
      </c>
      <c r="H102" s="107">
        <f>G102*H157</f>
        <v>859.179</v>
      </c>
      <c r="I102" s="107"/>
      <c r="J102" s="111">
        <v>0.13</v>
      </c>
      <c r="K102" s="107">
        <f>J102*H157</f>
        <v>744.6218</v>
      </c>
      <c r="L102" s="107"/>
      <c r="M102" s="111">
        <v>0.1</v>
      </c>
      <c r="N102" s="107">
        <f>M102*J157</f>
        <v>695.6210000000001</v>
      </c>
      <c r="O102" s="107"/>
      <c r="P102" s="111">
        <v>0.08</v>
      </c>
      <c r="Q102" s="107">
        <f>P102*J157</f>
        <v>556.4968</v>
      </c>
      <c r="R102" s="111">
        <f>G102+J102+M102+P102</f>
        <v>0.46</v>
      </c>
      <c r="S102" s="107">
        <f>H102+K102+N102+Q102</f>
        <v>2855.9186</v>
      </c>
      <c r="V102" s="10"/>
    </row>
    <row r="103" spans="1:22" ht="36.75" customHeight="1">
      <c r="A103" s="11"/>
      <c r="B103" s="350" t="s">
        <v>96</v>
      </c>
      <c r="C103" s="482"/>
      <c r="D103" s="483"/>
      <c r="E103" s="141"/>
      <c r="F103" s="5"/>
      <c r="G103" s="111"/>
      <c r="H103" s="107">
        <f>H104+H105</f>
        <v>88.26931</v>
      </c>
      <c r="I103" s="107"/>
      <c r="J103" s="111"/>
      <c r="K103" s="107">
        <f>K104+K105</f>
        <v>65.69000999999999</v>
      </c>
      <c r="L103" s="107"/>
      <c r="M103" s="111"/>
      <c r="N103" s="107">
        <f>N104+N105</f>
        <v>21.0606</v>
      </c>
      <c r="O103" s="107"/>
      <c r="P103" s="111"/>
      <c r="Q103" s="107">
        <f>Q104+Q105</f>
        <v>121.258</v>
      </c>
      <c r="R103" s="111"/>
      <c r="S103" s="107">
        <f>S104+S105</f>
        <v>296.27792</v>
      </c>
      <c r="V103" s="10"/>
    </row>
    <row r="104" spans="1:22" ht="36.75" customHeight="1">
      <c r="A104" s="11"/>
      <c r="B104" s="139"/>
      <c r="C104" s="140"/>
      <c r="D104" s="141"/>
      <c r="E104" s="141" t="s">
        <v>70</v>
      </c>
      <c r="F104" s="5"/>
      <c r="G104" s="111">
        <v>1.681</v>
      </c>
      <c r="H104" s="107">
        <f>G104*H155</f>
        <v>88.26931</v>
      </c>
      <c r="I104" s="107"/>
      <c r="J104" s="111">
        <v>1.251</v>
      </c>
      <c r="K104" s="107">
        <f>J104*H155</f>
        <v>65.69000999999999</v>
      </c>
      <c r="L104" s="107"/>
      <c r="M104" s="111">
        <v>0.33</v>
      </c>
      <c r="N104" s="107">
        <f>M104*J155</f>
        <v>21.0606</v>
      </c>
      <c r="O104" s="107"/>
      <c r="P104" s="111">
        <v>1.9</v>
      </c>
      <c r="Q104" s="107">
        <f>P104*J155</f>
        <v>121.258</v>
      </c>
      <c r="R104" s="111">
        <f>G104+J104+M104+P104</f>
        <v>5.162</v>
      </c>
      <c r="S104" s="107">
        <f>H104+K104+N104+Q104</f>
        <v>296.27792</v>
      </c>
      <c r="V104" s="10"/>
    </row>
    <row r="105" spans="1:22" ht="36.75" customHeight="1">
      <c r="A105" s="11"/>
      <c r="B105" s="139"/>
      <c r="C105" s="140"/>
      <c r="D105" s="141"/>
      <c r="E105" s="141" t="s">
        <v>2</v>
      </c>
      <c r="F105" s="5"/>
      <c r="G105" s="111"/>
      <c r="H105" s="107">
        <f>G105*H157</f>
        <v>0</v>
      </c>
      <c r="I105" s="107"/>
      <c r="J105" s="111"/>
      <c r="K105" s="107">
        <f>J105*H157</f>
        <v>0</v>
      </c>
      <c r="L105" s="107"/>
      <c r="M105" s="111"/>
      <c r="N105" s="107">
        <f>M105*J157</f>
        <v>0</v>
      </c>
      <c r="O105" s="107"/>
      <c r="P105" s="111"/>
      <c r="Q105" s="107">
        <f>P105*J157</f>
        <v>0</v>
      </c>
      <c r="R105" s="111">
        <f>G105+J105+M105+P105</f>
        <v>0</v>
      </c>
      <c r="S105" s="107">
        <f>H105+K105+N105+Q105</f>
        <v>0</v>
      </c>
      <c r="V105" s="10"/>
    </row>
    <row r="106" spans="1:22" s="68" customFormat="1" ht="57.75" customHeight="1">
      <c r="A106" s="64">
        <v>3</v>
      </c>
      <c r="B106" s="437" t="s">
        <v>47</v>
      </c>
      <c r="C106" s="438"/>
      <c r="D106" s="439"/>
      <c r="E106" s="65" t="s">
        <v>79</v>
      </c>
      <c r="F106" s="69"/>
      <c r="G106" s="66"/>
      <c r="H106" s="66">
        <f>H107+H108</f>
        <v>39054.56972</v>
      </c>
      <c r="I106" s="66"/>
      <c r="J106" s="66"/>
      <c r="K106" s="66">
        <f>K107+K108</f>
        <v>33321.145390000005</v>
      </c>
      <c r="L106" s="66"/>
      <c r="M106" s="66"/>
      <c r="N106" s="66">
        <f>N107+N108</f>
        <v>34785.412090000005</v>
      </c>
      <c r="O106" s="66"/>
      <c r="P106" s="66"/>
      <c r="Q106" s="66">
        <f>Q107+Q108</f>
        <v>43584.58368999999</v>
      </c>
      <c r="R106" s="66"/>
      <c r="S106" s="66">
        <f>S107+S108</f>
        <v>150745.71089</v>
      </c>
      <c r="T106" s="67"/>
      <c r="V106" s="71"/>
    </row>
    <row r="107" spans="1:22" ht="38.25" customHeight="1">
      <c r="A107" s="11"/>
      <c r="B107" s="440"/>
      <c r="C107" s="441"/>
      <c r="D107" s="442"/>
      <c r="E107" s="138" t="s">
        <v>70</v>
      </c>
      <c r="F107" s="5"/>
      <c r="G107" s="44">
        <f>G110+G113+G116+G119+G122+G125+G128</f>
        <v>54.32000000000001</v>
      </c>
      <c r="H107" s="44">
        <f>H110+H113+H116+H119+H122+H125+H128</f>
        <v>3072.1532</v>
      </c>
      <c r="I107" s="44"/>
      <c r="J107" s="44">
        <f>J110+J113+J116+J119+J122+J125+J128</f>
        <v>45.899</v>
      </c>
      <c r="K107" s="44">
        <f>K110+K113+K116+K119+K122+K125+K128</f>
        <v>2591.17649</v>
      </c>
      <c r="L107" s="44"/>
      <c r="M107" s="44">
        <f>M110+M113+M116+M119+M122+M125+M128</f>
        <v>36.49</v>
      </c>
      <c r="N107" s="44">
        <f>N110+N113+N116+N119+N122+N125+N128</f>
        <v>2445.9918000000002</v>
      </c>
      <c r="O107" s="44"/>
      <c r="P107" s="44">
        <f aca="true" t="shared" si="14" ref="P107:S108">P110+P113+P116+P119+P122+P125+P128</f>
        <v>53.32</v>
      </c>
      <c r="Q107" s="44">
        <f t="shared" si="14"/>
        <v>3593.3324</v>
      </c>
      <c r="R107" s="163">
        <f t="shared" si="14"/>
        <v>190.029</v>
      </c>
      <c r="S107" s="44">
        <f t="shared" si="14"/>
        <v>11702.653890000001</v>
      </c>
      <c r="V107" s="10"/>
    </row>
    <row r="108" spans="1:22" ht="38.25" customHeight="1">
      <c r="A108" s="11"/>
      <c r="B108" s="440"/>
      <c r="C108" s="441"/>
      <c r="D108" s="442"/>
      <c r="E108" s="138" t="s">
        <v>2</v>
      </c>
      <c r="F108" s="5"/>
      <c r="G108" s="163">
        <f>G111+G114+G117+G120+G123+G126+G129</f>
        <v>6.282</v>
      </c>
      <c r="H108" s="44">
        <f>H111+H114+H117+H120+H123+H126+H129</f>
        <v>35982.41652</v>
      </c>
      <c r="I108" s="44"/>
      <c r="J108" s="163">
        <f>J111+J114+J117+J120+J123+J126+J129</f>
        <v>5.365</v>
      </c>
      <c r="K108" s="44">
        <f>K111+K114+K117+K120+K123+K126+K129</f>
        <v>30729.968900000003</v>
      </c>
      <c r="L108" s="44"/>
      <c r="M108" s="163">
        <f>M111+M114+M117+M120+M123+M126+M129</f>
        <v>4.649</v>
      </c>
      <c r="N108" s="44">
        <f>N111+N114+N117+N120+N123+N126+N129</f>
        <v>32339.420290000005</v>
      </c>
      <c r="O108" s="44"/>
      <c r="P108" s="163">
        <f t="shared" si="14"/>
        <v>5.7490000000000006</v>
      </c>
      <c r="Q108" s="44">
        <f t="shared" si="14"/>
        <v>39991.25128999999</v>
      </c>
      <c r="R108" s="44">
        <f t="shared" si="14"/>
        <v>22.045</v>
      </c>
      <c r="S108" s="44">
        <f t="shared" si="14"/>
        <v>139043.057</v>
      </c>
      <c r="V108" s="10"/>
    </row>
    <row r="109" spans="1:22" ht="35.25" customHeight="1">
      <c r="A109" s="11"/>
      <c r="B109" s="350" t="s">
        <v>48</v>
      </c>
      <c r="C109" s="351"/>
      <c r="D109" s="352"/>
      <c r="E109" s="148"/>
      <c r="F109" s="5"/>
      <c r="G109" s="107"/>
      <c r="H109" s="107">
        <f>H110+H111</f>
        <v>1558.3322199999998</v>
      </c>
      <c r="I109" s="107"/>
      <c r="J109" s="107"/>
      <c r="K109" s="107">
        <f>K110+K111</f>
        <v>1381.5732899999998</v>
      </c>
      <c r="L109" s="107"/>
      <c r="M109" s="107"/>
      <c r="N109" s="107">
        <f>N110+N111</f>
        <v>2433.46959</v>
      </c>
      <c r="O109" s="107"/>
      <c r="P109" s="107"/>
      <c r="Q109" s="107">
        <f>Q110+Q111</f>
        <v>4828.58319</v>
      </c>
      <c r="R109" s="107"/>
      <c r="S109" s="107">
        <f aca="true" t="shared" si="15" ref="S109:S114">H109+K109+N109+Q109</f>
        <v>10201.958289999999</v>
      </c>
      <c r="V109" s="10"/>
    </row>
    <row r="110" spans="1:22" ht="28.5" customHeight="1">
      <c r="A110" s="11"/>
      <c r="B110" s="443"/>
      <c r="C110" s="444"/>
      <c r="D110" s="445"/>
      <c r="E110" s="141" t="s">
        <v>70</v>
      </c>
      <c r="F110" s="5"/>
      <c r="G110" s="107">
        <v>4.37</v>
      </c>
      <c r="H110" s="107">
        <f>G110*H155</f>
        <v>229.46869999999998</v>
      </c>
      <c r="I110" s="107"/>
      <c r="J110" s="159">
        <v>3.949</v>
      </c>
      <c r="K110" s="107">
        <f>J110*H155</f>
        <v>207.36199</v>
      </c>
      <c r="L110" s="107"/>
      <c r="M110" s="107">
        <v>5.54</v>
      </c>
      <c r="N110" s="107">
        <f>M110*J155</f>
        <v>353.5628</v>
      </c>
      <c r="O110" s="107"/>
      <c r="P110" s="107">
        <v>10.37</v>
      </c>
      <c r="Q110" s="107">
        <f>P110*J155</f>
        <v>661.8134</v>
      </c>
      <c r="R110" s="159">
        <f>G110+J110+M110+P110</f>
        <v>24.229</v>
      </c>
      <c r="S110" s="107">
        <f t="shared" si="15"/>
        <v>1452.20689</v>
      </c>
      <c r="V110" s="10"/>
    </row>
    <row r="111" spans="1:22" ht="25.5" customHeight="1">
      <c r="A111" s="11"/>
      <c r="B111" s="443"/>
      <c r="C111" s="444"/>
      <c r="D111" s="445"/>
      <c r="E111" s="141" t="s">
        <v>2</v>
      </c>
      <c r="F111" s="5"/>
      <c r="G111" s="159">
        <v>0.232</v>
      </c>
      <c r="H111" s="107">
        <f>G111*H157</f>
        <v>1328.8635199999999</v>
      </c>
      <c r="I111" s="107"/>
      <c r="J111" s="159">
        <v>0.205</v>
      </c>
      <c r="K111" s="107">
        <f>J111*H157</f>
        <v>1174.2113</v>
      </c>
      <c r="L111" s="107"/>
      <c r="M111" s="159">
        <v>0.299</v>
      </c>
      <c r="N111" s="107">
        <f>M111*J157</f>
        <v>2079.90679</v>
      </c>
      <c r="O111" s="107"/>
      <c r="P111" s="159">
        <v>0.599</v>
      </c>
      <c r="Q111" s="107">
        <f>P111*J157</f>
        <v>4166.76979</v>
      </c>
      <c r="R111" s="159">
        <f>G111+J111+M111+P111</f>
        <v>1.335</v>
      </c>
      <c r="S111" s="107">
        <f t="shared" si="15"/>
        <v>8749.751400000001</v>
      </c>
      <c r="V111" s="10"/>
    </row>
    <row r="112" spans="1:22" ht="25.5" customHeight="1">
      <c r="A112" s="11"/>
      <c r="B112" s="350" t="s">
        <v>100</v>
      </c>
      <c r="C112" s="351"/>
      <c r="D112" s="352"/>
      <c r="E112" s="148"/>
      <c r="F112" s="5"/>
      <c r="G112" s="107"/>
      <c r="H112" s="107">
        <f>H113+H114</f>
        <v>6825.746</v>
      </c>
      <c r="I112" s="107"/>
      <c r="J112" s="107"/>
      <c r="K112" s="107">
        <f>K113+K114</f>
        <v>5575.1539999999995</v>
      </c>
      <c r="L112" s="107"/>
      <c r="M112" s="107"/>
      <c r="N112" s="107">
        <f>N113+N114</f>
        <v>4145.0155</v>
      </c>
      <c r="O112" s="107"/>
      <c r="P112" s="107"/>
      <c r="Q112" s="107">
        <f>Q113+Q114</f>
        <v>6771.149</v>
      </c>
      <c r="R112" s="107"/>
      <c r="S112" s="107">
        <f t="shared" si="15"/>
        <v>23317.0645</v>
      </c>
      <c r="V112" s="10"/>
    </row>
    <row r="113" spans="1:22" ht="25.5" customHeight="1">
      <c r="A113" s="11"/>
      <c r="B113" s="443"/>
      <c r="C113" s="444"/>
      <c r="D113" s="445"/>
      <c r="E113" s="141" t="s">
        <v>70</v>
      </c>
      <c r="F113" s="5"/>
      <c r="G113" s="107">
        <v>10</v>
      </c>
      <c r="H113" s="155">
        <f>G113*H155</f>
        <v>525.1</v>
      </c>
      <c r="I113" s="107"/>
      <c r="J113" s="160">
        <v>8</v>
      </c>
      <c r="K113" s="155">
        <f>J113*H155</f>
        <v>420.08</v>
      </c>
      <c r="L113" s="107"/>
      <c r="M113" s="107">
        <v>5</v>
      </c>
      <c r="N113" s="107">
        <f>M113*J155</f>
        <v>319.1</v>
      </c>
      <c r="O113" s="107"/>
      <c r="P113" s="107">
        <v>8</v>
      </c>
      <c r="Q113" s="107">
        <f>P113*J155</f>
        <v>510.56</v>
      </c>
      <c r="R113" s="107">
        <f>G113+J113+M113+P113</f>
        <v>31</v>
      </c>
      <c r="S113" s="107">
        <f t="shared" si="15"/>
        <v>1774.8400000000001</v>
      </c>
      <c r="V113" s="10"/>
    </row>
    <row r="114" spans="1:22" ht="25.5" customHeight="1">
      <c r="A114" s="11"/>
      <c r="B114" s="443"/>
      <c r="C114" s="444"/>
      <c r="D114" s="445"/>
      <c r="E114" s="141" t="s">
        <v>2</v>
      </c>
      <c r="F114" s="5"/>
      <c r="G114" s="107">
        <v>1.1</v>
      </c>
      <c r="H114" s="107">
        <f>G114*H157</f>
        <v>6300.646</v>
      </c>
      <c r="I114" s="107"/>
      <c r="J114" s="160">
        <v>0.9</v>
      </c>
      <c r="K114" s="107">
        <f>J114*H157</f>
        <v>5155.074</v>
      </c>
      <c r="L114" s="107"/>
      <c r="M114" s="160">
        <v>0.55</v>
      </c>
      <c r="N114" s="107">
        <f>M114*J157</f>
        <v>3825.9155000000005</v>
      </c>
      <c r="O114" s="107"/>
      <c r="P114" s="160">
        <v>0.9</v>
      </c>
      <c r="Q114" s="107">
        <f>P114*J158</f>
        <v>6260.589</v>
      </c>
      <c r="R114" s="160">
        <f>G114+J114+M114+P114</f>
        <v>3.4499999999999997</v>
      </c>
      <c r="S114" s="107">
        <f t="shared" si="15"/>
        <v>21542.2245</v>
      </c>
      <c r="V114" s="10"/>
    </row>
    <row r="115" spans="1:22" ht="25.5" customHeight="1">
      <c r="A115" s="11"/>
      <c r="B115" s="350" t="s">
        <v>103</v>
      </c>
      <c r="C115" s="351"/>
      <c r="D115" s="352"/>
      <c r="E115" s="141"/>
      <c r="F115" s="5"/>
      <c r="G115" s="107"/>
      <c r="H115" s="107">
        <f>H117+H116</f>
        <v>6955.045999999999</v>
      </c>
      <c r="I115" s="107"/>
      <c r="J115" s="159"/>
      <c r="K115" s="107">
        <f>K117+K116</f>
        <v>5678.593999999999</v>
      </c>
      <c r="L115" s="107"/>
      <c r="M115" s="159"/>
      <c r="N115" s="107">
        <f>N117+N116</f>
        <v>4218.2655</v>
      </c>
      <c r="O115" s="107"/>
      <c r="P115" s="159"/>
      <c r="Q115" s="107">
        <f>Q117+Q116</f>
        <v>6888.349</v>
      </c>
      <c r="R115" s="107"/>
      <c r="S115" s="107">
        <f>S117+S116</f>
        <v>23740.2545</v>
      </c>
      <c r="V115" s="10"/>
    </row>
    <row r="116" spans="1:22" ht="25.5" customHeight="1">
      <c r="A116" s="11"/>
      <c r="B116" s="139"/>
      <c r="C116" s="140"/>
      <c r="D116" s="141"/>
      <c r="E116" s="141" t="s">
        <v>70</v>
      </c>
      <c r="F116" s="5"/>
      <c r="G116" s="107">
        <v>10</v>
      </c>
      <c r="H116" s="107">
        <f>G116*H156</f>
        <v>654.4</v>
      </c>
      <c r="I116" s="107"/>
      <c r="J116" s="159">
        <v>8</v>
      </c>
      <c r="K116" s="107">
        <f>J116*H156</f>
        <v>523.52</v>
      </c>
      <c r="L116" s="107"/>
      <c r="M116" s="160">
        <v>5</v>
      </c>
      <c r="N116" s="107">
        <f>M116*J156</f>
        <v>392.35</v>
      </c>
      <c r="O116" s="107"/>
      <c r="P116" s="159">
        <v>8</v>
      </c>
      <c r="Q116" s="107">
        <f>P116*J156</f>
        <v>627.76</v>
      </c>
      <c r="R116" s="160">
        <f>G116+J116+M116+P116</f>
        <v>31</v>
      </c>
      <c r="S116" s="107">
        <f>H116+K116+N116+Q116</f>
        <v>2198.0299999999997</v>
      </c>
      <c r="V116" s="10"/>
    </row>
    <row r="117" spans="1:22" ht="25.5" customHeight="1">
      <c r="A117" s="11"/>
      <c r="B117" s="139"/>
      <c r="C117" s="140"/>
      <c r="D117" s="141"/>
      <c r="E117" s="141" t="s">
        <v>2</v>
      </c>
      <c r="F117" s="5"/>
      <c r="G117" s="107">
        <v>1.1</v>
      </c>
      <c r="H117" s="107">
        <f>G117*H157</f>
        <v>6300.646</v>
      </c>
      <c r="I117" s="107"/>
      <c r="J117" s="160">
        <v>0.9</v>
      </c>
      <c r="K117" s="107">
        <f>J117*H158</f>
        <v>5155.074</v>
      </c>
      <c r="L117" s="107"/>
      <c r="M117" s="160">
        <v>0.55</v>
      </c>
      <c r="N117" s="107">
        <f>M117*J158</f>
        <v>3825.9155000000005</v>
      </c>
      <c r="O117" s="107"/>
      <c r="P117" s="160">
        <v>0.9</v>
      </c>
      <c r="Q117" s="107">
        <f>P117*J158</f>
        <v>6260.589</v>
      </c>
      <c r="R117" s="160">
        <f>G117+J117+M117+P117</f>
        <v>3.4499999999999997</v>
      </c>
      <c r="S117" s="107">
        <f>H117+K117+N117+Q117</f>
        <v>21542.2245</v>
      </c>
      <c r="V117" s="10"/>
    </row>
    <row r="118" spans="1:22" ht="25.5" customHeight="1">
      <c r="A118" s="11"/>
      <c r="B118" s="350" t="s">
        <v>106</v>
      </c>
      <c r="C118" s="351"/>
      <c r="D118" s="352"/>
      <c r="E118" s="148"/>
      <c r="F118" s="5"/>
      <c r="G118" s="107"/>
      <c r="H118" s="107">
        <f>H119+H120</f>
        <v>4949.857999999999</v>
      </c>
      <c r="I118" s="107"/>
      <c r="J118" s="107"/>
      <c r="K118" s="107">
        <f>K119+K120</f>
        <v>5579.9226</v>
      </c>
      <c r="L118" s="107"/>
      <c r="M118" s="107"/>
      <c r="N118" s="107">
        <f>N119+N120</f>
        <v>4620.465999999999</v>
      </c>
      <c r="O118" s="107"/>
      <c r="P118" s="107"/>
      <c r="Q118" s="107">
        <f>Q119+Q120</f>
        <v>3861.025</v>
      </c>
      <c r="R118" s="107"/>
      <c r="S118" s="107">
        <f>S119+S120</f>
        <v>19011.271599999996</v>
      </c>
      <c r="V118" s="10"/>
    </row>
    <row r="119" spans="1:22" ht="24" customHeight="1">
      <c r="A119" s="11"/>
      <c r="B119" s="443"/>
      <c r="C119" s="444"/>
      <c r="D119" s="445"/>
      <c r="E119" s="141" t="s">
        <v>70</v>
      </c>
      <c r="F119" s="5"/>
      <c r="G119" s="107">
        <v>7</v>
      </c>
      <c r="H119" s="107">
        <f>G119*H155</f>
        <v>367.57</v>
      </c>
      <c r="I119" s="107"/>
      <c r="J119" s="107">
        <v>7</v>
      </c>
      <c r="K119" s="107">
        <f>J119*H155</f>
        <v>367.57</v>
      </c>
      <c r="L119" s="107"/>
      <c r="M119" s="107">
        <v>7</v>
      </c>
      <c r="N119" s="107">
        <f>M119*J155</f>
        <v>446.74</v>
      </c>
      <c r="O119" s="107"/>
      <c r="P119" s="107">
        <v>6</v>
      </c>
      <c r="Q119" s="107">
        <f>P119*J155</f>
        <v>382.92</v>
      </c>
      <c r="R119" s="107">
        <f>G119+J119+M119+P119</f>
        <v>27</v>
      </c>
      <c r="S119" s="107">
        <f>H119+K119+N119+Q119</f>
        <v>1564.8000000000002</v>
      </c>
      <c r="V119" s="10"/>
    </row>
    <row r="120" spans="1:22" ht="25.5" customHeight="1">
      <c r="A120" s="11"/>
      <c r="B120" s="443"/>
      <c r="C120" s="444"/>
      <c r="D120" s="445"/>
      <c r="E120" s="141" t="s">
        <v>2</v>
      </c>
      <c r="F120" s="5"/>
      <c r="G120" s="107">
        <v>0.8</v>
      </c>
      <c r="H120" s="107">
        <f>G120*H157</f>
        <v>4582.288</v>
      </c>
      <c r="I120" s="107"/>
      <c r="J120" s="107">
        <v>0.91</v>
      </c>
      <c r="K120" s="107">
        <f>J120*H157</f>
        <v>5212.3526</v>
      </c>
      <c r="L120" s="107"/>
      <c r="M120" s="107">
        <v>0.6</v>
      </c>
      <c r="N120" s="107">
        <f>M120*J157</f>
        <v>4173.726</v>
      </c>
      <c r="O120" s="107"/>
      <c r="P120" s="107">
        <v>0.5</v>
      </c>
      <c r="Q120" s="107">
        <f>P120*J157</f>
        <v>3478.105</v>
      </c>
      <c r="R120" s="160">
        <f>G120+J120+M120+P120</f>
        <v>2.81</v>
      </c>
      <c r="S120" s="107">
        <f>H120+K120+N120+Q120</f>
        <v>17446.471599999997</v>
      </c>
      <c r="V120" s="10"/>
    </row>
    <row r="121" spans="1:22" ht="25.5" customHeight="1">
      <c r="A121" s="11"/>
      <c r="B121" s="350" t="s">
        <v>105</v>
      </c>
      <c r="C121" s="351"/>
      <c r="D121" s="352"/>
      <c r="E121" s="141"/>
      <c r="F121" s="5"/>
      <c r="G121" s="107"/>
      <c r="H121" s="107">
        <f>H123+H122</f>
        <v>5040.3679999999995</v>
      </c>
      <c r="I121" s="107"/>
      <c r="J121" s="107"/>
      <c r="K121" s="107">
        <f>K123+K122</f>
        <v>4402.142</v>
      </c>
      <c r="L121" s="107"/>
      <c r="M121" s="107"/>
      <c r="N121" s="107">
        <f>N123+N122</f>
        <v>3017.8940000000002</v>
      </c>
      <c r="O121" s="107"/>
      <c r="P121" s="107"/>
      <c r="Q121" s="107">
        <f>Q123+Q122</f>
        <v>4566.076</v>
      </c>
      <c r="R121" s="107"/>
      <c r="S121" s="107">
        <f>S122+S123</f>
        <v>17026.48</v>
      </c>
      <c r="V121" s="10"/>
    </row>
    <row r="122" spans="1:22" ht="25.5" customHeight="1">
      <c r="A122" s="11"/>
      <c r="B122" s="139"/>
      <c r="C122" s="140"/>
      <c r="D122" s="141"/>
      <c r="E122" s="141" t="s">
        <v>70</v>
      </c>
      <c r="F122" s="5"/>
      <c r="G122" s="107">
        <v>7</v>
      </c>
      <c r="H122" s="107">
        <f>G122*H156</f>
        <v>458.08</v>
      </c>
      <c r="I122" s="107"/>
      <c r="J122" s="107">
        <v>6</v>
      </c>
      <c r="K122" s="107">
        <f>J122*H156</f>
        <v>392.64</v>
      </c>
      <c r="L122" s="107"/>
      <c r="M122" s="107">
        <v>3</v>
      </c>
      <c r="N122" s="107">
        <f>M122*J156</f>
        <v>235.41</v>
      </c>
      <c r="O122" s="107"/>
      <c r="P122" s="107">
        <v>5</v>
      </c>
      <c r="Q122" s="107">
        <f>P122*J156</f>
        <v>392.35</v>
      </c>
      <c r="R122" s="107">
        <f>G122+J122+M122+P122</f>
        <v>21</v>
      </c>
      <c r="S122" s="107">
        <f>H122+K122+N122+Q122</f>
        <v>1478.48</v>
      </c>
      <c r="V122" s="10"/>
    </row>
    <row r="123" spans="1:22" ht="25.5" customHeight="1">
      <c r="A123" s="11"/>
      <c r="B123" s="139"/>
      <c r="C123" s="140"/>
      <c r="D123" s="141"/>
      <c r="E123" s="141" t="s">
        <v>2</v>
      </c>
      <c r="F123" s="5"/>
      <c r="G123" s="107">
        <v>0.8</v>
      </c>
      <c r="H123" s="107">
        <f>G123*H158</f>
        <v>4582.288</v>
      </c>
      <c r="I123" s="107"/>
      <c r="J123" s="107">
        <v>0.7</v>
      </c>
      <c r="K123" s="107">
        <f>J123*H158</f>
        <v>4009.5019999999995</v>
      </c>
      <c r="L123" s="107"/>
      <c r="M123" s="107">
        <v>0.4</v>
      </c>
      <c r="N123" s="107">
        <f>M123*J158</f>
        <v>2782.4840000000004</v>
      </c>
      <c r="O123" s="107"/>
      <c r="P123" s="107">
        <v>0.6</v>
      </c>
      <c r="Q123" s="107">
        <f>P123*J158</f>
        <v>4173.726</v>
      </c>
      <c r="R123" s="107">
        <f>G123+J123+M123+P123</f>
        <v>2.5</v>
      </c>
      <c r="S123" s="107">
        <f>H123+K123+N123+Q123</f>
        <v>15548</v>
      </c>
      <c r="V123" s="10"/>
    </row>
    <row r="124" spans="1:22" ht="54" customHeight="1">
      <c r="A124" s="11"/>
      <c r="B124" s="434" t="s">
        <v>40</v>
      </c>
      <c r="C124" s="434"/>
      <c r="D124" s="434"/>
      <c r="E124" s="144"/>
      <c r="F124" s="5"/>
      <c r="G124" s="107"/>
      <c r="H124" s="107">
        <f>H125+H126</f>
        <v>12112.095</v>
      </c>
      <c r="I124" s="107"/>
      <c r="J124" s="107"/>
      <c r="K124" s="107">
        <f>K125+K126</f>
        <v>9090.634999999998</v>
      </c>
      <c r="L124" s="107"/>
      <c r="M124" s="107"/>
      <c r="N124" s="107">
        <f>N125+N126</f>
        <v>14391.07</v>
      </c>
      <c r="O124" s="107"/>
      <c r="P124" s="107"/>
      <c r="Q124" s="107">
        <f>Q125+Q126</f>
        <v>14710.17</v>
      </c>
      <c r="R124" s="107"/>
      <c r="S124" s="107">
        <f>S125+S126</f>
        <v>50303.97</v>
      </c>
      <c r="V124" s="10"/>
    </row>
    <row r="125" spans="1:22" ht="25.5" customHeight="1">
      <c r="A125" s="11"/>
      <c r="B125" s="443"/>
      <c r="C125" s="444"/>
      <c r="D125" s="445"/>
      <c r="E125" s="141" t="s">
        <v>70</v>
      </c>
      <c r="F125" s="5"/>
      <c r="G125" s="107">
        <v>12.5</v>
      </c>
      <c r="H125" s="107">
        <f>G125*H155</f>
        <v>656.375</v>
      </c>
      <c r="I125" s="107"/>
      <c r="J125" s="160">
        <v>9.5</v>
      </c>
      <c r="K125" s="107">
        <f>J125*H155</f>
        <v>498.84499999999997</v>
      </c>
      <c r="L125" s="107"/>
      <c r="M125" s="107">
        <v>7.5</v>
      </c>
      <c r="N125" s="107">
        <f>M125*J155</f>
        <v>478.65</v>
      </c>
      <c r="O125" s="107"/>
      <c r="P125" s="107">
        <v>12.5</v>
      </c>
      <c r="Q125" s="107">
        <f>P125*J155</f>
        <v>797.75</v>
      </c>
      <c r="R125" s="107">
        <f>G125+J125+M125+P125</f>
        <v>42</v>
      </c>
      <c r="S125" s="107">
        <f>H125+K125+N125+Q125</f>
        <v>2431.62</v>
      </c>
      <c r="T125" s="47" t="s">
        <v>78</v>
      </c>
      <c r="V125" s="10"/>
    </row>
    <row r="126" spans="1:22" ht="25.5" customHeight="1">
      <c r="A126" s="11"/>
      <c r="B126" s="443"/>
      <c r="C126" s="444"/>
      <c r="D126" s="445"/>
      <c r="E126" s="141" t="s">
        <v>2</v>
      </c>
      <c r="F126" s="5"/>
      <c r="G126" s="161">
        <v>2</v>
      </c>
      <c r="H126" s="107">
        <f>G126*H157</f>
        <v>11455.72</v>
      </c>
      <c r="I126" s="107"/>
      <c r="J126" s="160">
        <v>1.5</v>
      </c>
      <c r="K126" s="107">
        <f>J126*H157</f>
        <v>8591.789999999999</v>
      </c>
      <c r="L126" s="107"/>
      <c r="M126" s="160">
        <v>2</v>
      </c>
      <c r="N126" s="107">
        <f>M126*J157</f>
        <v>13912.42</v>
      </c>
      <c r="O126" s="107"/>
      <c r="P126" s="160">
        <v>2</v>
      </c>
      <c r="Q126" s="107">
        <f>P126*J157</f>
        <v>13912.42</v>
      </c>
      <c r="R126" s="160">
        <f>G126+J126+M126+P126</f>
        <v>7.5</v>
      </c>
      <c r="S126" s="107">
        <f>H126+K126+N126+Q126</f>
        <v>47872.35</v>
      </c>
      <c r="V126" s="10"/>
    </row>
    <row r="127" spans="1:22" ht="25.5" customHeight="1">
      <c r="A127" s="11"/>
      <c r="B127" s="297" t="s">
        <v>108</v>
      </c>
      <c r="C127" s="298"/>
      <c r="D127" s="299"/>
      <c r="E127" s="167"/>
      <c r="F127" s="5"/>
      <c r="G127" s="161"/>
      <c r="H127" s="107">
        <f>H129+H128</f>
        <v>1613.1245</v>
      </c>
      <c r="I127" s="107"/>
      <c r="J127" s="160"/>
      <c r="K127" s="107">
        <f>K129+K128</f>
        <v>1613.1245</v>
      </c>
      <c r="L127" s="107"/>
      <c r="M127" s="160"/>
      <c r="N127" s="107">
        <f>N129+N128</f>
        <v>1959.2315</v>
      </c>
      <c r="O127" s="107"/>
      <c r="P127" s="160"/>
      <c r="Q127" s="107">
        <f>Q129+Q128</f>
        <v>1959.2315</v>
      </c>
      <c r="R127" s="160"/>
      <c r="S127" s="107">
        <f>SUM(S128:S129)</f>
        <v>7144.7119999999995</v>
      </c>
      <c r="V127" s="10"/>
    </row>
    <row r="128" spans="1:22" ht="25.5" customHeight="1">
      <c r="A128" s="11"/>
      <c r="B128" s="443"/>
      <c r="C128" s="444"/>
      <c r="D128" s="445"/>
      <c r="E128" s="167" t="s">
        <v>70</v>
      </c>
      <c r="F128" s="5"/>
      <c r="G128" s="160">
        <v>3.45</v>
      </c>
      <c r="H128" s="107">
        <f>G128*H155</f>
        <v>181.1595</v>
      </c>
      <c r="I128" s="107"/>
      <c r="J128" s="160">
        <v>3.45</v>
      </c>
      <c r="K128" s="107">
        <f>J128*H155</f>
        <v>181.1595</v>
      </c>
      <c r="L128" s="107"/>
      <c r="M128" s="160">
        <v>3.45</v>
      </c>
      <c r="N128" s="107">
        <f>M128*J155</f>
        <v>220.179</v>
      </c>
      <c r="O128" s="107"/>
      <c r="P128" s="160">
        <v>3.45</v>
      </c>
      <c r="Q128" s="107">
        <f>P128*J155</f>
        <v>220.179</v>
      </c>
      <c r="R128" s="160">
        <f>G128+J128+M128+P128</f>
        <v>13.8</v>
      </c>
      <c r="S128" s="107">
        <f>H128+K128+N128+Q128</f>
        <v>802.677</v>
      </c>
      <c r="V128" s="10"/>
    </row>
    <row r="129" spans="1:22" ht="25.5" customHeight="1">
      <c r="A129" s="11"/>
      <c r="B129" s="443"/>
      <c r="C129" s="444"/>
      <c r="D129" s="445"/>
      <c r="E129" s="167" t="s">
        <v>2</v>
      </c>
      <c r="F129" s="5"/>
      <c r="G129" s="160">
        <v>0.25</v>
      </c>
      <c r="H129" s="107">
        <f>G129*H157</f>
        <v>1431.965</v>
      </c>
      <c r="I129" s="107"/>
      <c r="J129" s="160">
        <v>0.25</v>
      </c>
      <c r="K129" s="107">
        <f>J129*H157</f>
        <v>1431.965</v>
      </c>
      <c r="L129" s="107"/>
      <c r="M129" s="160">
        <v>0.25</v>
      </c>
      <c r="N129" s="107">
        <f>M129*J157</f>
        <v>1739.0525</v>
      </c>
      <c r="O129" s="107"/>
      <c r="P129" s="160">
        <v>0.25</v>
      </c>
      <c r="Q129" s="107">
        <f>P129*J157</f>
        <v>1739.0525</v>
      </c>
      <c r="R129" s="160">
        <f>G129+J129+M129+P129</f>
        <v>1</v>
      </c>
      <c r="S129" s="107">
        <f>H129+K129+N129+Q129</f>
        <v>6342.035</v>
      </c>
      <c r="V129" s="10"/>
    </row>
    <row r="130" spans="1:22" s="68" customFormat="1" ht="43.5" customHeight="1">
      <c r="A130" s="64">
        <v>4</v>
      </c>
      <c r="B130" s="437" t="s">
        <v>53</v>
      </c>
      <c r="C130" s="438"/>
      <c r="D130" s="439"/>
      <c r="E130" s="65" t="s">
        <v>79</v>
      </c>
      <c r="F130" s="69"/>
      <c r="G130" s="66"/>
      <c r="H130" s="66">
        <f>H131+H132</f>
        <v>206657.91599999997</v>
      </c>
      <c r="I130" s="66"/>
      <c r="J130" s="66"/>
      <c r="K130" s="66">
        <f>K131+K132</f>
        <v>227984.7958</v>
      </c>
      <c r="L130" s="66"/>
      <c r="M130" s="66"/>
      <c r="N130" s="66">
        <f>N131+N132</f>
        <v>173765.15199999997</v>
      </c>
      <c r="O130" s="66"/>
      <c r="P130" s="66"/>
      <c r="Q130" s="66">
        <f>Q131+Q132</f>
        <v>327436.78404999996</v>
      </c>
      <c r="R130" s="66"/>
      <c r="S130" s="66">
        <f>S133+S136+S139</f>
        <v>935844.64785</v>
      </c>
      <c r="T130" s="67"/>
      <c r="V130" s="71"/>
    </row>
    <row r="131" spans="1:22" ht="43.5" customHeight="1">
      <c r="A131" s="11"/>
      <c r="B131" s="440"/>
      <c r="C131" s="441"/>
      <c r="D131" s="442"/>
      <c r="E131" s="138" t="s">
        <v>70</v>
      </c>
      <c r="F131" s="5"/>
      <c r="G131" s="44">
        <f>G134+G137+G140</f>
        <v>325</v>
      </c>
      <c r="H131" s="44">
        <f>H134+H137+H140</f>
        <v>17065.75</v>
      </c>
      <c r="I131" s="44"/>
      <c r="J131" s="44">
        <f>J134+J137+J140</f>
        <v>357</v>
      </c>
      <c r="K131" s="44">
        <f>K134+K137+K140</f>
        <v>18746.07</v>
      </c>
      <c r="L131" s="44"/>
      <c r="M131" s="44">
        <f>M134+M137+M140</f>
        <v>194</v>
      </c>
      <c r="N131" s="44">
        <f>N134+N137+N140</f>
        <v>12381.08</v>
      </c>
      <c r="O131" s="44"/>
      <c r="P131" s="44">
        <f>P134+P137+P140</f>
        <v>410.5</v>
      </c>
      <c r="Q131" s="44">
        <f>Q134+Q137+Q140</f>
        <v>26198.11</v>
      </c>
      <c r="R131" s="44">
        <f>G131+J131+M131+P131</f>
        <v>1286.5</v>
      </c>
      <c r="S131" s="44">
        <f>H131+K131+N131+Q131</f>
        <v>74391.01000000001</v>
      </c>
      <c r="V131" s="10"/>
    </row>
    <row r="132" spans="1:22" ht="43.5" customHeight="1">
      <c r="A132" s="11"/>
      <c r="B132" s="440"/>
      <c r="C132" s="441"/>
      <c r="D132" s="442"/>
      <c r="E132" s="138" t="s">
        <v>72</v>
      </c>
      <c r="F132" s="5"/>
      <c r="G132" s="44">
        <f>G135+G138+G141</f>
        <v>33.1</v>
      </c>
      <c r="H132" s="44">
        <f>H135+H138+H141</f>
        <v>189592.16599999997</v>
      </c>
      <c r="I132" s="44"/>
      <c r="J132" s="44">
        <f>J135+J138+J141</f>
        <v>36.53</v>
      </c>
      <c r="K132" s="44">
        <f>K135+K138+K141</f>
        <v>209238.7258</v>
      </c>
      <c r="L132" s="44"/>
      <c r="M132" s="44">
        <f>M135+M138+M141</f>
        <v>23.2</v>
      </c>
      <c r="N132" s="44">
        <f>N135+N138+N141</f>
        <v>161384.072</v>
      </c>
      <c r="O132" s="44"/>
      <c r="P132" s="163">
        <f>P135+P138+P141</f>
        <v>43.305</v>
      </c>
      <c r="Q132" s="44">
        <f>Q135+Q138+Q141</f>
        <v>301238.67405</v>
      </c>
      <c r="R132" s="44">
        <f>G132+J132+M132+P132</f>
        <v>136.135</v>
      </c>
      <c r="S132" s="44">
        <f>H132+K132+N132+Q132</f>
        <v>861453.63785</v>
      </c>
      <c r="V132" s="10"/>
    </row>
    <row r="133" spans="1:22" ht="31.5" customHeight="1">
      <c r="A133" s="11"/>
      <c r="B133" s="350" t="s">
        <v>98</v>
      </c>
      <c r="C133" s="351"/>
      <c r="D133" s="352"/>
      <c r="E133" s="258"/>
      <c r="F133" s="5"/>
      <c r="G133" s="107"/>
      <c r="H133" s="107">
        <f>H134+H135</f>
        <v>13341.256</v>
      </c>
      <c r="I133" s="107"/>
      <c r="J133" s="107"/>
      <c r="K133" s="107">
        <f>K134+K135</f>
        <v>5785.1939999999995</v>
      </c>
      <c r="L133" s="107"/>
      <c r="M133" s="107"/>
      <c r="N133" s="107">
        <f>N134+N135</f>
        <v>17473.542</v>
      </c>
      <c r="O133" s="107"/>
      <c r="P133" s="107"/>
      <c r="Q133" s="107">
        <f>Q134+Q135</f>
        <v>17945.792999999998</v>
      </c>
      <c r="R133" s="107"/>
      <c r="S133" s="107">
        <f>S134+S135</f>
        <v>54545.784999999996</v>
      </c>
      <c r="V133" s="10"/>
    </row>
    <row r="134" spans="1:22" s="157" customFormat="1" ht="25.5" customHeight="1">
      <c r="A134" s="152"/>
      <c r="B134" s="451"/>
      <c r="C134" s="452"/>
      <c r="D134" s="453"/>
      <c r="E134" s="162" t="s">
        <v>70</v>
      </c>
      <c r="F134" s="154"/>
      <c r="G134" s="155">
        <v>25</v>
      </c>
      <c r="H134" s="155">
        <f>G134*H155</f>
        <v>1312.75</v>
      </c>
      <c r="I134" s="155"/>
      <c r="J134" s="155">
        <v>12</v>
      </c>
      <c r="K134" s="155">
        <f>J134*H155</f>
        <v>630.12</v>
      </c>
      <c r="L134" s="155"/>
      <c r="M134" s="155">
        <v>34</v>
      </c>
      <c r="N134" s="155">
        <f>M134*J155</f>
        <v>2169.88</v>
      </c>
      <c r="O134" s="155"/>
      <c r="P134" s="155">
        <v>30.5</v>
      </c>
      <c r="Q134" s="155">
        <f>P134*J155</f>
        <v>1946.51</v>
      </c>
      <c r="R134" s="155">
        <f>G134+J134+M134+P134</f>
        <v>101.5</v>
      </c>
      <c r="S134" s="155">
        <f>H134+K134+N134+Q134</f>
        <v>6059.26</v>
      </c>
      <c r="T134" s="156"/>
      <c r="V134" s="158"/>
    </row>
    <row r="135" spans="1:22" s="157" customFormat="1" ht="25.5" customHeight="1">
      <c r="A135" s="152"/>
      <c r="B135" s="451"/>
      <c r="C135" s="452"/>
      <c r="D135" s="453"/>
      <c r="E135" s="162" t="s">
        <v>2</v>
      </c>
      <c r="F135" s="154"/>
      <c r="G135" s="155">
        <v>2.1</v>
      </c>
      <c r="H135" s="155">
        <f>G135*H157</f>
        <v>12028.506</v>
      </c>
      <c r="I135" s="155"/>
      <c r="J135" s="155">
        <v>0.9</v>
      </c>
      <c r="K135" s="155">
        <f>J135*H157</f>
        <v>5155.074</v>
      </c>
      <c r="L135" s="155"/>
      <c r="M135" s="155">
        <v>2.2</v>
      </c>
      <c r="N135" s="155">
        <f>M135*J157</f>
        <v>15303.662000000002</v>
      </c>
      <c r="O135" s="155"/>
      <c r="P135" s="155">
        <v>2.3</v>
      </c>
      <c r="Q135" s="155">
        <f>P135*J157</f>
        <v>15999.283</v>
      </c>
      <c r="R135" s="155">
        <f>G135+J135+M135+P135</f>
        <v>7.5</v>
      </c>
      <c r="S135" s="155">
        <f>H135+K135+N135+Q135</f>
        <v>48486.524999999994</v>
      </c>
      <c r="T135" s="156"/>
      <c r="V135" s="158"/>
    </row>
    <row r="136" spans="1:22" ht="33" customHeight="1">
      <c r="A136" s="11"/>
      <c r="B136" s="350" t="s">
        <v>55</v>
      </c>
      <c r="C136" s="351"/>
      <c r="D136" s="352"/>
      <c r="E136" s="148"/>
      <c r="F136" s="5"/>
      <c r="G136" s="107"/>
      <c r="H136" s="107">
        <f>H137+H138</f>
        <v>65393.53</v>
      </c>
      <c r="I136" s="107"/>
      <c r="J136" s="107"/>
      <c r="K136" s="107">
        <f>K137+K138</f>
        <v>62267.049999999996</v>
      </c>
      <c r="L136" s="107"/>
      <c r="M136" s="107"/>
      <c r="N136" s="107">
        <f>N137+N138</f>
        <v>76869.405</v>
      </c>
      <c r="O136" s="107"/>
      <c r="P136" s="107"/>
      <c r="Q136" s="107">
        <f>Q137+Q138</f>
        <v>115248.32875</v>
      </c>
      <c r="R136" s="107"/>
      <c r="S136" s="107">
        <f>S137+S138</f>
        <v>319778.31375000003</v>
      </c>
      <c r="V136" s="10"/>
    </row>
    <row r="137" spans="1:22" ht="25.5" customHeight="1">
      <c r="A137" s="11"/>
      <c r="B137" s="443"/>
      <c r="C137" s="444"/>
      <c r="D137" s="445"/>
      <c r="E137" s="141" t="s">
        <v>70</v>
      </c>
      <c r="F137" s="5"/>
      <c r="G137" s="107">
        <v>100</v>
      </c>
      <c r="H137" s="107">
        <f>G137*H155</f>
        <v>5251</v>
      </c>
      <c r="I137" s="107"/>
      <c r="J137" s="107">
        <v>95</v>
      </c>
      <c r="K137" s="107">
        <f>J137*H155</f>
        <v>4988.45</v>
      </c>
      <c r="L137" s="107"/>
      <c r="M137" s="107">
        <v>60</v>
      </c>
      <c r="N137" s="107">
        <f>M137*J155</f>
        <v>3829.2</v>
      </c>
      <c r="O137" s="107"/>
      <c r="P137" s="107">
        <v>130</v>
      </c>
      <c r="Q137" s="107">
        <f>P137*J155</f>
        <v>8296.6</v>
      </c>
      <c r="R137" s="107">
        <f>G137+J137+M137+P137</f>
        <v>385</v>
      </c>
      <c r="S137" s="107">
        <f>H137+K137+N137+Q137</f>
        <v>22365.25</v>
      </c>
      <c r="T137" s="47" t="s">
        <v>77</v>
      </c>
      <c r="V137" s="10"/>
    </row>
    <row r="138" spans="1:22" ht="25.5" customHeight="1">
      <c r="A138" s="11"/>
      <c r="B138" s="443"/>
      <c r="C138" s="444"/>
      <c r="D138" s="445"/>
      <c r="E138" s="141" t="s">
        <v>2</v>
      </c>
      <c r="F138" s="5"/>
      <c r="G138" s="107">
        <v>10.5</v>
      </c>
      <c r="H138" s="107">
        <f>G138*H158</f>
        <v>60142.53</v>
      </c>
      <c r="I138" s="107"/>
      <c r="J138" s="107">
        <v>10</v>
      </c>
      <c r="K138" s="107">
        <f>J138*H158</f>
        <v>57278.6</v>
      </c>
      <c r="L138" s="107"/>
      <c r="M138" s="107">
        <v>10.5</v>
      </c>
      <c r="N138" s="107">
        <f>M138*J158</f>
        <v>73040.205</v>
      </c>
      <c r="O138" s="107"/>
      <c r="P138" s="159">
        <v>15.375</v>
      </c>
      <c r="Q138" s="107">
        <f>P138*J158</f>
        <v>106951.72875</v>
      </c>
      <c r="R138" s="107">
        <f>G138+J138+M138+P138</f>
        <v>46.375</v>
      </c>
      <c r="S138" s="107">
        <f>H138+K138+N138+Q138</f>
        <v>297413.06375000003</v>
      </c>
      <c r="V138" s="10"/>
    </row>
    <row r="139" spans="1:22" ht="33" customHeight="1">
      <c r="A139" s="11"/>
      <c r="B139" s="331" t="s">
        <v>81</v>
      </c>
      <c r="C139" s="332"/>
      <c r="D139" s="333"/>
      <c r="E139" s="148"/>
      <c r="F139" s="5"/>
      <c r="G139" s="107"/>
      <c r="H139" s="107">
        <f>H140+H141</f>
        <v>127923.12999999999</v>
      </c>
      <c r="I139" s="107"/>
      <c r="J139" s="107"/>
      <c r="K139" s="107">
        <f>K140+K141</f>
        <v>159932.5518</v>
      </c>
      <c r="L139" s="107"/>
      <c r="M139" s="107"/>
      <c r="N139" s="107">
        <f>SUM(N140:N141)</f>
        <v>79422.205</v>
      </c>
      <c r="O139" s="107"/>
      <c r="P139" s="107"/>
      <c r="Q139" s="107">
        <f>SUM(Q140:Q141)</f>
        <v>194242.6623</v>
      </c>
      <c r="R139" s="107"/>
      <c r="S139" s="107">
        <f>SUM(S140:S141)</f>
        <v>561520.5491</v>
      </c>
      <c r="V139" s="10"/>
    </row>
    <row r="140" spans="1:22" ht="25.5" customHeight="1">
      <c r="A140" s="11"/>
      <c r="B140" s="443"/>
      <c r="C140" s="444"/>
      <c r="D140" s="445"/>
      <c r="E140" s="141" t="s">
        <v>70</v>
      </c>
      <c r="F140" s="5"/>
      <c r="G140" s="107">
        <v>200</v>
      </c>
      <c r="H140" s="107">
        <f>SUM(G140)*H155</f>
        <v>10502</v>
      </c>
      <c r="I140" s="107"/>
      <c r="J140" s="107">
        <v>250</v>
      </c>
      <c r="K140" s="107">
        <f>SUM(J140)*H155</f>
        <v>13127.5</v>
      </c>
      <c r="L140" s="107"/>
      <c r="M140" s="107">
        <v>100</v>
      </c>
      <c r="N140" s="107">
        <f>SUM(M140)*J155</f>
        <v>6382</v>
      </c>
      <c r="O140" s="107"/>
      <c r="P140" s="107">
        <v>250</v>
      </c>
      <c r="Q140" s="107">
        <f>SUM(P140)*J155</f>
        <v>15955</v>
      </c>
      <c r="R140" s="107">
        <f>SUM(G140)+J140+M140+P140</f>
        <v>800</v>
      </c>
      <c r="S140" s="107">
        <f>H140+K140+N140+Q140</f>
        <v>45966.5</v>
      </c>
      <c r="V140" s="10"/>
    </row>
    <row r="141" spans="1:22" ht="25.5" customHeight="1">
      <c r="A141" s="11"/>
      <c r="B141" s="443"/>
      <c r="C141" s="444"/>
      <c r="D141" s="445"/>
      <c r="E141" s="141" t="s">
        <v>2</v>
      </c>
      <c r="F141" s="5"/>
      <c r="G141" s="107">
        <v>20.5</v>
      </c>
      <c r="H141" s="107">
        <f>SUM(G141)*H157</f>
        <v>117421.12999999999</v>
      </c>
      <c r="I141" s="107"/>
      <c r="J141" s="107">
        <v>25.63</v>
      </c>
      <c r="K141" s="107">
        <f>SUM(J141)*H157</f>
        <v>146805.0518</v>
      </c>
      <c r="L141" s="107"/>
      <c r="M141" s="107">
        <v>10.5</v>
      </c>
      <c r="N141" s="107">
        <f>SUM(M141)*J157</f>
        <v>73040.205</v>
      </c>
      <c r="O141" s="107"/>
      <c r="P141" s="107">
        <v>25.63</v>
      </c>
      <c r="Q141" s="107">
        <f>SUM(P141)*J157</f>
        <v>178287.6623</v>
      </c>
      <c r="R141" s="107">
        <f>SUM(G141)+J141+M141+P141</f>
        <v>82.25999999999999</v>
      </c>
      <c r="S141" s="107">
        <f>SUM(H141)+K141+N141+Q141</f>
        <v>515554.04909999995</v>
      </c>
      <c r="V141" s="10"/>
    </row>
    <row r="142" spans="1:22" ht="25.5" customHeight="1">
      <c r="A142" s="70">
        <v>5</v>
      </c>
      <c r="B142" s="454" t="s">
        <v>82</v>
      </c>
      <c r="C142" s="455"/>
      <c r="D142" s="456"/>
      <c r="E142" s="65" t="s">
        <v>79</v>
      </c>
      <c r="F142" s="5"/>
      <c r="G142" s="110"/>
      <c r="H142" s="110">
        <f>H145+H148</f>
        <v>5016.6738</v>
      </c>
      <c r="I142" s="110"/>
      <c r="J142" s="110"/>
      <c r="K142" s="110">
        <f>K145+K148</f>
        <v>4459.158399999999</v>
      </c>
      <c r="L142" s="110"/>
      <c r="M142" s="110"/>
      <c r="N142" s="110">
        <f>N145+N148</f>
        <v>5604.5398000000005</v>
      </c>
      <c r="O142" s="110"/>
      <c r="P142" s="110"/>
      <c r="Q142" s="110">
        <f>Q145+Q148</f>
        <v>6021.9124</v>
      </c>
      <c r="R142" s="110"/>
      <c r="S142" s="110">
        <f>H142+K142+N142+Q142</f>
        <v>21102.2844</v>
      </c>
      <c r="V142" s="10"/>
    </row>
    <row r="143" spans="1:22" ht="25.5" customHeight="1">
      <c r="A143" s="70"/>
      <c r="B143" s="135"/>
      <c r="C143" s="136"/>
      <c r="D143" s="137"/>
      <c r="E143" s="138" t="s">
        <v>70</v>
      </c>
      <c r="F143" s="5"/>
      <c r="G143" s="44">
        <f>G146+G149</f>
        <v>5</v>
      </c>
      <c r="H143" s="44">
        <f aca="true" t="shared" si="16" ref="H143:Q144">H146+H149</f>
        <v>262.55</v>
      </c>
      <c r="I143" s="44">
        <f t="shared" si="16"/>
        <v>0</v>
      </c>
      <c r="J143" s="44">
        <f t="shared" si="16"/>
        <v>4.2</v>
      </c>
      <c r="K143" s="44">
        <f t="shared" si="16"/>
        <v>220.542</v>
      </c>
      <c r="L143" s="44">
        <f t="shared" si="16"/>
        <v>0</v>
      </c>
      <c r="M143" s="44">
        <f t="shared" si="16"/>
        <v>2.8000000000000003</v>
      </c>
      <c r="N143" s="44">
        <f t="shared" si="16"/>
        <v>178.69600000000003</v>
      </c>
      <c r="O143" s="44">
        <f t="shared" si="16"/>
        <v>0</v>
      </c>
      <c r="P143" s="44">
        <f t="shared" si="16"/>
        <v>2.8000000000000003</v>
      </c>
      <c r="Q143" s="44">
        <f t="shared" si="16"/>
        <v>178.69600000000003</v>
      </c>
      <c r="R143" s="44">
        <f>SUM(G143)+J143+M143+P143</f>
        <v>14.8</v>
      </c>
      <c r="S143" s="44">
        <f>H143+K143+N143+Q143</f>
        <v>840.484</v>
      </c>
      <c r="V143" s="10"/>
    </row>
    <row r="144" spans="1:22" ht="25.5" customHeight="1">
      <c r="A144" s="70"/>
      <c r="B144" s="135"/>
      <c r="C144" s="136"/>
      <c r="D144" s="137"/>
      <c r="E144" s="138" t="s">
        <v>72</v>
      </c>
      <c r="F144" s="5"/>
      <c r="G144" s="44">
        <f>G147+G150</f>
        <v>0.83</v>
      </c>
      <c r="H144" s="44">
        <f t="shared" si="16"/>
        <v>4754.123799999999</v>
      </c>
      <c r="I144" s="44">
        <f aca="true" t="shared" si="17" ref="I144:Q144">I147+I150</f>
        <v>0</v>
      </c>
      <c r="J144" s="44">
        <f t="shared" si="17"/>
        <v>0.74</v>
      </c>
      <c r="K144" s="44">
        <f t="shared" si="16"/>
        <v>4238.6164</v>
      </c>
      <c r="L144" s="44">
        <f t="shared" si="17"/>
        <v>0</v>
      </c>
      <c r="M144" s="44">
        <f t="shared" si="17"/>
        <v>0.78</v>
      </c>
      <c r="N144" s="44">
        <f t="shared" si="17"/>
        <v>5425.8438</v>
      </c>
      <c r="O144" s="44">
        <f t="shared" si="17"/>
        <v>0</v>
      </c>
      <c r="P144" s="44">
        <f t="shared" si="17"/>
        <v>0.84</v>
      </c>
      <c r="Q144" s="44">
        <f t="shared" si="17"/>
        <v>5843.2164</v>
      </c>
      <c r="R144" s="44">
        <f>SUM(G144)+J144+M144+P144</f>
        <v>3.1899999999999995</v>
      </c>
      <c r="S144" s="44">
        <f aca="true" t="shared" si="18" ref="S144:S150">SUM(H144)+K144+N144+Q144</f>
        <v>20261.8004</v>
      </c>
      <c r="V144" s="10"/>
    </row>
    <row r="145" spans="1:22" ht="25.5" customHeight="1">
      <c r="A145" s="70"/>
      <c r="B145" s="321" t="s">
        <v>83</v>
      </c>
      <c r="C145" s="344"/>
      <c r="D145" s="345"/>
      <c r="E145" s="141"/>
      <c r="F145" s="5"/>
      <c r="G145" s="107"/>
      <c r="H145" s="107">
        <f>SUM(H146:H147)</f>
        <v>656.3195999999999</v>
      </c>
      <c r="I145" s="107"/>
      <c r="J145" s="107"/>
      <c r="K145" s="107">
        <f>SUM(K146:K147)</f>
        <v>125.05919999999999</v>
      </c>
      <c r="L145" s="107"/>
      <c r="M145" s="107"/>
      <c r="N145" s="107">
        <f>SUM(N146:N147)</f>
        <v>423.7546</v>
      </c>
      <c r="O145" s="107"/>
      <c r="P145" s="107"/>
      <c r="Q145" s="107">
        <f>SUM(Q146:Q147)</f>
        <v>841.1271999999999</v>
      </c>
      <c r="R145" s="107"/>
      <c r="S145" s="107">
        <f t="shared" si="18"/>
        <v>2046.2605999999998</v>
      </c>
      <c r="V145" s="10"/>
    </row>
    <row r="146" spans="1:22" ht="25.5" customHeight="1">
      <c r="A146" s="70"/>
      <c r="B146" s="131"/>
      <c r="C146" s="132"/>
      <c r="D146" s="133"/>
      <c r="E146" s="141" t="s">
        <v>70</v>
      </c>
      <c r="F146" s="5"/>
      <c r="G146" s="107">
        <v>0.5</v>
      </c>
      <c r="H146" s="107">
        <f>SUM(G146)*H155</f>
        <v>26.255</v>
      </c>
      <c r="I146" s="107"/>
      <c r="J146" s="107">
        <v>0.2</v>
      </c>
      <c r="K146" s="107">
        <f>SUM(J146)*H155</f>
        <v>10.502</v>
      </c>
      <c r="L146" s="107"/>
      <c r="M146" s="107">
        <v>0.1</v>
      </c>
      <c r="N146" s="107">
        <f>SUM(M146)*J155</f>
        <v>6.382000000000001</v>
      </c>
      <c r="O146" s="107"/>
      <c r="P146" s="107">
        <v>0.1</v>
      </c>
      <c r="Q146" s="107">
        <f>SUM(P146)*J155</f>
        <v>6.382000000000001</v>
      </c>
      <c r="R146" s="107">
        <f>SUM(G146)+J146+M146+P146</f>
        <v>0.8999999999999999</v>
      </c>
      <c r="S146" s="107">
        <f t="shared" si="18"/>
        <v>49.520999999999994</v>
      </c>
      <c r="V146" s="10"/>
    </row>
    <row r="147" spans="1:22" ht="25.5" customHeight="1">
      <c r="A147" s="70"/>
      <c r="B147" s="131"/>
      <c r="C147" s="132"/>
      <c r="D147" s="133"/>
      <c r="E147" s="141" t="s">
        <v>2</v>
      </c>
      <c r="F147" s="5"/>
      <c r="G147" s="107">
        <v>0.11</v>
      </c>
      <c r="H147" s="107">
        <f>SUM(G147)*H157</f>
        <v>630.0645999999999</v>
      </c>
      <c r="I147" s="107"/>
      <c r="J147" s="107">
        <v>0.02</v>
      </c>
      <c r="K147" s="107">
        <f>SUM(J147)*H157</f>
        <v>114.5572</v>
      </c>
      <c r="L147" s="107"/>
      <c r="M147" s="107">
        <v>0.06</v>
      </c>
      <c r="N147" s="107">
        <f>SUM(M147)*J157</f>
        <v>417.3726</v>
      </c>
      <c r="O147" s="107"/>
      <c r="P147" s="107">
        <v>0.12</v>
      </c>
      <c r="Q147" s="107">
        <f>SUM(P147)*J157</f>
        <v>834.7452</v>
      </c>
      <c r="R147" s="107">
        <f>SUM(G147)+J147+M147+P147</f>
        <v>0.31</v>
      </c>
      <c r="S147" s="107">
        <f t="shared" si="18"/>
        <v>1996.7395999999999</v>
      </c>
      <c r="V147" s="10"/>
    </row>
    <row r="148" spans="1:22" ht="25.5" customHeight="1">
      <c r="A148" s="70"/>
      <c r="B148" s="321" t="s">
        <v>84</v>
      </c>
      <c r="C148" s="344"/>
      <c r="D148" s="345"/>
      <c r="E148" s="141"/>
      <c r="F148" s="5"/>
      <c r="G148" s="107"/>
      <c r="H148" s="107">
        <f>SUM(H149:H150)</f>
        <v>4360.3542</v>
      </c>
      <c r="I148" s="107"/>
      <c r="J148" s="107"/>
      <c r="K148" s="107">
        <f>SUM(K149:K150)</f>
        <v>4334.0992</v>
      </c>
      <c r="L148" s="107"/>
      <c r="M148" s="107"/>
      <c r="N148" s="107">
        <f>SUM(N149:N150)</f>
        <v>5180.7852</v>
      </c>
      <c r="O148" s="107"/>
      <c r="P148" s="107"/>
      <c r="Q148" s="107">
        <f>SUM(Q149:Q150)</f>
        <v>5180.7852</v>
      </c>
      <c r="R148" s="107"/>
      <c r="S148" s="107">
        <f t="shared" si="18"/>
        <v>19056.0238</v>
      </c>
      <c r="V148" s="10"/>
    </row>
    <row r="149" spans="1:22" ht="25.5" customHeight="1">
      <c r="A149" s="70"/>
      <c r="B149" s="131"/>
      <c r="C149" s="132"/>
      <c r="D149" s="133"/>
      <c r="E149" s="141" t="s">
        <v>70</v>
      </c>
      <c r="F149" s="5"/>
      <c r="G149" s="107">
        <v>4.5</v>
      </c>
      <c r="H149" s="107">
        <f>SUM(G149)*H155</f>
        <v>236.295</v>
      </c>
      <c r="I149" s="107"/>
      <c r="J149" s="107">
        <v>4</v>
      </c>
      <c r="K149" s="107">
        <f>SUM(J149)*H155</f>
        <v>210.04</v>
      </c>
      <c r="L149" s="107"/>
      <c r="M149" s="107">
        <v>2.7</v>
      </c>
      <c r="N149" s="107">
        <f>SUM(M149)*J155</f>
        <v>172.31400000000002</v>
      </c>
      <c r="O149" s="107"/>
      <c r="P149" s="107">
        <v>2.7</v>
      </c>
      <c r="Q149" s="107">
        <f>SUM(P149)*J155</f>
        <v>172.31400000000002</v>
      </c>
      <c r="R149" s="107">
        <f>SUM(G149)+J149+M149+P149</f>
        <v>13.899999999999999</v>
      </c>
      <c r="S149" s="107">
        <f t="shared" si="18"/>
        <v>790.963</v>
      </c>
      <c r="V149" s="10"/>
    </row>
    <row r="150" spans="1:22" ht="25.5" customHeight="1">
      <c r="A150" s="70"/>
      <c r="B150" s="131"/>
      <c r="C150" s="132"/>
      <c r="D150" s="133"/>
      <c r="E150" s="141" t="s">
        <v>2</v>
      </c>
      <c r="F150" s="5"/>
      <c r="G150" s="107">
        <v>0.72</v>
      </c>
      <c r="H150" s="107">
        <f>SUM(G150)*H157</f>
        <v>4124.0592</v>
      </c>
      <c r="I150" s="107"/>
      <c r="J150" s="107">
        <v>0.72</v>
      </c>
      <c r="K150" s="107">
        <f>SUM(J150)*H157</f>
        <v>4124.0592</v>
      </c>
      <c r="L150" s="107"/>
      <c r="M150" s="107">
        <v>0.72</v>
      </c>
      <c r="N150" s="107">
        <f>SUM(M150)*J157</f>
        <v>5008.4712</v>
      </c>
      <c r="O150" s="107"/>
      <c r="P150" s="107">
        <v>0.72</v>
      </c>
      <c r="Q150" s="107">
        <f>SUM(P150)*J157</f>
        <v>5008.4712</v>
      </c>
      <c r="R150" s="107">
        <f>SUM(G150)+J150+M150+P150</f>
        <v>2.88</v>
      </c>
      <c r="S150" s="107">
        <f t="shared" si="18"/>
        <v>18265.0608</v>
      </c>
      <c r="V150" s="10"/>
    </row>
    <row r="151" spans="1:19" ht="38.25" customHeight="1">
      <c r="A151" s="45"/>
      <c r="B151" s="435" t="s">
        <v>19</v>
      </c>
      <c r="C151" s="435"/>
      <c r="D151" s="435"/>
      <c r="E151" s="142"/>
      <c r="F151" s="11">
        <f>SUM(F70:F105)</f>
        <v>1470.1</v>
      </c>
      <c r="G151" s="44"/>
      <c r="H151" s="46">
        <f>H70+H91+H106+H130+H142</f>
        <v>640689.7208299999</v>
      </c>
      <c r="I151" s="44">
        <f>SUM(I70:I105)</f>
        <v>0</v>
      </c>
      <c r="J151" s="44"/>
      <c r="K151" s="46">
        <f>K70+K91+K106+K130+K142</f>
        <v>725522.7302</v>
      </c>
      <c r="L151" s="44">
        <f>SUM(L70:L105)</f>
        <v>0</v>
      </c>
      <c r="M151" s="44"/>
      <c r="N151" s="44">
        <f>N70+N91+N106+N130+N142</f>
        <v>596222.1056899999</v>
      </c>
      <c r="O151" s="44">
        <f>SUM(O70:O105)</f>
        <v>0</v>
      </c>
      <c r="P151" s="44"/>
      <c r="Q151" s="44">
        <f>Q70+Q91+Q106+Q130+Q142</f>
        <v>914229.57134</v>
      </c>
      <c r="R151" s="44"/>
      <c r="S151" s="44">
        <f>S152+S153</f>
        <v>2876664.12806</v>
      </c>
    </row>
    <row r="152" spans="1:19" ht="38.25" customHeight="1">
      <c r="A152" s="45"/>
      <c r="B152" s="149"/>
      <c r="C152" s="150"/>
      <c r="D152" s="151"/>
      <c r="E152" s="141" t="s">
        <v>70</v>
      </c>
      <c r="F152" s="11"/>
      <c r="G152" s="44">
        <f>G71+G92+G107+G131+G143</f>
        <v>1237.701</v>
      </c>
      <c r="H152" s="46">
        <f>H71+H92+H107+H131+H143</f>
        <v>67834.98651</v>
      </c>
      <c r="I152" s="44"/>
      <c r="J152" s="44">
        <f>J71+J92+J107+J131+J143</f>
        <v>1282.25</v>
      </c>
      <c r="K152" s="44">
        <f>K71+K92+K107+K131+K143</f>
        <v>71429.75749999999</v>
      </c>
      <c r="L152" s="44"/>
      <c r="M152" s="44">
        <f>M71+M92+M107+M131+M143</f>
        <v>700.52</v>
      </c>
      <c r="N152" s="44">
        <f>N71+N92+N107+N131+N143</f>
        <v>46340.661400000005</v>
      </c>
      <c r="O152" s="44"/>
      <c r="P152" s="44">
        <f>P71+P92+P107+P131+P143</f>
        <v>1267.6200000000001</v>
      </c>
      <c r="Q152" s="44">
        <f>Q71+Q92+Q107+Q131+Q143</f>
        <v>85647.5734</v>
      </c>
      <c r="R152" s="44">
        <f>R71+R92+R107+R131+R143</f>
        <v>4488.091</v>
      </c>
      <c r="S152" s="44">
        <f>S71+S92+S107+S131+S143</f>
        <v>271252.97881</v>
      </c>
    </row>
    <row r="153" spans="1:19" ht="38.25" customHeight="1">
      <c r="A153" s="45"/>
      <c r="B153" s="149"/>
      <c r="C153" s="150"/>
      <c r="D153" s="151"/>
      <c r="E153" s="141" t="s">
        <v>2</v>
      </c>
      <c r="F153" s="11"/>
      <c r="G153" s="163">
        <f>G72+G93+G108+G132+G144</f>
        <v>100.01200000000001</v>
      </c>
      <c r="H153" s="46">
        <f>H72+H93+H108+H132+H144</f>
        <v>572854.7343199999</v>
      </c>
      <c r="I153" s="44"/>
      <c r="J153" s="163">
        <f>J72+J93+J108+J132+J144</f>
        <v>114.19499999999998</v>
      </c>
      <c r="K153" s="44">
        <f>K72+K93+K108+K132+K144</f>
        <v>654092.9727</v>
      </c>
      <c r="L153" s="44"/>
      <c r="M153" s="44">
        <f>M72+M93+M108+M132+M144</f>
        <v>79.04899999999999</v>
      </c>
      <c r="N153" s="44">
        <f>N72+N93+N108+N132+N144</f>
        <v>549881.4442899999</v>
      </c>
      <c r="O153" s="44"/>
      <c r="P153" s="44">
        <f>P72+P93+P108+P132+P144</f>
        <v>119.114</v>
      </c>
      <c r="Q153" s="44">
        <f>Q72+Q93+Q108+Q132+Q144</f>
        <v>828581.99794</v>
      </c>
      <c r="R153" s="44">
        <f>R72+R93+R108+R132+R144</f>
        <v>412.37</v>
      </c>
      <c r="S153" s="44">
        <f>S72+S93+S108+S132+S144</f>
        <v>2605411.1492500002</v>
      </c>
    </row>
    <row r="154" spans="1:19" ht="49.5" customHeight="1">
      <c r="A154" s="38"/>
      <c r="B154" s="448" t="s">
        <v>8</v>
      </c>
      <c r="C154" s="449"/>
      <c r="D154" s="450"/>
      <c r="E154" s="143"/>
      <c r="F154" s="403" t="s">
        <v>119</v>
      </c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</row>
    <row r="155" spans="1:20" s="9" customFormat="1" ht="24.75" customHeight="1">
      <c r="A155" s="81"/>
      <c r="B155" s="82"/>
      <c r="C155" s="82"/>
      <c r="D155" s="82"/>
      <c r="E155" s="82"/>
      <c r="F155" s="79" t="s">
        <v>18</v>
      </c>
      <c r="G155" s="79" t="s">
        <v>18</v>
      </c>
      <c r="H155" s="83">
        <v>52.51</v>
      </c>
      <c r="I155" s="83" t="s">
        <v>16</v>
      </c>
      <c r="J155" s="83">
        <v>63.82</v>
      </c>
      <c r="K155" s="84"/>
      <c r="L155" s="84"/>
      <c r="M155" s="84"/>
      <c r="N155" s="84"/>
      <c r="O155" s="84"/>
      <c r="P155" s="84"/>
      <c r="Q155" s="84"/>
      <c r="R155" s="84"/>
      <c r="S155" s="84"/>
      <c r="T155" s="78"/>
    </row>
    <row r="156" spans="1:20" s="9" customFormat="1" ht="55.5" customHeight="1">
      <c r="A156" s="81"/>
      <c r="B156" s="82"/>
      <c r="C156" s="82"/>
      <c r="D156" s="82"/>
      <c r="E156" s="82"/>
      <c r="F156" s="79" t="s">
        <v>13</v>
      </c>
      <c r="G156" s="79" t="s">
        <v>32</v>
      </c>
      <c r="H156" s="83">
        <v>65.44</v>
      </c>
      <c r="I156" s="83"/>
      <c r="J156" s="83">
        <v>78.47</v>
      </c>
      <c r="K156" s="84"/>
      <c r="L156" s="84"/>
      <c r="M156" s="85" t="s">
        <v>73</v>
      </c>
      <c r="N156" s="84" t="s">
        <v>74</v>
      </c>
      <c r="O156" s="84"/>
      <c r="P156" s="84" t="s">
        <v>13</v>
      </c>
      <c r="Q156" s="84"/>
      <c r="R156" s="84"/>
      <c r="S156" s="84"/>
      <c r="T156" s="78"/>
    </row>
    <row r="157" spans="1:20" s="9" customFormat="1" ht="24" customHeight="1">
      <c r="A157" s="81"/>
      <c r="B157" s="82"/>
      <c r="C157" s="82"/>
      <c r="D157" s="82"/>
      <c r="E157" s="82"/>
      <c r="F157" s="79"/>
      <c r="G157" s="79"/>
      <c r="H157" s="86">
        <v>5727.86</v>
      </c>
      <c r="I157" s="86"/>
      <c r="J157" s="86">
        <v>6956.21</v>
      </c>
      <c r="K157" s="84"/>
      <c r="L157" s="84"/>
      <c r="M157" s="84" t="s">
        <v>75</v>
      </c>
      <c r="N157" s="84">
        <v>0.06054</v>
      </c>
      <c r="O157" s="84"/>
      <c r="P157" s="84">
        <v>0.05688</v>
      </c>
      <c r="Q157" s="87"/>
      <c r="R157" s="87"/>
      <c r="S157" s="88"/>
      <c r="T157" s="78"/>
    </row>
    <row r="158" spans="1:20" s="9" customFormat="1" ht="21" customHeight="1">
      <c r="A158" s="81"/>
      <c r="B158" s="82"/>
      <c r="C158" s="82"/>
      <c r="D158" s="82"/>
      <c r="E158" s="82"/>
      <c r="F158" s="79"/>
      <c r="G158" s="79"/>
      <c r="H158" s="86">
        <v>5727.86</v>
      </c>
      <c r="I158" s="86"/>
      <c r="J158" s="86">
        <v>6956.21</v>
      </c>
      <c r="K158" s="84"/>
      <c r="L158" s="84"/>
      <c r="M158" s="84" t="s">
        <v>76</v>
      </c>
      <c r="N158" s="84">
        <v>0.06054</v>
      </c>
      <c r="O158" s="84"/>
      <c r="P158" s="84">
        <v>0.05688</v>
      </c>
      <c r="Q158" s="457"/>
      <c r="R158" s="457"/>
      <c r="S158" s="457"/>
      <c r="T158" s="78"/>
    </row>
    <row r="159" spans="1:20" s="9" customFormat="1" ht="15" customHeight="1">
      <c r="A159" s="81"/>
      <c r="B159" s="82"/>
      <c r="C159" s="82"/>
      <c r="D159" s="82"/>
      <c r="E159" s="82"/>
      <c r="F159" s="79"/>
      <c r="G159" s="79"/>
      <c r="H159" s="86"/>
      <c r="I159" s="86"/>
      <c r="J159" s="86"/>
      <c r="K159" s="84"/>
      <c r="L159" s="84"/>
      <c r="M159" s="84"/>
      <c r="N159" s="84"/>
      <c r="O159" s="84"/>
      <c r="P159" s="84"/>
      <c r="Q159" s="457"/>
      <c r="R159" s="457"/>
      <c r="S159" s="457"/>
      <c r="T159" s="78"/>
    </row>
    <row r="160" spans="1:20" s="9" customFormat="1" ht="13.5" customHeight="1">
      <c r="A160" s="81"/>
      <c r="B160" s="82"/>
      <c r="C160" s="82"/>
      <c r="D160" s="82"/>
      <c r="E160" s="82"/>
      <c r="F160" s="79"/>
      <c r="G160" s="79"/>
      <c r="H160" s="79"/>
      <c r="I160" s="79"/>
      <c r="J160" s="79"/>
      <c r="K160" s="84"/>
      <c r="L160" s="84"/>
      <c r="M160" s="84"/>
      <c r="N160" s="84"/>
      <c r="O160" s="84"/>
      <c r="P160" s="84"/>
      <c r="Q160" s="457"/>
      <c r="R160" s="457"/>
      <c r="S160" s="457"/>
      <c r="T160" s="78"/>
    </row>
    <row r="161" spans="1:20" s="9" customFormat="1" ht="15.75" customHeight="1">
      <c r="A161" s="81"/>
      <c r="B161" s="82"/>
      <c r="C161" s="82"/>
      <c r="D161" s="82"/>
      <c r="E161" s="82"/>
      <c r="F161" s="79"/>
      <c r="G161" s="79"/>
      <c r="H161" s="79"/>
      <c r="I161" s="79"/>
      <c r="J161" s="79"/>
      <c r="K161" s="84"/>
      <c r="L161" s="84"/>
      <c r="M161" s="84"/>
      <c r="N161" s="84"/>
      <c r="O161" s="84"/>
      <c r="P161" s="84"/>
      <c r="Q161" s="84"/>
      <c r="R161" s="84"/>
      <c r="S161" s="84"/>
      <c r="T161" s="78"/>
    </row>
    <row r="162" spans="1:20" s="9" customFormat="1" ht="26.25" customHeight="1" hidden="1">
      <c r="A162" s="458" t="s">
        <v>62</v>
      </c>
      <c r="B162" s="458"/>
      <c r="C162" s="458"/>
      <c r="D162" s="458"/>
      <c r="E162" s="458"/>
      <c r="F162" s="458"/>
      <c r="G162" s="458"/>
      <c r="H162" s="458"/>
      <c r="I162" s="458"/>
      <c r="J162" s="458"/>
      <c r="K162" s="458"/>
      <c r="L162" s="458"/>
      <c r="M162" s="458"/>
      <c r="N162" s="458"/>
      <c r="O162" s="458"/>
      <c r="P162" s="458"/>
      <c r="Q162" s="458"/>
      <c r="R162" s="458"/>
      <c r="S162" s="458"/>
      <c r="T162" s="78"/>
    </row>
    <row r="163" spans="1:20" s="9" customFormat="1" ht="35.25" hidden="1">
      <c r="A163" s="459" t="s">
        <v>15</v>
      </c>
      <c r="B163" s="460" t="s">
        <v>0</v>
      </c>
      <c r="C163" s="461"/>
      <c r="D163" s="462"/>
      <c r="E163" s="89"/>
      <c r="F163" s="466" t="s">
        <v>1</v>
      </c>
      <c r="G163" s="466"/>
      <c r="H163" s="466"/>
      <c r="I163" s="466" t="s">
        <v>3</v>
      </c>
      <c r="J163" s="466"/>
      <c r="K163" s="466"/>
      <c r="L163" s="466" t="s">
        <v>4</v>
      </c>
      <c r="M163" s="466"/>
      <c r="N163" s="466"/>
      <c r="O163" s="466" t="s">
        <v>6</v>
      </c>
      <c r="P163" s="466"/>
      <c r="Q163" s="466"/>
      <c r="R163" s="466" t="s">
        <v>7</v>
      </c>
      <c r="S163" s="466"/>
      <c r="T163" s="78"/>
    </row>
    <row r="164" spans="1:20" s="9" customFormat="1" ht="35.25" hidden="1">
      <c r="A164" s="459"/>
      <c r="B164" s="463"/>
      <c r="C164" s="464"/>
      <c r="D164" s="465"/>
      <c r="E164" s="90"/>
      <c r="F164" s="77"/>
      <c r="G164" s="91" t="s">
        <v>10</v>
      </c>
      <c r="H164" s="91" t="s">
        <v>5</v>
      </c>
      <c r="I164" s="91" t="s">
        <v>10</v>
      </c>
      <c r="J164" s="91" t="s">
        <v>10</v>
      </c>
      <c r="K164" s="91" t="s">
        <v>5</v>
      </c>
      <c r="L164" s="91" t="s">
        <v>10</v>
      </c>
      <c r="M164" s="91" t="s">
        <v>10</v>
      </c>
      <c r="N164" s="91" t="s">
        <v>5</v>
      </c>
      <c r="O164" s="91" t="s">
        <v>10</v>
      </c>
      <c r="P164" s="91" t="s">
        <v>10</v>
      </c>
      <c r="Q164" s="91" t="s">
        <v>5</v>
      </c>
      <c r="R164" s="91" t="s">
        <v>10</v>
      </c>
      <c r="S164" s="91" t="s">
        <v>5</v>
      </c>
      <c r="T164" s="78"/>
    </row>
    <row r="165" spans="1:22" s="9" customFormat="1" ht="32.25" customHeight="1" hidden="1">
      <c r="A165" s="92">
        <v>1</v>
      </c>
      <c r="B165" s="467" t="s">
        <v>33</v>
      </c>
      <c r="C165" s="468"/>
      <c r="D165" s="469"/>
      <c r="E165" s="93"/>
      <c r="F165" s="92">
        <v>14.8</v>
      </c>
      <c r="G165" s="94">
        <v>3.3</v>
      </c>
      <c r="H165" s="94">
        <f>G165*J188</f>
        <v>97.152</v>
      </c>
      <c r="I165" s="94">
        <v>14.8</v>
      </c>
      <c r="J165" s="94">
        <v>3.3</v>
      </c>
      <c r="K165" s="94">
        <f>J165*J188</f>
        <v>97.152</v>
      </c>
      <c r="L165" s="94">
        <v>15</v>
      </c>
      <c r="M165" s="94">
        <v>3.4</v>
      </c>
      <c r="N165" s="94">
        <f>M165*J188</f>
        <v>100.096</v>
      </c>
      <c r="O165" s="94">
        <v>15</v>
      </c>
      <c r="P165" s="94">
        <v>3.3</v>
      </c>
      <c r="Q165" s="94">
        <f>P165*J188</f>
        <v>97.152</v>
      </c>
      <c r="R165" s="94">
        <f>G165+J165+M165+P165</f>
        <v>13.3</v>
      </c>
      <c r="S165" s="94">
        <f>H165+K165+N165+Q165</f>
        <v>391.55199999999996</v>
      </c>
      <c r="T165" s="78" t="s">
        <v>21</v>
      </c>
      <c r="U165" s="8"/>
      <c r="V165" s="8"/>
    </row>
    <row r="166" spans="1:22" s="9" customFormat="1" ht="32.25" customHeight="1" hidden="1">
      <c r="A166" s="92">
        <v>2</v>
      </c>
      <c r="B166" s="467" t="s">
        <v>41</v>
      </c>
      <c r="C166" s="468"/>
      <c r="D166" s="469"/>
      <c r="E166" s="93"/>
      <c r="F166" s="95"/>
      <c r="G166" s="94">
        <f>G167+G168+G169+G170+G171+G172</f>
        <v>4062.7</v>
      </c>
      <c r="H166" s="94">
        <f>H167+H168+H169+H170+H171+H172</f>
        <v>130684.578</v>
      </c>
      <c r="I166" s="94"/>
      <c r="J166" s="94">
        <f>J167+J168+J169+J170+J171+J172</f>
        <v>3746</v>
      </c>
      <c r="K166" s="94">
        <f>K167+K168+K169+K170+K171+K172</f>
        <v>121933.6</v>
      </c>
      <c r="L166" s="94"/>
      <c r="M166" s="94">
        <f>M167+M168+M169+M170+M171+M172</f>
        <v>3920.1</v>
      </c>
      <c r="N166" s="94">
        <f>N167+N168+N169+N170+N171+N172</f>
        <v>126797.51400000001</v>
      </c>
      <c r="O166" s="94"/>
      <c r="P166" s="94">
        <f>P167+P168+P169+P170+P171+P172</f>
        <v>3955.8</v>
      </c>
      <c r="Q166" s="94">
        <f>Q167+Q168+Q169+Q170+Q171+Q172</f>
        <v>128166.672</v>
      </c>
      <c r="R166" s="94">
        <f>R167+R168+R169+R170+R171+R172</f>
        <v>15684.6</v>
      </c>
      <c r="S166" s="94">
        <f>S167+S168+S169+S170+S171+S172</f>
        <v>507582.364</v>
      </c>
      <c r="T166" s="78"/>
      <c r="U166" s="8"/>
      <c r="V166" s="8"/>
    </row>
    <row r="167" spans="1:22" s="9" customFormat="1" ht="25.5" customHeight="1" hidden="1">
      <c r="A167" s="92"/>
      <c r="B167" s="470" t="s">
        <v>34</v>
      </c>
      <c r="C167" s="471"/>
      <c r="D167" s="472"/>
      <c r="E167" s="96"/>
      <c r="F167" s="95">
        <v>3068.8</v>
      </c>
      <c r="G167" s="97">
        <v>520</v>
      </c>
      <c r="H167" s="97">
        <f>G167*J188</f>
        <v>15308.800000000001</v>
      </c>
      <c r="I167" s="97">
        <v>2511</v>
      </c>
      <c r="J167" s="97">
        <v>185</v>
      </c>
      <c r="K167" s="97">
        <f>J167*J188</f>
        <v>5446.400000000001</v>
      </c>
      <c r="L167" s="97">
        <v>2511</v>
      </c>
      <c r="M167" s="97">
        <v>590</v>
      </c>
      <c r="N167" s="97">
        <f>M167*J188</f>
        <v>17369.600000000002</v>
      </c>
      <c r="O167" s="97">
        <v>2511</v>
      </c>
      <c r="P167" s="97">
        <v>342</v>
      </c>
      <c r="Q167" s="97">
        <f>P167*J188</f>
        <v>10068.48</v>
      </c>
      <c r="R167" s="97">
        <f aca="true" t="shared" si="19" ref="R167:S173">G167+J167+M167+P167</f>
        <v>1637</v>
      </c>
      <c r="S167" s="97">
        <f t="shared" si="19"/>
        <v>48193.28</v>
      </c>
      <c r="T167" s="78" t="s">
        <v>21</v>
      </c>
      <c r="U167" s="8"/>
      <c r="V167" s="8"/>
    </row>
    <row r="168" spans="1:22" s="9" customFormat="1" ht="27.75" customHeight="1" hidden="1">
      <c r="A168" s="92"/>
      <c r="B168" s="470" t="s">
        <v>35</v>
      </c>
      <c r="C168" s="471"/>
      <c r="D168" s="472"/>
      <c r="E168" s="96"/>
      <c r="F168" s="95">
        <v>609</v>
      </c>
      <c r="G168" s="97">
        <v>516</v>
      </c>
      <c r="H168" s="97">
        <f>G168*J188</f>
        <v>15191.04</v>
      </c>
      <c r="I168" s="97">
        <v>609</v>
      </c>
      <c r="J168" s="97">
        <v>516</v>
      </c>
      <c r="K168" s="97">
        <f>J168*J188</f>
        <v>15191.04</v>
      </c>
      <c r="L168" s="97">
        <v>609</v>
      </c>
      <c r="M168" s="97">
        <v>516</v>
      </c>
      <c r="N168" s="97">
        <f>M168*J188</f>
        <v>15191.04</v>
      </c>
      <c r="O168" s="97">
        <v>609</v>
      </c>
      <c r="P168" s="97">
        <v>516</v>
      </c>
      <c r="Q168" s="97">
        <f>P168*J188</f>
        <v>15191.04</v>
      </c>
      <c r="R168" s="97">
        <f t="shared" si="19"/>
        <v>2064</v>
      </c>
      <c r="S168" s="97">
        <f t="shared" si="19"/>
        <v>60764.16</v>
      </c>
      <c r="T168" s="78" t="s">
        <v>21</v>
      </c>
      <c r="U168" s="8"/>
      <c r="V168" s="8"/>
    </row>
    <row r="169" spans="1:22" s="9" customFormat="1" ht="26.25" customHeight="1" hidden="1">
      <c r="A169" s="92"/>
      <c r="B169" s="470" t="s">
        <v>36</v>
      </c>
      <c r="C169" s="471"/>
      <c r="D169" s="472"/>
      <c r="E169" s="96"/>
      <c r="F169" s="95">
        <v>725.1</v>
      </c>
      <c r="G169" s="97">
        <v>616</v>
      </c>
      <c r="H169" s="97">
        <f>G169*J189</f>
        <v>22490.16</v>
      </c>
      <c r="I169" s="97">
        <v>885.2</v>
      </c>
      <c r="J169" s="97">
        <v>752</v>
      </c>
      <c r="K169" s="97">
        <f>J169*J189</f>
        <v>27455.519999999997</v>
      </c>
      <c r="L169" s="97">
        <v>727.3</v>
      </c>
      <c r="M169" s="97">
        <v>618</v>
      </c>
      <c r="N169" s="97">
        <f>M169*J189</f>
        <v>22563.18</v>
      </c>
      <c r="O169" s="97">
        <v>892.61</v>
      </c>
      <c r="P169" s="97">
        <v>759</v>
      </c>
      <c r="Q169" s="97">
        <f>P169*J189</f>
        <v>27711.09</v>
      </c>
      <c r="R169" s="97">
        <f t="shared" si="19"/>
        <v>2745</v>
      </c>
      <c r="S169" s="97">
        <f t="shared" si="19"/>
        <v>100219.94999999998</v>
      </c>
      <c r="T169" s="78" t="s">
        <v>21</v>
      </c>
      <c r="U169" s="8"/>
      <c r="V169" s="8"/>
    </row>
    <row r="170" spans="1:22" s="9" customFormat="1" ht="24" customHeight="1" hidden="1">
      <c r="A170" s="92"/>
      <c r="B170" s="473" t="s">
        <v>37</v>
      </c>
      <c r="C170" s="473"/>
      <c r="D170" s="473"/>
      <c r="E170" s="98"/>
      <c r="F170" s="95">
        <v>1639</v>
      </c>
      <c r="G170" s="97">
        <v>951</v>
      </c>
      <c r="H170" s="97">
        <f>G170*J189</f>
        <v>34721.009999999995</v>
      </c>
      <c r="I170" s="97">
        <v>1584</v>
      </c>
      <c r="J170" s="97">
        <v>896</v>
      </c>
      <c r="K170" s="97">
        <f>J170*J189</f>
        <v>32712.96</v>
      </c>
      <c r="L170" s="97">
        <v>1344</v>
      </c>
      <c r="M170" s="97">
        <v>993</v>
      </c>
      <c r="N170" s="97">
        <f>M170*J189</f>
        <v>36254.43</v>
      </c>
      <c r="O170" s="97">
        <v>1639</v>
      </c>
      <c r="P170" s="97">
        <v>897</v>
      </c>
      <c r="Q170" s="97">
        <f>P170*J189</f>
        <v>32749.469999999998</v>
      </c>
      <c r="R170" s="97">
        <f t="shared" si="19"/>
        <v>3737</v>
      </c>
      <c r="S170" s="97">
        <f t="shared" si="19"/>
        <v>136437.87</v>
      </c>
      <c r="T170" s="78" t="s">
        <v>21</v>
      </c>
      <c r="U170" s="8"/>
      <c r="V170" s="8"/>
    </row>
    <row r="171" spans="1:22" s="9" customFormat="1" ht="24.75" customHeight="1" hidden="1">
      <c r="A171" s="92"/>
      <c r="B171" s="473" t="s">
        <v>38</v>
      </c>
      <c r="C171" s="473"/>
      <c r="D171" s="473"/>
      <c r="E171" s="98"/>
      <c r="F171" s="95">
        <v>53.7</v>
      </c>
      <c r="G171" s="97">
        <v>1393</v>
      </c>
      <c r="H171" s="97">
        <f>G171*J188</f>
        <v>41009.92</v>
      </c>
      <c r="I171" s="97">
        <v>43.6</v>
      </c>
      <c r="J171" s="97">
        <v>1346</v>
      </c>
      <c r="K171" s="97">
        <f>J171*J188</f>
        <v>39626.240000000005</v>
      </c>
      <c r="L171" s="97">
        <v>43.8</v>
      </c>
      <c r="M171" s="97">
        <v>1142</v>
      </c>
      <c r="N171" s="97">
        <f>M171*J188</f>
        <v>33620.48</v>
      </c>
      <c r="O171" s="97">
        <v>43.8</v>
      </c>
      <c r="P171" s="97">
        <v>1393</v>
      </c>
      <c r="Q171" s="97">
        <f>P171*J188</f>
        <v>41009.92</v>
      </c>
      <c r="R171" s="97">
        <f t="shared" si="19"/>
        <v>5274</v>
      </c>
      <c r="S171" s="97">
        <f t="shared" si="19"/>
        <v>155266.56</v>
      </c>
      <c r="T171" s="78" t="s">
        <v>21</v>
      </c>
      <c r="U171" s="8"/>
      <c r="V171" s="8"/>
    </row>
    <row r="172" spans="1:22" s="9" customFormat="1" ht="54.75" customHeight="1" hidden="1">
      <c r="A172" s="92"/>
      <c r="B172" s="473" t="s">
        <v>39</v>
      </c>
      <c r="C172" s="473"/>
      <c r="D172" s="473"/>
      <c r="E172" s="98"/>
      <c r="F172" s="95">
        <v>51</v>
      </c>
      <c r="G172" s="97">
        <v>66.7</v>
      </c>
      <c r="H172" s="97">
        <f>G172*J188</f>
        <v>1963.6480000000001</v>
      </c>
      <c r="I172" s="97">
        <v>48</v>
      </c>
      <c r="J172" s="97">
        <v>51</v>
      </c>
      <c r="K172" s="97">
        <f>J172*J188</f>
        <v>1501.44</v>
      </c>
      <c r="L172" s="97">
        <v>48</v>
      </c>
      <c r="M172" s="97">
        <v>61.1</v>
      </c>
      <c r="N172" s="97">
        <f>M172*J188</f>
        <v>1798.784</v>
      </c>
      <c r="O172" s="97">
        <v>51</v>
      </c>
      <c r="P172" s="97">
        <v>48.8</v>
      </c>
      <c r="Q172" s="97">
        <f>P172*J188</f>
        <v>1436.672</v>
      </c>
      <c r="R172" s="97">
        <f t="shared" si="19"/>
        <v>227.60000000000002</v>
      </c>
      <c r="S172" s="97">
        <f t="shared" si="19"/>
        <v>6700.544</v>
      </c>
      <c r="T172" s="78" t="s">
        <v>21</v>
      </c>
      <c r="U172" s="8"/>
      <c r="V172" s="8"/>
    </row>
    <row r="173" spans="1:22" s="9" customFormat="1" ht="24" customHeight="1" hidden="1">
      <c r="A173" s="92">
        <v>3</v>
      </c>
      <c r="B173" s="467" t="s">
        <v>42</v>
      </c>
      <c r="C173" s="468"/>
      <c r="D173" s="469"/>
      <c r="E173" s="93"/>
      <c r="F173" s="95">
        <v>76.86</v>
      </c>
      <c r="G173" s="94">
        <v>201</v>
      </c>
      <c r="H173" s="94">
        <f>G173*J188</f>
        <v>5917.4400000000005</v>
      </c>
      <c r="I173" s="94">
        <v>76.86</v>
      </c>
      <c r="J173" s="94">
        <v>201</v>
      </c>
      <c r="K173" s="94">
        <f>J173*J188</f>
        <v>5917.4400000000005</v>
      </c>
      <c r="L173" s="94">
        <v>76.86</v>
      </c>
      <c r="M173" s="94">
        <v>201</v>
      </c>
      <c r="N173" s="94">
        <f>M173*J188</f>
        <v>5917.4400000000005</v>
      </c>
      <c r="O173" s="94">
        <v>76.86</v>
      </c>
      <c r="P173" s="94">
        <v>201</v>
      </c>
      <c r="Q173" s="94">
        <f>P173*J188</f>
        <v>5917.4400000000005</v>
      </c>
      <c r="R173" s="94">
        <f t="shared" si="19"/>
        <v>804</v>
      </c>
      <c r="S173" s="94">
        <f t="shared" si="19"/>
        <v>23669.760000000002</v>
      </c>
      <c r="T173" s="78" t="s">
        <v>21</v>
      </c>
      <c r="U173" s="8"/>
      <c r="V173" s="8"/>
    </row>
    <row r="174" spans="1:22" s="9" customFormat="1" ht="30.75" customHeight="1" hidden="1">
      <c r="A174" s="92">
        <v>4</v>
      </c>
      <c r="B174" s="467" t="s">
        <v>43</v>
      </c>
      <c r="C174" s="468"/>
      <c r="D174" s="469"/>
      <c r="E174" s="93"/>
      <c r="F174" s="95">
        <v>172</v>
      </c>
      <c r="G174" s="94">
        <f>G175</f>
        <v>23.4</v>
      </c>
      <c r="H174" s="94">
        <f>H175</f>
        <v>688.896</v>
      </c>
      <c r="I174" s="94"/>
      <c r="J174" s="94">
        <f>J175</f>
        <v>23.4</v>
      </c>
      <c r="K174" s="94">
        <f>K175</f>
        <v>688.896</v>
      </c>
      <c r="L174" s="94"/>
      <c r="M174" s="94">
        <f>M175</f>
        <v>23.4</v>
      </c>
      <c r="N174" s="94">
        <f>N175</f>
        <v>688.896</v>
      </c>
      <c r="O174" s="94"/>
      <c r="P174" s="94">
        <f>P175</f>
        <v>23.1</v>
      </c>
      <c r="Q174" s="94">
        <f>Q175</f>
        <v>680.0640000000001</v>
      </c>
      <c r="R174" s="94">
        <f>R175</f>
        <v>93.29999999999998</v>
      </c>
      <c r="S174" s="94">
        <f>S175</f>
        <v>2746.7520000000004</v>
      </c>
      <c r="T174" s="78" t="s">
        <v>21</v>
      </c>
      <c r="U174" s="8"/>
      <c r="V174" s="8"/>
    </row>
    <row r="175" spans="1:22" s="9" customFormat="1" ht="30.75" customHeight="1" hidden="1">
      <c r="A175" s="92"/>
      <c r="B175" s="470" t="s">
        <v>44</v>
      </c>
      <c r="C175" s="471"/>
      <c r="D175" s="472"/>
      <c r="E175" s="96"/>
      <c r="F175" s="95"/>
      <c r="G175" s="97">
        <v>23.4</v>
      </c>
      <c r="H175" s="97">
        <f>G175*J188</f>
        <v>688.896</v>
      </c>
      <c r="I175" s="97"/>
      <c r="J175" s="97">
        <v>23.4</v>
      </c>
      <c r="K175" s="97">
        <f>J175*J188</f>
        <v>688.896</v>
      </c>
      <c r="L175" s="97"/>
      <c r="M175" s="97">
        <v>23.4</v>
      </c>
      <c r="N175" s="97">
        <f>M175*J188</f>
        <v>688.896</v>
      </c>
      <c r="O175" s="97"/>
      <c r="P175" s="97">
        <v>23.1</v>
      </c>
      <c r="Q175" s="97">
        <f>P175*J188</f>
        <v>680.0640000000001</v>
      </c>
      <c r="R175" s="97">
        <f>G175+J175+M175+P175</f>
        <v>93.29999999999998</v>
      </c>
      <c r="S175" s="97">
        <f>H175+K175+N175+Q175</f>
        <v>2746.7520000000004</v>
      </c>
      <c r="T175" s="78"/>
      <c r="U175" s="8"/>
      <c r="V175" s="8"/>
    </row>
    <row r="176" spans="1:22" s="9" customFormat="1" ht="30.75" customHeight="1" hidden="1">
      <c r="A176" s="92">
        <v>5</v>
      </c>
      <c r="B176" s="467" t="s">
        <v>47</v>
      </c>
      <c r="C176" s="468"/>
      <c r="D176" s="469"/>
      <c r="E176" s="93"/>
      <c r="F176" s="95"/>
      <c r="G176" s="94">
        <f>G177+G178+G179+G180+G181+G182</f>
        <v>127.91</v>
      </c>
      <c r="H176" s="94">
        <f>H177+H178+H179+H180+H181+H182</f>
        <v>3854.7524000000003</v>
      </c>
      <c r="I176" s="94"/>
      <c r="J176" s="94">
        <f>J177+J178+J179+J181+J182+J180</f>
        <v>122.46000000000001</v>
      </c>
      <c r="K176" s="94">
        <f>K177+K178+K179+K180+K181+K182</f>
        <v>3672.3874</v>
      </c>
      <c r="L176" s="94"/>
      <c r="M176" s="94">
        <f>M177+M178+M179+M180+M181+M182</f>
        <v>110.28999999999999</v>
      </c>
      <c r="N176" s="94">
        <f>N177+N178+N179+N180+N181+N182</f>
        <v>3314.1026</v>
      </c>
      <c r="O176" s="94"/>
      <c r="P176" s="94">
        <f>P177+P178+P179+P180+P181+P182</f>
        <v>122.81</v>
      </c>
      <c r="Q176" s="94">
        <f>Q177+Q178+Q179+Q180+Q181+Q182</f>
        <v>3701.0734</v>
      </c>
      <c r="R176" s="94">
        <f>R177+R178+R179+R180+R181+R182</f>
        <v>483.46999999999997</v>
      </c>
      <c r="S176" s="94">
        <f>S177+S178+S179+S180+S181+S182</f>
        <v>14542.3158</v>
      </c>
      <c r="T176" s="78"/>
      <c r="U176" s="8"/>
      <c r="V176" s="8"/>
    </row>
    <row r="177" spans="1:22" s="9" customFormat="1" ht="30.75" customHeight="1" hidden="1">
      <c r="A177" s="92"/>
      <c r="B177" s="470" t="s">
        <v>48</v>
      </c>
      <c r="C177" s="471"/>
      <c r="D177" s="472"/>
      <c r="E177" s="96"/>
      <c r="F177" s="95"/>
      <c r="G177" s="97">
        <v>7.71</v>
      </c>
      <c r="H177" s="97">
        <f>G177*J188</f>
        <v>226.9824</v>
      </c>
      <c r="I177" s="97"/>
      <c r="J177" s="97">
        <v>6.36</v>
      </c>
      <c r="K177" s="97">
        <f>J177*J188</f>
        <v>187.2384</v>
      </c>
      <c r="L177" s="97"/>
      <c r="M177" s="97">
        <v>3.69</v>
      </c>
      <c r="N177" s="97">
        <f>M177*J188</f>
        <v>108.6336</v>
      </c>
      <c r="O177" s="97"/>
      <c r="P177" s="97">
        <v>6.11</v>
      </c>
      <c r="Q177" s="97">
        <f>P177*J188</f>
        <v>179.87840000000003</v>
      </c>
      <c r="R177" s="97">
        <f aca="true" t="shared" si="20" ref="R177:S182">G177+J177+M177+P177</f>
        <v>23.87</v>
      </c>
      <c r="S177" s="97">
        <f t="shared" si="20"/>
        <v>702.7328000000001</v>
      </c>
      <c r="T177" s="78"/>
      <c r="U177" s="8"/>
      <c r="V177" s="8"/>
    </row>
    <row r="178" spans="1:22" s="9" customFormat="1" ht="30.75" customHeight="1" hidden="1">
      <c r="A178" s="92"/>
      <c r="B178" s="470" t="s">
        <v>49</v>
      </c>
      <c r="C178" s="471"/>
      <c r="D178" s="472"/>
      <c r="E178" s="96"/>
      <c r="F178" s="95"/>
      <c r="G178" s="97">
        <v>40</v>
      </c>
      <c r="H178" s="97">
        <f>G178*J188</f>
        <v>1177.6000000000001</v>
      </c>
      <c r="I178" s="97"/>
      <c r="J178" s="97">
        <v>40</v>
      </c>
      <c r="K178" s="97">
        <f>J178*J188</f>
        <v>1177.6000000000001</v>
      </c>
      <c r="L178" s="97"/>
      <c r="M178" s="97">
        <v>40</v>
      </c>
      <c r="N178" s="97">
        <f>M178*J188</f>
        <v>1177.6000000000001</v>
      </c>
      <c r="O178" s="97"/>
      <c r="P178" s="97">
        <v>40</v>
      </c>
      <c r="Q178" s="97">
        <f>P178*J188</f>
        <v>1177.6000000000001</v>
      </c>
      <c r="R178" s="97">
        <f t="shared" si="20"/>
        <v>160</v>
      </c>
      <c r="S178" s="97">
        <f t="shared" si="20"/>
        <v>4710.400000000001</v>
      </c>
      <c r="T178" s="78"/>
      <c r="U178" s="8"/>
      <c r="V178" s="8"/>
    </row>
    <row r="179" spans="1:22" s="9" customFormat="1" ht="30.75" customHeight="1" hidden="1">
      <c r="A179" s="92"/>
      <c r="B179" s="470" t="s">
        <v>50</v>
      </c>
      <c r="C179" s="471"/>
      <c r="D179" s="472"/>
      <c r="E179" s="96"/>
      <c r="F179" s="95"/>
      <c r="G179" s="97">
        <v>27.6</v>
      </c>
      <c r="H179" s="99">
        <f>G179*J188</f>
        <v>812.5440000000001</v>
      </c>
      <c r="I179" s="97"/>
      <c r="J179" s="97">
        <v>27.6</v>
      </c>
      <c r="K179" s="97">
        <f>J179*J188</f>
        <v>812.5440000000001</v>
      </c>
      <c r="L179" s="97"/>
      <c r="M179" s="97">
        <v>27.6</v>
      </c>
      <c r="N179" s="97">
        <f>M179*J188</f>
        <v>812.5440000000001</v>
      </c>
      <c r="O179" s="97"/>
      <c r="P179" s="97">
        <v>27.6</v>
      </c>
      <c r="Q179" s="97">
        <f>P179*J188</f>
        <v>812.5440000000001</v>
      </c>
      <c r="R179" s="97">
        <f t="shared" si="20"/>
        <v>110.4</v>
      </c>
      <c r="S179" s="97">
        <f t="shared" si="20"/>
        <v>3250.1760000000004</v>
      </c>
      <c r="T179" s="78"/>
      <c r="U179" s="8"/>
      <c r="V179" s="8"/>
    </row>
    <row r="180" spans="1:22" s="9" customFormat="1" ht="30.75" customHeight="1" hidden="1">
      <c r="A180" s="92"/>
      <c r="B180" s="473" t="s">
        <v>40</v>
      </c>
      <c r="C180" s="473"/>
      <c r="D180" s="473"/>
      <c r="E180" s="98"/>
      <c r="F180" s="95"/>
      <c r="G180" s="97">
        <v>40</v>
      </c>
      <c r="H180" s="97">
        <f>G180*J188</f>
        <v>1177.6000000000001</v>
      </c>
      <c r="I180" s="97"/>
      <c r="J180" s="97">
        <v>39</v>
      </c>
      <c r="K180" s="97">
        <f>J180*J188</f>
        <v>1148.16</v>
      </c>
      <c r="L180" s="97"/>
      <c r="M180" s="97">
        <v>29.5</v>
      </c>
      <c r="N180" s="97">
        <f>M180*J188</f>
        <v>868.48</v>
      </c>
      <c r="O180" s="97"/>
      <c r="P180" s="97">
        <v>37</v>
      </c>
      <c r="Q180" s="97">
        <f>P180*J188</f>
        <v>1089.28</v>
      </c>
      <c r="R180" s="97">
        <f t="shared" si="20"/>
        <v>145.5</v>
      </c>
      <c r="S180" s="97">
        <f t="shared" si="20"/>
        <v>4283.52</v>
      </c>
      <c r="T180" s="78"/>
      <c r="U180" s="8"/>
      <c r="V180" s="8"/>
    </row>
    <row r="181" spans="1:22" s="9" customFormat="1" ht="30.75" customHeight="1" hidden="1">
      <c r="A181" s="92"/>
      <c r="B181" s="473" t="s">
        <v>51</v>
      </c>
      <c r="C181" s="473"/>
      <c r="D181" s="473"/>
      <c r="E181" s="98"/>
      <c r="F181" s="95"/>
      <c r="G181" s="97">
        <v>4.6</v>
      </c>
      <c r="H181" s="97">
        <f>G181*J189</f>
        <v>167.94599999999997</v>
      </c>
      <c r="I181" s="97"/>
      <c r="J181" s="97">
        <v>1.5</v>
      </c>
      <c r="K181" s="97">
        <f>J181*J189</f>
        <v>54.765</v>
      </c>
      <c r="L181" s="97"/>
      <c r="M181" s="97">
        <v>1.5</v>
      </c>
      <c r="N181" s="97">
        <f>M181*J189</f>
        <v>54.765</v>
      </c>
      <c r="O181" s="97"/>
      <c r="P181" s="97">
        <v>4.1</v>
      </c>
      <c r="Q181" s="97">
        <f>P181*J189</f>
        <v>149.69099999999997</v>
      </c>
      <c r="R181" s="97">
        <f t="shared" si="20"/>
        <v>11.7</v>
      </c>
      <c r="S181" s="97">
        <f t="shared" si="20"/>
        <v>427.1669999999999</v>
      </c>
      <c r="T181" s="78"/>
      <c r="U181" s="8"/>
      <c r="V181" s="8"/>
    </row>
    <row r="182" spans="1:22" s="9" customFormat="1" ht="30.75" customHeight="1" hidden="1">
      <c r="A182" s="92"/>
      <c r="B182" s="473" t="s">
        <v>52</v>
      </c>
      <c r="C182" s="473"/>
      <c r="D182" s="473"/>
      <c r="E182" s="98"/>
      <c r="F182" s="95"/>
      <c r="G182" s="97">
        <v>8</v>
      </c>
      <c r="H182" s="97">
        <f>G182*J189</f>
        <v>292.08</v>
      </c>
      <c r="I182" s="97"/>
      <c r="J182" s="97">
        <v>8</v>
      </c>
      <c r="K182" s="97">
        <f>J182*J189</f>
        <v>292.08</v>
      </c>
      <c r="L182" s="97"/>
      <c r="M182" s="97">
        <v>8</v>
      </c>
      <c r="N182" s="97">
        <f>M182*J189</f>
        <v>292.08</v>
      </c>
      <c r="O182" s="97"/>
      <c r="P182" s="97">
        <v>8</v>
      </c>
      <c r="Q182" s="97">
        <f>P182*J189</f>
        <v>292.08</v>
      </c>
      <c r="R182" s="97">
        <f t="shared" si="20"/>
        <v>32</v>
      </c>
      <c r="S182" s="97">
        <f t="shared" si="20"/>
        <v>1168.32</v>
      </c>
      <c r="T182" s="78"/>
      <c r="U182" s="8"/>
      <c r="V182" s="8"/>
    </row>
    <row r="183" spans="1:22" s="9" customFormat="1" ht="30.75" customHeight="1" hidden="1">
      <c r="A183" s="92">
        <v>6</v>
      </c>
      <c r="B183" s="467" t="s">
        <v>53</v>
      </c>
      <c r="C183" s="468"/>
      <c r="D183" s="469"/>
      <c r="E183" s="93"/>
      <c r="F183" s="95"/>
      <c r="G183" s="94">
        <f>G184+G185</f>
        <v>428.14000000000004</v>
      </c>
      <c r="H183" s="94">
        <f>H184+H185</f>
        <v>12604.4416</v>
      </c>
      <c r="I183" s="94"/>
      <c r="J183" s="94">
        <f>J184+J185</f>
        <v>444.5</v>
      </c>
      <c r="K183" s="94">
        <f>K184+K185</f>
        <v>13086.08</v>
      </c>
      <c r="L183" s="94"/>
      <c r="M183" s="94">
        <f>M184+M185</f>
        <v>216.12</v>
      </c>
      <c r="N183" s="94">
        <f>N184+N185</f>
        <v>6362.5728</v>
      </c>
      <c r="O183" s="94"/>
      <c r="P183" s="94">
        <f>P184+P185</f>
        <v>423.71000000000004</v>
      </c>
      <c r="Q183" s="94">
        <f>Q184+Q185</f>
        <v>12474.022400000002</v>
      </c>
      <c r="R183" s="94">
        <f>R184+R185</f>
        <v>1512.47</v>
      </c>
      <c r="S183" s="94">
        <f>S184+S185</f>
        <v>44527.1168</v>
      </c>
      <c r="T183" s="78"/>
      <c r="U183" s="8"/>
      <c r="V183" s="8"/>
    </row>
    <row r="184" spans="1:22" s="9" customFormat="1" ht="30.75" customHeight="1" hidden="1">
      <c r="A184" s="95"/>
      <c r="B184" s="470" t="s">
        <v>54</v>
      </c>
      <c r="C184" s="471"/>
      <c r="D184" s="472"/>
      <c r="E184" s="96"/>
      <c r="F184" s="95"/>
      <c r="G184" s="97">
        <v>27.6</v>
      </c>
      <c r="H184" s="97">
        <f>G184*J188</f>
        <v>812.5440000000001</v>
      </c>
      <c r="I184" s="97"/>
      <c r="J184" s="97">
        <v>44.5</v>
      </c>
      <c r="K184" s="97">
        <f>J184*J188</f>
        <v>1310.0800000000002</v>
      </c>
      <c r="L184" s="97"/>
      <c r="M184" s="97">
        <v>74.6</v>
      </c>
      <c r="N184" s="97">
        <f>M184*J188</f>
        <v>2196.2239999999997</v>
      </c>
      <c r="O184" s="97"/>
      <c r="P184" s="97">
        <v>23.1</v>
      </c>
      <c r="Q184" s="97">
        <f>P184*J188</f>
        <v>680.0640000000001</v>
      </c>
      <c r="R184" s="97">
        <f>G184+J184+M184+P184</f>
        <v>169.79999999999998</v>
      </c>
      <c r="S184" s="97">
        <f>H184+K184+N184+Q184</f>
        <v>4998.912</v>
      </c>
      <c r="T184" s="78"/>
      <c r="U184" s="8"/>
      <c r="V184" s="8"/>
    </row>
    <row r="185" spans="1:22" s="9" customFormat="1" ht="30.75" customHeight="1" hidden="1">
      <c r="A185" s="95"/>
      <c r="B185" s="470" t="s">
        <v>55</v>
      </c>
      <c r="C185" s="471"/>
      <c r="D185" s="472"/>
      <c r="E185" s="96"/>
      <c r="F185" s="95"/>
      <c r="G185" s="97">
        <v>400.54</v>
      </c>
      <c r="H185" s="97">
        <f>G185*J188</f>
        <v>11791.8976</v>
      </c>
      <c r="I185" s="97"/>
      <c r="J185" s="97">
        <v>400</v>
      </c>
      <c r="K185" s="97">
        <f>J185*J188</f>
        <v>11776</v>
      </c>
      <c r="L185" s="97"/>
      <c r="M185" s="97">
        <v>141.52</v>
      </c>
      <c r="N185" s="97">
        <f>M185*J188</f>
        <v>4166.348800000001</v>
      </c>
      <c r="O185" s="97"/>
      <c r="P185" s="97">
        <v>400.61</v>
      </c>
      <c r="Q185" s="97">
        <f>P185*J188</f>
        <v>11793.958400000001</v>
      </c>
      <c r="R185" s="97">
        <f>G185+J185+M185+P185</f>
        <v>1342.67</v>
      </c>
      <c r="S185" s="97">
        <f>H185+K185+N185+Q185</f>
        <v>39528.2048</v>
      </c>
      <c r="T185" s="78"/>
      <c r="U185" s="8"/>
      <c r="V185" s="8"/>
    </row>
    <row r="186" spans="1:20" s="9" customFormat="1" ht="35.25" hidden="1">
      <c r="A186" s="100"/>
      <c r="B186" s="474" t="s">
        <v>19</v>
      </c>
      <c r="C186" s="475"/>
      <c r="D186" s="476"/>
      <c r="E186" s="101"/>
      <c r="F186" s="92" t="e">
        <f>F165+#REF!+#REF!+F167+F168+F169+#REF!+F170+F171+F172+F173+F174+#REF!</f>
        <v>#REF!</v>
      </c>
      <c r="G186" s="94">
        <f>G165+G166+G173+G174+G176+G183</f>
        <v>4846.45</v>
      </c>
      <c r="H186" s="94">
        <f>H165+H166+H173+H174+H176+H183</f>
        <v>153847.25999999998</v>
      </c>
      <c r="I186" s="94" t="e">
        <f>I165+I167+I168+I169+#REF!+I170+I171+I172+I173+I174</f>
        <v>#REF!</v>
      </c>
      <c r="J186" s="94">
        <f>J165+J166+J173+J174+J176+J183</f>
        <v>4540.66</v>
      </c>
      <c r="K186" s="94">
        <f>K165+K166+K173+K174+K176+K183</f>
        <v>145395.55539999998</v>
      </c>
      <c r="L186" s="94" t="e">
        <f>L165+L167+L168+L169+#REF!+L170+L171+L172+L173+L174</f>
        <v>#REF!</v>
      </c>
      <c r="M186" s="94">
        <f>M165+M166+M173+M174+M176+M183</f>
        <v>4474.3099999999995</v>
      </c>
      <c r="N186" s="94">
        <f>N165+N166+N173+N174+N176+N183</f>
        <v>143180.62140000003</v>
      </c>
      <c r="O186" s="94" t="e">
        <f>O165+O167+O168+O169+#REF!+O170+O171+O172+O173+O174</f>
        <v>#REF!</v>
      </c>
      <c r="P186" s="94">
        <f>P165+P166+P173+P174+P176+P183</f>
        <v>4729.720000000001</v>
      </c>
      <c r="Q186" s="94">
        <f>Q165+Q166+Q173+Q174+Q176+Q183</f>
        <v>151036.4238</v>
      </c>
      <c r="R186" s="94">
        <f>R165+R166+R173+R174+R176+R183</f>
        <v>18591.140000000003</v>
      </c>
      <c r="S186" s="94">
        <f>S165+S166+S173+S174+S176+S183</f>
        <v>593459.8605999999</v>
      </c>
      <c r="T186" s="78"/>
    </row>
    <row r="187" spans="1:20" s="9" customFormat="1" ht="35.25" hidden="1">
      <c r="A187" s="100"/>
      <c r="B187" s="477" t="s">
        <v>17</v>
      </c>
      <c r="C187" s="477"/>
      <c r="D187" s="477"/>
      <c r="E187" s="102"/>
      <c r="F187" s="459" t="s">
        <v>60</v>
      </c>
      <c r="G187" s="459"/>
      <c r="H187" s="459"/>
      <c r="I187" s="459"/>
      <c r="J187" s="459"/>
      <c r="K187" s="459"/>
      <c r="L187" s="459"/>
      <c r="M187" s="459"/>
      <c r="N187" s="459"/>
      <c r="O187" s="459"/>
      <c r="P187" s="459"/>
      <c r="Q187" s="459"/>
      <c r="R187" s="459"/>
      <c r="S187" s="459"/>
      <c r="T187" s="78"/>
    </row>
    <row r="188" spans="1:20" s="9" customFormat="1" ht="25.5" customHeight="1" hidden="1">
      <c r="A188" s="79"/>
      <c r="B188" s="79"/>
      <c r="C188" s="79"/>
      <c r="D188" s="79"/>
      <c r="E188" s="79"/>
      <c r="F188" s="79"/>
      <c r="G188" s="79"/>
      <c r="H188" s="80" t="s">
        <v>12</v>
      </c>
      <c r="I188" s="80"/>
      <c r="J188" s="80">
        <v>29.44</v>
      </c>
      <c r="K188" s="80"/>
      <c r="L188" s="79"/>
      <c r="M188" s="79"/>
      <c r="N188" s="79"/>
      <c r="O188" s="79"/>
      <c r="P188" s="79"/>
      <c r="Q188" s="79"/>
      <c r="R188" s="79"/>
      <c r="S188" s="79"/>
      <c r="T188" s="78"/>
    </row>
    <row r="189" spans="1:20" s="9" customFormat="1" ht="33" customHeight="1" hidden="1">
      <c r="A189" s="79"/>
      <c r="B189" s="79"/>
      <c r="C189" s="79"/>
      <c r="D189" s="79"/>
      <c r="E189" s="79"/>
      <c r="F189" s="79"/>
      <c r="G189" s="79"/>
      <c r="H189" s="80" t="s">
        <v>13</v>
      </c>
      <c r="I189" s="80"/>
      <c r="J189" s="80">
        <v>36.51</v>
      </c>
      <c r="K189" s="80"/>
      <c r="L189" s="79"/>
      <c r="M189" s="79"/>
      <c r="N189" s="79"/>
      <c r="O189" s="79"/>
      <c r="P189" s="79"/>
      <c r="Q189" s="87"/>
      <c r="R189" s="87"/>
      <c r="S189" s="79"/>
      <c r="T189" s="78"/>
    </row>
    <row r="190" spans="1:20" s="9" customFormat="1" ht="34.5" customHeight="1" hidden="1">
      <c r="A190" s="458" t="s">
        <v>63</v>
      </c>
      <c r="B190" s="458"/>
      <c r="C190" s="458"/>
      <c r="D190" s="458"/>
      <c r="E190" s="458"/>
      <c r="F190" s="458"/>
      <c r="G190" s="458"/>
      <c r="H190" s="458"/>
      <c r="I190" s="458"/>
      <c r="J190" s="458"/>
      <c r="K190" s="458"/>
      <c r="L190" s="458"/>
      <c r="M190" s="458"/>
      <c r="N190" s="458"/>
      <c r="O190" s="458"/>
      <c r="P190" s="458"/>
      <c r="Q190" s="458"/>
      <c r="R190" s="458"/>
      <c r="S190" s="458"/>
      <c r="T190" s="78"/>
    </row>
    <row r="191" spans="1:20" s="9" customFormat="1" ht="35.25" hidden="1">
      <c r="A191" s="459" t="s">
        <v>15</v>
      </c>
      <c r="B191" s="460" t="s">
        <v>0</v>
      </c>
      <c r="C191" s="461"/>
      <c r="D191" s="462"/>
      <c r="E191" s="89"/>
      <c r="F191" s="466" t="s">
        <v>1</v>
      </c>
      <c r="G191" s="466"/>
      <c r="H191" s="466"/>
      <c r="I191" s="466" t="s">
        <v>3</v>
      </c>
      <c r="J191" s="466"/>
      <c r="K191" s="466"/>
      <c r="L191" s="466" t="s">
        <v>4</v>
      </c>
      <c r="M191" s="466"/>
      <c r="N191" s="466"/>
      <c r="O191" s="466" t="s">
        <v>6</v>
      </c>
      <c r="P191" s="466"/>
      <c r="Q191" s="466"/>
      <c r="R191" s="466" t="s">
        <v>7</v>
      </c>
      <c r="S191" s="466"/>
      <c r="T191" s="78"/>
    </row>
    <row r="192" spans="1:20" s="9" customFormat="1" ht="35.25" hidden="1">
      <c r="A192" s="459"/>
      <c r="B192" s="463"/>
      <c r="C192" s="464"/>
      <c r="D192" s="465"/>
      <c r="E192" s="103"/>
      <c r="F192" s="91" t="s">
        <v>10</v>
      </c>
      <c r="G192" s="91" t="s">
        <v>10</v>
      </c>
      <c r="H192" s="91" t="s">
        <v>5</v>
      </c>
      <c r="I192" s="91" t="s">
        <v>10</v>
      </c>
      <c r="J192" s="91" t="s">
        <v>10</v>
      </c>
      <c r="K192" s="91" t="s">
        <v>5</v>
      </c>
      <c r="L192" s="91" t="s">
        <v>10</v>
      </c>
      <c r="M192" s="91" t="s">
        <v>10</v>
      </c>
      <c r="N192" s="91" t="s">
        <v>5</v>
      </c>
      <c r="O192" s="91" t="s">
        <v>10</v>
      </c>
      <c r="P192" s="91" t="s">
        <v>10</v>
      </c>
      <c r="Q192" s="91" t="s">
        <v>5</v>
      </c>
      <c r="R192" s="91" t="s">
        <v>10</v>
      </c>
      <c r="S192" s="91" t="s">
        <v>5</v>
      </c>
      <c r="T192" s="78"/>
    </row>
    <row r="193" spans="1:23" s="9" customFormat="1" ht="25.5" customHeight="1" hidden="1">
      <c r="A193" s="92">
        <v>1</v>
      </c>
      <c r="B193" s="467" t="s">
        <v>33</v>
      </c>
      <c r="C193" s="468"/>
      <c r="D193" s="469"/>
      <c r="E193" s="93"/>
      <c r="F193" s="95">
        <v>17.5</v>
      </c>
      <c r="G193" s="94">
        <v>12.3</v>
      </c>
      <c r="H193" s="94">
        <f>G193*J216</f>
        <v>457.068</v>
      </c>
      <c r="I193" s="94">
        <v>17.5</v>
      </c>
      <c r="J193" s="94">
        <v>8.3</v>
      </c>
      <c r="K193" s="94">
        <f>J193*J216</f>
        <v>308.428</v>
      </c>
      <c r="L193" s="94">
        <v>17.5</v>
      </c>
      <c r="M193" s="94">
        <v>5.4</v>
      </c>
      <c r="N193" s="94">
        <f>M193*K216</f>
        <v>207.9</v>
      </c>
      <c r="O193" s="94">
        <v>17.5</v>
      </c>
      <c r="P193" s="94">
        <v>11.3</v>
      </c>
      <c r="Q193" s="94">
        <f>P193*K216</f>
        <v>435.05</v>
      </c>
      <c r="R193" s="94">
        <f>G193+J193+M193+P193</f>
        <v>37.3</v>
      </c>
      <c r="S193" s="94">
        <f>H193+K193+N193+Q193</f>
        <v>1408.446</v>
      </c>
      <c r="T193" s="78" t="s">
        <v>21</v>
      </c>
      <c r="U193" s="8">
        <f>41.08*P193</f>
        <v>464.204</v>
      </c>
      <c r="V193" s="8">
        <f>H193+K193+N193+Q193</f>
        <v>1408.446</v>
      </c>
      <c r="W193" s="9">
        <f aca="true" t="shared" si="21" ref="W193:W202">G193+J193+M193+P193</f>
        <v>37.3</v>
      </c>
    </row>
    <row r="194" spans="1:22" s="9" customFormat="1" ht="25.5" customHeight="1" hidden="1">
      <c r="A194" s="92">
        <v>2</v>
      </c>
      <c r="B194" s="467" t="s">
        <v>41</v>
      </c>
      <c r="C194" s="468"/>
      <c r="D194" s="469"/>
      <c r="E194" s="93"/>
      <c r="F194" s="95"/>
      <c r="G194" s="94">
        <f>G195+G196+G197+G198+G199+G200</f>
        <v>5188.679999999999</v>
      </c>
      <c r="H194" s="94">
        <f>H195+H196+H198+H199+H200+H197</f>
        <v>136057.8288</v>
      </c>
      <c r="I194" s="94"/>
      <c r="J194" s="94">
        <f>J195+J196+J197+J198+J199+J200</f>
        <v>4597.45</v>
      </c>
      <c r="K194" s="94">
        <f>K195+K196+K197+K198+K199+K200</f>
        <v>119534.57199999999</v>
      </c>
      <c r="L194" s="94"/>
      <c r="M194" s="94">
        <f>M195+M196+M197+M198+M199+M200</f>
        <v>4948.61</v>
      </c>
      <c r="N194" s="94">
        <f>N195+N196+N197+N198+N199+N200</f>
        <v>134143.28500000003</v>
      </c>
      <c r="O194" s="94"/>
      <c r="P194" s="94">
        <f>P195+P196+P197+P198+P199+P200</f>
        <v>4697.63</v>
      </c>
      <c r="Q194" s="94">
        <f>Q195+Q196+Q197+Q198+Q199+Q200</f>
        <v>125820.235</v>
      </c>
      <c r="R194" s="94">
        <f>R195+R196+R198+R199+R200+R197</f>
        <v>19432.370000000003</v>
      </c>
      <c r="S194" s="94">
        <f>S195+S196+S197+S198+S199+S200</f>
        <v>515555.92079999996</v>
      </c>
      <c r="T194" s="78"/>
      <c r="U194" s="8"/>
      <c r="V194" s="8"/>
    </row>
    <row r="195" spans="1:23" s="9" customFormat="1" ht="32.25" customHeight="1" hidden="1">
      <c r="A195" s="95"/>
      <c r="B195" s="470" t="s">
        <v>34</v>
      </c>
      <c r="C195" s="471"/>
      <c r="D195" s="472"/>
      <c r="E195" s="96"/>
      <c r="F195" s="95">
        <v>2715</v>
      </c>
      <c r="G195" s="97">
        <v>748.28</v>
      </c>
      <c r="H195" s="97">
        <f>G195*J216</f>
        <v>27806.084799999997</v>
      </c>
      <c r="I195" s="97">
        <v>2715</v>
      </c>
      <c r="J195" s="97">
        <v>409.15</v>
      </c>
      <c r="K195" s="97">
        <f>J195*J216</f>
        <v>15204.013999999997</v>
      </c>
      <c r="L195" s="97">
        <v>2715</v>
      </c>
      <c r="M195" s="97">
        <v>662.91</v>
      </c>
      <c r="N195" s="97">
        <f>M195*K216</f>
        <v>25522.035</v>
      </c>
      <c r="O195" s="97">
        <v>2715</v>
      </c>
      <c r="P195" s="97">
        <v>464.93</v>
      </c>
      <c r="Q195" s="97">
        <f>P195*K216</f>
        <v>17899.805</v>
      </c>
      <c r="R195" s="97">
        <f aca="true" t="shared" si="22" ref="R195:S201">G195+J195+M195+P195</f>
        <v>2285.2699999999995</v>
      </c>
      <c r="S195" s="97">
        <f t="shared" si="22"/>
        <v>86431.9388</v>
      </c>
      <c r="T195" s="78" t="s">
        <v>21</v>
      </c>
      <c r="U195" s="8">
        <f aca="true" t="shared" si="23" ref="U195:U202">41.08*P195</f>
        <v>19099.324399999998</v>
      </c>
      <c r="V195" s="8">
        <f aca="true" t="shared" si="24" ref="V195:V202">H195+K195+N195+Q195</f>
        <v>86431.9388</v>
      </c>
      <c r="W195" s="9">
        <f t="shared" si="21"/>
        <v>2285.2699999999995</v>
      </c>
    </row>
    <row r="196" spans="1:23" s="9" customFormat="1" ht="33.75" customHeight="1" hidden="1">
      <c r="A196" s="95"/>
      <c r="B196" s="470" t="s">
        <v>35</v>
      </c>
      <c r="C196" s="471"/>
      <c r="D196" s="472"/>
      <c r="E196" s="96"/>
      <c r="F196" s="95">
        <v>816</v>
      </c>
      <c r="G196" s="97">
        <v>660</v>
      </c>
      <c r="H196" s="97">
        <f>G196*J216</f>
        <v>24525.6</v>
      </c>
      <c r="I196" s="97">
        <v>816</v>
      </c>
      <c r="J196" s="97">
        <v>660</v>
      </c>
      <c r="K196" s="97">
        <f>J196*J216</f>
        <v>24525.6</v>
      </c>
      <c r="L196" s="97">
        <v>816</v>
      </c>
      <c r="M196" s="97">
        <v>660</v>
      </c>
      <c r="N196" s="97">
        <f>M196*K216</f>
        <v>25410</v>
      </c>
      <c r="O196" s="97">
        <v>816</v>
      </c>
      <c r="P196" s="97">
        <v>660</v>
      </c>
      <c r="Q196" s="97">
        <f>P196*K216</f>
        <v>25410</v>
      </c>
      <c r="R196" s="97">
        <f t="shared" si="22"/>
        <v>2640</v>
      </c>
      <c r="S196" s="97">
        <f t="shared" si="22"/>
        <v>99871.2</v>
      </c>
      <c r="T196" s="78" t="s">
        <v>21</v>
      </c>
      <c r="U196" s="8">
        <f t="shared" si="23"/>
        <v>27112.8</v>
      </c>
      <c r="V196" s="8">
        <f t="shared" si="24"/>
        <v>99871.2</v>
      </c>
      <c r="W196" s="9">
        <f t="shared" si="21"/>
        <v>2640</v>
      </c>
    </row>
    <row r="197" spans="1:23" s="9" customFormat="1" ht="34.5" customHeight="1" hidden="1">
      <c r="A197" s="95"/>
      <c r="B197" s="470" t="s">
        <v>36</v>
      </c>
      <c r="C197" s="471"/>
      <c r="D197" s="472"/>
      <c r="E197" s="96"/>
      <c r="F197" s="95">
        <v>910.2</v>
      </c>
      <c r="G197" s="97">
        <v>774</v>
      </c>
      <c r="H197" s="97">
        <f>G197*J217</f>
        <v>8196.66</v>
      </c>
      <c r="I197" s="97">
        <v>1072.5</v>
      </c>
      <c r="J197" s="97">
        <v>912</v>
      </c>
      <c r="K197" s="97">
        <f>J197*J217</f>
        <v>9658.08</v>
      </c>
      <c r="L197" s="97">
        <v>905.1</v>
      </c>
      <c r="M197" s="97">
        <v>769</v>
      </c>
      <c r="N197" s="97">
        <f>M197*K217</f>
        <v>8143.71</v>
      </c>
      <c r="O197" s="97">
        <v>1121.6</v>
      </c>
      <c r="P197" s="97">
        <v>940</v>
      </c>
      <c r="Q197" s="97">
        <f>P197*K217</f>
        <v>9954.6</v>
      </c>
      <c r="R197" s="97">
        <f t="shared" si="22"/>
        <v>3395</v>
      </c>
      <c r="S197" s="97">
        <f t="shared" si="22"/>
        <v>35953.049999999996</v>
      </c>
      <c r="T197" s="78" t="s">
        <v>21</v>
      </c>
      <c r="U197" s="8">
        <f>11.81*P197</f>
        <v>11101.4</v>
      </c>
      <c r="V197" s="8">
        <f t="shared" si="24"/>
        <v>35953.049999999996</v>
      </c>
      <c r="W197" s="9">
        <f t="shared" si="21"/>
        <v>3395</v>
      </c>
    </row>
    <row r="198" spans="1:23" s="9" customFormat="1" ht="28.5" customHeight="1" hidden="1">
      <c r="A198" s="95"/>
      <c r="B198" s="473" t="s">
        <v>37</v>
      </c>
      <c r="C198" s="473"/>
      <c r="D198" s="473"/>
      <c r="E198" s="98"/>
      <c r="F198" s="95">
        <v>1845</v>
      </c>
      <c r="G198" s="97">
        <v>1362</v>
      </c>
      <c r="H198" s="97">
        <f>G198*J217</f>
        <v>14423.58</v>
      </c>
      <c r="I198" s="97">
        <v>1803</v>
      </c>
      <c r="J198" s="97">
        <v>1019</v>
      </c>
      <c r="K198" s="97">
        <f>J198*J217</f>
        <v>10791.21</v>
      </c>
      <c r="L198" s="97">
        <v>1803</v>
      </c>
      <c r="M198" s="97">
        <v>1251</v>
      </c>
      <c r="N198" s="97">
        <f>M198*K217</f>
        <v>13248.09</v>
      </c>
      <c r="O198" s="97">
        <v>1813.3</v>
      </c>
      <c r="P198" s="97">
        <v>1032</v>
      </c>
      <c r="Q198" s="97">
        <f>P198*K217</f>
        <v>10928.88</v>
      </c>
      <c r="R198" s="97">
        <f t="shared" si="22"/>
        <v>4664</v>
      </c>
      <c r="S198" s="97">
        <f t="shared" si="22"/>
        <v>49391.76</v>
      </c>
      <c r="T198" s="78" t="s">
        <v>21</v>
      </c>
      <c r="U198" s="8">
        <f t="shared" si="23"/>
        <v>42394.56</v>
      </c>
      <c r="V198" s="8">
        <f t="shared" si="24"/>
        <v>49391.76</v>
      </c>
      <c r="W198" s="9">
        <f t="shared" si="21"/>
        <v>4664</v>
      </c>
    </row>
    <row r="199" spans="1:23" s="9" customFormat="1" ht="33" customHeight="1" hidden="1">
      <c r="A199" s="95"/>
      <c r="B199" s="473" t="s">
        <v>38</v>
      </c>
      <c r="C199" s="473"/>
      <c r="D199" s="473"/>
      <c r="E199" s="98"/>
      <c r="F199" s="95">
        <v>74.5</v>
      </c>
      <c r="G199" s="97">
        <v>1568</v>
      </c>
      <c r="H199" s="97">
        <f>G199*J216</f>
        <v>58266.88</v>
      </c>
      <c r="I199" s="97">
        <v>72.8</v>
      </c>
      <c r="J199" s="97">
        <v>1533</v>
      </c>
      <c r="K199" s="97">
        <f>J199*J216</f>
        <v>56966.27999999999</v>
      </c>
      <c r="L199" s="97">
        <v>72.9</v>
      </c>
      <c r="M199" s="97">
        <v>1533</v>
      </c>
      <c r="N199" s="97">
        <f>M199*K216</f>
        <v>59020.5</v>
      </c>
      <c r="O199" s="97">
        <v>72.9</v>
      </c>
      <c r="P199" s="97">
        <v>1541</v>
      </c>
      <c r="Q199" s="97">
        <f>P199*K216</f>
        <v>59328.5</v>
      </c>
      <c r="R199" s="97">
        <f t="shared" si="22"/>
        <v>6175</v>
      </c>
      <c r="S199" s="97">
        <f t="shared" si="22"/>
        <v>233582.15999999997</v>
      </c>
      <c r="T199" s="78" t="s">
        <v>21</v>
      </c>
      <c r="U199" s="8">
        <f t="shared" si="23"/>
        <v>63304.28</v>
      </c>
      <c r="V199" s="8">
        <f t="shared" si="24"/>
        <v>233582.15999999997</v>
      </c>
      <c r="W199" s="9">
        <f t="shared" si="21"/>
        <v>6175</v>
      </c>
    </row>
    <row r="200" spans="1:23" s="9" customFormat="1" ht="44.25" customHeight="1" hidden="1">
      <c r="A200" s="95"/>
      <c r="B200" s="473" t="s">
        <v>39</v>
      </c>
      <c r="C200" s="473"/>
      <c r="D200" s="473"/>
      <c r="E200" s="98"/>
      <c r="F200" s="95">
        <v>88.6</v>
      </c>
      <c r="G200" s="97">
        <v>76.4</v>
      </c>
      <c r="H200" s="97">
        <f>G200*J216</f>
        <v>2839.024</v>
      </c>
      <c r="I200" s="97">
        <v>88.5</v>
      </c>
      <c r="J200" s="97">
        <v>64.3</v>
      </c>
      <c r="K200" s="97">
        <f>J200*J216</f>
        <v>2389.3879999999995</v>
      </c>
      <c r="L200" s="97">
        <v>88.5</v>
      </c>
      <c r="M200" s="97">
        <v>72.7</v>
      </c>
      <c r="N200" s="97">
        <f>M200*K216</f>
        <v>2798.9500000000003</v>
      </c>
      <c r="O200" s="97">
        <v>88.5</v>
      </c>
      <c r="P200" s="97">
        <v>59.7</v>
      </c>
      <c r="Q200" s="97">
        <f>P200*K216</f>
        <v>2298.4500000000003</v>
      </c>
      <c r="R200" s="97">
        <f>G200+J200+M200+P200</f>
        <v>273.09999999999997</v>
      </c>
      <c r="S200" s="97">
        <f t="shared" si="22"/>
        <v>10325.812</v>
      </c>
      <c r="T200" s="78" t="s">
        <v>21</v>
      </c>
      <c r="U200" s="8">
        <f t="shared" si="23"/>
        <v>2452.476</v>
      </c>
      <c r="V200" s="8">
        <f t="shared" si="24"/>
        <v>10325.812</v>
      </c>
      <c r="W200" s="9">
        <f t="shared" si="21"/>
        <v>273.09999999999997</v>
      </c>
    </row>
    <row r="201" spans="1:23" s="9" customFormat="1" ht="51.75" customHeight="1" hidden="1">
      <c r="A201" s="92">
        <v>3</v>
      </c>
      <c r="B201" s="467" t="s">
        <v>42</v>
      </c>
      <c r="C201" s="468"/>
      <c r="D201" s="469"/>
      <c r="E201" s="93"/>
      <c r="F201" s="95">
        <v>118.05</v>
      </c>
      <c r="G201" s="94">
        <v>263</v>
      </c>
      <c r="H201" s="94">
        <f>G201*J216</f>
        <v>9773.08</v>
      </c>
      <c r="I201" s="94">
        <v>118.05</v>
      </c>
      <c r="J201" s="94">
        <v>252</v>
      </c>
      <c r="K201" s="94">
        <f>J201*J216</f>
        <v>9364.32</v>
      </c>
      <c r="L201" s="94">
        <v>118.05</v>
      </c>
      <c r="M201" s="94">
        <v>248</v>
      </c>
      <c r="N201" s="94">
        <f>M201*K216</f>
        <v>9548</v>
      </c>
      <c r="O201" s="94">
        <v>118.05</v>
      </c>
      <c r="P201" s="94">
        <v>268</v>
      </c>
      <c r="Q201" s="94">
        <f>P201*K216</f>
        <v>10318</v>
      </c>
      <c r="R201" s="94">
        <f t="shared" si="22"/>
        <v>1031</v>
      </c>
      <c r="S201" s="94">
        <f t="shared" si="22"/>
        <v>39003.4</v>
      </c>
      <c r="T201" s="78" t="s">
        <v>21</v>
      </c>
      <c r="U201" s="8">
        <f t="shared" si="23"/>
        <v>11009.439999999999</v>
      </c>
      <c r="V201" s="8">
        <f t="shared" si="24"/>
        <v>39003.4</v>
      </c>
      <c r="W201" s="9">
        <f t="shared" si="21"/>
        <v>1031</v>
      </c>
    </row>
    <row r="202" spans="1:23" s="9" customFormat="1" ht="33.75" customHeight="1" hidden="1">
      <c r="A202" s="92">
        <v>4</v>
      </c>
      <c r="B202" s="467" t="s">
        <v>43</v>
      </c>
      <c r="C202" s="468"/>
      <c r="D202" s="469"/>
      <c r="E202" s="93"/>
      <c r="F202" s="95">
        <v>180</v>
      </c>
      <c r="G202" s="94">
        <f>G203</f>
        <v>23.4</v>
      </c>
      <c r="H202" s="94">
        <f>H203</f>
        <v>869.5439999999999</v>
      </c>
      <c r="I202" s="94"/>
      <c r="J202" s="94">
        <f>J203</f>
        <v>23.4</v>
      </c>
      <c r="K202" s="94">
        <f>K203</f>
        <v>869.5439999999999</v>
      </c>
      <c r="L202" s="94"/>
      <c r="M202" s="94">
        <f>M203</f>
        <v>23.4</v>
      </c>
      <c r="N202" s="94">
        <f>N203</f>
        <v>900.9</v>
      </c>
      <c r="O202" s="94"/>
      <c r="P202" s="94">
        <f>P203</f>
        <v>23.1</v>
      </c>
      <c r="Q202" s="94">
        <f>Q203</f>
        <v>889.35</v>
      </c>
      <c r="R202" s="94">
        <f>R203</f>
        <v>93.29999999999998</v>
      </c>
      <c r="S202" s="94">
        <f>S203</f>
        <v>3529.3379999999997</v>
      </c>
      <c r="T202" s="78" t="s">
        <v>21</v>
      </c>
      <c r="U202" s="8">
        <f t="shared" si="23"/>
        <v>948.948</v>
      </c>
      <c r="V202" s="8">
        <f t="shared" si="24"/>
        <v>3529.3379999999997</v>
      </c>
      <c r="W202" s="9">
        <f t="shared" si="21"/>
        <v>93.29999999999998</v>
      </c>
    </row>
    <row r="203" spans="1:22" s="9" customFormat="1" ht="27.75" customHeight="1" hidden="1">
      <c r="A203" s="95"/>
      <c r="B203" s="470" t="s">
        <v>44</v>
      </c>
      <c r="C203" s="471"/>
      <c r="D203" s="472"/>
      <c r="E203" s="96"/>
      <c r="F203" s="95"/>
      <c r="G203" s="97">
        <v>23.4</v>
      </c>
      <c r="H203" s="97">
        <f>G203*J216</f>
        <v>869.5439999999999</v>
      </c>
      <c r="I203" s="97"/>
      <c r="J203" s="97">
        <v>23.4</v>
      </c>
      <c r="K203" s="97">
        <f>J203*J216</f>
        <v>869.5439999999999</v>
      </c>
      <c r="L203" s="97"/>
      <c r="M203" s="97">
        <v>23.4</v>
      </c>
      <c r="N203" s="97">
        <f>M203*K216</f>
        <v>900.9</v>
      </c>
      <c r="O203" s="97"/>
      <c r="P203" s="97">
        <v>23.1</v>
      </c>
      <c r="Q203" s="97">
        <f>P203*K216</f>
        <v>889.35</v>
      </c>
      <c r="R203" s="97">
        <f>G203+J203+M203+P203</f>
        <v>93.29999999999998</v>
      </c>
      <c r="S203" s="97">
        <f>H203+K203+N203+Q203</f>
        <v>3529.3379999999997</v>
      </c>
      <c r="T203" s="78"/>
      <c r="U203" s="8"/>
      <c r="V203" s="8"/>
    </row>
    <row r="204" spans="1:22" s="9" customFormat="1" ht="33.75" customHeight="1" hidden="1">
      <c r="A204" s="92">
        <v>5</v>
      </c>
      <c r="B204" s="467" t="s">
        <v>47</v>
      </c>
      <c r="C204" s="468"/>
      <c r="D204" s="469"/>
      <c r="E204" s="93"/>
      <c r="F204" s="95"/>
      <c r="G204" s="94">
        <f>G205+G206+G207+G208+G209+G210</f>
        <v>189.14000000000001</v>
      </c>
      <c r="H204" s="94">
        <f>H205+H206+H207+H208+H209+H210</f>
        <v>6316.366399999999</v>
      </c>
      <c r="I204" s="94"/>
      <c r="J204" s="94">
        <f>J205+J206+J207+J208+J209+J210</f>
        <v>169.2</v>
      </c>
      <c r="K204" s="94">
        <f>K205+K206+K208+K210+K207+K209</f>
        <v>5710.902999999999</v>
      </c>
      <c r="L204" s="94"/>
      <c r="M204" s="94">
        <f>M205+M206+M207+M208+M209+M210</f>
        <v>143.23000000000002</v>
      </c>
      <c r="N204" s="94">
        <f>N205+N206+N207+N208+N209+N210</f>
        <v>4908.708</v>
      </c>
      <c r="O204" s="94"/>
      <c r="P204" s="94">
        <f>P205+P206+P207+P208+P209+P210</f>
        <v>174.28</v>
      </c>
      <c r="Q204" s="94">
        <f>Q205+Q206+Q207+Q208+Q209+Q210</f>
        <v>5942.255</v>
      </c>
      <c r="R204" s="94">
        <f>R205+R206+R207+R208+R209+R210</f>
        <v>675.85</v>
      </c>
      <c r="S204" s="94">
        <f>S205+S206+S207+S208+S209+S210</f>
        <v>22878.2324</v>
      </c>
      <c r="T204" s="78"/>
      <c r="U204" s="8"/>
      <c r="V204" s="8"/>
    </row>
    <row r="205" spans="1:22" s="9" customFormat="1" ht="33.75" customHeight="1" hidden="1">
      <c r="A205" s="92"/>
      <c r="B205" s="470" t="s">
        <v>48</v>
      </c>
      <c r="C205" s="471"/>
      <c r="D205" s="472"/>
      <c r="E205" s="96"/>
      <c r="F205" s="95"/>
      <c r="G205" s="97">
        <v>8.64</v>
      </c>
      <c r="H205" s="97">
        <f>G205*J216</f>
        <v>321.06239999999997</v>
      </c>
      <c r="I205" s="97"/>
      <c r="J205" s="97">
        <v>8</v>
      </c>
      <c r="K205" s="97">
        <f>J205*J216</f>
        <v>297.28</v>
      </c>
      <c r="L205" s="97"/>
      <c r="M205" s="97">
        <v>5.23</v>
      </c>
      <c r="N205" s="97">
        <f>M205*K216</f>
        <v>201.35500000000002</v>
      </c>
      <c r="O205" s="97"/>
      <c r="P205" s="97">
        <v>7.48</v>
      </c>
      <c r="Q205" s="97">
        <f>P205*K216</f>
        <v>287.98</v>
      </c>
      <c r="R205" s="97">
        <f aca="true" t="shared" si="25" ref="R205:S210">G205+J205+M205+P205</f>
        <v>29.35</v>
      </c>
      <c r="S205" s="97">
        <f t="shared" si="25"/>
        <v>1107.6774</v>
      </c>
      <c r="T205" s="78"/>
      <c r="U205" s="8"/>
      <c r="V205" s="8"/>
    </row>
    <row r="206" spans="1:22" s="9" customFormat="1" ht="33.75" customHeight="1" hidden="1">
      <c r="A206" s="92"/>
      <c r="B206" s="470" t="s">
        <v>49</v>
      </c>
      <c r="C206" s="471"/>
      <c r="D206" s="472"/>
      <c r="E206" s="96"/>
      <c r="F206" s="95"/>
      <c r="G206" s="97">
        <v>53.5</v>
      </c>
      <c r="H206" s="97">
        <f>G206*J216</f>
        <v>1988.0599999999997</v>
      </c>
      <c r="I206" s="97"/>
      <c r="J206" s="97">
        <v>52.5</v>
      </c>
      <c r="K206" s="97">
        <f>J206*J216</f>
        <v>1950.8999999999999</v>
      </c>
      <c r="L206" s="97"/>
      <c r="M206" s="97">
        <v>42.5</v>
      </c>
      <c r="N206" s="97">
        <f>M206*K216</f>
        <v>1636.25</v>
      </c>
      <c r="O206" s="97"/>
      <c r="P206" s="97">
        <v>51.5</v>
      </c>
      <c r="Q206" s="97">
        <f>P206*K216</f>
        <v>1982.75</v>
      </c>
      <c r="R206" s="97">
        <f t="shared" si="25"/>
        <v>200</v>
      </c>
      <c r="S206" s="97">
        <f t="shared" si="25"/>
        <v>7557.959999999999</v>
      </c>
      <c r="T206" s="78"/>
      <c r="U206" s="8"/>
      <c r="V206" s="8"/>
    </row>
    <row r="207" spans="1:22" s="9" customFormat="1" ht="33.75" customHeight="1" hidden="1">
      <c r="A207" s="92"/>
      <c r="B207" s="470" t="s">
        <v>50</v>
      </c>
      <c r="C207" s="471"/>
      <c r="D207" s="472"/>
      <c r="E207" s="96"/>
      <c r="F207" s="95"/>
      <c r="G207" s="97">
        <v>40</v>
      </c>
      <c r="H207" s="97">
        <f>G207*J216</f>
        <v>1486.3999999999999</v>
      </c>
      <c r="I207" s="97"/>
      <c r="J207" s="97">
        <v>40</v>
      </c>
      <c r="K207" s="97">
        <f>J207*J216</f>
        <v>1486.3999999999999</v>
      </c>
      <c r="L207" s="97"/>
      <c r="M207" s="97">
        <v>38.9</v>
      </c>
      <c r="N207" s="97">
        <f>M207*K216</f>
        <v>1497.6499999999999</v>
      </c>
      <c r="O207" s="97"/>
      <c r="P207" s="97">
        <v>39.5</v>
      </c>
      <c r="Q207" s="97">
        <f>P207*K216</f>
        <v>1520.75</v>
      </c>
      <c r="R207" s="97">
        <f t="shared" si="25"/>
        <v>158.4</v>
      </c>
      <c r="S207" s="97">
        <f t="shared" si="25"/>
        <v>5991.2</v>
      </c>
      <c r="T207" s="78"/>
      <c r="U207" s="8"/>
      <c r="V207" s="8"/>
    </row>
    <row r="208" spans="1:22" s="9" customFormat="1" ht="33.75" customHeight="1" hidden="1">
      <c r="A208" s="92"/>
      <c r="B208" s="473" t="s">
        <v>40</v>
      </c>
      <c r="C208" s="473"/>
      <c r="D208" s="473"/>
      <c r="E208" s="98"/>
      <c r="F208" s="95"/>
      <c r="G208" s="97">
        <v>60.2</v>
      </c>
      <c r="H208" s="97">
        <f>G208*J216</f>
        <v>2237.0319999999997</v>
      </c>
      <c r="I208" s="97"/>
      <c r="J208" s="97">
        <v>47</v>
      </c>
      <c r="K208" s="97">
        <f>J208*J216</f>
        <v>1746.5199999999998</v>
      </c>
      <c r="L208" s="97"/>
      <c r="M208" s="97">
        <v>34.9</v>
      </c>
      <c r="N208" s="97">
        <f>M208*K216</f>
        <v>1343.6499999999999</v>
      </c>
      <c r="O208" s="97"/>
      <c r="P208" s="97">
        <v>48.3</v>
      </c>
      <c r="Q208" s="97">
        <f>P208*K216</f>
        <v>1859.55</v>
      </c>
      <c r="R208" s="97">
        <f t="shared" si="25"/>
        <v>190.39999999999998</v>
      </c>
      <c r="S208" s="97">
        <f t="shared" si="25"/>
        <v>7186.7519999999995</v>
      </c>
      <c r="T208" s="78"/>
      <c r="U208" s="8"/>
      <c r="V208" s="8"/>
    </row>
    <row r="209" spans="1:22" s="9" customFormat="1" ht="33.75" customHeight="1" hidden="1">
      <c r="A209" s="92"/>
      <c r="B209" s="473" t="s">
        <v>51</v>
      </c>
      <c r="C209" s="473"/>
      <c r="D209" s="473"/>
      <c r="E209" s="98"/>
      <c r="F209" s="95"/>
      <c r="G209" s="97">
        <v>7.3</v>
      </c>
      <c r="H209" s="97">
        <f>G209*J217</f>
        <v>77.307</v>
      </c>
      <c r="I209" s="97"/>
      <c r="J209" s="97">
        <v>2.2</v>
      </c>
      <c r="K209" s="97">
        <f>J209*J217</f>
        <v>23.298000000000002</v>
      </c>
      <c r="L209" s="97"/>
      <c r="M209" s="97">
        <v>2.2</v>
      </c>
      <c r="N209" s="97">
        <f>M209*K217</f>
        <v>23.298000000000002</v>
      </c>
      <c r="O209" s="97"/>
      <c r="P209" s="97">
        <v>8</v>
      </c>
      <c r="Q209" s="97">
        <f>P209*K217</f>
        <v>84.72</v>
      </c>
      <c r="R209" s="97">
        <f t="shared" si="25"/>
        <v>19.7</v>
      </c>
      <c r="S209" s="97">
        <f t="shared" si="25"/>
        <v>208.623</v>
      </c>
      <c r="T209" s="78"/>
      <c r="U209" s="8"/>
      <c r="V209" s="8"/>
    </row>
    <row r="210" spans="1:22" s="9" customFormat="1" ht="33.75" customHeight="1" hidden="1">
      <c r="A210" s="92"/>
      <c r="B210" s="473" t="s">
        <v>52</v>
      </c>
      <c r="C210" s="473"/>
      <c r="D210" s="473"/>
      <c r="E210" s="98"/>
      <c r="F210" s="95"/>
      <c r="G210" s="97">
        <v>19.5</v>
      </c>
      <c r="H210" s="97">
        <f>G210*J217</f>
        <v>206.505</v>
      </c>
      <c r="I210" s="97"/>
      <c r="J210" s="97">
        <v>19.5</v>
      </c>
      <c r="K210" s="97">
        <f>J210*J217</f>
        <v>206.505</v>
      </c>
      <c r="L210" s="97"/>
      <c r="M210" s="97">
        <v>19.5</v>
      </c>
      <c r="N210" s="97">
        <f>M210*K217</f>
        <v>206.505</v>
      </c>
      <c r="O210" s="97"/>
      <c r="P210" s="97">
        <v>19.5</v>
      </c>
      <c r="Q210" s="97">
        <f>P210*K217</f>
        <v>206.505</v>
      </c>
      <c r="R210" s="97">
        <f t="shared" si="25"/>
        <v>78</v>
      </c>
      <c r="S210" s="97">
        <f t="shared" si="25"/>
        <v>826.02</v>
      </c>
      <c r="T210" s="78"/>
      <c r="U210" s="8"/>
      <c r="V210" s="8"/>
    </row>
    <row r="211" spans="1:22" s="9" customFormat="1" ht="33.75" customHeight="1" hidden="1">
      <c r="A211" s="92">
        <v>6</v>
      </c>
      <c r="B211" s="467" t="s">
        <v>53</v>
      </c>
      <c r="C211" s="468"/>
      <c r="D211" s="469"/>
      <c r="E211" s="93"/>
      <c r="F211" s="95"/>
      <c r="G211" s="94">
        <f>G212+G213</f>
        <v>463.75</v>
      </c>
      <c r="H211" s="94">
        <f>H212+H213</f>
        <v>17232.949999999997</v>
      </c>
      <c r="I211" s="94"/>
      <c r="J211" s="94">
        <f>J212+J213</f>
        <v>564.53</v>
      </c>
      <c r="K211" s="94">
        <f>K212+K213</f>
        <v>20977.934799999995</v>
      </c>
      <c r="L211" s="94"/>
      <c r="M211" s="94">
        <f>M212+M213</f>
        <v>284.18</v>
      </c>
      <c r="N211" s="94">
        <f>N212+N213</f>
        <v>10940.93</v>
      </c>
      <c r="O211" s="94"/>
      <c r="P211" s="94">
        <f>P212+P213</f>
        <v>550.62</v>
      </c>
      <c r="Q211" s="94">
        <f>Q212+Q213</f>
        <v>21198.87</v>
      </c>
      <c r="R211" s="94">
        <f>R212+R213</f>
        <v>1863.08</v>
      </c>
      <c r="S211" s="94">
        <f>S212+S213</f>
        <v>70350.6848</v>
      </c>
      <c r="T211" s="78"/>
      <c r="U211" s="8"/>
      <c r="V211" s="8"/>
    </row>
    <row r="212" spans="1:22" s="9" customFormat="1" ht="33.75" customHeight="1" hidden="1">
      <c r="A212" s="95"/>
      <c r="B212" s="470" t="s">
        <v>54</v>
      </c>
      <c r="C212" s="471"/>
      <c r="D212" s="472"/>
      <c r="E212" s="96"/>
      <c r="F212" s="95"/>
      <c r="G212" s="97">
        <v>45.6</v>
      </c>
      <c r="H212" s="97">
        <f>G212*J216</f>
        <v>1694.4959999999999</v>
      </c>
      <c r="I212" s="97"/>
      <c r="J212" s="97">
        <v>64.5</v>
      </c>
      <c r="K212" s="97">
        <f>J212*J216</f>
        <v>2396.8199999999997</v>
      </c>
      <c r="L212" s="97"/>
      <c r="M212" s="97">
        <v>113.6</v>
      </c>
      <c r="N212" s="97">
        <f>M212*K216</f>
        <v>4373.599999999999</v>
      </c>
      <c r="O212" s="97"/>
      <c r="P212" s="97">
        <v>50.1</v>
      </c>
      <c r="Q212" s="97">
        <f>P212*K216</f>
        <v>1928.8500000000001</v>
      </c>
      <c r="R212" s="97">
        <f>G212+J212+M212+P212</f>
        <v>273.8</v>
      </c>
      <c r="S212" s="97">
        <f>H212+K212+N212+Q212</f>
        <v>10393.766</v>
      </c>
      <c r="T212" s="78"/>
      <c r="U212" s="8"/>
      <c r="V212" s="8"/>
    </row>
    <row r="213" spans="1:22" s="9" customFormat="1" ht="33.75" customHeight="1" hidden="1">
      <c r="A213" s="95"/>
      <c r="B213" s="470" t="s">
        <v>55</v>
      </c>
      <c r="C213" s="471"/>
      <c r="D213" s="472"/>
      <c r="E213" s="96"/>
      <c r="F213" s="95"/>
      <c r="G213" s="97">
        <v>418.15</v>
      </c>
      <c r="H213" s="97">
        <f>G213*J216</f>
        <v>15538.453999999998</v>
      </c>
      <c r="I213" s="97"/>
      <c r="J213" s="97">
        <v>500.03</v>
      </c>
      <c r="K213" s="97">
        <f>J213*J216</f>
        <v>18581.114799999996</v>
      </c>
      <c r="L213" s="97"/>
      <c r="M213" s="97">
        <v>170.58</v>
      </c>
      <c r="N213" s="97">
        <f>M213*K216</f>
        <v>6567.330000000001</v>
      </c>
      <c r="O213" s="97"/>
      <c r="P213" s="97">
        <v>500.52</v>
      </c>
      <c r="Q213" s="97">
        <f>P213*K216</f>
        <v>19270.02</v>
      </c>
      <c r="R213" s="97">
        <f>G213+J213+M213+P213</f>
        <v>1589.28</v>
      </c>
      <c r="S213" s="97">
        <f>H213+K213+N213+Q213</f>
        <v>59956.9188</v>
      </c>
      <c r="T213" s="78"/>
      <c r="U213" s="8"/>
      <c r="V213" s="8"/>
    </row>
    <row r="214" spans="1:20" s="9" customFormat="1" ht="35.25" hidden="1">
      <c r="A214" s="104"/>
      <c r="B214" s="478" t="s">
        <v>19</v>
      </c>
      <c r="C214" s="478"/>
      <c r="D214" s="478"/>
      <c r="E214" s="105"/>
      <c r="F214" s="92">
        <f>SUM(F193:F202)</f>
        <v>6764.85</v>
      </c>
      <c r="G214" s="94">
        <f>G193+G194+G201+G202+G204+G211</f>
        <v>6140.2699999999995</v>
      </c>
      <c r="H214" s="94">
        <f>H193+H194+H201+H202+H204+H211</f>
        <v>170706.83719999995</v>
      </c>
      <c r="I214" s="94">
        <f>SUM(I193:I202)</f>
        <v>6703.35</v>
      </c>
      <c r="J214" s="94">
        <f>J193+J194+J201+J202+J204+J211</f>
        <v>5614.879999999999</v>
      </c>
      <c r="K214" s="94">
        <f>K193+K194+K201+K202+K204+K211</f>
        <v>156765.70179999995</v>
      </c>
      <c r="L214" s="94">
        <f>SUM(L193:L202)</f>
        <v>6536.05</v>
      </c>
      <c r="M214" s="94">
        <f>M193+M194+M201+M202+M204+M211</f>
        <v>5652.82</v>
      </c>
      <c r="N214" s="94">
        <f>N193+N194+N201+N202+N204+N211</f>
        <v>160649.72300000003</v>
      </c>
      <c r="O214" s="94">
        <f>SUM(O193:O202)</f>
        <v>6762.85</v>
      </c>
      <c r="P214" s="94">
        <f>P193+P194+P201+P202+P204+P211</f>
        <v>5724.93</v>
      </c>
      <c r="Q214" s="94">
        <f>Q193+Q194+Q201+Q202+Q204+Q211</f>
        <v>164603.76</v>
      </c>
      <c r="R214" s="94">
        <f>R193+R194+R201+R202+R204+R211</f>
        <v>23132.9</v>
      </c>
      <c r="S214" s="94">
        <f>S193+S194+S201+S202+S204+S211</f>
        <v>652726.022</v>
      </c>
      <c r="T214" s="78"/>
    </row>
    <row r="215" spans="1:20" s="9" customFormat="1" ht="35.25" hidden="1">
      <c r="A215" s="100"/>
      <c r="B215" s="479" t="s">
        <v>8</v>
      </c>
      <c r="C215" s="480"/>
      <c r="D215" s="481"/>
      <c r="E215" s="106"/>
      <c r="F215" s="466" t="s">
        <v>61</v>
      </c>
      <c r="G215" s="466"/>
      <c r="H215" s="466"/>
      <c r="I215" s="466"/>
      <c r="J215" s="466"/>
      <c r="K215" s="466"/>
      <c r="L215" s="466"/>
      <c r="M215" s="466"/>
      <c r="N215" s="466"/>
      <c r="O215" s="466"/>
      <c r="P215" s="466"/>
      <c r="Q215" s="466"/>
      <c r="R215" s="466"/>
      <c r="S215" s="466"/>
      <c r="T215" s="78"/>
    </row>
    <row r="216" spans="1:20" s="9" customFormat="1" ht="35.25" hidden="1">
      <c r="A216" s="79"/>
      <c r="B216" s="79"/>
      <c r="C216" s="79"/>
      <c r="D216" s="79"/>
      <c r="E216" s="79"/>
      <c r="F216" s="79"/>
      <c r="G216" s="79"/>
      <c r="H216" s="80" t="s">
        <v>12</v>
      </c>
      <c r="I216" s="80"/>
      <c r="J216" s="80">
        <v>37.16</v>
      </c>
      <c r="K216" s="80">
        <v>38.5</v>
      </c>
      <c r="L216" s="79"/>
      <c r="M216" s="79"/>
      <c r="N216" s="79"/>
      <c r="O216" s="79"/>
      <c r="P216" s="79"/>
      <c r="Q216" s="79"/>
      <c r="R216" s="79"/>
      <c r="S216" s="79"/>
      <c r="T216" s="78"/>
    </row>
    <row r="217" spans="1:20" s="9" customFormat="1" ht="35.25" hidden="1">
      <c r="A217" s="79"/>
      <c r="B217" s="79"/>
      <c r="C217" s="79"/>
      <c r="D217" s="79"/>
      <c r="E217" s="79"/>
      <c r="F217" s="79"/>
      <c r="G217" s="79"/>
      <c r="H217" s="80" t="s">
        <v>20</v>
      </c>
      <c r="I217" s="80"/>
      <c r="J217" s="80">
        <v>10.59</v>
      </c>
      <c r="K217" s="80">
        <v>10.59</v>
      </c>
      <c r="L217" s="79"/>
      <c r="M217" s="79"/>
      <c r="N217" s="79"/>
      <c r="O217" s="79"/>
      <c r="P217" s="79"/>
      <c r="Q217" s="79"/>
      <c r="R217" s="79"/>
      <c r="S217" s="79"/>
      <c r="T217" s="78"/>
    </row>
    <row r="218" spans="1:20" s="9" customFormat="1" ht="35.25">
      <c r="A218" s="79"/>
      <c r="B218" s="79"/>
      <c r="C218" s="79"/>
      <c r="D218" s="79"/>
      <c r="E218" s="79"/>
      <c r="F218" s="79"/>
      <c r="G218" s="79"/>
      <c r="H218" s="79"/>
      <c r="I218" s="77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8"/>
    </row>
    <row r="219" spans="1:19" ht="35.25">
      <c r="A219" s="36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1:19" ht="35.25">
      <c r="A220" s="4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19" ht="35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35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35.25">
      <c r="A223" s="4"/>
      <c r="B223" s="4"/>
      <c r="C223" s="4"/>
      <c r="D223" s="4"/>
      <c r="E223" s="4"/>
      <c r="F223" s="38"/>
      <c r="L223" s="4"/>
      <c r="M223" s="4"/>
      <c r="N223" s="4"/>
      <c r="O223" s="4"/>
      <c r="P223" s="4"/>
      <c r="Q223" s="4"/>
      <c r="R223" s="4"/>
      <c r="S223" s="4"/>
    </row>
    <row r="224" ht="35.25">
      <c r="F224" s="39" t="s">
        <v>22</v>
      </c>
    </row>
    <row r="225" ht="35.25">
      <c r="F225" s="39" t="s">
        <v>23</v>
      </c>
    </row>
    <row r="226" ht="35.25">
      <c r="F226" s="39" t="s">
        <v>24</v>
      </c>
    </row>
    <row r="227" ht="35.25">
      <c r="F227" s="39" t="s">
        <v>25</v>
      </c>
    </row>
    <row r="228" ht="35.25">
      <c r="F228" s="39" t="s">
        <v>26</v>
      </c>
    </row>
    <row r="229" ht="35.25">
      <c r="F229" s="39" t="s">
        <v>27</v>
      </c>
    </row>
    <row r="230" ht="35.25">
      <c r="F230" s="39" t="s">
        <v>29</v>
      </c>
    </row>
    <row r="231" ht="35.25">
      <c r="F231" s="39" t="s">
        <v>30</v>
      </c>
    </row>
    <row r="232" ht="35.25">
      <c r="F232" s="39" t="s">
        <v>28</v>
      </c>
    </row>
  </sheetData>
  <sheetProtection/>
  <mergeCells count="218">
    <mergeCell ref="B108:D108"/>
    <mergeCell ref="B131:D131"/>
    <mergeCell ref="B132:D132"/>
    <mergeCell ref="B118:D118"/>
    <mergeCell ref="B124:D124"/>
    <mergeCell ref="B134:D134"/>
    <mergeCell ref="B127:D127"/>
    <mergeCell ref="B128:D128"/>
    <mergeCell ref="B129:D129"/>
    <mergeCell ref="B130:D130"/>
    <mergeCell ref="B133:D133"/>
    <mergeCell ref="B114:D114"/>
    <mergeCell ref="B119:D119"/>
    <mergeCell ref="B120:D120"/>
    <mergeCell ref="B125:D125"/>
    <mergeCell ref="B126:D126"/>
    <mergeCell ref="B115:D115"/>
    <mergeCell ref="B121:D121"/>
    <mergeCell ref="B99:D99"/>
    <mergeCell ref="B110:D110"/>
    <mergeCell ref="B111:D111"/>
    <mergeCell ref="B113:D113"/>
    <mergeCell ref="B106:D106"/>
    <mergeCell ref="B109:D109"/>
    <mergeCell ref="B112:D112"/>
    <mergeCell ref="B107:D107"/>
    <mergeCell ref="B100:D100"/>
    <mergeCell ref="B103:D103"/>
    <mergeCell ref="B94:D94"/>
    <mergeCell ref="B97:D97"/>
    <mergeCell ref="B95:D95"/>
    <mergeCell ref="B84:D84"/>
    <mergeCell ref="B86:D86"/>
    <mergeCell ref="B87:D87"/>
    <mergeCell ref="B85:D85"/>
    <mergeCell ref="B88:D88"/>
    <mergeCell ref="B91:D91"/>
    <mergeCell ref="B212:D212"/>
    <mergeCell ref="B213:D213"/>
    <mergeCell ref="B199:D199"/>
    <mergeCell ref="B200:D200"/>
    <mergeCell ref="B201:D201"/>
    <mergeCell ref="B202:D202"/>
    <mergeCell ref="B203:D203"/>
    <mergeCell ref="B204:D204"/>
    <mergeCell ref="B214:D214"/>
    <mergeCell ref="B215:D215"/>
    <mergeCell ref="F215:S215"/>
    <mergeCell ref="B205:D205"/>
    <mergeCell ref="B206:D206"/>
    <mergeCell ref="B207:D207"/>
    <mergeCell ref="B208:D208"/>
    <mergeCell ref="B209:D209"/>
    <mergeCell ref="B210:D210"/>
    <mergeCell ref="B211:D211"/>
    <mergeCell ref="B193:D193"/>
    <mergeCell ref="B194:D194"/>
    <mergeCell ref="B195:D195"/>
    <mergeCell ref="B196:D196"/>
    <mergeCell ref="B197:D197"/>
    <mergeCell ref="B198:D198"/>
    <mergeCell ref="A190:S190"/>
    <mergeCell ref="A191:A192"/>
    <mergeCell ref="B191:D192"/>
    <mergeCell ref="F191:H191"/>
    <mergeCell ref="I191:K191"/>
    <mergeCell ref="L191:N191"/>
    <mergeCell ref="O191:Q191"/>
    <mergeCell ref="R191:S191"/>
    <mergeCell ref="B183:D183"/>
    <mergeCell ref="B184:D184"/>
    <mergeCell ref="B185:D185"/>
    <mergeCell ref="B186:D186"/>
    <mergeCell ref="B187:D187"/>
    <mergeCell ref="F187:S187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Q160:S160"/>
    <mergeCell ref="A162:S162"/>
    <mergeCell ref="A163:A164"/>
    <mergeCell ref="B163:D164"/>
    <mergeCell ref="F163:H163"/>
    <mergeCell ref="I163:K163"/>
    <mergeCell ref="L163:N163"/>
    <mergeCell ref="O163:Q163"/>
    <mergeCell ref="R163:S163"/>
    <mergeCell ref="B140:D140"/>
    <mergeCell ref="B141:D141"/>
    <mergeCell ref="B142:D142"/>
    <mergeCell ref="F154:S154"/>
    <mergeCell ref="Q158:S158"/>
    <mergeCell ref="Q159:S159"/>
    <mergeCell ref="B145:D145"/>
    <mergeCell ref="B148:D148"/>
    <mergeCell ref="B77:D77"/>
    <mergeCell ref="B78:D78"/>
    <mergeCell ref="B80:D80"/>
    <mergeCell ref="B136:D136"/>
    <mergeCell ref="B151:D151"/>
    <mergeCell ref="B154:D154"/>
    <mergeCell ref="B135:D135"/>
    <mergeCell ref="B137:D137"/>
    <mergeCell ref="B138:D138"/>
    <mergeCell ref="B139:D139"/>
    <mergeCell ref="B98:D98"/>
    <mergeCell ref="B92:D92"/>
    <mergeCell ref="B93:D93"/>
    <mergeCell ref="B79:D79"/>
    <mergeCell ref="B81:D81"/>
    <mergeCell ref="B83:D83"/>
    <mergeCell ref="B96:D96"/>
    <mergeCell ref="B89:D89"/>
    <mergeCell ref="B90:D90"/>
    <mergeCell ref="B82:D82"/>
    <mergeCell ref="R68:S68"/>
    <mergeCell ref="B70:D70"/>
    <mergeCell ref="B73:D73"/>
    <mergeCell ref="B76:D76"/>
    <mergeCell ref="B72:D72"/>
    <mergeCell ref="B74:D74"/>
    <mergeCell ref="E68:E69"/>
    <mergeCell ref="B75:D75"/>
    <mergeCell ref="A68:A69"/>
    <mergeCell ref="B68:D69"/>
    <mergeCell ref="F68:H68"/>
    <mergeCell ref="I68:K68"/>
    <mergeCell ref="L68:N68"/>
    <mergeCell ref="O68:Q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1" manualBreakCount="1">
    <brk id="102" max="18" man="1"/>
  </rowBreaks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2021-02-08T00:55:32Z</cp:lastPrinted>
  <dcterms:created xsi:type="dcterms:W3CDTF">1996-10-08T23:32:33Z</dcterms:created>
  <dcterms:modified xsi:type="dcterms:W3CDTF">2021-02-08T01:01:28Z</dcterms:modified>
  <cp:category/>
  <cp:version/>
  <cp:contentType/>
  <cp:contentStatus/>
</cp:coreProperties>
</file>