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377" activeTab="0"/>
  </bookViews>
  <sheets>
    <sheet name="форма 1" sheetId="1" r:id="rId1"/>
    <sheet name="форма 2" sheetId="2" r:id="rId2"/>
    <sheet name="форма 3" sheetId="3" r:id="rId3"/>
  </sheets>
  <definedNames>
    <definedName name="_xlnm._FilterDatabase" localSheetId="0" hidden="1">'форма 1'!$B$10:$T$121</definedName>
    <definedName name="_xlnm.Print_Titles" localSheetId="0">'форма 1'!$6:$10</definedName>
    <definedName name="_xlnm.Print_Titles" localSheetId="1">'форма 2'!$6:$8</definedName>
    <definedName name="_xlnm.Print_Titles" localSheetId="2">'форма 3'!$6:$9</definedName>
    <definedName name="_xlnm.Print_Area" localSheetId="2">'форма 3'!$A$1:$N$16</definedName>
  </definedNames>
  <calcPr fullCalcOnLoad="1"/>
</workbook>
</file>

<file path=xl/sharedStrings.xml><?xml version="1.0" encoding="utf-8"?>
<sst xmlns="http://schemas.openxmlformats.org/spreadsheetml/2006/main" count="716" uniqueCount="330">
  <si>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</si>
  <si>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</si>
  <si>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</si>
  <si>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</si>
  <si>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</si>
  <si>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</si>
  <si>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</si>
  <si>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</si>
  <si>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</si>
  <si>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</si>
  <si>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</si>
  <si>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</si>
  <si>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</si>
  <si>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</si>
  <si>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</si>
  <si>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</si>
  <si>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</si>
  <si>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</si>
  <si>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</si>
  <si>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</si>
  <si>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</si>
  <si>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</si>
  <si>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</si>
  <si>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</si>
  <si>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</si>
  <si>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</si>
  <si>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1.1</t>
  </si>
  <si>
    <t>1.1.1</t>
  </si>
  <si>
    <t>блочный</t>
  </si>
  <si>
    <t>№ п\п</t>
  </si>
  <si>
    <t>Стоимость капитального ремонта ВСЕГО</t>
  </si>
  <si>
    <t>виды, установленные ч.1 ст.166 Жилищного Кодекса РФ</t>
  </si>
  <si>
    <t>виды, установленные законом Камчатского края от 02.12.2013 №359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</si>
  <si>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</si>
  <si>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</si>
  <si>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</si>
  <si>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</si>
  <si>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</si>
  <si>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</si>
  <si>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государственная экспертиза проектной документации</t>
  </si>
  <si>
    <t>проведение инженерно-геологических изысканий</t>
  </si>
  <si>
    <t>другие виды</t>
  </si>
  <si>
    <t>Всего</t>
  </si>
  <si>
    <t>отопление</t>
  </si>
  <si>
    <t>ХВС</t>
  </si>
  <si>
    <t>ГВС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</si>
  <si>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</si>
  <si>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</si>
  <si>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</si>
  <si>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</si>
  <si>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</si>
  <si>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</si>
  <si>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</si>
  <si>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</si>
  <si>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</si>
  <si>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панельный</t>
  </si>
  <si>
    <t>Елизовское городское поселение</t>
  </si>
  <si>
    <t>ул. 40 лет Октября, д. 5</t>
  </si>
  <si>
    <t>ул. Беринга, д. 5</t>
  </si>
  <si>
    <t>ул. Весенняя, д. 1а</t>
  </si>
  <si>
    <t>ул. Взлетная, д. 6</t>
  </si>
  <si>
    <t>ул. Виталия Кручины, д. 25/2</t>
  </si>
  <si>
    <t>ул. Виталия Кручины, д. 26</t>
  </si>
  <si>
    <t>ул. Виталия Кручины, д. 26а</t>
  </si>
  <si>
    <t>ул. Звездная, д. 4</t>
  </si>
  <si>
    <t>ул. Красноярская, д. 2</t>
  </si>
  <si>
    <t>ул. Красноярская, д. 4</t>
  </si>
  <si>
    <t>ул. Крашенинникова, д. 10а</t>
  </si>
  <si>
    <t>ул. Ленина, д. 36</t>
  </si>
  <si>
    <t>ул. Ленина, д. 37</t>
  </si>
  <si>
    <t>ул. Лесная, д. 1а</t>
  </si>
  <si>
    <t>ул. Лесная, д. 1б</t>
  </si>
  <si>
    <t>ул. Звездная, д. 7</t>
  </si>
  <si>
    <t>2</t>
  </si>
  <si>
    <t>3</t>
  </si>
  <si>
    <t>2015 год</t>
  </si>
  <si>
    <t>1</t>
  </si>
  <si>
    <t>1.2.1</t>
  </si>
  <si>
    <t>ул. Беринга, д. 6</t>
  </si>
  <si>
    <t>ул. Школьная, д. 8</t>
  </si>
  <si>
    <t>ул. Взлетная, д. 5</t>
  </si>
  <si>
    <t>пер. Радужный, д. 1</t>
  </si>
  <si>
    <t>ул. 40 лет Октября, д. 11</t>
  </si>
  <si>
    <t>ул. 40 лет Октября, д. 3</t>
  </si>
  <si>
    <t>ул. Взлетная, д. 4</t>
  </si>
  <si>
    <t>ул. Дальневосточная, д. 12</t>
  </si>
  <si>
    <t>ул. Завойко, д. 63</t>
  </si>
  <si>
    <t>ул. Инженерная, д. 14</t>
  </si>
  <si>
    <t>ул. Ленина, д. 31</t>
  </si>
  <si>
    <t>ул. Рябикова, д. 49</t>
  </si>
  <si>
    <t>ул. Рябикова, д. 51а</t>
  </si>
  <si>
    <t>ул. Рябикова, д. 57</t>
  </si>
  <si>
    <t>ул. Санаторная, д. 6</t>
  </si>
  <si>
    <t>ул. Соловьева, д. 1</t>
  </si>
  <si>
    <t>ул. Школьная, д. 10</t>
  </si>
  <si>
    <t>ул. Школьная, д. 11</t>
  </si>
  <si>
    <t>ул. Школьная, д. 13</t>
  </si>
  <si>
    <t>ул. Школьная, д. 1а</t>
  </si>
  <si>
    <t>ул. Школьная, д. 5</t>
  </si>
  <si>
    <t>ул. Школьная, д. 5/1</t>
  </si>
  <si>
    <t>ул. Школьная, д. 6</t>
  </si>
  <si>
    <t>ул. Школьная, д. 9</t>
  </si>
  <si>
    <t>2016 год</t>
  </si>
  <si>
    <t>1.2.2</t>
  </si>
  <si>
    <t>ул. Ленина, д. 15</t>
  </si>
  <si>
    <t>2014 год</t>
  </si>
  <si>
    <t>Х</t>
  </si>
  <si>
    <t>планируемый год проведения капитального ремонта</t>
  </si>
  <si>
    <t>Количество МКД</t>
  </si>
  <si>
    <t>I квартал</t>
  </si>
  <si>
    <t>II квартал</t>
  </si>
  <si>
    <t>III квартал</t>
  </si>
  <si>
    <t>IV квартал</t>
  </si>
  <si>
    <t>иные источники</t>
  </si>
  <si>
    <t>ул. Беринга, д. 4</t>
  </si>
  <si>
    <t>ул. Звездная, д. 8</t>
  </si>
  <si>
    <t>ул. Ларина, д. 2</t>
  </si>
  <si>
    <t>ул. Мирная, д. 18</t>
  </si>
  <si>
    <t>1.2.3</t>
  </si>
  <si>
    <t>1.2</t>
  </si>
  <si>
    <t>электро снабжение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</si>
  <si>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</si>
  <si>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</si>
  <si>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</si>
  <si>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</si>
  <si>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</si>
  <si>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</si>
  <si>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</si>
  <si>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</si>
  <si>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</si>
  <si>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</si>
  <si>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</si>
  <si>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</si>
  <si>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</si>
  <si>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</si>
  <si>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</si>
  <si>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</si>
  <si>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</si>
  <si>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</si>
  <si>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</si>
  <si>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</si>
  <si>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</si>
  <si>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</si>
  <si>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</si>
  <si>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</si>
  <si>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</si>
  <si>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</si>
  <si>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</si>
  <si>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</si>
  <si>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</si>
  <si>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</si>
  <si>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</si>
  <si>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</si>
  <si>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</si>
  <si>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</si>
  <si>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</si>
  <si>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</si>
  <si>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</si>
  <si>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</si>
  <si>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</si>
  <si>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</si>
  <si>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</si>
  <si>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</si>
  <si>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</si>
  <si>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</si>
  <si>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</si>
  <si>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</si>
  <si>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</si>
  <si>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</si>
  <si>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</si>
  <si>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</si>
  <si>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</si>
  <si>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</si>
  <si>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</si>
  <si>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</si>
  <si>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</si>
  <si>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</si>
  <si>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</si>
  <si>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</si>
  <si>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</si>
  <si>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</si>
  <si>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</si>
  <si>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</si>
  <si>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ул. Ларина, д. 4</t>
  </si>
  <si>
    <t>ул. Ларина, д. 6</t>
  </si>
  <si>
    <t>ул. Вилюйская, д. 27</t>
  </si>
  <si>
    <t>ул. Виталия Кручины, д. 28</t>
  </si>
  <si>
    <t>ул. Дальневосточная,д. 10а</t>
  </si>
  <si>
    <t xml:space="preserve">ул. Дальневосточная, д. 11 </t>
  </si>
  <si>
    <t>ул. Дальневосточная, д. 14</t>
  </si>
  <si>
    <t>ул. Деркачева, д. 10</t>
  </si>
  <si>
    <t>ул. Завойко, д. 92</t>
  </si>
  <si>
    <t>ул. Завойко, д. 112</t>
  </si>
  <si>
    <t>ул. Красноармейская, д. 11</t>
  </si>
  <si>
    <t>ул. Крашенинникова, д. 8</t>
  </si>
  <si>
    <t>ул. Ленина, д. 12</t>
  </si>
  <si>
    <t>ул. Ленина, д. 32</t>
  </si>
  <si>
    <t>ул. Ленина, д. 33</t>
  </si>
  <si>
    <t>ул. Ленина, д. 41в</t>
  </si>
  <si>
    <t>ул. Связи, д. 11</t>
  </si>
  <si>
    <t>ул. Чкалова, д. 14</t>
  </si>
  <si>
    <t>ул. Чкалова, д. 28</t>
  </si>
  <si>
    <t>ул. Чернышевского, д. 9</t>
  </si>
  <si>
    <t>водо отведение</t>
  </si>
  <si>
    <t>Итого по МО: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</si>
  <si>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2014 - 2043 годы по Елизовскому городскому поселению на 2014 - 2016 годы</t>
  </si>
  <si>
    <t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2014 - 2043 годы по видам ремонта по Елизовскому городскому поселению на 2014 - 2016 годы</t>
  </si>
  <si>
    <t>3. Планируемые показатели выполнения краткосрочного плана реализации региональной программы капитального ремонта общего имущества многоквартирных домов в Камчатском крае на 2014 - 2043 годы по Елизовскому городскому поселению на период 2014-2016 годы</t>
  </si>
  <si>
    <t>деревянный</t>
  </si>
  <si>
    <t>ул. Пограничная, д. 23</t>
  </si>
  <si>
    <t>ул. Ленина, д. 44</t>
  </si>
  <si>
    <t>ул. Звездная, д.8</t>
  </si>
  <si>
    <t>ул. Завойко, д. 44</t>
  </si>
  <si>
    <t>1.2.34</t>
  </si>
  <si>
    <t>1.1.34</t>
  </si>
  <si>
    <t>ул.Геофизическая, д.14</t>
  </si>
  <si>
    <t>1.2.35</t>
  </si>
  <si>
    <t>1.1.35</t>
  </si>
  <si>
    <t>ул. Виталия Кручины, д. 18</t>
  </si>
  <si>
    <t>ул. Виталия Кручины, д. 20</t>
  </si>
  <si>
    <t>1.2.36</t>
  </si>
  <si>
    <t>1.2.37</t>
  </si>
  <si>
    <t>1.1.36</t>
  </si>
  <si>
    <t>1.1.37</t>
  </si>
  <si>
    <t>ул. Дальневосточная, д. 10</t>
  </si>
  <si>
    <t>1.1.38</t>
  </si>
  <si>
    <t>1.1.39</t>
  </si>
  <si>
    <t>1.2.38</t>
  </si>
  <si>
    <t>1.2.39</t>
  </si>
  <si>
    <t>1.1.40</t>
  </si>
  <si>
    <t>1.2.40</t>
  </si>
  <si>
    <t>ул. Энергетикова, д. 58</t>
  </si>
  <si>
    <t>1.1.41</t>
  </si>
  <si>
    <t>1.2.41</t>
  </si>
  <si>
    <t>ул. Ватутина, д. 5</t>
  </si>
  <si>
    <t>1.1.42</t>
  </si>
  <si>
    <t>1.1.43</t>
  </si>
  <si>
    <t>1.2.42</t>
  </si>
  <si>
    <t>1.2.43</t>
  </si>
  <si>
    <t>1.2.44</t>
  </si>
  <si>
    <t>1.1.44</t>
  </si>
  <si>
    <t>1.1.45</t>
  </si>
  <si>
    <t>ул. Беринга, д. 21А</t>
  </si>
  <si>
    <t>1.2.45</t>
  </si>
  <si>
    <t>1.2.46</t>
  </si>
  <si>
    <t>1.1.46</t>
  </si>
  <si>
    <t>ул. Звездная, д.7</t>
  </si>
  <si>
    <t>ул. Звездная, д.1</t>
  </si>
  <si>
    <t>ул. Связи, д. 13</t>
  </si>
  <si>
    <t>1.2.47</t>
  </si>
  <si>
    <t>1.2.48</t>
  </si>
  <si>
    <t>1.1.47</t>
  </si>
  <si>
    <t>1.1.48</t>
  </si>
  <si>
    <t>ул. Рябикова, д. 51</t>
  </si>
  <si>
    <t>1.1.49</t>
  </si>
  <si>
    <t>1.2.49</t>
  </si>
  <si>
    <t>ул.Геофизическая, д.13</t>
  </si>
  <si>
    <t>ул. Завойко, д. 11</t>
  </si>
  <si>
    <t>уд. Мурманская, д. 7</t>
  </si>
  <si>
    <t>ул. Нагорная, д. 8</t>
  </si>
  <si>
    <t>ул. Звездная, д. 1</t>
  </si>
  <si>
    <t>ул. Геофизическая, д. 14</t>
  </si>
  <si>
    <t>ул. Геофизическая, д. 13</t>
  </si>
  <si>
    <t>ул. Дальневосточная, д. 10а</t>
  </si>
  <si>
    <t>уд. Мурманская, д. 9</t>
  </si>
  <si>
    <t>ул. Нагорная, д.20а</t>
  </si>
  <si>
    <t>ул.Геофизическая, д.11</t>
  </si>
  <si>
    <t>ул.Геофизическая, д.12</t>
  </si>
  <si>
    <t>ул. Пограничная, д. 29</t>
  </si>
  <si>
    <t>ул. Пограничная, д. 21</t>
  </si>
  <si>
    <t>ул. Пограничная, д. 21а</t>
  </si>
  <si>
    <t>1.2.50</t>
  </si>
  <si>
    <t>1.2.51</t>
  </si>
  <si>
    <t>ул. Школьная, д. 12</t>
  </si>
  <si>
    <t>ул. Рябикова, д. 61</t>
  </si>
  <si>
    <t>ул. Сопочная, д. 1</t>
  </si>
  <si>
    <t>1.2.52</t>
  </si>
  <si>
    <t>1.2.54</t>
  </si>
  <si>
    <t>ул. Красноярская, д. 6</t>
  </si>
  <si>
    <t>1.1.50</t>
  </si>
  <si>
    <t>1.1.51</t>
  </si>
  <si>
    <t>1.1.52</t>
  </si>
  <si>
    <t>1.1.54</t>
  </si>
  <si>
    <t>1.2.55</t>
  </si>
  <si>
    <t>1.2.56</t>
  </si>
  <si>
    <t>ул. Геофизическая, д. 11</t>
  </si>
  <si>
    <t>ул. Геофизическая, д. 12</t>
  </si>
  <si>
    <t>1.1.55</t>
  </si>
  <si>
    <t>1.1.56</t>
  </si>
  <si>
    <t>1.1.57</t>
  </si>
  <si>
    <t>1.1.58</t>
  </si>
  <si>
    <t>1.1.59</t>
  </si>
  <si>
    <t>1.1.60</t>
  </si>
  <si>
    <t>1.2.57</t>
  </si>
  <si>
    <t>1.2.58</t>
  </si>
  <si>
    <t>1.2.59</t>
  </si>
  <si>
    <t>1.2.60</t>
  </si>
  <si>
    <t>ул. Энергетиков, д. 58</t>
  </si>
  <si>
    <t>ул. Мурманская, д. 7</t>
  </si>
  <si>
    <t>ул. Мурманская, д. 9</t>
  </si>
  <si>
    <t>ул. Нагорная,д. 8</t>
  </si>
  <si>
    <t>1.1.61</t>
  </si>
  <si>
    <t>1.1.62</t>
  </si>
  <si>
    <t>1.2.61</t>
  </si>
  <si>
    <t>1.2.62</t>
  </si>
  <si>
    <t>1.2.63</t>
  </si>
  <si>
    <t>ул. Крашенинникова, д. 10А</t>
  </si>
  <si>
    <t>1.2.64</t>
  </si>
  <si>
    <t>1.2.65</t>
  </si>
  <si>
    <t>ул. Завойко,д.126</t>
  </si>
  <si>
    <t>31.02.2017</t>
  </si>
  <si>
    <t>1983/85</t>
  </si>
  <si>
    <t>ул. Завойко, д. 126</t>
  </si>
  <si>
    <t>".</t>
  </si>
  <si>
    <t>1.1.53</t>
  </si>
  <si>
    <t>1.1.63</t>
  </si>
  <si>
    <t>1.1.64</t>
  </si>
  <si>
    <t>1.1.65</t>
  </si>
  <si>
    <t>1.2.53</t>
  </si>
  <si>
    <t>" Приложение     № 2   к    Постановлению администрации                                                                                                     Елизовского городского поселения от 25.08.2016 г.  №733-П</t>
  </si>
  <si>
    <t xml:space="preserve">" Приложение     № 3   к    Постановлению администрации                                                                                                     Елизовского городского поселения от 25.08.2016 г.  №733-П </t>
  </si>
  <si>
    <t>брусчатые</t>
  </si>
  <si>
    <t>блочный-брус</t>
  </si>
  <si>
    <t>шлакоблочный</t>
  </si>
  <si>
    <t>кр. блочный</t>
  </si>
  <si>
    <t>" Приложение     № 1   к    Постановлению   администрации                                                                                                     Елизовского городского поселения от  25.08.2016 г.  №733-П</t>
  </si>
  <si>
    <t xml:space="preserve">              </t>
  </si>
  <si>
    <t>Приложение №3  к Постановлению администрации                                                                   Елизовского городского поселения  от  07.11.2016   № 960-П</t>
  </si>
  <si>
    <t>Приложение №2  к Постановлению администрации                                                                   Елизовского городского поселения  от  07.11.2016   № 960-П</t>
  </si>
  <si>
    <t>Приложение №1 к Постановлению администрации                                                                                                                                                    Елизовского городского поселения от  07.11.2016   № 960-П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</si>
</sst>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0.0"/>
    <numFmt numFmtId="174" formatCode="#,##0.0"/>
    <numFmt numFmtId="175" formatCode="#,##0.000"/>
    <numFmt numFmtId="176" formatCode="#,##0.0000"/>
    <numFmt numFmtId="177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1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4" fontId="10" fillId="0" borderId="10" xfId="52" applyNumberFormat="1" applyFont="1" applyFill="1" applyBorder="1" applyAlignment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vertical="center"/>
      <protection/>
    </xf>
    <xf numFmtId="4" fontId="10" fillId="0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Fill="1">
      <alignment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 textRotation="90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3" fontId="10" fillId="0" borderId="10" xfId="6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43" fontId="6" fillId="0" borderId="10" xfId="6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6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0" fontId="5" fillId="0" borderId="0" xfId="52" applyFont="1" applyFill="1">
      <alignment/>
      <protection/>
    </xf>
    <xf numFmtId="0" fontId="51" fillId="0" borderId="0" xfId="0" applyFont="1" applyFill="1" applyAlignment="1">
      <alignment/>
    </xf>
    <xf numFmtId="0" fontId="6" fillId="0" borderId="0" xfId="52" applyFont="1" applyFill="1">
      <alignment/>
      <protection/>
    </xf>
    <xf numFmtId="0" fontId="6" fillId="0" borderId="0" xfId="0" applyFont="1" applyFill="1" applyAlignment="1">
      <alignment vertical="center"/>
    </xf>
    <xf numFmtId="0" fontId="10" fillId="0" borderId="0" xfId="52" applyFont="1" applyFill="1">
      <alignment/>
      <protection/>
    </xf>
    <xf numFmtId="0" fontId="6" fillId="0" borderId="0" xfId="0" applyFont="1" applyFill="1" applyAlignment="1">
      <alignment/>
    </xf>
    <xf numFmtId="49" fontId="6" fillId="0" borderId="10" xfId="62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shrinkToFit="1"/>
    </xf>
    <xf numFmtId="4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shrinkToFit="1"/>
    </xf>
    <xf numFmtId="49" fontId="6" fillId="33" borderId="10" xfId="62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52" applyFont="1" applyFill="1" applyAlignment="1">
      <alignment horizontal="right" vertical="top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4" fontId="53" fillId="0" borderId="10" xfId="0" applyNumberFormat="1" applyFont="1" applyFill="1" applyBorder="1" applyAlignment="1">
      <alignment horizontal="center" vertical="center" wrapText="1"/>
    </xf>
    <xf numFmtId="49" fontId="54" fillId="0" borderId="10" xfId="52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horizontal="center" vertical="center" wrapText="1"/>
    </xf>
    <xf numFmtId="4" fontId="53" fillId="0" borderId="13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3" fillId="0" borderId="15" xfId="0" applyNumberFormat="1" applyFont="1" applyFill="1" applyBorder="1" applyAlignment="1">
      <alignment horizontal="center" vertical="center" wrapText="1"/>
    </xf>
    <xf numFmtId="4" fontId="53" fillId="0" borderId="10" xfId="62" applyNumberFormat="1" applyFont="1" applyFill="1" applyBorder="1" applyAlignment="1">
      <alignment horizontal="center" vertical="center" wrapText="1"/>
    </xf>
    <xf numFmtId="0" fontId="53" fillId="0" borderId="10" xfId="52" applyFont="1" applyFill="1" applyBorder="1">
      <alignment/>
      <protection/>
    </xf>
    <xf numFmtId="0" fontId="5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vertical="top" wrapText="1"/>
      <protection/>
    </xf>
    <xf numFmtId="4" fontId="4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shrinkToFit="1"/>
    </xf>
    <xf numFmtId="3" fontId="53" fillId="0" borderId="10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6" fillId="0" borderId="10" xfId="52" applyFont="1" applyFill="1" applyBorder="1">
      <alignment/>
      <protection/>
    </xf>
    <xf numFmtId="4" fontId="53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vertical="center"/>
    </xf>
    <xf numFmtId="0" fontId="6" fillId="33" borderId="10" xfId="52" applyFont="1" applyFill="1" applyBorder="1">
      <alignment/>
      <protection/>
    </xf>
    <xf numFmtId="0" fontId="5" fillId="0" borderId="0" xfId="52" applyFont="1" applyFill="1" applyAlignment="1">
      <alignment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/>
      <protection/>
    </xf>
    <xf numFmtId="0" fontId="9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4" fontId="6" fillId="0" borderId="13" xfId="0" applyNumberFormat="1" applyFont="1" applyFill="1" applyBorder="1" applyAlignment="1">
      <alignment horizontal="center" vertical="center" textRotation="90" wrapText="1"/>
    </xf>
    <xf numFmtId="4" fontId="6" fillId="0" borderId="11" xfId="0" applyNumberFormat="1" applyFont="1" applyFill="1" applyBorder="1" applyAlignment="1">
      <alignment horizontal="center" vertical="center" textRotation="90" wrapText="1"/>
    </xf>
    <xf numFmtId="4" fontId="6" fillId="0" borderId="12" xfId="0" applyNumberFormat="1" applyFont="1" applyFill="1" applyBorder="1" applyAlignment="1">
      <alignment horizontal="center" vertical="center" textRotation="90" wrapText="1"/>
    </xf>
    <xf numFmtId="1" fontId="10" fillId="0" borderId="10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 textRotation="90" wrapText="1"/>
    </xf>
    <xf numFmtId="3" fontId="6" fillId="0" borderId="12" xfId="0" applyNumberFormat="1" applyFont="1" applyFill="1" applyBorder="1" applyAlignment="1">
      <alignment horizontal="center" vertical="center" textRotation="90" wrapText="1"/>
    </xf>
    <xf numFmtId="3" fontId="6" fillId="0" borderId="11" xfId="0" applyNumberFormat="1" applyFont="1" applyFill="1" applyBorder="1" applyAlignment="1">
      <alignment horizontal="center" vertical="center" textRotation="90" wrapText="1"/>
    </xf>
    <xf numFmtId="0" fontId="10" fillId="0" borderId="14" xfId="52" applyFont="1" applyFill="1" applyBorder="1" applyAlignment="1">
      <alignment horizontal="left" vertical="center" wrapText="1"/>
      <protection/>
    </xf>
    <xf numFmtId="0" fontId="10" fillId="0" borderId="15" xfId="52" applyFont="1" applyFill="1" applyBorder="1" applyAlignment="1">
      <alignment horizontal="left" vertical="center" wrapText="1"/>
      <protection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0" xfId="52" applyFont="1" applyFill="1" applyAlignment="1">
      <alignment horizontal="center" vertical="top" wrapText="1"/>
      <protection/>
    </xf>
    <xf numFmtId="0" fontId="53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52" applyFont="1" applyFill="1" applyAlignment="1">
      <alignment horizontal="right" vertical="top"/>
      <protection/>
    </xf>
    <xf numFmtId="0" fontId="10" fillId="0" borderId="10" xfId="0" applyFont="1" applyFill="1" applyBorder="1" applyAlignment="1">
      <alignment horizontal="center"/>
    </xf>
    <xf numFmtId="0" fontId="9" fillId="0" borderId="16" xfId="52" applyFont="1" applyFill="1" applyBorder="1" applyAlignment="1">
      <alignment horizontal="center" vertical="top" wrapText="1"/>
      <protection/>
    </xf>
    <xf numFmtId="0" fontId="5" fillId="0" borderId="0" xfId="52" applyFont="1" applyFill="1" applyAlignment="1">
      <alignment horizontal="right" vertical="top" wrapText="1"/>
      <protection/>
    </xf>
    <xf numFmtId="0" fontId="8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tabSelected="1" zoomScale="90" zoomScaleNormal="90" zoomScalePageLayoutView="0" workbookViewId="0" topLeftCell="A1">
      <pane ySplit="9" topLeftCell="A121" activePane="bottomLeft" state="frozen"/>
      <selection pane="topLeft" activeCell="A1" sqref="A1"/>
      <selection pane="bottomLeft" activeCell="R124" sqref="R124"/>
    </sheetView>
  </sheetViews>
  <sheetFormatPr defaultColWidth="9.140625" defaultRowHeight="15"/>
  <cols>
    <col min="1" max="1" width="6.7109375" style="1" customWidth="1"/>
    <col min="2" max="2" width="35.28125" style="1" bestFit="1" customWidth="1"/>
    <col min="3" max="3" width="9.8515625" style="1" customWidth="1"/>
    <col min="4" max="4" width="7.00390625" style="1" customWidth="1"/>
    <col min="5" max="5" width="13.7109375" style="1" customWidth="1"/>
    <col min="6" max="7" width="4.57421875" style="1" customWidth="1"/>
    <col min="8" max="9" width="12.8515625" style="40" customWidth="1"/>
    <col min="10" max="10" width="15.8515625" style="40" customWidth="1"/>
    <col min="11" max="11" width="10.140625" style="41" customWidth="1"/>
    <col min="12" max="12" width="16.00390625" style="40" bestFit="1" customWidth="1"/>
    <col min="13" max="13" width="10.8515625" style="40" customWidth="1"/>
    <col min="14" max="14" width="15.421875" style="40" customWidth="1"/>
    <col min="15" max="15" width="6.00390625" style="40" bestFit="1" customWidth="1"/>
    <col min="16" max="16" width="15.421875" style="40" bestFit="1" customWidth="1"/>
    <col min="17" max="17" width="13.57421875" style="40" customWidth="1"/>
    <col min="18" max="18" width="13.00390625" style="40" customWidth="1"/>
    <col min="19" max="19" width="12.8515625" style="40" customWidth="1"/>
    <col min="20" max="20" width="11.57421875" style="1" customWidth="1"/>
    <col min="21" max="21" width="9.8515625" style="1" bestFit="1" customWidth="1"/>
    <col min="22" max="22" width="22.28125" style="1" customWidth="1"/>
    <col min="23" max="16384" width="9.140625" style="1" customWidth="1"/>
  </cols>
  <sheetData>
    <row r="1" spans="11:20" ht="67.5" customHeight="1">
      <c r="K1" s="124"/>
      <c r="L1" s="124"/>
      <c r="M1" s="124"/>
      <c r="N1" s="124"/>
      <c r="O1" s="125" t="s">
        <v>329</v>
      </c>
      <c r="P1" s="125"/>
      <c r="Q1" s="125"/>
      <c r="R1" s="125"/>
      <c r="S1" s="125"/>
      <c r="T1" s="125"/>
    </row>
    <row r="2" spans="8:20" s="77" customFormat="1" ht="10.5" customHeight="1">
      <c r="H2" s="78"/>
      <c r="I2" s="78"/>
      <c r="J2" s="78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8:20" s="77" customFormat="1" ht="46.5" customHeight="1">
      <c r="H3" s="78"/>
      <c r="I3" s="78"/>
      <c r="J3" s="78"/>
      <c r="K3" s="124"/>
      <c r="L3" s="124"/>
      <c r="M3" s="124"/>
      <c r="N3" s="124"/>
      <c r="O3" s="125" t="s">
        <v>325</v>
      </c>
      <c r="P3" s="125"/>
      <c r="Q3" s="125"/>
      <c r="R3" s="125"/>
      <c r="S3" s="125"/>
      <c r="T3" s="125"/>
    </row>
    <row r="4" spans="8:20" s="77" customFormat="1" ht="13.5" customHeight="1">
      <c r="H4" s="78"/>
      <c r="I4" s="78"/>
      <c r="J4" s="78"/>
      <c r="K4" s="100"/>
      <c r="L4" s="100"/>
      <c r="M4" s="100"/>
      <c r="N4" s="100"/>
      <c r="O4" s="100"/>
      <c r="P4" s="100"/>
      <c r="Q4" s="100"/>
      <c r="R4" s="100"/>
      <c r="S4" s="100"/>
      <c r="T4" s="100"/>
    </row>
    <row r="5" spans="1:20" s="6" customFormat="1" ht="60" customHeight="1">
      <c r="A5" s="127" t="s">
        <v>205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</row>
    <row r="6" spans="1:20" s="6" customFormat="1" ht="12.75" customHeight="1">
      <c r="A6" s="130" t="s">
        <v>0</v>
      </c>
      <c r="B6" s="130" t="s">
        <v>1</v>
      </c>
      <c r="C6" s="128" t="s">
        <v>2</v>
      </c>
      <c r="D6" s="129"/>
      <c r="E6" s="148" t="s">
        <v>3</v>
      </c>
      <c r="F6" s="148" t="s">
        <v>4</v>
      </c>
      <c r="G6" s="148" t="s">
        <v>5</v>
      </c>
      <c r="H6" s="139" t="s">
        <v>6</v>
      </c>
      <c r="I6" s="133" t="s">
        <v>7</v>
      </c>
      <c r="J6" s="135"/>
      <c r="K6" s="143" t="s">
        <v>8</v>
      </c>
      <c r="L6" s="133" t="s">
        <v>9</v>
      </c>
      <c r="M6" s="134"/>
      <c r="N6" s="134"/>
      <c r="O6" s="134"/>
      <c r="P6" s="134"/>
      <c r="Q6" s="135"/>
      <c r="R6" s="139" t="s">
        <v>10</v>
      </c>
      <c r="S6" s="139" t="s">
        <v>11</v>
      </c>
      <c r="T6" s="136" t="s">
        <v>12</v>
      </c>
    </row>
    <row r="7" spans="1:20" s="6" customFormat="1" ht="12.75" customHeight="1">
      <c r="A7" s="131"/>
      <c r="B7" s="131"/>
      <c r="C7" s="136" t="s">
        <v>13</v>
      </c>
      <c r="D7" s="136" t="s">
        <v>14</v>
      </c>
      <c r="E7" s="149"/>
      <c r="F7" s="149"/>
      <c r="G7" s="149"/>
      <c r="H7" s="141"/>
      <c r="I7" s="139" t="s">
        <v>15</v>
      </c>
      <c r="J7" s="139" t="s">
        <v>16</v>
      </c>
      <c r="K7" s="144"/>
      <c r="L7" s="141" t="s">
        <v>15</v>
      </c>
      <c r="M7" s="133" t="s">
        <v>17</v>
      </c>
      <c r="N7" s="134"/>
      <c r="O7" s="134"/>
      <c r="P7" s="134"/>
      <c r="Q7" s="135"/>
      <c r="R7" s="141"/>
      <c r="S7" s="141"/>
      <c r="T7" s="137"/>
    </row>
    <row r="8" spans="1:20" s="6" customFormat="1" ht="177.75">
      <c r="A8" s="131"/>
      <c r="B8" s="131"/>
      <c r="C8" s="137"/>
      <c r="D8" s="137"/>
      <c r="E8" s="149"/>
      <c r="F8" s="149"/>
      <c r="G8" s="149"/>
      <c r="H8" s="140"/>
      <c r="I8" s="140"/>
      <c r="J8" s="140"/>
      <c r="K8" s="145"/>
      <c r="L8" s="140"/>
      <c r="M8" s="60" t="s">
        <v>18</v>
      </c>
      <c r="N8" s="60" t="s">
        <v>19</v>
      </c>
      <c r="O8" s="60" t="s">
        <v>20</v>
      </c>
      <c r="P8" s="60" t="s">
        <v>21</v>
      </c>
      <c r="Q8" s="60" t="s">
        <v>113</v>
      </c>
      <c r="R8" s="140"/>
      <c r="S8" s="140"/>
      <c r="T8" s="137"/>
    </row>
    <row r="9" spans="1:20" s="6" customFormat="1" ht="15">
      <c r="A9" s="132"/>
      <c r="B9" s="132"/>
      <c r="C9" s="138"/>
      <c r="D9" s="138"/>
      <c r="E9" s="150"/>
      <c r="F9" s="150"/>
      <c r="G9" s="150"/>
      <c r="H9" s="57" t="s">
        <v>22</v>
      </c>
      <c r="I9" s="57" t="s">
        <v>22</v>
      </c>
      <c r="J9" s="57" t="s">
        <v>22</v>
      </c>
      <c r="K9" s="61" t="s">
        <v>23</v>
      </c>
      <c r="L9" s="57" t="s">
        <v>24</v>
      </c>
      <c r="M9" s="57" t="s">
        <v>24</v>
      </c>
      <c r="N9" s="57" t="s">
        <v>24</v>
      </c>
      <c r="O9" s="57" t="s">
        <v>24</v>
      </c>
      <c r="P9" s="57" t="s">
        <v>24</v>
      </c>
      <c r="Q9" s="57" t="s">
        <v>24</v>
      </c>
      <c r="R9" s="57" t="s">
        <v>25</v>
      </c>
      <c r="S9" s="57" t="s">
        <v>25</v>
      </c>
      <c r="T9" s="138"/>
    </row>
    <row r="10" spans="1:20" s="63" customFormat="1" ht="12.75" customHeight="1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62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</row>
    <row r="11" spans="1:20" s="39" customFormat="1" ht="15">
      <c r="A11" s="146" t="s">
        <v>204</v>
      </c>
      <c r="B11" s="147"/>
      <c r="C11" s="35" t="s">
        <v>106</v>
      </c>
      <c r="D11" s="35" t="s">
        <v>106</v>
      </c>
      <c r="E11" s="35" t="s">
        <v>106</v>
      </c>
      <c r="F11" s="35" t="s">
        <v>106</v>
      </c>
      <c r="G11" s="35" t="s">
        <v>106</v>
      </c>
      <c r="H11" s="36">
        <f aca="true" t="shared" si="0" ref="H11:Q11">H13+H30+H65</f>
        <v>351335.55</v>
      </c>
      <c r="I11" s="36">
        <f t="shared" si="0"/>
        <v>296134.50000000006</v>
      </c>
      <c r="J11" s="36">
        <f t="shared" si="0"/>
        <v>305778.27</v>
      </c>
      <c r="K11" s="37">
        <f t="shared" si="0"/>
        <v>16349</v>
      </c>
      <c r="L11" s="36">
        <f t="shared" si="0"/>
        <v>281775499.11</v>
      </c>
      <c r="M11" s="36">
        <f t="shared" si="0"/>
        <v>0</v>
      </c>
      <c r="N11" s="36">
        <f t="shared" si="0"/>
        <v>154603627.8407961</v>
      </c>
      <c r="O11" s="36">
        <f t="shared" si="0"/>
        <v>0</v>
      </c>
      <c r="P11" s="36">
        <f t="shared" si="0"/>
        <v>121950818.26920387</v>
      </c>
      <c r="Q11" s="36">
        <f t="shared" si="0"/>
        <v>5221053</v>
      </c>
      <c r="R11" s="38">
        <f>L11/I11</f>
        <v>951.5118944601185</v>
      </c>
      <c r="S11" s="35" t="s">
        <v>106</v>
      </c>
      <c r="T11" s="35" t="s">
        <v>106</v>
      </c>
    </row>
    <row r="12" spans="1:20" s="39" customFormat="1" ht="15">
      <c r="A12" s="142">
        <v>2014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</row>
    <row r="13" spans="1:20" s="67" customFormat="1" ht="15">
      <c r="A13" s="51" t="s">
        <v>26</v>
      </c>
      <c r="B13" s="59" t="s">
        <v>56</v>
      </c>
      <c r="C13" s="64"/>
      <c r="D13" s="64"/>
      <c r="E13" s="64"/>
      <c r="F13" s="64"/>
      <c r="G13" s="64"/>
      <c r="H13" s="38">
        <f>SUM(H14:H28)</f>
        <v>54155.14999999999</v>
      </c>
      <c r="I13" s="38">
        <f aca="true" t="shared" si="1" ref="I13:Q13">SUM(I14:I28)</f>
        <v>46414.79999999999</v>
      </c>
      <c r="J13" s="65">
        <f t="shared" si="1"/>
        <v>40023.77</v>
      </c>
      <c r="K13" s="66">
        <f t="shared" si="1"/>
        <v>2781</v>
      </c>
      <c r="L13" s="38">
        <f t="shared" si="1"/>
        <v>28291233.07</v>
      </c>
      <c r="M13" s="38">
        <f t="shared" si="1"/>
        <v>0</v>
      </c>
      <c r="N13" s="38">
        <f t="shared" si="1"/>
        <v>20598846.798267</v>
      </c>
      <c r="O13" s="38">
        <f t="shared" si="1"/>
        <v>0</v>
      </c>
      <c r="P13" s="38">
        <f t="shared" si="1"/>
        <v>7692386.271733001</v>
      </c>
      <c r="Q13" s="38">
        <f t="shared" si="1"/>
        <v>0</v>
      </c>
      <c r="R13" s="38">
        <f>L13/I13</f>
        <v>609.5304314572078</v>
      </c>
      <c r="S13" s="38">
        <f aca="true" t="shared" si="2" ref="S13:S28">R13</f>
        <v>609.5304314572078</v>
      </c>
      <c r="T13" s="35"/>
    </row>
    <row r="14" spans="1:20" s="6" customFormat="1" ht="15">
      <c r="A14" s="55" t="s">
        <v>27</v>
      </c>
      <c r="B14" s="121" t="s">
        <v>57</v>
      </c>
      <c r="C14" s="47">
        <v>1977</v>
      </c>
      <c r="D14" s="47">
        <v>2007</v>
      </c>
      <c r="E14" s="68" t="s">
        <v>324</v>
      </c>
      <c r="F14" s="47">
        <v>4</v>
      </c>
      <c r="G14" s="47">
        <v>6</v>
      </c>
      <c r="H14" s="57">
        <v>6057.7</v>
      </c>
      <c r="I14" s="57">
        <v>5324.4</v>
      </c>
      <c r="J14" s="69">
        <v>5324.4</v>
      </c>
      <c r="K14" s="61">
        <v>210</v>
      </c>
      <c r="L14" s="57">
        <v>4981057</v>
      </c>
      <c r="M14" s="57">
        <v>0</v>
      </c>
      <c r="N14" s="57">
        <f>L14/100*72.81</f>
        <v>3626707.6017</v>
      </c>
      <c r="O14" s="57">
        <v>0</v>
      </c>
      <c r="P14" s="57">
        <f>L14-N14</f>
        <v>1354349.3983</v>
      </c>
      <c r="Q14" s="57">
        <v>0</v>
      </c>
      <c r="R14" s="57">
        <f>L14/I14</f>
        <v>935.5151754188266</v>
      </c>
      <c r="S14" s="57">
        <f t="shared" si="2"/>
        <v>935.5151754188266</v>
      </c>
      <c r="T14" s="70">
        <v>42004</v>
      </c>
    </row>
    <row r="15" spans="1:20" s="6" customFormat="1" ht="15">
      <c r="A15" s="55" t="s">
        <v>151</v>
      </c>
      <c r="B15" s="121" t="s">
        <v>58</v>
      </c>
      <c r="C15" s="47">
        <v>1990</v>
      </c>
      <c r="D15" s="47">
        <v>2011</v>
      </c>
      <c r="E15" s="68" t="s">
        <v>28</v>
      </c>
      <c r="F15" s="47">
        <v>4</v>
      </c>
      <c r="G15" s="47">
        <v>7</v>
      </c>
      <c r="H15" s="57">
        <v>1906.6</v>
      </c>
      <c r="I15" s="57">
        <v>1652.5</v>
      </c>
      <c r="J15" s="69">
        <v>1652.5</v>
      </c>
      <c r="K15" s="61">
        <v>336</v>
      </c>
      <c r="L15" s="57">
        <v>911991</v>
      </c>
      <c r="M15" s="57">
        <v>0</v>
      </c>
      <c r="N15" s="57">
        <f aca="true" t="shared" si="3" ref="N15:N28">L15/100*72.81</f>
        <v>664020.6471000001</v>
      </c>
      <c r="O15" s="57">
        <v>0</v>
      </c>
      <c r="P15" s="57">
        <f aca="true" t="shared" si="4" ref="P15:P28">L15-N15</f>
        <v>247970.35289999994</v>
      </c>
      <c r="Q15" s="57">
        <v>0</v>
      </c>
      <c r="R15" s="57">
        <f aca="true" t="shared" si="5" ref="R15:R28">L15/I15</f>
        <v>551.8856278366112</v>
      </c>
      <c r="S15" s="57">
        <f t="shared" si="2"/>
        <v>551.8856278366112</v>
      </c>
      <c r="T15" s="70">
        <v>42735</v>
      </c>
    </row>
    <row r="16" spans="1:20" s="6" customFormat="1" ht="15">
      <c r="A16" s="55" t="s">
        <v>152</v>
      </c>
      <c r="B16" s="121" t="s">
        <v>59</v>
      </c>
      <c r="C16" s="47">
        <v>1980</v>
      </c>
      <c r="D16" s="47">
        <v>2007</v>
      </c>
      <c r="E16" s="68" t="s">
        <v>28</v>
      </c>
      <c r="F16" s="47">
        <v>4</v>
      </c>
      <c r="G16" s="47">
        <v>2</v>
      </c>
      <c r="H16" s="57">
        <v>3129.8</v>
      </c>
      <c r="I16" s="57">
        <v>2714.8</v>
      </c>
      <c r="J16" s="69">
        <v>2714.8</v>
      </c>
      <c r="K16" s="61">
        <v>96</v>
      </c>
      <c r="L16" s="57">
        <v>1849105</v>
      </c>
      <c r="M16" s="57">
        <v>0</v>
      </c>
      <c r="N16" s="57">
        <f t="shared" si="3"/>
        <v>1346333.3505</v>
      </c>
      <c r="O16" s="57">
        <v>0</v>
      </c>
      <c r="P16" s="57">
        <f t="shared" si="4"/>
        <v>502771.64950000006</v>
      </c>
      <c r="Q16" s="57">
        <v>0</v>
      </c>
      <c r="R16" s="57">
        <f t="shared" si="5"/>
        <v>681.1201561809341</v>
      </c>
      <c r="S16" s="57">
        <f t="shared" si="2"/>
        <v>681.1201561809341</v>
      </c>
      <c r="T16" s="70">
        <v>42735</v>
      </c>
    </row>
    <row r="17" spans="1:20" s="6" customFormat="1" ht="15">
      <c r="A17" s="55" t="s">
        <v>153</v>
      </c>
      <c r="B17" s="121" t="s">
        <v>60</v>
      </c>
      <c r="C17" s="47">
        <v>1993</v>
      </c>
      <c r="D17" s="47">
        <v>2007</v>
      </c>
      <c r="E17" s="68" t="s">
        <v>55</v>
      </c>
      <c r="F17" s="47">
        <v>4</v>
      </c>
      <c r="G17" s="47">
        <v>4</v>
      </c>
      <c r="H17" s="57">
        <v>5058.3</v>
      </c>
      <c r="I17" s="57">
        <v>4481.7</v>
      </c>
      <c r="J17" s="69">
        <f>I17</f>
        <v>4481.7</v>
      </c>
      <c r="K17" s="61">
        <v>156</v>
      </c>
      <c r="L17" s="57">
        <v>2052504</v>
      </c>
      <c r="M17" s="57">
        <v>0</v>
      </c>
      <c r="N17" s="57">
        <f t="shared" si="3"/>
        <v>1494428.1624</v>
      </c>
      <c r="O17" s="57">
        <v>0</v>
      </c>
      <c r="P17" s="57">
        <f t="shared" si="4"/>
        <v>558075.8376</v>
      </c>
      <c r="Q17" s="57">
        <v>0</v>
      </c>
      <c r="R17" s="57">
        <f t="shared" si="5"/>
        <v>457.9744293460071</v>
      </c>
      <c r="S17" s="57">
        <f t="shared" si="2"/>
        <v>457.9744293460071</v>
      </c>
      <c r="T17" s="70">
        <v>42735</v>
      </c>
    </row>
    <row r="18" spans="1:20" s="6" customFormat="1" ht="15">
      <c r="A18" s="55" t="s">
        <v>154</v>
      </c>
      <c r="B18" s="121" t="s">
        <v>61</v>
      </c>
      <c r="C18" s="47">
        <v>1982</v>
      </c>
      <c r="D18" s="47">
        <v>2007</v>
      </c>
      <c r="E18" s="68" t="s">
        <v>324</v>
      </c>
      <c r="F18" s="47">
        <v>4</v>
      </c>
      <c r="G18" s="47">
        <v>6</v>
      </c>
      <c r="H18" s="57">
        <v>4224.6</v>
      </c>
      <c r="I18" s="57">
        <v>3703.2</v>
      </c>
      <c r="J18" s="69">
        <v>3129.6</v>
      </c>
      <c r="K18" s="61">
        <v>240</v>
      </c>
      <c r="L18" s="57">
        <v>2583869</v>
      </c>
      <c r="M18" s="57">
        <v>0</v>
      </c>
      <c r="N18" s="57">
        <f t="shared" si="3"/>
        <v>1881315.0189</v>
      </c>
      <c r="O18" s="57">
        <v>0</v>
      </c>
      <c r="P18" s="57">
        <f t="shared" si="4"/>
        <v>702553.9811</v>
      </c>
      <c r="Q18" s="57">
        <v>0</v>
      </c>
      <c r="R18" s="57">
        <f t="shared" si="5"/>
        <v>697.7395225750703</v>
      </c>
      <c r="S18" s="57">
        <f t="shared" si="2"/>
        <v>697.7395225750703</v>
      </c>
      <c r="T18" s="70">
        <v>42369</v>
      </c>
    </row>
    <row r="19" spans="1:20" s="6" customFormat="1" ht="15">
      <c r="A19" s="55" t="s">
        <v>155</v>
      </c>
      <c r="B19" s="121" t="s">
        <v>62</v>
      </c>
      <c r="C19" s="47">
        <v>1965</v>
      </c>
      <c r="D19" s="47">
        <v>2007</v>
      </c>
      <c r="E19" s="68" t="s">
        <v>322</v>
      </c>
      <c r="F19" s="47">
        <v>2</v>
      </c>
      <c r="G19" s="47">
        <v>1</v>
      </c>
      <c r="H19" s="57">
        <v>263.1</v>
      </c>
      <c r="I19" s="57">
        <v>235.6</v>
      </c>
      <c r="J19" s="71">
        <v>156.7</v>
      </c>
      <c r="K19" s="61">
        <v>15</v>
      </c>
      <c r="L19" s="57">
        <v>539878</v>
      </c>
      <c r="M19" s="57">
        <v>0</v>
      </c>
      <c r="N19" s="57">
        <f t="shared" si="3"/>
        <v>393085.1718</v>
      </c>
      <c r="O19" s="57">
        <v>0</v>
      </c>
      <c r="P19" s="57">
        <f t="shared" si="4"/>
        <v>146792.8282</v>
      </c>
      <c r="Q19" s="57">
        <v>0</v>
      </c>
      <c r="R19" s="57">
        <f t="shared" si="5"/>
        <v>2291.502546689304</v>
      </c>
      <c r="S19" s="57">
        <f t="shared" si="2"/>
        <v>2291.502546689304</v>
      </c>
      <c r="T19" s="70">
        <v>42004</v>
      </c>
    </row>
    <row r="20" spans="1:20" s="6" customFormat="1" ht="15">
      <c r="A20" s="55" t="s">
        <v>156</v>
      </c>
      <c r="B20" s="121" t="s">
        <v>63</v>
      </c>
      <c r="C20" s="47">
        <v>1970</v>
      </c>
      <c r="D20" s="47">
        <v>2007</v>
      </c>
      <c r="E20" s="68" t="s">
        <v>28</v>
      </c>
      <c r="F20" s="47">
        <v>4</v>
      </c>
      <c r="G20" s="47">
        <v>4</v>
      </c>
      <c r="H20" s="57">
        <v>5778.2</v>
      </c>
      <c r="I20" s="57">
        <v>4788.9</v>
      </c>
      <c r="J20" s="69">
        <v>306.9</v>
      </c>
      <c r="K20" s="61">
        <v>366</v>
      </c>
      <c r="L20" s="57">
        <v>2898687</v>
      </c>
      <c r="M20" s="57">
        <v>0</v>
      </c>
      <c r="N20" s="57">
        <f t="shared" si="3"/>
        <v>2110534.0047</v>
      </c>
      <c r="O20" s="57">
        <v>0</v>
      </c>
      <c r="P20" s="57">
        <f t="shared" si="4"/>
        <v>788152.9953000001</v>
      </c>
      <c r="Q20" s="57">
        <v>0</v>
      </c>
      <c r="R20" s="57">
        <f t="shared" si="5"/>
        <v>605.2928647497338</v>
      </c>
      <c r="S20" s="57">
        <f t="shared" si="2"/>
        <v>605.2928647497338</v>
      </c>
      <c r="T20" s="70">
        <v>42004</v>
      </c>
    </row>
    <row r="21" spans="1:20" s="6" customFormat="1" ht="15">
      <c r="A21" s="55" t="s">
        <v>157</v>
      </c>
      <c r="B21" s="121" t="s">
        <v>64</v>
      </c>
      <c r="C21" s="47">
        <v>1978</v>
      </c>
      <c r="D21" s="47">
        <v>2012</v>
      </c>
      <c r="E21" s="68" t="s">
        <v>28</v>
      </c>
      <c r="F21" s="47">
        <v>3</v>
      </c>
      <c r="G21" s="47">
        <v>2</v>
      </c>
      <c r="H21" s="57">
        <v>1230</v>
      </c>
      <c r="I21" s="57">
        <v>1124.8</v>
      </c>
      <c r="J21" s="69">
        <v>493.55</v>
      </c>
      <c r="K21" s="61">
        <v>33</v>
      </c>
      <c r="L21" s="57">
        <v>487373</v>
      </c>
      <c r="M21" s="57">
        <v>0</v>
      </c>
      <c r="N21" s="57">
        <f t="shared" si="3"/>
        <v>354856.2813</v>
      </c>
      <c r="O21" s="57">
        <v>0</v>
      </c>
      <c r="P21" s="57">
        <f t="shared" si="4"/>
        <v>132516.71870000003</v>
      </c>
      <c r="Q21" s="57">
        <v>0</v>
      </c>
      <c r="R21" s="57">
        <f t="shared" si="5"/>
        <v>433.2974751066856</v>
      </c>
      <c r="S21" s="57">
        <f t="shared" si="2"/>
        <v>433.2974751066856</v>
      </c>
      <c r="T21" s="70">
        <v>42004</v>
      </c>
    </row>
    <row r="22" spans="1:20" s="6" customFormat="1" ht="15">
      <c r="A22" s="55" t="s">
        <v>158</v>
      </c>
      <c r="B22" s="121" t="s">
        <v>65</v>
      </c>
      <c r="C22" s="47">
        <v>1986</v>
      </c>
      <c r="D22" s="47">
        <v>2010</v>
      </c>
      <c r="E22" s="68" t="s">
        <v>55</v>
      </c>
      <c r="F22" s="47">
        <v>5</v>
      </c>
      <c r="G22" s="47">
        <v>6</v>
      </c>
      <c r="H22" s="57">
        <v>4769.3</v>
      </c>
      <c r="I22" s="57">
        <v>4237.3</v>
      </c>
      <c r="J22" s="69">
        <v>4237.3</v>
      </c>
      <c r="K22" s="61">
        <v>237</v>
      </c>
      <c r="L22" s="57">
        <v>1782685</v>
      </c>
      <c r="M22" s="57">
        <v>0</v>
      </c>
      <c r="N22" s="57">
        <f t="shared" si="3"/>
        <v>1297972.9485</v>
      </c>
      <c r="O22" s="57">
        <v>0</v>
      </c>
      <c r="P22" s="57">
        <f t="shared" si="4"/>
        <v>484712.05150000006</v>
      </c>
      <c r="Q22" s="57">
        <v>0</v>
      </c>
      <c r="R22" s="57">
        <f t="shared" si="5"/>
        <v>420.7124820050504</v>
      </c>
      <c r="S22" s="57">
        <f t="shared" si="2"/>
        <v>420.7124820050504</v>
      </c>
      <c r="T22" s="70">
        <v>42004</v>
      </c>
    </row>
    <row r="23" spans="1:20" s="6" customFormat="1" ht="15">
      <c r="A23" s="55" t="s">
        <v>159</v>
      </c>
      <c r="B23" s="121" t="s">
        <v>66</v>
      </c>
      <c r="C23" s="47">
        <v>1985</v>
      </c>
      <c r="D23" s="47">
        <v>2007</v>
      </c>
      <c r="E23" s="68" t="s">
        <v>324</v>
      </c>
      <c r="F23" s="47">
        <v>5</v>
      </c>
      <c r="G23" s="47">
        <v>6</v>
      </c>
      <c r="H23" s="57">
        <v>7132.4</v>
      </c>
      <c r="I23" s="57">
        <v>6108.7</v>
      </c>
      <c r="J23" s="69">
        <v>6108.7</v>
      </c>
      <c r="K23" s="61">
        <v>384</v>
      </c>
      <c r="L23" s="57">
        <v>1500473.07</v>
      </c>
      <c r="M23" s="57">
        <v>0</v>
      </c>
      <c r="N23" s="57">
        <f t="shared" si="3"/>
        <v>1092494.442267</v>
      </c>
      <c r="O23" s="57">
        <v>0</v>
      </c>
      <c r="P23" s="57">
        <f t="shared" si="4"/>
        <v>407978.6277330001</v>
      </c>
      <c r="Q23" s="57">
        <v>0</v>
      </c>
      <c r="R23" s="57">
        <f t="shared" si="5"/>
        <v>245.62886866272694</v>
      </c>
      <c r="S23" s="57">
        <f t="shared" si="2"/>
        <v>245.62886866272694</v>
      </c>
      <c r="T23" s="70">
        <v>42735</v>
      </c>
    </row>
    <row r="24" spans="1:20" s="6" customFormat="1" ht="15">
      <c r="A24" s="55" t="s">
        <v>160</v>
      </c>
      <c r="B24" s="121" t="s">
        <v>67</v>
      </c>
      <c r="C24" s="47">
        <v>1971</v>
      </c>
      <c r="D24" s="47">
        <v>2007</v>
      </c>
      <c r="E24" s="68" t="s">
        <v>324</v>
      </c>
      <c r="F24" s="47">
        <v>4</v>
      </c>
      <c r="G24" s="47">
        <v>4</v>
      </c>
      <c r="H24" s="57">
        <v>2770.2</v>
      </c>
      <c r="I24" s="57">
        <v>2528.1</v>
      </c>
      <c r="J24" s="57">
        <v>2528.1</v>
      </c>
      <c r="K24" s="61">
        <v>192</v>
      </c>
      <c r="L24" s="57">
        <v>2691072</v>
      </c>
      <c r="M24" s="57">
        <v>0</v>
      </c>
      <c r="N24" s="57">
        <f t="shared" si="3"/>
        <v>1959369.5232000002</v>
      </c>
      <c r="O24" s="57">
        <v>0</v>
      </c>
      <c r="P24" s="57">
        <f t="shared" si="4"/>
        <v>731702.4767999998</v>
      </c>
      <c r="Q24" s="57">
        <v>0</v>
      </c>
      <c r="R24" s="57">
        <f t="shared" si="5"/>
        <v>1064.4642221431116</v>
      </c>
      <c r="S24" s="57">
        <f t="shared" si="2"/>
        <v>1064.4642221431116</v>
      </c>
      <c r="T24" s="70">
        <v>42004</v>
      </c>
    </row>
    <row r="25" spans="1:20" s="6" customFormat="1" ht="15">
      <c r="A25" s="55" t="s">
        <v>161</v>
      </c>
      <c r="B25" s="121" t="s">
        <v>68</v>
      </c>
      <c r="C25" s="47">
        <v>1978</v>
      </c>
      <c r="D25" s="47">
        <v>2007</v>
      </c>
      <c r="E25" s="68" t="s">
        <v>324</v>
      </c>
      <c r="F25" s="47">
        <v>4</v>
      </c>
      <c r="G25" s="47">
        <v>3</v>
      </c>
      <c r="H25" s="57">
        <v>2558.7</v>
      </c>
      <c r="I25" s="57">
        <v>2205.4</v>
      </c>
      <c r="J25" s="69">
        <v>2205.4</v>
      </c>
      <c r="K25" s="61">
        <v>141</v>
      </c>
      <c r="L25" s="57">
        <v>1200128</v>
      </c>
      <c r="M25" s="57">
        <v>0</v>
      </c>
      <c r="N25" s="57">
        <f t="shared" si="3"/>
        <v>873813.1968</v>
      </c>
      <c r="O25" s="57">
        <v>0</v>
      </c>
      <c r="P25" s="57">
        <f t="shared" si="4"/>
        <v>326314.80319999997</v>
      </c>
      <c r="Q25" s="57">
        <v>0</v>
      </c>
      <c r="R25" s="57">
        <f t="shared" si="5"/>
        <v>544.1770200417158</v>
      </c>
      <c r="S25" s="57">
        <f t="shared" si="2"/>
        <v>544.1770200417158</v>
      </c>
      <c r="T25" s="70">
        <v>42735</v>
      </c>
    </row>
    <row r="26" spans="1:20" s="6" customFormat="1" ht="15">
      <c r="A26" s="55" t="s">
        <v>162</v>
      </c>
      <c r="B26" s="121" t="s">
        <v>69</v>
      </c>
      <c r="C26" s="47">
        <v>1982</v>
      </c>
      <c r="D26" s="47">
        <v>2007</v>
      </c>
      <c r="E26" s="68" t="s">
        <v>324</v>
      </c>
      <c r="F26" s="47">
        <v>4</v>
      </c>
      <c r="G26" s="47">
        <v>4</v>
      </c>
      <c r="H26" s="57">
        <v>3494.95</v>
      </c>
      <c r="I26" s="57">
        <v>3148.6</v>
      </c>
      <c r="J26" s="69">
        <v>2664.52</v>
      </c>
      <c r="K26" s="61">
        <v>162</v>
      </c>
      <c r="L26" s="57">
        <v>1644533</v>
      </c>
      <c r="M26" s="57">
        <v>0</v>
      </c>
      <c r="N26" s="57">
        <f t="shared" si="3"/>
        <v>1197384.4773000001</v>
      </c>
      <c r="O26" s="57">
        <v>0</v>
      </c>
      <c r="P26" s="57">
        <f t="shared" si="4"/>
        <v>447148.52269999986</v>
      </c>
      <c r="Q26" s="57">
        <v>0</v>
      </c>
      <c r="R26" s="57">
        <f t="shared" si="5"/>
        <v>522.306104300324</v>
      </c>
      <c r="S26" s="57">
        <f t="shared" si="2"/>
        <v>522.306104300324</v>
      </c>
      <c r="T26" s="70">
        <v>42735</v>
      </c>
    </row>
    <row r="27" spans="1:20" s="6" customFormat="1" ht="15">
      <c r="A27" s="55" t="s">
        <v>163</v>
      </c>
      <c r="B27" s="121" t="s">
        <v>70</v>
      </c>
      <c r="C27" s="47">
        <v>1979</v>
      </c>
      <c r="D27" s="47">
        <v>2007</v>
      </c>
      <c r="E27" s="68" t="s">
        <v>324</v>
      </c>
      <c r="F27" s="47">
        <v>4</v>
      </c>
      <c r="G27" s="47">
        <v>4</v>
      </c>
      <c r="H27" s="57">
        <v>3778.7</v>
      </c>
      <c r="I27" s="57">
        <v>2704.2</v>
      </c>
      <c r="J27" s="69">
        <v>2704.2</v>
      </c>
      <c r="K27" s="61">
        <v>144</v>
      </c>
      <c r="L27" s="57">
        <v>1880039</v>
      </c>
      <c r="M27" s="57">
        <v>0</v>
      </c>
      <c r="N27" s="57">
        <f t="shared" si="3"/>
        <v>1368856.3959</v>
      </c>
      <c r="O27" s="57">
        <v>0</v>
      </c>
      <c r="P27" s="57">
        <f t="shared" si="4"/>
        <v>511182.6041000001</v>
      </c>
      <c r="Q27" s="57">
        <v>0</v>
      </c>
      <c r="R27" s="57">
        <f t="shared" si="5"/>
        <v>695.2292729827676</v>
      </c>
      <c r="S27" s="57">
        <f t="shared" si="2"/>
        <v>695.2292729827676</v>
      </c>
      <c r="T27" s="70">
        <v>42004</v>
      </c>
    </row>
    <row r="28" spans="1:20" s="6" customFormat="1" ht="15">
      <c r="A28" s="55" t="s">
        <v>164</v>
      </c>
      <c r="B28" s="121" t="s">
        <v>71</v>
      </c>
      <c r="C28" s="47">
        <v>1986</v>
      </c>
      <c r="D28" s="47">
        <v>2007</v>
      </c>
      <c r="E28" s="68" t="s">
        <v>324</v>
      </c>
      <c r="F28" s="47">
        <v>4</v>
      </c>
      <c r="G28" s="47">
        <v>2</v>
      </c>
      <c r="H28" s="57">
        <v>2002.6</v>
      </c>
      <c r="I28" s="57">
        <v>1456.6</v>
      </c>
      <c r="J28" s="69">
        <v>1315.4</v>
      </c>
      <c r="K28" s="61">
        <v>69</v>
      </c>
      <c r="L28" s="57">
        <v>1287839</v>
      </c>
      <c r="M28" s="57">
        <v>0</v>
      </c>
      <c r="N28" s="57">
        <f t="shared" si="3"/>
        <v>937675.5758999999</v>
      </c>
      <c r="O28" s="57">
        <v>0</v>
      </c>
      <c r="P28" s="57">
        <f t="shared" si="4"/>
        <v>350163.42410000006</v>
      </c>
      <c r="Q28" s="57">
        <v>0</v>
      </c>
      <c r="R28" s="57">
        <f t="shared" si="5"/>
        <v>884.1404640944667</v>
      </c>
      <c r="S28" s="57">
        <f t="shared" si="2"/>
        <v>884.1404640944667</v>
      </c>
      <c r="T28" s="70">
        <v>42004</v>
      </c>
    </row>
    <row r="29" spans="1:20" s="6" customFormat="1" ht="15">
      <c r="A29" s="142">
        <v>2015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</row>
    <row r="30" spans="1:20" s="6" customFormat="1" ht="15">
      <c r="A30" s="72" t="s">
        <v>26</v>
      </c>
      <c r="B30" s="59" t="s">
        <v>56</v>
      </c>
      <c r="C30" s="35"/>
      <c r="D30" s="35"/>
      <c r="E30" s="35"/>
      <c r="F30" s="35"/>
      <c r="G30" s="35"/>
      <c r="H30" s="38">
        <f aca="true" t="shared" si="6" ref="H30:Q30">SUM(H31:H63)</f>
        <v>123824.9</v>
      </c>
      <c r="I30" s="38">
        <f t="shared" si="6"/>
        <v>104161.90000000002</v>
      </c>
      <c r="J30" s="65">
        <f t="shared" si="6"/>
        <v>103567.40000000002</v>
      </c>
      <c r="K30" s="66">
        <f t="shared" si="6"/>
        <v>6786</v>
      </c>
      <c r="L30" s="38">
        <f t="shared" si="6"/>
        <v>104869197.03999999</v>
      </c>
      <c r="M30" s="38">
        <f t="shared" si="6"/>
        <v>0</v>
      </c>
      <c r="N30" s="38">
        <f t="shared" si="6"/>
        <v>78660499.76</v>
      </c>
      <c r="O30" s="38">
        <f t="shared" si="6"/>
        <v>0</v>
      </c>
      <c r="P30" s="38">
        <f t="shared" si="6"/>
        <v>26208697.279999994</v>
      </c>
      <c r="Q30" s="38">
        <f t="shared" si="6"/>
        <v>0</v>
      </c>
      <c r="R30" s="38">
        <f>L30/I30</f>
        <v>1006.790362310979</v>
      </c>
      <c r="S30" s="38">
        <v>675.4828107337554</v>
      </c>
      <c r="T30" s="35"/>
    </row>
    <row r="31" spans="1:20" s="6" customFormat="1" ht="15">
      <c r="A31" s="55" t="s">
        <v>27</v>
      </c>
      <c r="B31" s="121" t="s">
        <v>81</v>
      </c>
      <c r="C31" s="47">
        <v>1982</v>
      </c>
      <c r="D31" s="47">
        <v>2007</v>
      </c>
      <c r="E31" s="68" t="s">
        <v>324</v>
      </c>
      <c r="F31" s="47">
        <v>4</v>
      </c>
      <c r="G31" s="47">
        <v>8</v>
      </c>
      <c r="H31" s="57">
        <v>8189</v>
      </c>
      <c r="I31" s="57">
        <v>5942.1</v>
      </c>
      <c r="J31" s="57">
        <v>5942.1</v>
      </c>
      <c r="K31" s="61">
        <v>351</v>
      </c>
      <c r="L31" s="57">
        <f>'форма 2'!C31</f>
        <v>5445150</v>
      </c>
      <c r="M31" s="57">
        <v>0</v>
      </c>
      <c r="N31" s="57">
        <v>4141101.37</v>
      </c>
      <c r="O31" s="57">
        <v>0</v>
      </c>
      <c r="P31" s="57">
        <f>L31-N31</f>
        <v>1304048.63</v>
      </c>
      <c r="Q31" s="57">
        <v>0</v>
      </c>
      <c r="R31" s="57">
        <f aca="true" t="shared" si="7" ref="R31:R63">L31/I31</f>
        <v>916.3679507244913</v>
      </c>
      <c r="S31" s="57">
        <f>R31</f>
        <v>916.3679507244913</v>
      </c>
      <c r="T31" s="70">
        <v>42369</v>
      </c>
    </row>
    <row r="32" spans="1:20" s="6" customFormat="1" ht="15">
      <c r="A32" s="55" t="s">
        <v>151</v>
      </c>
      <c r="B32" s="121" t="s">
        <v>82</v>
      </c>
      <c r="C32" s="47">
        <v>1989</v>
      </c>
      <c r="D32" s="47">
        <v>2007</v>
      </c>
      <c r="E32" s="68" t="s">
        <v>324</v>
      </c>
      <c r="F32" s="47">
        <v>5</v>
      </c>
      <c r="G32" s="47">
        <v>4</v>
      </c>
      <c r="H32" s="57">
        <v>4733</v>
      </c>
      <c r="I32" s="57">
        <v>4194</v>
      </c>
      <c r="J32" s="57">
        <v>4194</v>
      </c>
      <c r="K32" s="61">
        <v>240</v>
      </c>
      <c r="L32" s="57">
        <f>'форма 2'!C32</f>
        <v>2896431.83</v>
      </c>
      <c r="M32" s="57">
        <v>0</v>
      </c>
      <c r="N32" s="57">
        <v>2202770.87</v>
      </c>
      <c r="O32" s="57">
        <v>0</v>
      </c>
      <c r="P32" s="57">
        <f>L32-N32</f>
        <v>693660.96</v>
      </c>
      <c r="Q32" s="57">
        <v>0</v>
      </c>
      <c r="R32" s="57">
        <f t="shared" si="7"/>
        <v>690.6132164997616</v>
      </c>
      <c r="S32" s="57">
        <f aca="true" t="shared" si="8" ref="S32:S63">R32</f>
        <v>690.6132164997616</v>
      </c>
      <c r="T32" s="70">
        <v>42369</v>
      </c>
    </row>
    <row r="33" spans="1:20" s="6" customFormat="1" ht="15">
      <c r="A33" s="55" t="s">
        <v>152</v>
      </c>
      <c r="B33" s="121" t="s">
        <v>83</v>
      </c>
      <c r="C33" s="47">
        <v>1974</v>
      </c>
      <c r="D33" s="47">
        <v>1974</v>
      </c>
      <c r="E33" s="68" t="s">
        <v>324</v>
      </c>
      <c r="F33" s="47">
        <v>4</v>
      </c>
      <c r="G33" s="47">
        <v>4</v>
      </c>
      <c r="H33" s="57">
        <v>3769.6</v>
      </c>
      <c r="I33" s="57">
        <v>3370.8</v>
      </c>
      <c r="J33" s="57">
        <v>3370.8</v>
      </c>
      <c r="K33" s="61">
        <v>192</v>
      </c>
      <c r="L33" s="57">
        <f>'форма 2'!C33</f>
        <v>3061195.42</v>
      </c>
      <c r="M33" s="57">
        <v>0</v>
      </c>
      <c r="N33" s="57">
        <v>2328075.55</v>
      </c>
      <c r="O33" s="57">
        <v>0</v>
      </c>
      <c r="P33" s="57">
        <f>L33-N33</f>
        <v>733119.8700000001</v>
      </c>
      <c r="Q33" s="57">
        <v>0</v>
      </c>
      <c r="R33" s="57">
        <f t="shared" si="7"/>
        <v>908.151008662632</v>
      </c>
      <c r="S33" s="57">
        <f t="shared" si="8"/>
        <v>908.151008662632</v>
      </c>
      <c r="T33" s="70">
        <v>42369</v>
      </c>
    </row>
    <row r="34" spans="1:20" s="6" customFormat="1" ht="15">
      <c r="A34" s="55" t="s">
        <v>153</v>
      </c>
      <c r="B34" s="121" t="s">
        <v>114</v>
      </c>
      <c r="C34" s="47">
        <v>1988</v>
      </c>
      <c r="D34" s="47">
        <v>1988</v>
      </c>
      <c r="E34" s="68" t="s">
        <v>324</v>
      </c>
      <c r="F34" s="47">
        <v>4</v>
      </c>
      <c r="G34" s="47">
        <v>6</v>
      </c>
      <c r="H34" s="57">
        <v>5025.7</v>
      </c>
      <c r="I34" s="57">
        <v>3807.4</v>
      </c>
      <c r="J34" s="57">
        <v>3807.4</v>
      </c>
      <c r="K34" s="61">
        <v>189</v>
      </c>
      <c r="L34" s="57">
        <f>'форма 2'!C34</f>
        <v>5720763</v>
      </c>
      <c r="M34" s="57">
        <v>0</v>
      </c>
      <c r="N34" s="57">
        <v>4347779.88</v>
      </c>
      <c r="O34" s="57">
        <v>0</v>
      </c>
      <c r="P34" s="57">
        <f>L34-N34</f>
        <v>1372983.12</v>
      </c>
      <c r="Q34" s="57">
        <v>0</v>
      </c>
      <c r="R34" s="57">
        <f t="shared" si="7"/>
        <v>1502.5379524084676</v>
      </c>
      <c r="S34" s="57">
        <f t="shared" si="8"/>
        <v>1502.5379524084676</v>
      </c>
      <c r="T34" s="70">
        <v>42735</v>
      </c>
    </row>
    <row r="35" spans="1:20" s="6" customFormat="1" ht="15">
      <c r="A35" s="55" t="s">
        <v>154</v>
      </c>
      <c r="B35" s="121" t="s">
        <v>78</v>
      </c>
      <c r="C35" s="47">
        <v>1962</v>
      </c>
      <c r="D35" s="47">
        <v>2011</v>
      </c>
      <c r="E35" s="68" t="s">
        <v>28</v>
      </c>
      <c r="F35" s="47">
        <v>3</v>
      </c>
      <c r="G35" s="47">
        <v>4</v>
      </c>
      <c r="H35" s="57">
        <v>1998.8</v>
      </c>
      <c r="I35" s="57">
        <v>1773.2</v>
      </c>
      <c r="J35" s="57">
        <v>1773.2</v>
      </c>
      <c r="K35" s="61">
        <v>96</v>
      </c>
      <c r="L35" s="57">
        <f>'форма 2'!C35</f>
        <v>734182</v>
      </c>
      <c r="M35" s="57">
        <v>0</v>
      </c>
      <c r="N35" s="57">
        <v>558354.15</v>
      </c>
      <c r="O35" s="57">
        <v>0</v>
      </c>
      <c r="P35" s="57">
        <f aca="true" t="shared" si="9" ref="P35:P63">L35-N35</f>
        <v>175827.84999999998</v>
      </c>
      <c r="Q35" s="57">
        <v>0</v>
      </c>
      <c r="R35" s="57">
        <f t="shared" si="7"/>
        <v>414.0435371080532</v>
      </c>
      <c r="S35" s="57">
        <f t="shared" si="8"/>
        <v>414.0435371080532</v>
      </c>
      <c r="T35" s="70">
        <v>42735</v>
      </c>
    </row>
    <row r="36" spans="1:20" s="6" customFormat="1" ht="15">
      <c r="A36" s="55" t="s">
        <v>155</v>
      </c>
      <c r="B36" s="121" t="s">
        <v>61</v>
      </c>
      <c r="C36" s="47">
        <v>1982</v>
      </c>
      <c r="D36" s="47">
        <v>2007</v>
      </c>
      <c r="E36" s="68" t="s">
        <v>324</v>
      </c>
      <c r="F36" s="47">
        <v>4</v>
      </c>
      <c r="G36" s="47">
        <v>6</v>
      </c>
      <c r="H36" s="57">
        <v>4224.6</v>
      </c>
      <c r="I36" s="57">
        <v>3703.2</v>
      </c>
      <c r="J36" s="57">
        <v>3703.2</v>
      </c>
      <c r="K36" s="61">
        <v>210</v>
      </c>
      <c r="L36" s="57">
        <f>'форма 2'!C36</f>
        <v>7273924</v>
      </c>
      <c r="M36" s="57">
        <v>0</v>
      </c>
      <c r="N36" s="57">
        <v>5531905.76</v>
      </c>
      <c r="O36" s="57">
        <v>0</v>
      </c>
      <c r="P36" s="57">
        <f t="shared" si="9"/>
        <v>1742018.2400000002</v>
      </c>
      <c r="Q36" s="57">
        <v>0</v>
      </c>
      <c r="R36" s="57">
        <f t="shared" si="7"/>
        <v>1964.2266148196156</v>
      </c>
      <c r="S36" s="57">
        <f t="shared" si="8"/>
        <v>1964.2266148196156</v>
      </c>
      <c r="T36" s="70">
        <v>42369</v>
      </c>
    </row>
    <row r="37" spans="1:20" s="6" customFormat="1" ht="15">
      <c r="A37" s="55" t="s">
        <v>156</v>
      </c>
      <c r="B37" s="121" t="s">
        <v>63</v>
      </c>
      <c r="C37" s="47">
        <v>1970</v>
      </c>
      <c r="D37" s="47">
        <v>2007</v>
      </c>
      <c r="E37" s="68" t="s">
        <v>28</v>
      </c>
      <c r="F37" s="47">
        <v>4</v>
      </c>
      <c r="G37" s="47">
        <v>4</v>
      </c>
      <c r="H37" s="57">
        <v>5778.2</v>
      </c>
      <c r="I37" s="57">
        <v>4788.9</v>
      </c>
      <c r="J37" s="57">
        <v>4788.9</v>
      </c>
      <c r="K37" s="61">
        <v>366</v>
      </c>
      <c r="L37" s="57">
        <f>'форма 2'!C37</f>
        <v>394209.88</v>
      </c>
      <c r="M37" s="57">
        <v>0</v>
      </c>
      <c r="N37" s="57">
        <v>299801.3</v>
      </c>
      <c r="O37" s="57">
        <v>0</v>
      </c>
      <c r="P37" s="57">
        <f>L37-N37</f>
        <v>94408.58000000002</v>
      </c>
      <c r="Q37" s="57">
        <v>0</v>
      </c>
      <c r="R37" s="57">
        <f t="shared" si="7"/>
        <v>82.31741736098061</v>
      </c>
      <c r="S37" s="57">
        <f t="shared" si="8"/>
        <v>82.31741736098061</v>
      </c>
      <c r="T37" s="70">
        <v>42369</v>
      </c>
    </row>
    <row r="38" spans="1:20" s="6" customFormat="1" ht="15">
      <c r="A38" s="55" t="s">
        <v>157</v>
      </c>
      <c r="B38" s="121" t="s">
        <v>84</v>
      </c>
      <c r="C38" s="47">
        <v>1991</v>
      </c>
      <c r="D38" s="47">
        <v>2007</v>
      </c>
      <c r="E38" s="68" t="s">
        <v>55</v>
      </c>
      <c r="F38" s="47">
        <v>5</v>
      </c>
      <c r="G38" s="47">
        <v>1</v>
      </c>
      <c r="H38" s="57">
        <v>1319.2</v>
      </c>
      <c r="I38" s="57">
        <v>1319.2</v>
      </c>
      <c r="J38" s="61">
        <v>1319.2</v>
      </c>
      <c r="K38" s="61">
        <v>144</v>
      </c>
      <c r="L38" s="57">
        <f>'форма 2'!C38</f>
        <v>864157.41</v>
      </c>
      <c r="M38" s="57">
        <v>0</v>
      </c>
      <c r="N38" s="57">
        <v>657201.99</v>
      </c>
      <c r="O38" s="57">
        <v>0</v>
      </c>
      <c r="P38" s="57">
        <f t="shared" si="9"/>
        <v>206955.42000000004</v>
      </c>
      <c r="Q38" s="57">
        <v>0</v>
      </c>
      <c r="R38" s="57">
        <f t="shared" si="7"/>
        <v>655.0617116434203</v>
      </c>
      <c r="S38" s="57">
        <f t="shared" si="8"/>
        <v>655.0617116434203</v>
      </c>
      <c r="T38" s="70">
        <v>42369</v>
      </c>
    </row>
    <row r="39" spans="1:20" s="6" customFormat="1" ht="15">
      <c r="A39" s="55" t="s">
        <v>158</v>
      </c>
      <c r="B39" s="121" t="s">
        <v>80</v>
      </c>
      <c r="C39" s="47">
        <v>1991</v>
      </c>
      <c r="D39" s="47">
        <v>1991</v>
      </c>
      <c r="E39" s="68" t="s">
        <v>55</v>
      </c>
      <c r="F39" s="47">
        <v>5</v>
      </c>
      <c r="G39" s="47">
        <v>1</v>
      </c>
      <c r="H39" s="57">
        <v>1479.8</v>
      </c>
      <c r="I39" s="57">
        <v>1337.7</v>
      </c>
      <c r="J39" s="57">
        <v>1337.7</v>
      </c>
      <c r="K39" s="61">
        <v>144</v>
      </c>
      <c r="L39" s="57">
        <f>'форма 2'!C39</f>
        <v>861043.74</v>
      </c>
      <c r="M39" s="57">
        <v>0</v>
      </c>
      <c r="N39" s="57">
        <v>654834.01</v>
      </c>
      <c r="O39" s="57">
        <v>0</v>
      </c>
      <c r="P39" s="57">
        <f t="shared" si="9"/>
        <v>206209.72999999998</v>
      </c>
      <c r="Q39" s="57">
        <v>0</v>
      </c>
      <c r="R39" s="57">
        <f t="shared" si="7"/>
        <v>643.6747701278314</v>
      </c>
      <c r="S39" s="57">
        <f t="shared" si="8"/>
        <v>643.6747701278314</v>
      </c>
      <c r="T39" s="70">
        <v>42369</v>
      </c>
    </row>
    <row r="40" spans="1:20" s="6" customFormat="1" ht="15">
      <c r="A40" s="55" t="s">
        <v>159</v>
      </c>
      <c r="B40" s="121" t="s">
        <v>85</v>
      </c>
      <c r="C40" s="47">
        <v>1969</v>
      </c>
      <c r="D40" s="47">
        <v>2012</v>
      </c>
      <c r="E40" s="68" t="s">
        <v>28</v>
      </c>
      <c r="F40" s="47">
        <v>4</v>
      </c>
      <c r="G40" s="47">
        <v>4</v>
      </c>
      <c r="H40" s="57">
        <v>3643.6</v>
      </c>
      <c r="I40" s="57">
        <v>2529.5</v>
      </c>
      <c r="J40" s="57">
        <v>2529.5</v>
      </c>
      <c r="K40" s="61">
        <v>192</v>
      </c>
      <c r="L40" s="57">
        <f>'форма 2'!C40</f>
        <v>3445226</v>
      </c>
      <c r="M40" s="57">
        <v>0</v>
      </c>
      <c r="N40" s="57">
        <v>2620135.37</v>
      </c>
      <c r="O40" s="57">
        <v>0</v>
      </c>
      <c r="P40" s="57">
        <f t="shared" si="9"/>
        <v>825090.6299999999</v>
      </c>
      <c r="Q40" s="57">
        <v>0</v>
      </c>
      <c r="R40" s="57">
        <f t="shared" si="7"/>
        <v>1362.0185807471833</v>
      </c>
      <c r="S40" s="57">
        <f t="shared" si="8"/>
        <v>1362.0185807471833</v>
      </c>
      <c r="T40" s="70">
        <v>42369</v>
      </c>
    </row>
    <row r="41" spans="1:20" s="6" customFormat="1" ht="15">
      <c r="A41" s="55" t="s">
        <v>160</v>
      </c>
      <c r="B41" s="121" t="s">
        <v>86</v>
      </c>
      <c r="C41" s="47">
        <v>1980</v>
      </c>
      <c r="D41" s="47">
        <v>2010</v>
      </c>
      <c r="E41" s="68" t="s">
        <v>324</v>
      </c>
      <c r="F41" s="47">
        <v>4</v>
      </c>
      <c r="G41" s="47">
        <v>5</v>
      </c>
      <c r="H41" s="57">
        <v>4371.2</v>
      </c>
      <c r="I41" s="57">
        <v>3951.2</v>
      </c>
      <c r="J41" s="57">
        <v>3951.2</v>
      </c>
      <c r="K41" s="61">
        <v>240</v>
      </c>
      <c r="L41" s="57">
        <f>'форма 2'!C41</f>
        <v>933519.6</v>
      </c>
      <c r="M41" s="57">
        <v>0</v>
      </c>
      <c r="N41" s="57">
        <v>709952.76</v>
      </c>
      <c r="O41" s="57">
        <v>0</v>
      </c>
      <c r="P41" s="57">
        <f t="shared" si="9"/>
        <v>223566.83999999997</v>
      </c>
      <c r="Q41" s="57">
        <v>0</v>
      </c>
      <c r="R41" s="57">
        <f t="shared" si="7"/>
        <v>236.26230006074104</v>
      </c>
      <c r="S41" s="57">
        <f t="shared" si="8"/>
        <v>236.26230006074104</v>
      </c>
      <c r="T41" s="70">
        <v>42369</v>
      </c>
    </row>
    <row r="42" spans="1:20" s="6" customFormat="1" ht="15">
      <c r="A42" s="55" t="s">
        <v>161</v>
      </c>
      <c r="B42" s="75" t="s">
        <v>72</v>
      </c>
      <c r="C42" s="47">
        <v>1973</v>
      </c>
      <c r="D42" s="47">
        <v>2007</v>
      </c>
      <c r="E42" s="68" t="s">
        <v>28</v>
      </c>
      <c r="F42" s="47">
        <v>4</v>
      </c>
      <c r="G42" s="47">
        <v>3</v>
      </c>
      <c r="H42" s="74">
        <v>2340.4</v>
      </c>
      <c r="I42" s="74">
        <v>2247.4</v>
      </c>
      <c r="J42" s="74">
        <v>2247.4</v>
      </c>
      <c r="K42" s="61">
        <v>144</v>
      </c>
      <c r="L42" s="57">
        <f>'форма 2'!C42</f>
        <v>2090770.77</v>
      </c>
      <c r="M42" s="57">
        <v>0</v>
      </c>
      <c r="N42" s="57">
        <v>1590056.05</v>
      </c>
      <c r="O42" s="57">
        <v>0</v>
      </c>
      <c r="P42" s="57">
        <f>L42-N42</f>
        <v>500714.72</v>
      </c>
      <c r="Q42" s="57">
        <v>0</v>
      </c>
      <c r="R42" s="57">
        <f t="shared" si="7"/>
        <v>930.3064741479042</v>
      </c>
      <c r="S42" s="57">
        <f t="shared" si="8"/>
        <v>930.3064741479042</v>
      </c>
      <c r="T42" s="70">
        <v>42369</v>
      </c>
    </row>
    <row r="43" spans="1:20" s="6" customFormat="1" ht="15">
      <c r="A43" s="55" t="s">
        <v>162</v>
      </c>
      <c r="B43" s="75" t="s">
        <v>115</v>
      </c>
      <c r="C43" s="47">
        <v>1975</v>
      </c>
      <c r="D43" s="47">
        <v>2011</v>
      </c>
      <c r="E43" s="68" t="s">
        <v>28</v>
      </c>
      <c r="F43" s="47">
        <v>4</v>
      </c>
      <c r="G43" s="47">
        <v>3</v>
      </c>
      <c r="H43" s="74">
        <v>3098</v>
      </c>
      <c r="I43" s="74">
        <v>2215.8</v>
      </c>
      <c r="J43" s="74">
        <v>2215.8</v>
      </c>
      <c r="K43" s="61">
        <v>108</v>
      </c>
      <c r="L43" s="57">
        <f>'форма 2'!C43</f>
        <v>2090770.77</v>
      </c>
      <c r="M43" s="57">
        <v>0</v>
      </c>
      <c r="N43" s="57">
        <v>1590056.05</v>
      </c>
      <c r="O43" s="57">
        <v>0</v>
      </c>
      <c r="P43" s="57">
        <f>L43-N43</f>
        <v>500714.72</v>
      </c>
      <c r="Q43" s="57">
        <v>0</v>
      </c>
      <c r="R43" s="57">
        <f t="shared" si="7"/>
        <v>943.5737747089087</v>
      </c>
      <c r="S43" s="57">
        <f t="shared" si="8"/>
        <v>943.5737747089087</v>
      </c>
      <c r="T43" s="70">
        <v>42369</v>
      </c>
    </row>
    <row r="44" spans="1:20" s="6" customFormat="1" ht="15">
      <c r="A44" s="55" t="s">
        <v>163</v>
      </c>
      <c r="B44" s="121" t="s">
        <v>87</v>
      </c>
      <c r="C44" s="47">
        <v>1986</v>
      </c>
      <c r="D44" s="47">
        <v>2007</v>
      </c>
      <c r="E44" s="68" t="s">
        <v>324</v>
      </c>
      <c r="F44" s="47">
        <v>2</v>
      </c>
      <c r="G44" s="47">
        <v>2</v>
      </c>
      <c r="H44" s="57">
        <v>655.3</v>
      </c>
      <c r="I44" s="57">
        <v>569.9</v>
      </c>
      <c r="J44" s="57">
        <v>569.9</v>
      </c>
      <c r="K44" s="61">
        <v>36</v>
      </c>
      <c r="L44" s="57">
        <f>'форма 2'!C44</f>
        <v>1332722.17</v>
      </c>
      <c r="M44" s="57">
        <v>0</v>
      </c>
      <c r="N44" s="57">
        <v>1013551.07</v>
      </c>
      <c r="O44" s="57">
        <v>0</v>
      </c>
      <c r="P44" s="57">
        <f t="shared" si="9"/>
        <v>319171.1</v>
      </c>
      <c r="Q44" s="57">
        <v>0</v>
      </c>
      <c r="R44" s="57">
        <f t="shared" si="7"/>
        <v>2338.519336725741</v>
      </c>
      <c r="S44" s="57">
        <f t="shared" si="8"/>
        <v>2338.519336725741</v>
      </c>
      <c r="T44" s="70">
        <v>42369</v>
      </c>
    </row>
    <row r="45" spans="1:20" s="6" customFormat="1" ht="15">
      <c r="A45" s="55" t="s">
        <v>164</v>
      </c>
      <c r="B45" s="121" t="s">
        <v>66</v>
      </c>
      <c r="C45" s="47">
        <v>1985</v>
      </c>
      <c r="D45" s="47">
        <v>2014</v>
      </c>
      <c r="E45" s="68" t="s">
        <v>324</v>
      </c>
      <c r="F45" s="47">
        <v>5</v>
      </c>
      <c r="G45" s="47">
        <v>6</v>
      </c>
      <c r="H45" s="57">
        <v>7132.4</v>
      </c>
      <c r="I45" s="57">
        <v>6108.7</v>
      </c>
      <c r="J45" s="57">
        <v>6108.7</v>
      </c>
      <c r="K45" s="61">
        <v>384</v>
      </c>
      <c r="L45" s="57">
        <f>'форма 2'!C45</f>
        <v>8278586</v>
      </c>
      <c r="M45" s="57">
        <v>0</v>
      </c>
      <c r="N45" s="57">
        <v>5205119.12</v>
      </c>
      <c r="O45" s="57">
        <v>0</v>
      </c>
      <c r="P45" s="57">
        <f t="shared" si="9"/>
        <v>3073466.88</v>
      </c>
      <c r="Q45" s="57">
        <v>0</v>
      </c>
      <c r="R45" s="57">
        <f t="shared" si="7"/>
        <v>1355.2124019840555</v>
      </c>
      <c r="S45" s="57">
        <f t="shared" si="8"/>
        <v>1355.2124019840555</v>
      </c>
      <c r="T45" s="70">
        <v>42735</v>
      </c>
    </row>
    <row r="46" spans="1:20" s="6" customFormat="1" ht="15">
      <c r="A46" s="55" t="s">
        <v>165</v>
      </c>
      <c r="B46" s="121" t="s">
        <v>116</v>
      </c>
      <c r="C46" s="47">
        <v>1986</v>
      </c>
      <c r="D46" s="47">
        <v>2007</v>
      </c>
      <c r="E46" s="68" t="s">
        <v>28</v>
      </c>
      <c r="F46" s="47">
        <v>4</v>
      </c>
      <c r="G46" s="47">
        <v>2</v>
      </c>
      <c r="H46" s="57">
        <v>1785.9</v>
      </c>
      <c r="I46" s="57">
        <v>1570.1</v>
      </c>
      <c r="J46" s="57">
        <v>1570.1</v>
      </c>
      <c r="K46" s="61">
        <v>84</v>
      </c>
      <c r="L46" s="57">
        <f>'форма 2'!C46</f>
        <v>1461418.22</v>
      </c>
      <c r="M46" s="57">
        <v>0</v>
      </c>
      <c r="N46" s="57">
        <v>1111425.95</v>
      </c>
      <c r="O46" s="57">
        <v>0</v>
      </c>
      <c r="P46" s="57">
        <f>L46-N46</f>
        <v>349992.27</v>
      </c>
      <c r="Q46" s="57">
        <v>0</v>
      </c>
      <c r="R46" s="57">
        <f t="shared" si="7"/>
        <v>930.7803452009426</v>
      </c>
      <c r="S46" s="57">
        <f t="shared" si="8"/>
        <v>930.7803452009426</v>
      </c>
      <c r="T46" s="70">
        <v>42369</v>
      </c>
    </row>
    <row r="47" spans="1:20" s="6" customFormat="1" ht="15">
      <c r="A47" s="55" t="s">
        <v>166</v>
      </c>
      <c r="B47" s="121" t="s">
        <v>104</v>
      </c>
      <c r="C47" s="47">
        <v>1963</v>
      </c>
      <c r="D47" s="47">
        <v>2011</v>
      </c>
      <c r="E47" s="68" t="s">
        <v>28</v>
      </c>
      <c r="F47" s="47">
        <v>3</v>
      </c>
      <c r="G47" s="47">
        <v>5</v>
      </c>
      <c r="H47" s="57">
        <v>2604.2</v>
      </c>
      <c r="I47" s="57">
        <v>2398.4</v>
      </c>
      <c r="J47" s="57">
        <v>1803.9</v>
      </c>
      <c r="K47" s="61">
        <v>138</v>
      </c>
      <c r="L47" s="57">
        <f>'форма 2'!C47</f>
        <v>2927744.65</v>
      </c>
      <c r="M47" s="57">
        <v>0</v>
      </c>
      <c r="N47" s="57">
        <v>2226584.65</v>
      </c>
      <c r="O47" s="57">
        <v>0</v>
      </c>
      <c r="P47" s="57">
        <f>L47-N47</f>
        <v>701160</v>
      </c>
      <c r="Q47" s="57">
        <v>0</v>
      </c>
      <c r="R47" s="57">
        <f t="shared" si="7"/>
        <v>1220.7074091060706</v>
      </c>
      <c r="S47" s="57">
        <f t="shared" si="8"/>
        <v>1220.7074091060706</v>
      </c>
      <c r="T47" s="70">
        <v>42369</v>
      </c>
    </row>
    <row r="48" spans="1:20" s="6" customFormat="1" ht="15">
      <c r="A48" s="55" t="s">
        <v>167</v>
      </c>
      <c r="B48" s="121" t="s">
        <v>88</v>
      </c>
      <c r="C48" s="47">
        <v>1976</v>
      </c>
      <c r="D48" s="47">
        <v>2007</v>
      </c>
      <c r="E48" s="68" t="s">
        <v>28</v>
      </c>
      <c r="F48" s="47">
        <v>4</v>
      </c>
      <c r="G48" s="47">
        <v>4</v>
      </c>
      <c r="H48" s="57">
        <v>4560</v>
      </c>
      <c r="I48" s="57">
        <v>3186.8</v>
      </c>
      <c r="J48" s="57">
        <v>3186.8</v>
      </c>
      <c r="K48" s="61">
        <v>192</v>
      </c>
      <c r="L48" s="57">
        <f>'форма 2'!C48</f>
        <v>681018</v>
      </c>
      <c r="M48" s="57">
        <v>0</v>
      </c>
      <c r="N48" s="57">
        <v>517922.29</v>
      </c>
      <c r="O48" s="57">
        <v>0</v>
      </c>
      <c r="P48" s="57">
        <f t="shared" si="9"/>
        <v>163095.71000000002</v>
      </c>
      <c r="Q48" s="57">
        <v>0</v>
      </c>
      <c r="R48" s="57">
        <f t="shared" si="7"/>
        <v>213.69963599849376</v>
      </c>
      <c r="S48" s="57">
        <f t="shared" si="8"/>
        <v>213.69963599849376</v>
      </c>
      <c r="T48" s="70">
        <v>42369</v>
      </c>
    </row>
    <row r="49" spans="1:20" s="6" customFormat="1" ht="15">
      <c r="A49" s="55" t="s">
        <v>168</v>
      </c>
      <c r="B49" s="121" t="s">
        <v>117</v>
      </c>
      <c r="C49" s="47">
        <v>1993</v>
      </c>
      <c r="D49" s="47">
        <v>2007</v>
      </c>
      <c r="E49" s="68" t="s">
        <v>55</v>
      </c>
      <c r="F49" s="47">
        <v>5</v>
      </c>
      <c r="G49" s="47">
        <v>4</v>
      </c>
      <c r="H49" s="57">
        <v>2992.3</v>
      </c>
      <c r="I49" s="57">
        <v>2709</v>
      </c>
      <c r="J49" s="57">
        <v>2709</v>
      </c>
      <c r="K49" s="61">
        <v>150</v>
      </c>
      <c r="L49" s="57">
        <f>'форма 2'!C49</f>
        <v>1906824.05</v>
      </c>
      <c r="M49" s="57">
        <v>0</v>
      </c>
      <c r="N49" s="57">
        <v>1450162.38</v>
      </c>
      <c r="O49" s="57">
        <v>0</v>
      </c>
      <c r="P49" s="57">
        <f>L49-N49</f>
        <v>456661.67000000016</v>
      </c>
      <c r="Q49" s="57">
        <v>0</v>
      </c>
      <c r="R49" s="57">
        <f t="shared" si="7"/>
        <v>703.8848468069399</v>
      </c>
      <c r="S49" s="57">
        <f t="shared" si="8"/>
        <v>703.8848468069399</v>
      </c>
      <c r="T49" s="70">
        <v>42369</v>
      </c>
    </row>
    <row r="50" spans="1:20" s="6" customFormat="1" ht="15">
      <c r="A50" s="55" t="s">
        <v>169</v>
      </c>
      <c r="B50" s="121" t="s">
        <v>89</v>
      </c>
      <c r="C50" s="47">
        <v>1979</v>
      </c>
      <c r="D50" s="47">
        <v>2011</v>
      </c>
      <c r="E50" s="68" t="s">
        <v>324</v>
      </c>
      <c r="F50" s="47">
        <v>4</v>
      </c>
      <c r="G50" s="47">
        <v>10</v>
      </c>
      <c r="H50" s="57">
        <v>2197.3</v>
      </c>
      <c r="I50" s="57">
        <v>2197.3</v>
      </c>
      <c r="J50" s="61">
        <v>2197.3</v>
      </c>
      <c r="K50" s="61">
        <v>480</v>
      </c>
      <c r="L50" s="57">
        <f>'форма 2'!C50</f>
        <v>7179335</v>
      </c>
      <c r="M50" s="57">
        <v>0</v>
      </c>
      <c r="N50" s="57">
        <v>5459969.7</v>
      </c>
      <c r="O50" s="57">
        <v>0</v>
      </c>
      <c r="P50" s="57">
        <f t="shared" si="9"/>
        <v>1719365.2999999998</v>
      </c>
      <c r="Q50" s="57">
        <v>0</v>
      </c>
      <c r="R50" s="57">
        <f t="shared" si="7"/>
        <v>3267.3440131069947</v>
      </c>
      <c r="S50" s="57">
        <f t="shared" si="8"/>
        <v>3267.3440131069947</v>
      </c>
      <c r="T50" s="70">
        <v>42369</v>
      </c>
    </row>
    <row r="51" spans="1:20" s="6" customFormat="1" ht="15">
      <c r="A51" s="55" t="s">
        <v>170</v>
      </c>
      <c r="B51" s="121" t="s">
        <v>90</v>
      </c>
      <c r="C51" s="47">
        <v>1976</v>
      </c>
      <c r="D51" s="47">
        <v>2008</v>
      </c>
      <c r="E51" s="68" t="s">
        <v>28</v>
      </c>
      <c r="F51" s="47">
        <v>4</v>
      </c>
      <c r="G51" s="47">
        <v>9</v>
      </c>
      <c r="H51" s="57">
        <v>7531.1</v>
      </c>
      <c r="I51" s="57">
        <v>6784.8</v>
      </c>
      <c r="J51" s="57">
        <v>6784.8</v>
      </c>
      <c r="K51" s="61">
        <v>420</v>
      </c>
      <c r="L51" s="57">
        <f>'форма 2'!C51</f>
        <v>6609317.57</v>
      </c>
      <c r="M51" s="57">
        <v>0</v>
      </c>
      <c r="N51" s="57">
        <v>5026464.66</v>
      </c>
      <c r="O51" s="57">
        <v>0</v>
      </c>
      <c r="P51" s="57">
        <f t="shared" si="9"/>
        <v>1582852.9100000001</v>
      </c>
      <c r="Q51" s="57">
        <v>0</v>
      </c>
      <c r="R51" s="57">
        <f t="shared" si="7"/>
        <v>974.1359465275322</v>
      </c>
      <c r="S51" s="57">
        <f t="shared" si="8"/>
        <v>974.1359465275322</v>
      </c>
      <c r="T51" s="70">
        <v>42369</v>
      </c>
    </row>
    <row r="52" spans="1:20" s="6" customFormat="1" ht="15">
      <c r="A52" s="55" t="s">
        <v>171</v>
      </c>
      <c r="B52" s="121" t="s">
        <v>91</v>
      </c>
      <c r="C52" s="47">
        <v>1988</v>
      </c>
      <c r="D52" s="47">
        <v>2013</v>
      </c>
      <c r="E52" s="68" t="s">
        <v>324</v>
      </c>
      <c r="F52" s="47">
        <v>4</v>
      </c>
      <c r="G52" s="47">
        <v>10</v>
      </c>
      <c r="H52" s="57">
        <v>8677.9</v>
      </c>
      <c r="I52" s="57">
        <v>7835.9</v>
      </c>
      <c r="J52" s="57">
        <v>7835.9</v>
      </c>
      <c r="K52" s="61">
        <v>468</v>
      </c>
      <c r="L52" s="57">
        <f>'форма 2'!C52</f>
        <v>6511603</v>
      </c>
      <c r="M52" s="57">
        <v>0</v>
      </c>
      <c r="N52" s="57">
        <v>4952151.57</v>
      </c>
      <c r="O52" s="57">
        <v>0</v>
      </c>
      <c r="P52" s="57">
        <f t="shared" si="9"/>
        <v>1559451.4299999997</v>
      </c>
      <c r="Q52" s="57">
        <v>0</v>
      </c>
      <c r="R52" s="57">
        <f t="shared" si="7"/>
        <v>830.9961842289973</v>
      </c>
      <c r="S52" s="57">
        <f t="shared" si="8"/>
        <v>830.9961842289973</v>
      </c>
      <c r="T52" s="70">
        <v>42369</v>
      </c>
    </row>
    <row r="53" spans="1:20" s="6" customFormat="1" ht="15">
      <c r="A53" s="55" t="s">
        <v>172</v>
      </c>
      <c r="B53" s="121" t="s">
        <v>92</v>
      </c>
      <c r="C53" s="47">
        <v>1962</v>
      </c>
      <c r="D53" s="47">
        <v>2007</v>
      </c>
      <c r="E53" s="68" t="s">
        <v>28</v>
      </c>
      <c r="F53" s="47">
        <v>2</v>
      </c>
      <c r="G53" s="47">
        <v>2</v>
      </c>
      <c r="H53" s="57">
        <v>670.9</v>
      </c>
      <c r="I53" s="57">
        <v>660.1</v>
      </c>
      <c r="J53" s="57">
        <v>660.1</v>
      </c>
      <c r="K53" s="61">
        <v>48</v>
      </c>
      <c r="L53" s="57">
        <f>'форма 2'!C53</f>
        <v>1611918</v>
      </c>
      <c r="M53" s="57">
        <v>0</v>
      </c>
      <c r="N53" s="57">
        <v>1225882.82</v>
      </c>
      <c r="O53" s="57">
        <v>0</v>
      </c>
      <c r="P53" s="57">
        <f>L53-N53</f>
        <v>386035.17999999993</v>
      </c>
      <c r="Q53" s="57">
        <v>0</v>
      </c>
      <c r="R53" s="57">
        <f t="shared" si="7"/>
        <v>2441.930010604454</v>
      </c>
      <c r="S53" s="57">
        <f t="shared" si="8"/>
        <v>2441.930010604454</v>
      </c>
      <c r="T53" s="70">
        <v>42369</v>
      </c>
    </row>
    <row r="54" spans="1:20" s="6" customFormat="1" ht="15">
      <c r="A54" s="55" t="s">
        <v>173</v>
      </c>
      <c r="B54" s="121" t="s">
        <v>93</v>
      </c>
      <c r="C54" s="47">
        <v>1965</v>
      </c>
      <c r="D54" s="47">
        <v>2007</v>
      </c>
      <c r="E54" s="68" t="s">
        <v>28</v>
      </c>
      <c r="F54" s="47">
        <v>2</v>
      </c>
      <c r="G54" s="47">
        <v>1</v>
      </c>
      <c r="H54" s="57">
        <v>337.3</v>
      </c>
      <c r="I54" s="57">
        <v>284.8</v>
      </c>
      <c r="J54" s="57">
        <v>284.8</v>
      </c>
      <c r="K54" s="61">
        <v>24</v>
      </c>
      <c r="L54" s="57">
        <f>'форма 2'!C54</f>
        <v>573418</v>
      </c>
      <c r="M54" s="57">
        <v>0</v>
      </c>
      <c r="N54" s="57">
        <v>436091.21</v>
      </c>
      <c r="O54" s="57">
        <v>0</v>
      </c>
      <c r="P54" s="57">
        <f t="shared" si="9"/>
        <v>137326.78999999998</v>
      </c>
      <c r="Q54" s="57">
        <v>0</v>
      </c>
      <c r="R54" s="57">
        <f t="shared" si="7"/>
        <v>2013.4058988764043</v>
      </c>
      <c r="S54" s="57">
        <f t="shared" si="8"/>
        <v>2013.4058988764043</v>
      </c>
      <c r="T54" s="70">
        <v>42369</v>
      </c>
    </row>
    <row r="55" spans="1:20" s="6" customFormat="1" ht="15">
      <c r="A55" s="55" t="s">
        <v>174</v>
      </c>
      <c r="B55" s="121" t="s">
        <v>94</v>
      </c>
      <c r="C55" s="47">
        <v>1973</v>
      </c>
      <c r="D55" s="47">
        <v>2007</v>
      </c>
      <c r="E55" s="68" t="s">
        <v>324</v>
      </c>
      <c r="F55" s="47">
        <v>4</v>
      </c>
      <c r="G55" s="47">
        <v>4</v>
      </c>
      <c r="H55" s="57">
        <v>3490.7</v>
      </c>
      <c r="I55" s="57">
        <v>3125.1</v>
      </c>
      <c r="J55" s="57">
        <v>3125.1</v>
      </c>
      <c r="K55" s="61">
        <v>189</v>
      </c>
      <c r="L55" s="57">
        <f>'форма 2'!C55</f>
        <v>4716315</v>
      </c>
      <c r="M55" s="57">
        <v>0</v>
      </c>
      <c r="N55" s="57">
        <v>3586813.68</v>
      </c>
      <c r="O55" s="57">
        <v>0</v>
      </c>
      <c r="P55" s="57">
        <f t="shared" si="9"/>
        <v>1129501.3199999998</v>
      </c>
      <c r="Q55" s="57">
        <v>0</v>
      </c>
      <c r="R55" s="57">
        <f t="shared" si="7"/>
        <v>1509.1725064797927</v>
      </c>
      <c r="S55" s="57">
        <f t="shared" si="8"/>
        <v>1509.1725064797927</v>
      </c>
      <c r="T55" s="70">
        <v>42369</v>
      </c>
    </row>
    <row r="56" spans="1:20" s="6" customFormat="1" ht="15">
      <c r="A56" s="55" t="s">
        <v>175</v>
      </c>
      <c r="B56" s="121" t="s">
        <v>95</v>
      </c>
      <c r="C56" s="47">
        <v>1975</v>
      </c>
      <c r="D56" s="47">
        <v>2007</v>
      </c>
      <c r="E56" s="68" t="s">
        <v>324</v>
      </c>
      <c r="F56" s="47">
        <v>4</v>
      </c>
      <c r="G56" s="47">
        <v>4</v>
      </c>
      <c r="H56" s="57">
        <v>3482.9</v>
      </c>
      <c r="I56" s="57">
        <v>3171.6</v>
      </c>
      <c r="J56" s="57">
        <v>3171.6</v>
      </c>
      <c r="K56" s="61">
        <v>192</v>
      </c>
      <c r="L56" s="57">
        <f>'форма 2'!C56</f>
        <v>5300351.37</v>
      </c>
      <c r="M56" s="57">
        <v>0</v>
      </c>
      <c r="N56" s="57">
        <v>4030980.29</v>
      </c>
      <c r="O56" s="57">
        <v>0</v>
      </c>
      <c r="P56" s="57">
        <f t="shared" si="9"/>
        <v>1269371.08</v>
      </c>
      <c r="Q56" s="57">
        <v>0</v>
      </c>
      <c r="R56" s="57">
        <f t="shared" si="7"/>
        <v>1671.1916288308742</v>
      </c>
      <c r="S56" s="57">
        <f t="shared" si="8"/>
        <v>1671.1916288308742</v>
      </c>
      <c r="T56" s="70">
        <v>42369</v>
      </c>
    </row>
    <row r="57" spans="1:20" s="6" customFormat="1" ht="15">
      <c r="A57" s="55" t="s">
        <v>176</v>
      </c>
      <c r="B57" s="121" t="s">
        <v>96</v>
      </c>
      <c r="C57" s="47">
        <v>1976</v>
      </c>
      <c r="D57" s="47">
        <v>2007</v>
      </c>
      <c r="E57" s="68" t="s">
        <v>28</v>
      </c>
      <c r="F57" s="47">
        <v>4</v>
      </c>
      <c r="G57" s="47">
        <v>4</v>
      </c>
      <c r="H57" s="57">
        <v>4629.8</v>
      </c>
      <c r="I57" s="57">
        <v>3198.1</v>
      </c>
      <c r="J57" s="57">
        <v>3198.1</v>
      </c>
      <c r="K57" s="61">
        <v>192</v>
      </c>
      <c r="L57" s="57">
        <f>'форма 2'!C57</f>
        <v>681018.15</v>
      </c>
      <c r="M57" s="57">
        <v>0</v>
      </c>
      <c r="N57" s="57">
        <v>517922.41</v>
      </c>
      <c r="O57" s="57">
        <v>0</v>
      </c>
      <c r="P57" s="57">
        <f t="shared" si="9"/>
        <v>163095.74000000005</v>
      </c>
      <c r="Q57" s="57">
        <v>0</v>
      </c>
      <c r="R57" s="57">
        <f t="shared" si="7"/>
        <v>212.94460773584316</v>
      </c>
      <c r="S57" s="57">
        <f t="shared" si="8"/>
        <v>212.94460773584316</v>
      </c>
      <c r="T57" s="70">
        <v>42369</v>
      </c>
    </row>
    <row r="58" spans="1:20" s="6" customFormat="1" ht="15">
      <c r="A58" s="55" t="s">
        <v>177</v>
      </c>
      <c r="B58" s="121" t="s">
        <v>97</v>
      </c>
      <c r="C58" s="47">
        <v>1987</v>
      </c>
      <c r="D58" s="47">
        <v>2010</v>
      </c>
      <c r="E58" s="68" t="s">
        <v>55</v>
      </c>
      <c r="F58" s="47">
        <v>5</v>
      </c>
      <c r="G58" s="47">
        <v>6</v>
      </c>
      <c r="H58" s="57">
        <v>4844.1</v>
      </c>
      <c r="I58" s="57">
        <v>4266.9</v>
      </c>
      <c r="J58" s="57">
        <v>4266.9</v>
      </c>
      <c r="K58" s="61">
        <v>237</v>
      </c>
      <c r="L58" s="57">
        <f>'форма 2'!C58</f>
        <v>2747172</v>
      </c>
      <c r="M58" s="57">
        <v>0</v>
      </c>
      <c r="N58" s="57">
        <v>2089257</v>
      </c>
      <c r="O58" s="57">
        <v>0</v>
      </c>
      <c r="P58" s="57">
        <f t="shared" si="9"/>
        <v>657915</v>
      </c>
      <c r="Q58" s="57">
        <v>0</v>
      </c>
      <c r="R58" s="57">
        <f t="shared" si="7"/>
        <v>643.8332278703509</v>
      </c>
      <c r="S58" s="57">
        <f t="shared" si="8"/>
        <v>643.8332278703509</v>
      </c>
      <c r="T58" s="70">
        <v>42369</v>
      </c>
    </row>
    <row r="59" spans="1:20" s="6" customFormat="1" ht="15">
      <c r="A59" s="55" t="s">
        <v>178</v>
      </c>
      <c r="B59" s="121" t="s">
        <v>98</v>
      </c>
      <c r="C59" s="47">
        <v>1977</v>
      </c>
      <c r="D59" s="47">
        <v>2007</v>
      </c>
      <c r="E59" s="68" t="s">
        <v>324</v>
      </c>
      <c r="F59" s="47">
        <v>4</v>
      </c>
      <c r="G59" s="47">
        <v>4</v>
      </c>
      <c r="H59" s="57">
        <v>3458.6</v>
      </c>
      <c r="I59" s="57">
        <v>3138.7</v>
      </c>
      <c r="J59" s="57">
        <v>3138.7</v>
      </c>
      <c r="K59" s="61">
        <v>192</v>
      </c>
      <c r="L59" s="57">
        <f>'форма 2'!C59</f>
        <v>3640990.41</v>
      </c>
      <c r="M59" s="57">
        <v>0</v>
      </c>
      <c r="N59" s="57">
        <v>2769016.53</v>
      </c>
      <c r="O59" s="57">
        <v>0</v>
      </c>
      <c r="P59" s="57">
        <f t="shared" si="9"/>
        <v>871973.8800000004</v>
      </c>
      <c r="Q59" s="57">
        <v>0</v>
      </c>
      <c r="R59" s="57">
        <f t="shared" si="7"/>
        <v>1160.0313537451811</v>
      </c>
      <c r="S59" s="57">
        <f t="shared" si="8"/>
        <v>1160.0313537451811</v>
      </c>
      <c r="T59" s="70">
        <v>42369</v>
      </c>
    </row>
    <row r="60" spans="1:20" s="6" customFormat="1" ht="15">
      <c r="A60" s="55" t="s">
        <v>179</v>
      </c>
      <c r="B60" s="121" t="s">
        <v>99</v>
      </c>
      <c r="C60" s="47">
        <v>1992</v>
      </c>
      <c r="D60" s="47">
        <v>2007</v>
      </c>
      <c r="E60" s="68" t="s">
        <v>55</v>
      </c>
      <c r="F60" s="47">
        <v>5</v>
      </c>
      <c r="G60" s="47">
        <v>1</v>
      </c>
      <c r="H60" s="57">
        <v>1410.2</v>
      </c>
      <c r="I60" s="57">
        <v>1325.6</v>
      </c>
      <c r="J60" s="57">
        <v>1325.6</v>
      </c>
      <c r="K60" s="61">
        <v>120</v>
      </c>
      <c r="L60" s="57">
        <f>'форма 2'!C60</f>
        <v>942859.97</v>
      </c>
      <c r="M60" s="57">
        <v>0</v>
      </c>
      <c r="N60" s="57">
        <v>717056.23</v>
      </c>
      <c r="O60" s="57">
        <v>0</v>
      </c>
      <c r="P60" s="57">
        <f t="shared" si="9"/>
        <v>225803.74</v>
      </c>
      <c r="Q60" s="57">
        <v>0</v>
      </c>
      <c r="R60" s="57">
        <f t="shared" si="7"/>
        <v>711.2703455039227</v>
      </c>
      <c r="S60" s="57">
        <f t="shared" si="8"/>
        <v>711.2703455039227</v>
      </c>
      <c r="T60" s="70">
        <v>42369</v>
      </c>
    </row>
    <row r="61" spans="1:20" s="6" customFormat="1" ht="15">
      <c r="A61" s="55" t="s">
        <v>180</v>
      </c>
      <c r="B61" s="121" t="s">
        <v>100</v>
      </c>
      <c r="C61" s="47">
        <v>1987</v>
      </c>
      <c r="D61" s="47">
        <v>2010</v>
      </c>
      <c r="E61" s="68" t="s">
        <v>324</v>
      </c>
      <c r="F61" s="47">
        <v>5</v>
      </c>
      <c r="G61" s="47">
        <v>4</v>
      </c>
      <c r="H61" s="57">
        <v>5723.7</v>
      </c>
      <c r="I61" s="57">
        <v>4143.4</v>
      </c>
      <c r="J61" s="57">
        <v>4143.4</v>
      </c>
      <c r="K61" s="61">
        <v>240</v>
      </c>
      <c r="L61" s="57">
        <f>'форма 2'!C61</f>
        <v>2897027.36</v>
      </c>
      <c r="M61" s="57">
        <v>0</v>
      </c>
      <c r="N61" s="57">
        <v>2203223.78</v>
      </c>
      <c r="O61" s="57">
        <v>0</v>
      </c>
      <c r="P61" s="57">
        <f t="shared" si="9"/>
        <v>693803.5800000001</v>
      </c>
      <c r="Q61" s="57">
        <v>0</v>
      </c>
      <c r="R61" s="57">
        <f t="shared" si="7"/>
        <v>699.1908480957668</v>
      </c>
      <c r="S61" s="57">
        <f t="shared" si="8"/>
        <v>699.1908480957668</v>
      </c>
      <c r="T61" s="70">
        <v>42369</v>
      </c>
    </row>
    <row r="62" spans="1:20" s="6" customFormat="1" ht="15">
      <c r="A62" s="55" t="s">
        <v>181</v>
      </c>
      <c r="B62" s="121" t="s">
        <v>79</v>
      </c>
      <c r="C62" s="47">
        <v>1969</v>
      </c>
      <c r="D62" s="47">
        <v>2013</v>
      </c>
      <c r="E62" s="68" t="s">
        <v>28</v>
      </c>
      <c r="F62" s="47">
        <v>4</v>
      </c>
      <c r="G62" s="47">
        <v>4</v>
      </c>
      <c r="H62" s="57">
        <v>4523.5</v>
      </c>
      <c r="I62" s="57">
        <v>3160.6</v>
      </c>
      <c r="J62" s="57">
        <v>3160.6</v>
      </c>
      <c r="K62" s="61">
        <v>192</v>
      </c>
      <c r="L62" s="57">
        <f>'форма 2'!C62</f>
        <v>5324446.739999999</v>
      </c>
      <c r="M62" s="57">
        <v>0</v>
      </c>
      <c r="N62" s="57">
        <v>4049305.11</v>
      </c>
      <c r="O62" s="57">
        <v>0</v>
      </c>
      <c r="P62" s="57">
        <f>L62-N62</f>
        <v>1275141.6299999994</v>
      </c>
      <c r="Q62" s="57">
        <v>0</v>
      </c>
      <c r="R62" s="57">
        <f t="shared" si="7"/>
        <v>1684.6316332341958</v>
      </c>
      <c r="S62" s="57">
        <f t="shared" si="8"/>
        <v>1684.6316332341958</v>
      </c>
      <c r="T62" s="70">
        <v>42369</v>
      </c>
    </row>
    <row r="63" spans="1:20" s="6" customFormat="1" ht="15.75" customHeight="1">
      <c r="A63" s="55" t="s">
        <v>182</v>
      </c>
      <c r="B63" s="121" t="s">
        <v>101</v>
      </c>
      <c r="C63" s="47">
        <v>1974</v>
      </c>
      <c r="D63" s="47">
        <v>2007</v>
      </c>
      <c r="E63" s="68" t="s">
        <v>324</v>
      </c>
      <c r="F63" s="47">
        <v>4</v>
      </c>
      <c r="G63" s="47">
        <v>4</v>
      </c>
      <c r="H63" s="57">
        <v>3145.7</v>
      </c>
      <c r="I63" s="57">
        <v>3145.7</v>
      </c>
      <c r="J63" s="57">
        <v>3145.7</v>
      </c>
      <c r="K63" s="61">
        <v>192</v>
      </c>
      <c r="L63" s="57">
        <f>'форма 2'!C63</f>
        <v>3733766.96</v>
      </c>
      <c r="M63" s="57">
        <v>0</v>
      </c>
      <c r="N63" s="57">
        <v>2839574.2</v>
      </c>
      <c r="O63" s="57">
        <v>0</v>
      </c>
      <c r="P63" s="57">
        <f t="shared" si="9"/>
        <v>894192.7599999998</v>
      </c>
      <c r="Q63" s="57">
        <v>0</v>
      </c>
      <c r="R63" s="57">
        <f t="shared" si="7"/>
        <v>1186.9431159996186</v>
      </c>
      <c r="S63" s="57">
        <f t="shared" si="8"/>
        <v>1186.9431159996186</v>
      </c>
      <c r="T63" s="70">
        <v>42369</v>
      </c>
    </row>
    <row r="64" spans="1:20" s="6" customFormat="1" ht="15">
      <c r="A64" s="142">
        <v>2016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</row>
    <row r="65" spans="1:20" s="33" customFormat="1" ht="14.25" customHeight="1">
      <c r="A65" s="72" t="s">
        <v>26</v>
      </c>
      <c r="B65" s="59" t="s">
        <v>56</v>
      </c>
      <c r="C65" s="35"/>
      <c r="D65" s="35"/>
      <c r="E65" s="35"/>
      <c r="F65" s="35"/>
      <c r="G65" s="35"/>
      <c r="H65" s="38">
        <f>SUM(H66:H130)</f>
        <v>173355.5</v>
      </c>
      <c r="I65" s="38">
        <f>SUM(I66:I130)</f>
        <v>145557.80000000005</v>
      </c>
      <c r="J65" s="38">
        <f>SUM(J66:J130)</f>
        <v>162187.10000000003</v>
      </c>
      <c r="K65" s="38">
        <f>SUM(K66:K130)</f>
        <v>6782</v>
      </c>
      <c r="L65" s="38">
        <f>SUM(L66:L130)</f>
        <v>148615069</v>
      </c>
      <c r="M65" s="38">
        <v>0</v>
      </c>
      <c r="N65" s="38">
        <f>SUM(N66:N130)</f>
        <v>55344281.28252912</v>
      </c>
      <c r="O65" s="38">
        <v>0</v>
      </c>
      <c r="P65" s="38">
        <f>SUM(P66:P130)</f>
        <v>88049734.71747087</v>
      </c>
      <c r="Q65" s="38">
        <f>SUM(Q66:Q130)</f>
        <v>5221053</v>
      </c>
      <c r="R65" s="38">
        <f>L65/I65</f>
        <v>1021.0038142923289</v>
      </c>
      <c r="S65" s="38">
        <f>R65</f>
        <v>1021.0038142923289</v>
      </c>
      <c r="T65" s="35"/>
    </row>
    <row r="66" spans="1:20" s="6" customFormat="1" ht="15">
      <c r="A66" s="85" t="s">
        <v>27</v>
      </c>
      <c r="B66" s="75" t="s">
        <v>82</v>
      </c>
      <c r="C66" s="47">
        <v>1989</v>
      </c>
      <c r="D66" s="47">
        <v>1989</v>
      </c>
      <c r="E66" s="68" t="s">
        <v>324</v>
      </c>
      <c r="F66" s="47">
        <v>5</v>
      </c>
      <c r="G66" s="47">
        <v>4</v>
      </c>
      <c r="H66" s="57">
        <v>4601.1</v>
      </c>
      <c r="I66" s="57">
        <v>4194</v>
      </c>
      <c r="J66" s="57">
        <v>4194</v>
      </c>
      <c r="K66" s="76">
        <v>186</v>
      </c>
      <c r="L66" s="74">
        <f>'форма 2'!C66</f>
        <v>4954179</v>
      </c>
      <c r="M66" s="74">
        <v>0</v>
      </c>
      <c r="N66" s="74">
        <f>L66-P66</f>
        <v>1912111.3813568195</v>
      </c>
      <c r="O66" s="74">
        <v>0</v>
      </c>
      <c r="P66" s="74">
        <v>3042067.6186431805</v>
      </c>
      <c r="Q66" s="74">
        <v>0</v>
      </c>
      <c r="R66" s="74">
        <f aca="true" t="shared" si="10" ref="R66:R128">L66/I66</f>
        <v>1181.2539341917025</v>
      </c>
      <c r="S66" s="74">
        <f aca="true" t="shared" si="11" ref="S66:S128">R66</f>
        <v>1181.2539341917025</v>
      </c>
      <c r="T66" s="70">
        <v>42735</v>
      </c>
    </row>
    <row r="67" spans="1:20" s="6" customFormat="1" ht="15">
      <c r="A67" s="85" t="s">
        <v>151</v>
      </c>
      <c r="B67" s="75" t="s">
        <v>114</v>
      </c>
      <c r="C67" s="47">
        <v>1988</v>
      </c>
      <c r="D67" s="47">
        <v>1988</v>
      </c>
      <c r="E67" s="68" t="s">
        <v>324</v>
      </c>
      <c r="F67" s="47">
        <v>4</v>
      </c>
      <c r="G67" s="47">
        <v>6</v>
      </c>
      <c r="H67" s="57">
        <v>4502.7</v>
      </c>
      <c r="I67" s="57">
        <v>3479.9</v>
      </c>
      <c r="J67" s="57">
        <v>3479.9</v>
      </c>
      <c r="K67" s="76">
        <v>143</v>
      </c>
      <c r="L67" s="74">
        <f>'форма 2'!C67</f>
        <v>4573778</v>
      </c>
      <c r="M67" s="74">
        <v>0</v>
      </c>
      <c r="N67" s="74">
        <f aca="true" t="shared" si="12" ref="N67:N130">L67-P67</f>
        <v>1765292.0836327132</v>
      </c>
      <c r="O67" s="74">
        <v>0</v>
      </c>
      <c r="P67" s="74">
        <v>2808485.916367287</v>
      </c>
      <c r="Q67" s="74">
        <v>0</v>
      </c>
      <c r="R67" s="74">
        <f t="shared" si="10"/>
        <v>1314.3417914307881</v>
      </c>
      <c r="S67" s="74">
        <f t="shared" si="11"/>
        <v>1314.3417914307881</v>
      </c>
      <c r="T67" s="70">
        <v>42735</v>
      </c>
    </row>
    <row r="68" spans="1:20" s="6" customFormat="1" ht="15">
      <c r="A68" s="85" t="s">
        <v>152</v>
      </c>
      <c r="B68" s="75" t="s">
        <v>242</v>
      </c>
      <c r="C68" s="47">
        <v>1965</v>
      </c>
      <c r="D68" s="47">
        <v>2009</v>
      </c>
      <c r="E68" s="68" t="s">
        <v>324</v>
      </c>
      <c r="F68" s="47">
        <v>4</v>
      </c>
      <c r="G68" s="47">
        <v>3</v>
      </c>
      <c r="H68" s="57">
        <v>2185</v>
      </c>
      <c r="I68" s="57">
        <v>1953.8</v>
      </c>
      <c r="J68" s="57">
        <v>1953.8</v>
      </c>
      <c r="K68" s="76">
        <v>62</v>
      </c>
      <c r="L68" s="74">
        <f>'форма 2'!C68</f>
        <v>7143742</v>
      </c>
      <c r="M68" s="74">
        <v>0</v>
      </c>
      <c r="N68" s="74">
        <f t="shared" si="12"/>
        <v>2757193.5498650186</v>
      </c>
      <c r="O68" s="74">
        <v>0</v>
      </c>
      <c r="P68" s="74">
        <v>4386548.450134981</v>
      </c>
      <c r="Q68" s="74">
        <v>0</v>
      </c>
      <c r="R68" s="74">
        <f t="shared" si="10"/>
        <v>3656.3322755655645</v>
      </c>
      <c r="S68" s="74">
        <f t="shared" si="11"/>
        <v>3656.3322755655645</v>
      </c>
      <c r="T68" s="70">
        <v>42735</v>
      </c>
    </row>
    <row r="69" spans="1:20" s="6" customFormat="1" ht="15">
      <c r="A69" s="85" t="s">
        <v>153</v>
      </c>
      <c r="B69" s="75" t="s">
        <v>234</v>
      </c>
      <c r="C69" s="47">
        <v>1957</v>
      </c>
      <c r="D69" s="47">
        <v>2004</v>
      </c>
      <c r="E69" s="68" t="s">
        <v>28</v>
      </c>
      <c r="F69" s="47">
        <v>2</v>
      </c>
      <c r="G69" s="47">
        <v>3</v>
      </c>
      <c r="H69" s="57">
        <v>1047.2</v>
      </c>
      <c r="I69" s="57">
        <v>910.2</v>
      </c>
      <c r="J69" s="57">
        <v>910.2</v>
      </c>
      <c r="K69" s="76">
        <v>27</v>
      </c>
      <c r="L69" s="74">
        <f>'форма 2'!C69</f>
        <v>2437824</v>
      </c>
      <c r="M69" s="74">
        <v>0</v>
      </c>
      <c r="N69" s="74">
        <f t="shared" si="12"/>
        <v>940900.8063989629</v>
      </c>
      <c r="O69" s="74">
        <v>0</v>
      </c>
      <c r="P69" s="74">
        <v>1496923.1936010371</v>
      </c>
      <c r="Q69" s="74">
        <v>0</v>
      </c>
      <c r="R69" s="74">
        <f t="shared" si="10"/>
        <v>2678.3388266315096</v>
      </c>
      <c r="S69" s="74">
        <f t="shared" si="11"/>
        <v>2678.3388266315096</v>
      </c>
      <c r="T69" s="70">
        <v>42735</v>
      </c>
    </row>
    <row r="70" spans="1:20" s="6" customFormat="1" ht="15">
      <c r="A70" s="85" t="s">
        <v>154</v>
      </c>
      <c r="B70" s="75" t="s">
        <v>185</v>
      </c>
      <c r="C70" s="47">
        <v>1968</v>
      </c>
      <c r="D70" s="47">
        <v>2011</v>
      </c>
      <c r="E70" s="68" t="s">
        <v>208</v>
      </c>
      <c r="F70" s="47">
        <v>2</v>
      </c>
      <c r="G70" s="47">
        <v>2</v>
      </c>
      <c r="H70" s="57">
        <v>837.7</v>
      </c>
      <c r="I70" s="57">
        <v>779.4</v>
      </c>
      <c r="J70" s="57">
        <v>779.4</v>
      </c>
      <c r="K70" s="76">
        <v>48</v>
      </c>
      <c r="L70" s="74">
        <f>'форма 2'!C70</f>
        <v>77146</v>
      </c>
      <c r="M70" s="74">
        <v>0</v>
      </c>
      <c r="N70" s="74">
        <f t="shared" si="12"/>
        <v>29775.21495007613</v>
      </c>
      <c r="O70" s="74">
        <v>0</v>
      </c>
      <c r="P70" s="74">
        <v>47370.78504992387</v>
      </c>
      <c r="Q70" s="74">
        <v>0</v>
      </c>
      <c r="R70" s="74">
        <f t="shared" si="10"/>
        <v>98.98126764177573</v>
      </c>
      <c r="S70" s="74">
        <f t="shared" si="11"/>
        <v>98.98126764177573</v>
      </c>
      <c r="T70" s="70">
        <v>42735</v>
      </c>
    </row>
    <row r="71" spans="1:20" s="6" customFormat="1" ht="15">
      <c r="A71" s="85" t="s">
        <v>155</v>
      </c>
      <c r="B71" s="75" t="s">
        <v>218</v>
      </c>
      <c r="C71" s="47">
        <v>1966</v>
      </c>
      <c r="D71" s="47">
        <v>2010</v>
      </c>
      <c r="E71" s="68" t="s">
        <v>28</v>
      </c>
      <c r="F71" s="47">
        <v>4</v>
      </c>
      <c r="G71" s="47">
        <v>2</v>
      </c>
      <c r="H71" s="57">
        <v>1353.2</v>
      </c>
      <c r="I71" s="57">
        <v>1242.1</v>
      </c>
      <c r="J71" s="57">
        <v>1242.1</v>
      </c>
      <c r="K71" s="76">
        <v>73</v>
      </c>
      <c r="L71" s="74">
        <f>'форма 2'!C71</f>
        <v>78294</v>
      </c>
      <c r="M71" s="74">
        <v>0</v>
      </c>
      <c r="N71" s="74">
        <f t="shared" si="12"/>
        <v>30218.296208504136</v>
      </c>
      <c r="O71" s="74">
        <v>0</v>
      </c>
      <c r="P71" s="74">
        <v>48075.703791495864</v>
      </c>
      <c r="Q71" s="74">
        <v>0</v>
      </c>
      <c r="R71" s="74">
        <f t="shared" si="10"/>
        <v>63.03357217615329</v>
      </c>
      <c r="S71" s="74">
        <f t="shared" si="11"/>
        <v>63.03357217615329</v>
      </c>
      <c r="T71" s="70">
        <v>42735</v>
      </c>
    </row>
    <row r="72" spans="1:20" s="6" customFormat="1" ht="15">
      <c r="A72" s="85" t="s">
        <v>156</v>
      </c>
      <c r="B72" s="75" t="s">
        <v>219</v>
      </c>
      <c r="C72" s="47">
        <v>1965</v>
      </c>
      <c r="D72" s="47">
        <v>2012</v>
      </c>
      <c r="E72" s="68" t="s">
        <v>28</v>
      </c>
      <c r="F72" s="47">
        <v>4</v>
      </c>
      <c r="G72" s="47">
        <v>3</v>
      </c>
      <c r="H72" s="57">
        <v>2062.7</v>
      </c>
      <c r="I72" s="57">
        <v>568.6</v>
      </c>
      <c r="J72" s="57">
        <v>568.6</v>
      </c>
      <c r="K72" s="76">
        <v>29</v>
      </c>
      <c r="L72" s="74">
        <f>'форма 2'!C72</f>
        <v>187273</v>
      </c>
      <c r="M72" s="74">
        <v>0</v>
      </c>
      <c r="N72" s="74">
        <f t="shared" si="12"/>
        <v>72279.75305713332</v>
      </c>
      <c r="O72" s="74">
        <v>0</v>
      </c>
      <c r="P72" s="74">
        <v>114993.24694286668</v>
      </c>
      <c r="Q72" s="74">
        <v>0</v>
      </c>
      <c r="R72" s="74">
        <f t="shared" si="10"/>
        <v>329.3580724586704</v>
      </c>
      <c r="S72" s="74">
        <f t="shared" si="11"/>
        <v>329.3580724586704</v>
      </c>
      <c r="T72" s="70">
        <v>42735</v>
      </c>
    </row>
    <row r="73" spans="1:20" s="6" customFormat="1" ht="15">
      <c r="A73" s="85" t="s">
        <v>157</v>
      </c>
      <c r="B73" s="75" t="s">
        <v>186</v>
      </c>
      <c r="C73" s="47">
        <v>1972</v>
      </c>
      <c r="D73" s="47">
        <v>2010</v>
      </c>
      <c r="E73" s="68" t="s">
        <v>28</v>
      </c>
      <c r="F73" s="47">
        <v>4</v>
      </c>
      <c r="G73" s="47">
        <v>4</v>
      </c>
      <c r="H73" s="57">
        <v>3674.3</v>
      </c>
      <c r="I73" s="57">
        <v>3118</v>
      </c>
      <c r="J73" s="57">
        <v>3118</v>
      </c>
      <c r="K73" s="76">
        <v>143</v>
      </c>
      <c r="L73" s="74">
        <f>'форма 2'!C73</f>
        <v>870193</v>
      </c>
      <c r="M73" s="74">
        <v>0</v>
      </c>
      <c r="N73" s="74">
        <f t="shared" si="12"/>
        <v>335859.067521992</v>
      </c>
      <c r="O73" s="74">
        <v>0</v>
      </c>
      <c r="P73" s="74">
        <v>534333.932478008</v>
      </c>
      <c r="Q73" s="74">
        <v>0</v>
      </c>
      <c r="R73" s="74">
        <f t="shared" si="10"/>
        <v>279.08691468890316</v>
      </c>
      <c r="S73" s="74">
        <f t="shared" si="11"/>
        <v>279.08691468890316</v>
      </c>
      <c r="T73" s="70">
        <v>42735</v>
      </c>
    </row>
    <row r="74" spans="1:20" s="6" customFormat="1" ht="15">
      <c r="A74" s="85" t="s">
        <v>158</v>
      </c>
      <c r="B74" s="75" t="s">
        <v>266</v>
      </c>
      <c r="C74" s="47">
        <v>1975</v>
      </c>
      <c r="D74" s="47">
        <v>2010</v>
      </c>
      <c r="E74" s="68" t="s">
        <v>28</v>
      </c>
      <c r="F74" s="47">
        <v>2</v>
      </c>
      <c r="G74" s="47">
        <v>2</v>
      </c>
      <c r="H74" s="57">
        <v>655.6</v>
      </c>
      <c r="I74" s="57">
        <v>586</v>
      </c>
      <c r="J74" s="57">
        <v>586</v>
      </c>
      <c r="K74" s="76">
        <v>29</v>
      </c>
      <c r="L74" s="74">
        <f>'форма 2'!C74</f>
        <v>1953893</v>
      </c>
      <c r="M74" s="74">
        <v>0</v>
      </c>
      <c r="N74" s="74">
        <f t="shared" si="12"/>
        <v>754123.1439666229</v>
      </c>
      <c r="O74" s="74">
        <v>0</v>
      </c>
      <c r="P74" s="74">
        <v>1199769.8560333771</v>
      </c>
      <c r="Q74" s="74">
        <v>0</v>
      </c>
      <c r="R74" s="74">
        <f>L74/I74</f>
        <v>3334.288395904437</v>
      </c>
      <c r="S74" s="74">
        <f>R74</f>
        <v>3334.288395904437</v>
      </c>
      <c r="T74" s="70">
        <v>42735</v>
      </c>
    </row>
    <row r="75" spans="1:20" s="6" customFormat="1" ht="15">
      <c r="A75" s="85" t="s">
        <v>159</v>
      </c>
      <c r="B75" s="75" t="s">
        <v>267</v>
      </c>
      <c r="C75" s="47">
        <v>1975</v>
      </c>
      <c r="D75" s="47">
        <v>2010</v>
      </c>
      <c r="E75" s="96" t="s">
        <v>28</v>
      </c>
      <c r="F75" s="95">
        <v>2</v>
      </c>
      <c r="G75" s="95">
        <v>2</v>
      </c>
      <c r="H75" s="74">
        <v>648.8</v>
      </c>
      <c r="I75" s="74">
        <v>588.7</v>
      </c>
      <c r="J75" s="74">
        <v>588.7</v>
      </c>
      <c r="K75" s="76">
        <v>29</v>
      </c>
      <c r="L75" s="74">
        <f>'форма 2'!C75</f>
        <v>1953893</v>
      </c>
      <c r="M75" s="74">
        <v>0</v>
      </c>
      <c r="N75" s="74">
        <f t="shared" si="12"/>
        <v>754123.1439666229</v>
      </c>
      <c r="O75" s="74">
        <v>0</v>
      </c>
      <c r="P75" s="74">
        <v>1199769.8560333771</v>
      </c>
      <c r="Q75" s="74">
        <v>0</v>
      </c>
      <c r="R75" s="74">
        <f>L75/I75</f>
        <v>3318.9960930864613</v>
      </c>
      <c r="S75" s="74">
        <f>R75</f>
        <v>3318.9960930864613</v>
      </c>
      <c r="T75" s="70">
        <v>42735</v>
      </c>
    </row>
    <row r="76" spans="1:20" s="6" customFormat="1" ht="15">
      <c r="A76" s="85" t="s">
        <v>160</v>
      </c>
      <c r="B76" s="75" t="s">
        <v>256</v>
      </c>
      <c r="C76" s="47">
        <v>1977</v>
      </c>
      <c r="D76" s="47">
        <v>1977</v>
      </c>
      <c r="E76" s="68" t="s">
        <v>28</v>
      </c>
      <c r="F76" s="47">
        <v>2</v>
      </c>
      <c r="G76" s="47">
        <v>2</v>
      </c>
      <c r="H76" s="57">
        <v>640.3</v>
      </c>
      <c r="I76" s="57">
        <v>587</v>
      </c>
      <c r="J76" s="57">
        <v>587</v>
      </c>
      <c r="K76" s="76">
        <v>29</v>
      </c>
      <c r="L76" s="74">
        <f>'форма 2'!C76</f>
        <v>912679</v>
      </c>
      <c r="M76" s="74">
        <v>0</v>
      </c>
      <c r="N76" s="74">
        <f t="shared" si="12"/>
        <v>352256.93367667194</v>
      </c>
      <c r="O76" s="74">
        <v>0</v>
      </c>
      <c r="P76" s="74">
        <v>560422.0663233281</v>
      </c>
      <c r="Q76" s="74">
        <v>0</v>
      </c>
      <c r="R76" s="74">
        <f t="shared" si="10"/>
        <v>1554.8194207836457</v>
      </c>
      <c r="S76" s="74">
        <f t="shared" si="11"/>
        <v>1554.8194207836457</v>
      </c>
      <c r="T76" s="70">
        <v>42735</v>
      </c>
    </row>
    <row r="77" spans="1:20" s="6" customFormat="1" ht="15">
      <c r="A77" s="85" t="s">
        <v>161</v>
      </c>
      <c r="B77" s="75" t="s">
        <v>215</v>
      </c>
      <c r="C77" s="47">
        <v>1976</v>
      </c>
      <c r="D77" s="47">
        <v>2010</v>
      </c>
      <c r="E77" s="68" t="s">
        <v>28</v>
      </c>
      <c r="F77" s="47">
        <v>2</v>
      </c>
      <c r="G77" s="47">
        <v>2</v>
      </c>
      <c r="H77" s="57">
        <v>653</v>
      </c>
      <c r="I77" s="57">
        <v>594.3</v>
      </c>
      <c r="J77" s="57">
        <v>594.3</v>
      </c>
      <c r="K77" s="76">
        <v>29</v>
      </c>
      <c r="L77" s="74">
        <f>'форма 2'!C77</f>
        <v>85838</v>
      </c>
      <c r="M77" s="74">
        <v>0</v>
      </c>
      <c r="N77" s="74">
        <f t="shared" si="12"/>
        <v>33129.9730496025</v>
      </c>
      <c r="O77" s="74">
        <v>0</v>
      </c>
      <c r="P77" s="74">
        <v>52708.0269503975</v>
      </c>
      <c r="Q77" s="74">
        <v>0</v>
      </c>
      <c r="R77" s="74">
        <f t="shared" si="10"/>
        <v>144.4354703011947</v>
      </c>
      <c r="S77" s="74">
        <f t="shared" si="11"/>
        <v>144.4354703011947</v>
      </c>
      <c r="T77" s="70">
        <v>42735</v>
      </c>
    </row>
    <row r="78" spans="1:22" s="6" customFormat="1" ht="15">
      <c r="A78" s="97" t="s">
        <v>162</v>
      </c>
      <c r="B78" s="75" t="s">
        <v>224</v>
      </c>
      <c r="C78" s="95">
        <v>1989</v>
      </c>
      <c r="D78" s="95">
        <v>2004</v>
      </c>
      <c r="E78" s="96" t="s">
        <v>55</v>
      </c>
      <c r="F78" s="95">
        <v>5</v>
      </c>
      <c r="G78" s="95">
        <v>6</v>
      </c>
      <c r="H78" s="74">
        <v>5748.5</v>
      </c>
      <c r="I78" s="74">
        <v>4476.5</v>
      </c>
      <c r="J78" s="74">
        <v>4476.5</v>
      </c>
      <c r="K78" s="76">
        <v>218</v>
      </c>
      <c r="L78" s="74">
        <f>'форма 2'!C78</f>
        <v>161815</v>
      </c>
      <c r="M78" s="74">
        <v>0</v>
      </c>
      <c r="N78" s="74">
        <f t="shared" si="12"/>
        <v>62454.00159627937</v>
      </c>
      <c r="O78" s="74">
        <v>0</v>
      </c>
      <c r="P78" s="74">
        <v>99360.99840372063</v>
      </c>
      <c r="Q78" s="74">
        <v>0</v>
      </c>
      <c r="R78" s="74">
        <f t="shared" si="10"/>
        <v>36.14766000223389</v>
      </c>
      <c r="S78" s="74">
        <f t="shared" si="11"/>
        <v>36.14766000223389</v>
      </c>
      <c r="T78" s="98">
        <v>42735</v>
      </c>
      <c r="V78" s="114"/>
    </row>
    <row r="79" spans="1:22" s="6" customFormat="1" ht="15">
      <c r="A79" s="85" t="s">
        <v>163</v>
      </c>
      <c r="B79" s="75" t="s">
        <v>188</v>
      </c>
      <c r="C79" s="47">
        <v>1975</v>
      </c>
      <c r="D79" s="47">
        <v>2004</v>
      </c>
      <c r="E79" s="68" t="s">
        <v>28</v>
      </c>
      <c r="F79" s="47">
        <v>4</v>
      </c>
      <c r="G79" s="47">
        <v>3</v>
      </c>
      <c r="H79" s="57">
        <v>2354.4</v>
      </c>
      <c r="I79" s="57">
        <v>2092.7</v>
      </c>
      <c r="J79" s="57">
        <v>2092.7</v>
      </c>
      <c r="K79" s="76">
        <v>82</v>
      </c>
      <c r="L79" s="74">
        <f>'форма 2'!C79</f>
        <v>6334091</v>
      </c>
      <c r="M79" s="74">
        <v>0</v>
      </c>
      <c r="N79" s="74">
        <f t="shared" si="12"/>
        <v>2444701.229335839</v>
      </c>
      <c r="O79" s="74">
        <v>0</v>
      </c>
      <c r="P79" s="74">
        <v>3889389.770664161</v>
      </c>
      <c r="Q79" s="74">
        <v>0</v>
      </c>
      <c r="R79" s="74">
        <f t="shared" si="10"/>
        <v>3026.7553877765567</v>
      </c>
      <c r="S79" s="74">
        <f t="shared" si="11"/>
        <v>3026.7553877765567</v>
      </c>
      <c r="T79" s="70">
        <v>42735</v>
      </c>
      <c r="V79" s="114"/>
    </row>
    <row r="80" spans="1:22" s="6" customFormat="1" ht="15">
      <c r="A80" s="85" t="s">
        <v>164</v>
      </c>
      <c r="B80" s="75" t="s">
        <v>189</v>
      </c>
      <c r="C80" s="47">
        <v>1971</v>
      </c>
      <c r="D80" s="47">
        <v>2010</v>
      </c>
      <c r="E80" s="68" t="s">
        <v>28</v>
      </c>
      <c r="F80" s="47">
        <v>4</v>
      </c>
      <c r="G80" s="47">
        <v>3</v>
      </c>
      <c r="H80" s="57">
        <v>2337.7</v>
      </c>
      <c r="I80" s="57">
        <v>2012.2</v>
      </c>
      <c r="J80" s="57">
        <v>2012.2</v>
      </c>
      <c r="K80" s="76">
        <v>98</v>
      </c>
      <c r="L80" s="74">
        <f>'форма 2'!C80</f>
        <v>5423430</v>
      </c>
      <c r="M80" s="74">
        <v>0</v>
      </c>
      <c r="N80" s="74">
        <f t="shared" si="12"/>
        <v>2093223.1614949754</v>
      </c>
      <c r="O80" s="74">
        <v>0</v>
      </c>
      <c r="P80" s="74">
        <v>3330206.8385050246</v>
      </c>
      <c r="Q80" s="74">
        <v>0</v>
      </c>
      <c r="R80" s="74">
        <f t="shared" si="10"/>
        <v>2695.273829639201</v>
      </c>
      <c r="S80" s="74">
        <f t="shared" si="11"/>
        <v>2695.273829639201</v>
      </c>
      <c r="T80" s="70">
        <v>42735</v>
      </c>
      <c r="V80" s="114"/>
    </row>
    <row r="81" spans="1:22" s="6" customFormat="1" ht="15">
      <c r="A81" s="85" t="s">
        <v>165</v>
      </c>
      <c r="B81" s="75" t="s">
        <v>187</v>
      </c>
      <c r="C81" s="47">
        <v>1968</v>
      </c>
      <c r="D81" s="47">
        <v>2004</v>
      </c>
      <c r="E81" s="68" t="s">
        <v>28</v>
      </c>
      <c r="F81" s="47">
        <v>4</v>
      </c>
      <c r="G81" s="47">
        <v>4</v>
      </c>
      <c r="H81" s="57">
        <v>2786.6</v>
      </c>
      <c r="I81" s="57">
        <v>2543</v>
      </c>
      <c r="J81" s="57">
        <v>2543</v>
      </c>
      <c r="K81" s="76">
        <v>136</v>
      </c>
      <c r="L81" s="74">
        <f>'форма 2'!C81</f>
        <v>3988148</v>
      </c>
      <c r="M81" s="74">
        <v>0</v>
      </c>
      <c r="N81" s="74">
        <f t="shared" si="12"/>
        <v>1539262.7479417752</v>
      </c>
      <c r="O81" s="74">
        <v>0</v>
      </c>
      <c r="P81" s="74">
        <v>2448885.2520582248</v>
      </c>
      <c r="Q81" s="74">
        <v>0</v>
      </c>
      <c r="R81" s="74">
        <f t="shared" si="10"/>
        <v>1568.2847031065671</v>
      </c>
      <c r="S81" s="74">
        <f t="shared" si="11"/>
        <v>1568.2847031065671</v>
      </c>
      <c r="T81" s="70">
        <v>42735</v>
      </c>
      <c r="V81" s="114"/>
    </row>
    <row r="82" spans="1:20" s="6" customFormat="1" ht="15">
      <c r="A82" s="85" t="s">
        <v>166</v>
      </c>
      <c r="B82" s="75" t="s">
        <v>190</v>
      </c>
      <c r="C82" s="47">
        <v>1985</v>
      </c>
      <c r="D82" s="47">
        <v>1985</v>
      </c>
      <c r="E82" s="68" t="s">
        <v>55</v>
      </c>
      <c r="F82" s="47">
        <v>5</v>
      </c>
      <c r="G82" s="47">
        <v>6</v>
      </c>
      <c r="H82" s="57">
        <v>4679.9</v>
      </c>
      <c r="I82" s="57">
        <v>4198.1</v>
      </c>
      <c r="J82" s="57">
        <v>4198.1</v>
      </c>
      <c r="K82" s="76">
        <v>172</v>
      </c>
      <c r="L82" s="74">
        <f>'форма 2'!C82</f>
        <v>5212711</v>
      </c>
      <c r="M82" s="74">
        <v>0</v>
      </c>
      <c r="N82" s="74">
        <f t="shared" si="12"/>
        <v>2011894.20705709</v>
      </c>
      <c r="O82" s="74">
        <v>0</v>
      </c>
      <c r="P82" s="74">
        <v>3200816.79294291</v>
      </c>
      <c r="Q82" s="74">
        <v>0</v>
      </c>
      <c r="R82" s="74">
        <f t="shared" si="10"/>
        <v>1241.6833805769274</v>
      </c>
      <c r="S82" s="74">
        <f t="shared" si="11"/>
        <v>1241.6833805769274</v>
      </c>
      <c r="T82" s="70">
        <v>42735</v>
      </c>
    </row>
    <row r="83" spans="1:20" s="6" customFormat="1" ht="15">
      <c r="A83" s="85" t="s">
        <v>167</v>
      </c>
      <c r="B83" s="75" t="s">
        <v>257</v>
      </c>
      <c r="C83" s="47">
        <v>1966</v>
      </c>
      <c r="D83" s="47">
        <v>2012</v>
      </c>
      <c r="E83" s="68" t="s">
        <v>324</v>
      </c>
      <c r="F83" s="47">
        <v>4</v>
      </c>
      <c r="G83" s="47">
        <v>3</v>
      </c>
      <c r="H83" s="57">
        <v>2166.9</v>
      </c>
      <c r="I83" s="57">
        <v>1450.7</v>
      </c>
      <c r="J83" s="57">
        <v>1450.7</v>
      </c>
      <c r="K83" s="76">
        <v>71</v>
      </c>
      <c r="L83" s="74">
        <f>'форма 2'!C83</f>
        <v>108996</v>
      </c>
      <c r="M83" s="74">
        <v>0</v>
      </c>
      <c r="N83" s="74">
        <f t="shared" si="12"/>
        <v>42068.01815646303</v>
      </c>
      <c r="O83" s="74">
        <v>0</v>
      </c>
      <c r="P83" s="74">
        <v>66927.98184353697</v>
      </c>
      <c r="Q83" s="74">
        <v>0</v>
      </c>
      <c r="R83" s="74">
        <f t="shared" si="10"/>
        <v>75.13338388364238</v>
      </c>
      <c r="S83" s="74">
        <f t="shared" si="11"/>
        <v>75.13338388364238</v>
      </c>
      <c r="T83" s="70">
        <v>42735</v>
      </c>
    </row>
    <row r="84" spans="1:20" s="6" customFormat="1" ht="15">
      <c r="A84" s="85" t="s">
        <v>168</v>
      </c>
      <c r="B84" s="75" t="s">
        <v>212</v>
      </c>
      <c r="C84" s="47">
        <v>1982</v>
      </c>
      <c r="D84" s="47">
        <v>1982</v>
      </c>
      <c r="E84" s="68" t="s">
        <v>324</v>
      </c>
      <c r="F84" s="47">
        <v>4</v>
      </c>
      <c r="G84" s="47">
        <v>4</v>
      </c>
      <c r="H84" s="57">
        <v>3227.8</v>
      </c>
      <c r="I84" s="57">
        <v>2687.4</v>
      </c>
      <c r="J84" s="57">
        <v>2687.4</v>
      </c>
      <c r="K84" s="76">
        <v>131</v>
      </c>
      <c r="L84" s="74">
        <f>'форма 2'!C84</f>
        <v>3183805</v>
      </c>
      <c r="M84" s="74">
        <v>0</v>
      </c>
      <c r="N84" s="74">
        <f t="shared" si="12"/>
        <v>1228819.0992938988</v>
      </c>
      <c r="O84" s="74">
        <v>0</v>
      </c>
      <c r="P84" s="74">
        <v>1954985.9007061012</v>
      </c>
      <c r="Q84" s="74">
        <v>0</v>
      </c>
      <c r="R84" s="74">
        <f>L84/I84</f>
        <v>1184.715710352013</v>
      </c>
      <c r="S84" s="74">
        <f>R84</f>
        <v>1184.715710352013</v>
      </c>
      <c r="T84" s="70">
        <v>42735</v>
      </c>
    </row>
    <row r="85" spans="1:20" s="6" customFormat="1" ht="15">
      <c r="A85" s="85" t="s">
        <v>169</v>
      </c>
      <c r="B85" s="75" t="s">
        <v>86</v>
      </c>
      <c r="C85" s="47">
        <v>1980</v>
      </c>
      <c r="D85" s="47">
        <v>2010</v>
      </c>
      <c r="E85" s="68" t="s">
        <v>324</v>
      </c>
      <c r="F85" s="47">
        <v>4</v>
      </c>
      <c r="G85" s="47">
        <v>5</v>
      </c>
      <c r="H85" s="57">
        <v>4371.2</v>
      </c>
      <c r="I85" s="57">
        <v>3951.2</v>
      </c>
      <c r="J85" s="57">
        <v>3951.2</v>
      </c>
      <c r="K85" s="76">
        <v>192</v>
      </c>
      <c r="L85" s="74">
        <f>'форма 2'!C85</f>
        <v>4876437</v>
      </c>
      <c r="M85" s="74">
        <v>0</v>
      </c>
      <c r="N85" s="74">
        <f t="shared" si="12"/>
        <v>1882106.1346732737</v>
      </c>
      <c r="O85" s="74">
        <v>0</v>
      </c>
      <c r="P85" s="74">
        <v>2994330.8653267263</v>
      </c>
      <c r="Q85" s="74">
        <v>0</v>
      </c>
      <c r="R85" s="74">
        <f>L85/I85</f>
        <v>1234.166076128771</v>
      </c>
      <c r="S85" s="74">
        <f>R85</f>
        <v>1234.166076128771</v>
      </c>
      <c r="T85" s="70">
        <v>42735</v>
      </c>
    </row>
    <row r="86" spans="1:20" s="6" customFormat="1" ht="15">
      <c r="A86" s="85" t="s">
        <v>170</v>
      </c>
      <c r="B86" s="75" t="s">
        <v>191</v>
      </c>
      <c r="C86" s="47">
        <v>1967</v>
      </c>
      <c r="D86" s="47">
        <v>2010</v>
      </c>
      <c r="E86" s="68" t="s">
        <v>208</v>
      </c>
      <c r="F86" s="47">
        <v>2</v>
      </c>
      <c r="G86" s="47">
        <v>1</v>
      </c>
      <c r="H86" s="57">
        <v>367.4</v>
      </c>
      <c r="I86" s="57">
        <v>338.1</v>
      </c>
      <c r="J86" s="57">
        <v>338.1</v>
      </c>
      <c r="K86" s="76">
        <v>17</v>
      </c>
      <c r="L86" s="74">
        <f>'форма 2'!C86</f>
        <v>128180</v>
      </c>
      <c r="M86" s="74">
        <v>0</v>
      </c>
      <c r="N86" s="74">
        <f t="shared" si="12"/>
        <v>49472.261067336716</v>
      </c>
      <c r="O86" s="74">
        <v>0</v>
      </c>
      <c r="P86" s="74">
        <v>78707.73893266328</v>
      </c>
      <c r="Q86" s="74">
        <v>0</v>
      </c>
      <c r="R86" s="74">
        <f>L86/I86</f>
        <v>379.11860396332446</v>
      </c>
      <c r="S86" s="74">
        <f>R86</f>
        <v>379.11860396332446</v>
      </c>
      <c r="T86" s="70">
        <v>42735</v>
      </c>
    </row>
    <row r="87" spans="1:20" s="6" customFormat="1" ht="15">
      <c r="A87" s="85" t="s">
        <v>171</v>
      </c>
      <c r="B87" s="75" t="s">
        <v>192</v>
      </c>
      <c r="C87" s="47">
        <v>1976</v>
      </c>
      <c r="D87" s="47">
        <v>2012</v>
      </c>
      <c r="E87" s="68" t="s">
        <v>28</v>
      </c>
      <c r="F87" s="47">
        <v>3</v>
      </c>
      <c r="G87" s="47">
        <v>3</v>
      </c>
      <c r="H87" s="57">
        <v>2392.8</v>
      </c>
      <c r="I87" s="57">
        <v>1584.7</v>
      </c>
      <c r="J87" s="57">
        <v>1584.7</v>
      </c>
      <c r="K87" s="76">
        <v>87</v>
      </c>
      <c r="L87" s="74">
        <f>'форма 2'!C87</f>
        <v>3029809</v>
      </c>
      <c r="M87" s="74">
        <v>0</v>
      </c>
      <c r="N87" s="74">
        <f t="shared" si="12"/>
        <v>1169382.9133419127</v>
      </c>
      <c r="O87" s="74">
        <v>0</v>
      </c>
      <c r="P87" s="74">
        <v>1860426.0866580873</v>
      </c>
      <c r="Q87" s="74">
        <v>0</v>
      </c>
      <c r="R87" s="74">
        <f>L87/I87</f>
        <v>1911.913295891967</v>
      </c>
      <c r="S87" s="74">
        <f>R87</f>
        <v>1911.913295891967</v>
      </c>
      <c r="T87" s="70">
        <v>42735</v>
      </c>
    </row>
    <row r="88" spans="1:20" s="6" customFormat="1" ht="15">
      <c r="A88" s="85" t="s">
        <v>172</v>
      </c>
      <c r="B88" s="75" t="s">
        <v>247</v>
      </c>
      <c r="C88" s="47">
        <v>1961</v>
      </c>
      <c r="D88" s="47">
        <v>2011</v>
      </c>
      <c r="E88" s="68" t="s">
        <v>28</v>
      </c>
      <c r="F88" s="47">
        <v>3</v>
      </c>
      <c r="G88" s="47">
        <v>3</v>
      </c>
      <c r="H88" s="57">
        <v>1060.3</v>
      </c>
      <c r="I88" s="57">
        <v>931.6</v>
      </c>
      <c r="J88" s="57">
        <v>931.6</v>
      </c>
      <c r="K88" s="76">
        <v>72</v>
      </c>
      <c r="L88" s="74">
        <f>'форма 2'!C88</f>
        <v>73602</v>
      </c>
      <c r="M88" s="74">
        <v>0</v>
      </c>
      <c r="N88" s="74">
        <f t="shared" si="12"/>
        <v>28407.375246357595</v>
      </c>
      <c r="O88" s="74">
        <v>0</v>
      </c>
      <c r="P88" s="74">
        <v>45194.624753642405</v>
      </c>
      <c r="Q88" s="74">
        <v>0</v>
      </c>
      <c r="R88" s="74">
        <f t="shared" si="10"/>
        <v>79.00601116358952</v>
      </c>
      <c r="S88" s="74">
        <f t="shared" si="11"/>
        <v>79.00601116358952</v>
      </c>
      <c r="T88" s="70">
        <v>42735</v>
      </c>
    </row>
    <row r="89" spans="1:20" s="6" customFormat="1" ht="15">
      <c r="A89" s="85" t="s">
        <v>173</v>
      </c>
      <c r="B89" s="75" t="s">
        <v>246</v>
      </c>
      <c r="C89" s="47">
        <v>1973</v>
      </c>
      <c r="D89" s="47">
        <v>2007</v>
      </c>
      <c r="E89" s="68" t="s">
        <v>28</v>
      </c>
      <c r="F89" s="47">
        <v>4</v>
      </c>
      <c r="G89" s="47">
        <v>3</v>
      </c>
      <c r="H89" s="57">
        <v>2340.4</v>
      </c>
      <c r="I89" s="57">
        <v>2247.4</v>
      </c>
      <c r="J89" s="57">
        <v>2247.4</v>
      </c>
      <c r="K89" s="76">
        <v>144</v>
      </c>
      <c r="L89" s="74">
        <f>'форма 2'!C89</f>
        <v>189988</v>
      </c>
      <c r="M89" s="74">
        <v>0</v>
      </c>
      <c r="N89" s="74">
        <f t="shared" si="12"/>
        <v>73327.63251412987</v>
      </c>
      <c r="O89" s="74">
        <v>0</v>
      </c>
      <c r="P89" s="74">
        <v>116660.36748587013</v>
      </c>
      <c r="Q89" s="74">
        <v>0</v>
      </c>
      <c r="R89" s="74">
        <f t="shared" si="10"/>
        <v>84.53679807777877</v>
      </c>
      <c r="S89" s="74">
        <f t="shared" si="11"/>
        <v>84.53679807777877</v>
      </c>
      <c r="T89" s="70">
        <v>42735</v>
      </c>
    </row>
    <row r="90" spans="1:20" s="6" customFormat="1" ht="15">
      <c r="A90" s="85" t="s">
        <v>174</v>
      </c>
      <c r="B90" s="75" t="s">
        <v>211</v>
      </c>
      <c r="C90" s="47">
        <v>1975</v>
      </c>
      <c r="D90" s="47">
        <v>2015</v>
      </c>
      <c r="E90" s="68" t="s">
        <v>28</v>
      </c>
      <c r="F90" s="47">
        <v>4</v>
      </c>
      <c r="G90" s="47">
        <v>3</v>
      </c>
      <c r="H90" s="57">
        <v>3098</v>
      </c>
      <c r="I90" s="57">
        <v>2215.8</v>
      </c>
      <c r="J90" s="57">
        <v>2215.8</v>
      </c>
      <c r="K90" s="76">
        <v>108</v>
      </c>
      <c r="L90" s="74">
        <f>'форма 2'!C90</f>
        <v>111694</v>
      </c>
      <c r="M90" s="74">
        <v>0</v>
      </c>
      <c r="N90" s="74">
        <f t="shared" si="12"/>
        <v>43109.33630562574</v>
      </c>
      <c r="O90" s="74">
        <v>0</v>
      </c>
      <c r="P90" s="74">
        <v>68584.66369437426</v>
      </c>
      <c r="Q90" s="74">
        <v>0</v>
      </c>
      <c r="R90" s="74">
        <f t="shared" si="10"/>
        <v>50.407979059481896</v>
      </c>
      <c r="S90" s="74">
        <f t="shared" si="11"/>
        <v>50.407979059481896</v>
      </c>
      <c r="T90" s="70">
        <v>42735</v>
      </c>
    </row>
    <row r="91" spans="1:20" s="6" customFormat="1" ht="15">
      <c r="A91" s="85" t="s">
        <v>175</v>
      </c>
      <c r="B91" s="75" t="s">
        <v>193</v>
      </c>
      <c r="C91" s="47">
        <v>1988</v>
      </c>
      <c r="D91" s="47">
        <v>2007</v>
      </c>
      <c r="E91" s="68" t="s">
        <v>55</v>
      </c>
      <c r="F91" s="47">
        <v>5</v>
      </c>
      <c r="G91" s="47">
        <v>4</v>
      </c>
      <c r="H91" s="57">
        <v>6183.7</v>
      </c>
      <c r="I91" s="57">
        <v>5314.9</v>
      </c>
      <c r="J91" s="57">
        <v>5314.9</v>
      </c>
      <c r="K91" s="76">
        <v>229</v>
      </c>
      <c r="L91" s="74">
        <f>'форма 2'!C91</f>
        <v>5063863</v>
      </c>
      <c r="M91" s="74">
        <v>0</v>
      </c>
      <c r="N91" s="74">
        <f t="shared" si="12"/>
        <v>1954444.939500912</v>
      </c>
      <c r="O91" s="74">
        <v>0</v>
      </c>
      <c r="P91" s="74">
        <v>3109418.060499088</v>
      </c>
      <c r="Q91" s="74">
        <v>0</v>
      </c>
      <c r="R91" s="74">
        <f t="shared" si="10"/>
        <v>952.7673145308473</v>
      </c>
      <c r="S91" s="74">
        <f t="shared" si="11"/>
        <v>952.7673145308473</v>
      </c>
      <c r="T91" s="70">
        <v>42735</v>
      </c>
    </row>
    <row r="92" spans="1:20" s="6" customFormat="1" ht="15">
      <c r="A92" s="85" t="s">
        <v>176</v>
      </c>
      <c r="B92" s="121" t="s">
        <v>66</v>
      </c>
      <c r="C92" s="47">
        <v>1985</v>
      </c>
      <c r="D92" s="47">
        <v>2014</v>
      </c>
      <c r="E92" s="68" t="s">
        <v>324</v>
      </c>
      <c r="F92" s="47">
        <v>5</v>
      </c>
      <c r="G92" s="47">
        <v>6</v>
      </c>
      <c r="H92" s="57">
        <v>7132.4</v>
      </c>
      <c r="I92" s="57">
        <v>6108.7</v>
      </c>
      <c r="J92" s="57">
        <v>6108.7</v>
      </c>
      <c r="K92" s="61">
        <v>384</v>
      </c>
      <c r="L92" s="74">
        <f>'форма 2'!C92</f>
        <v>260056</v>
      </c>
      <c r="M92" s="57">
        <v>0</v>
      </c>
      <c r="N92" s="74">
        <f t="shared" si="12"/>
        <v>100371.0276496124</v>
      </c>
      <c r="O92" s="74">
        <v>0</v>
      </c>
      <c r="P92" s="74">
        <v>159684.9723503876</v>
      </c>
      <c r="Q92" s="57">
        <v>0</v>
      </c>
      <c r="R92" s="57">
        <f t="shared" si="10"/>
        <v>42.57141453991848</v>
      </c>
      <c r="S92" s="57">
        <f t="shared" si="11"/>
        <v>42.57141453991848</v>
      </c>
      <c r="T92" s="70">
        <v>42735</v>
      </c>
    </row>
    <row r="93" spans="1:20" s="6" customFormat="1" ht="15">
      <c r="A93" s="85" t="s">
        <v>177</v>
      </c>
      <c r="B93" s="121" t="s">
        <v>278</v>
      </c>
      <c r="C93" s="47">
        <v>1985</v>
      </c>
      <c r="D93" s="47">
        <v>2007</v>
      </c>
      <c r="E93" s="68" t="s">
        <v>28</v>
      </c>
      <c r="F93" s="47">
        <v>2</v>
      </c>
      <c r="G93" s="47">
        <v>3</v>
      </c>
      <c r="H93" s="57">
        <v>855.2</v>
      </c>
      <c r="I93" s="57">
        <v>762.3</v>
      </c>
      <c r="J93" s="57">
        <v>391.6</v>
      </c>
      <c r="K93" s="61">
        <v>19</v>
      </c>
      <c r="L93" s="74">
        <f>'форма 2'!C93</f>
        <v>127829</v>
      </c>
      <c r="M93" s="57">
        <v>0</v>
      </c>
      <c r="N93" s="74">
        <f t="shared" si="12"/>
        <v>49336.789358531634</v>
      </c>
      <c r="O93" s="74">
        <v>0</v>
      </c>
      <c r="P93" s="74">
        <v>78492.21064146837</v>
      </c>
      <c r="Q93" s="57">
        <v>0</v>
      </c>
      <c r="R93" s="57">
        <f>L93/I93</f>
        <v>167.6885740522104</v>
      </c>
      <c r="S93" s="57">
        <f>R93</f>
        <v>167.6885740522104</v>
      </c>
      <c r="T93" s="70">
        <v>42735</v>
      </c>
    </row>
    <row r="94" spans="1:20" s="6" customFormat="1" ht="15">
      <c r="A94" s="85" t="s">
        <v>178</v>
      </c>
      <c r="B94" s="75" t="s">
        <v>194</v>
      </c>
      <c r="C94" s="47">
        <v>1965</v>
      </c>
      <c r="D94" s="47">
        <v>2004</v>
      </c>
      <c r="E94" s="68" t="s">
        <v>28</v>
      </c>
      <c r="F94" s="47">
        <v>4</v>
      </c>
      <c r="G94" s="47">
        <v>2</v>
      </c>
      <c r="H94" s="57">
        <v>1645.7</v>
      </c>
      <c r="I94" s="57">
        <v>1524.8</v>
      </c>
      <c r="J94" s="57">
        <v>1524.8</v>
      </c>
      <c r="K94" s="76">
        <v>33</v>
      </c>
      <c r="L94" s="74">
        <f>'форма 2'!C94</f>
        <v>1842075</v>
      </c>
      <c r="M94" s="74">
        <v>0</v>
      </c>
      <c r="N94" s="74">
        <f t="shared" si="12"/>
        <v>710965.9487097384</v>
      </c>
      <c r="O94" s="74">
        <v>0</v>
      </c>
      <c r="P94" s="74">
        <v>1131109.0512902616</v>
      </c>
      <c r="Q94" s="74">
        <v>0</v>
      </c>
      <c r="R94" s="74">
        <f t="shared" si="10"/>
        <v>1208.0764690451208</v>
      </c>
      <c r="S94" s="74">
        <f t="shared" si="11"/>
        <v>1208.0764690451208</v>
      </c>
      <c r="T94" s="70">
        <v>42735</v>
      </c>
    </row>
    <row r="95" spans="1:20" s="6" customFormat="1" ht="15">
      <c r="A95" s="85" t="s">
        <v>179</v>
      </c>
      <c r="B95" s="75" t="s">
        <v>183</v>
      </c>
      <c r="C95" s="47">
        <v>1967</v>
      </c>
      <c r="D95" s="47">
        <v>2007</v>
      </c>
      <c r="E95" s="68" t="s">
        <v>28</v>
      </c>
      <c r="F95" s="47">
        <v>3</v>
      </c>
      <c r="G95" s="47">
        <v>1</v>
      </c>
      <c r="H95" s="57">
        <v>1003.1</v>
      </c>
      <c r="I95" s="57">
        <v>922.4</v>
      </c>
      <c r="J95" s="57">
        <v>922.4</v>
      </c>
      <c r="K95" s="76">
        <v>42</v>
      </c>
      <c r="L95" s="74">
        <f>'форма 2'!C95</f>
        <v>2689822</v>
      </c>
      <c r="M95" s="74">
        <v>0</v>
      </c>
      <c r="N95" s="74">
        <f t="shared" si="12"/>
        <v>1038161.7741353235</v>
      </c>
      <c r="O95" s="74">
        <v>0</v>
      </c>
      <c r="P95" s="74">
        <v>1651660.2258646765</v>
      </c>
      <c r="Q95" s="74">
        <v>0</v>
      </c>
      <c r="R95" s="74">
        <f t="shared" si="10"/>
        <v>2916.112315698179</v>
      </c>
      <c r="S95" s="74">
        <f t="shared" si="11"/>
        <v>2916.112315698179</v>
      </c>
      <c r="T95" s="70">
        <v>42735</v>
      </c>
    </row>
    <row r="96" spans="1:20" s="6" customFormat="1" ht="15">
      <c r="A96" s="85" t="s">
        <v>180</v>
      </c>
      <c r="B96" s="75" t="s">
        <v>184</v>
      </c>
      <c r="C96" s="47">
        <v>1967</v>
      </c>
      <c r="D96" s="47">
        <v>2008</v>
      </c>
      <c r="E96" s="68" t="s">
        <v>28</v>
      </c>
      <c r="F96" s="47">
        <v>4</v>
      </c>
      <c r="G96" s="47">
        <v>3</v>
      </c>
      <c r="H96" s="57">
        <v>2344.9</v>
      </c>
      <c r="I96" s="57">
        <v>1459</v>
      </c>
      <c r="J96" s="57">
        <v>1459</v>
      </c>
      <c r="K96" s="76">
        <v>87</v>
      </c>
      <c r="L96" s="74">
        <f>'форма 2'!C96</f>
        <v>7429780</v>
      </c>
      <c r="M96" s="74">
        <v>0</v>
      </c>
      <c r="N96" s="74">
        <f t="shared" si="12"/>
        <v>2867592.571640482</v>
      </c>
      <c r="O96" s="74">
        <v>0</v>
      </c>
      <c r="P96" s="74">
        <v>4562187.428359518</v>
      </c>
      <c r="Q96" s="74">
        <v>0</v>
      </c>
      <c r="R96" s="74">
        <f t="shared" si="10"/>
        <v>5092.378341329678</v>
      </c>
      <c r="S96" s="74">
        <f t="shared" si="11"/>
        <v>5092.378341329678</v>
      </c>
      <c r="T96" s="70">
        <v>42735</v>
      </c>
    </row>
    <row r="97" spans="1:20" s="6" customFormat="1" ht="15">
      <c r="A97" s="85" t="s">
        <v>181</v>
      </c>
      <c r="B97" s="75" t="s">
        <v>195</v>
      </c>
      <c r="C97" s="47">
        <v>1964</v>
      </c>
      <c r="D97" s="47">
        <v>2012</v>
      </c>
      <c r="E97" s="68" t="s">
        <v>28</v>
      </c>
      <c r="F97" s="47">
        <v>3</v>
      </c>
      <c r="G97" s="47">
        <v>2</v>
      </c>
      <c r="H97" s="57">
        <v>1100</v>
      </c>
      <c r="I97" s="57">
        <v>931.5</v>
      </c>
      <c r="J97" s="57">
        <v>931.5</v>
      </c>
      <c r="K97" s="76">
        <v>38</v>
      </c>
      <c r="L97" s="74">
        <f>'форма 2'!C97</f>
        <v>4181537</v>
      </c>
      <c r="M97" s="74">
        <v>0</v>
      </c>
      <c r="N97" s="74">
        <f t="shared" si="12"/>
        <v>1613903.0279819625</v>
      </c>
      <c r="O97" s="74">
        <v>0</v>
      </c>
      <c r="P97" s="74">
        <v>2567633.9720180375</v>
      </c>
      <c r="Q97" s="74">
        <v>0</v>
      </c>
      <c r="R97" s="74">
        <f t="shared" si="10"/>
        <v>4489.035963499731</v>
      </c>
      <c r="S97" s="74">
        <f t="shared" si="11"/>
        <v>4489.035963499731</v>
      </c>
      <c r="T97" s="70">
        <v>42735</v>
      </c>
    </row>
    <row r="98" spans="1:20" s="6" customFormat="1" ht="15">
      <c r="A98" s="85" t="s">
        <v>182</v>
      </c>
      <c r="B98" s="75" t="s">
        <v>104</v>
      </c>
      <c r="C98" s="47">
        <v>1963</v>
      </c>
      <c r="D98" s="47">
        <v>2011</v>
      </c>
      <c r="E98" s="68" t="s">
        <v>28</v>
      </c>
      <c r="F98" s="47">
        <v>3</v>
      </c>
      <c r="G98" s="47">
        <v>5</v>
      </c>
      <c r="H98" s="57">
        <v>2604.2</v>
      </c>
      <c r="I98" s="57">
        <v>1803.9</v>
      </c>
      <c r="J98" s="57">
        <v>18803.9</v>
      </c>
      <c r="K98" s="76">
        <v>89</v>
      </c>
      <c r="L98" s="74">
        <f>'форма 2'!C98</f>
        <v>9357121</v>
      </c>
      <c r="M98" s="74">
        <v>0</v>
      </c>
      <c r="N98" s="74">
        <f t="shared" si="12"/>
        <v>3611467.7246891772</v>
      </c>
      <c r="O98" s="74">
        <v>0</v>
      </c>
      <c r="P98" s="74">
        <v>5745653.275310823</v>
      </c>
      <c r="Q98" s="74">
        <v>0</v>
      </c>
      <c r="R98" s="74">
        <f t="shared" si="10"/>
        <v>5187.161705194301</v>
      </c>
      <c r="S98" s="74">
        <f t="shared" si="11"/>
        <v>5187.161705194301</v>
      </c>
      <c r="T98" s="70">
        <v>42735</v>
      </c>
    </row>
    <row r="99" spans="1:20" s="6" customFormat="1" ht="15">
      <c r="A99" s="85" t="s">
        <v>214</v>
      </c>
      <c r="B99" s="75" t="s">
        <v>88</v>
      </c>
      <c r="C99" s="47">
        <v>1976</v>
      </c>
      <c r="D99" s="47">
        <v>2009</v>
      </c>
      <c r="E99" s="68" t="s">
        <v>28</v>
      </c>
      <c r="F99" s="47">
        <v>4</v>
      </c>
      <c r="G99" s="47">
        <v>4</v>
      </c>
      <c r="H99" s="57">
        <v>3582.5</v>
      </c>
      <c r="I99" s="57">
        <v>3186.8</v>
      </c>
      <c r="J99" s="57">
        <v>3186.8</v>
      </c>
      <c r="K99" s="76">
        <v>140</v>
      </c>
      <c r="L99" s="74">
        <f>'форма 2'!C99</f>
        <v>3487253</v>
      </c>
      <c r="M99" s="74">
        <v>0</v>
      </c>
      <c r="N99" s="74">
        <f t="shared" si="12"/>
        <v>1345937.6722098077</v>
      </c>
      <c r="O99" s="74">
        <v>0</v>
      </c>
      <c r="P99" s="74">
        <v>2141315.3277901923</v>
      </c>
      <c r="Q99" s="74">
        <v>0</v>
      </c>
      <c r="R99" s="74">
        <f t="shared" si="10"/>
        <v>1094.2804694364252</v>
      </c>
      <c r="S99" s="74">
        <f t="shared" si="11"/>
        <v>1094.2804694364252</v>
      </c>
      <c r="T99" s="70">
        <v>42735</v>
      </c>
    </row>
    <row r="100" spans="1:20" s="6" customFormat="1" ht="15">
      <c r="A100" s="85" t="s">
        <v>217</v>
      </c>
      <c r="B100" s="75" t="s">
        <v>196</v>
      </c>
      <c r="C100" s="47">
        <v>1971</v>
      </c>
      <c r="D100" s="47">
        <v>2010</v>
      </c>
      <c r="E100" s="68" t="s">
        <v>28</v>
      </c>
      <c r="F100" s="47">
        <v>4</v>
      </c>
      <c r="G100" s="47">
        <v>8</v>
      </c>
      <c r="H100" s="57">
        <v>6806.6</v>
      </c>
      <c r="I100" s="57">
        <v>6211.7</v>
      </c>
      <c r="J100" s="57">
        <v>6211.7</v>
      </c>
      <c r="K100" s="76">
        <v>279</v>
      </c>
      <c r="L100" s="74">
        <f>'форма 2'!C100</f>
        <v>2583379</v>
      </c>
      <c r="M100" s="74">
        <v>0</v>
      </c>
      <c r="N100" s="74">
        <f t="shared" si="12"/>
        <v>997079.1100317931</v>
      </c>
      <c r="O100" s="74">
        <v>0</v>
      </c>
      <c r="P100" s="74">
        <v>1586299.8899682069</v>
      </c>
      <c r="Q100" s="74">
        <v>0</v>
      </c>
      <c r="R100" s="74">
        <f t="shared" si="10"/>
        <v>415.88920907320056</v>
      </c>
      <c r="S100" s="74">
        <f t="shared" si="11"/>
        <v>415.88920907320056</v>
      </c>
      <c r="T100" s="70">
        <v>42735</v>
      </c>
    </row>
    <row r="101" spans="1:20" s="6" customFormat="1" ht="15">
      <c r="A101" s="85" t="s">
        <v>222</v>
      </c>
      <c r="B101" s="75" t="s">
        <v>197</v>
      </c>
      <c r="C101" s="47">
        <v>1975</v>
      </c>
      <c r="D101" s="47">
        <v>1975</v>
      </c>
      <c r="E101" s="68" t="s">
        <v>324</v>
      </c>
      <c r="F101" s="47">
        <v>4</v>
      </c>
      <c r="G101" s="47">
        <v>4</v>
      </c>
      <c r="H101" s="57">
        <v>3532.9</v>
      </c>
      <c r="I101" s="57">
        <v>3101.5</v>
      </c>
      <c r="J101" s="57">
        <v>3101.5</v>
      </c>
      <c r="K101" s="76">
        <v>135</v>
      </c>
      <c r="L101" s="74">
        <f>'форма 2'!C101</f>
        <v>7513986</v>
      </c>
      <c r="M101" s="74">
        <v>0</v>
      </c>
      <c r="N101" s="74">
        <f t="shared" si="12"/>
        <v>2900092.659138033</v>
      </c>
      <c r="O101" s="74">
        <v>0</v>
      </c>
      <c r="P101" s="74">
        <v>4613893.340861967</v>
      </c>
      <c r="Q101" s="74">
        <v>0</v>
      </c>
      <c r="R101" s="74">
        <f t="shared" si="10"/>
        <v>2422.69418023537</v>
      </c>
      <c r="S101" s="74">
        <f t="shared" si="11"/>
        <v>2422.69418023537</v>
      </c>
      <c r="T101" s="70">
        <v>42735</v>
      </c>
    </row>
    <row r="102" spans="1:20" s="6" customFormat="1" ht="15">
      <c r="A102" s="85" t="s">
        <v>223</v>
      </c>
      <c r="B102" s="75" t="s">
        <v>69</v>
      </c>
      <c r="C102" s="47">
        <v>1982</v>
      </c>
      <c r="D102" s="47">
        <v>2014</v>
      </c>
      <c r="E102" s="68" t="s">
        <v>324</v>
      </c>
      <c r="F102" s="47">
        <v>4</v>
      </c>
      <c r="G102" s="47">
        <v>4</v>
      </c>
      <c r="H102" s="57">
        <v>3172.5</v>
      </c>
      <c r="I102" s="57">
        <v>2662.5</v>
      </c>
      <c r="J102" s="57">
        <v>2662.5</v>
      </c>
      <c r="K102" s="76">
        <v>130</v>
      </c>
      <c r="L102" s="74">
        <f>'форма 2'!C102</f>
        <v>172030</v>
      </c>
      <c r="M102" s="74">
        <v>0</v>
      </c>
      <c r="N102" s="74">
        <f t="shared" si="12"/>
        <v>66396.57568586312</v>
      </c>
      <c r="O102" s="74">
        <v>0</v>
      </c>
      <c r="P102" s="74">
        <v>105633.42431413688</v>
      </c>
      <c r="Q102" s="74">
        <v>0</v>
      </c>
      <c r="R102" s="74">
        <f t="shared" si="10"/>
        <v>64.61220657276995</v>
      </c>
      <c r="S102" s="74">
        <f t="shared" si="11"/>
        <v>64.61220657276995</v>
      </c>
      <c r="T102" s="70">
        <v>42735</v>
      </c>
    </row>
    <row r="103" spans="1:20" s="6" customFormat="1" ht="15">
      <c r="A103" s="85" t="s">
        <v>225</v>
      </c>
      <c r="B103" s="75" t="s">
        <v>198</v>
      </c>
      <c r="C103" s="47">
        <v>1989</v>
      </c>
      <c r="D103" s="47">
        <v>1989</v>
      </c>
      <c r="E103" s="68" t="s">
        <v>324</v>
      </c>
      <c r="F103" s="47">
        <v>5</v>
      </c>
      <c r="G103" s="47">
        <v>4</v>
      </c>
      <c r="H103" s="57">
        <v>4918.1</v>
      </c>
      <c r="I103" s="57">
        <v>4191.3</v>
      </c>
      <c r="J103" s="57">
        <v>4191.3</v>
      </c>
      <c r="K103" s="76">
        <v>194</v>
      </c>
      <c r="L103" s="74">
        <f>'форма 2'!C103</f>
        <v>4299724</v>
      </c>
      <c r="M103" s="74">
        <v>0</v>
      </c>
      <c r="N103" s="74">
        <f t="shared" si="12"/>
        <v>1659518.39792084</v>
      </c>
      <c r="O103" s="74">
        <v>0</v>
      </c>
      <c r="P103" s="74">
        <v>2640205.60207916</v>
      </c>
      <c r="Q103" s="74">
        <v>0</v>
      </c>
      <c r="R103" s="74">
        <f t="shared" si="10"/>
        <v>1025.868823515377</v>
      </c>
      <c r="S103" s="74">
        <f t="shared" si="11"/>
        <v>1025.868823515377</v>
      </c>
      <c r="T103" s="70">
        <v>42735</v>
      </c>
    </row>
    <row r="104" spans="1:20" s="6" customFormat="1" ht="15">
      <c r="A104" s="85" t="s">
        <v>226</v>
      </c>
      <c r="B104" s="75" t="s">
        <v>210</v>
      </c>
      <c r="C104" s="47">
        <v>1985</v>
      </c>
      <c r="D104" s="47">
        <v>2013</v>
      </c>
      <c r="E104" s="68" t="s">
        <v>324</v>
      </c>
      <c r="F104" s="47">
        <v>4</v>
      </c>
      <c r="G104" s="47">
        <v>10</v>
      </c>
      <c r="H104" s="57">
        <v>7716.7</v>
      </c>
      <c r="I104" s="57">
        <v>6540.3</v>
      </c>
      <c r="J104" s="57">
        <v>6540.3</v>
      </c>
      <c r="K104" s="76">
        <v>142</v>
      </c>
      <c r="L104" s="74">
        <f>'форма 2'!C104</f>
        <v>137243</v>
      </c>
      <c r="M104" s="74">
        <v>0</v>
      </c>
      <c r="N104" s="74">
        <f t="shared" si="12"/>
        <v>52970.21006135507</v>
      </c>
      <c r="O104" s="74">
        <v>0</v>
      </c>
      <c r="P104" s="74">
        <v>84272.78993864493</v>
      </c>
      <c r="Q104" s="74">
        <v>0</v>
      </c>
      <c r="R104" s="74">
        <f t="shared" si="10"/>
        <v>20.98420561747932</v>
      </c>
      <c r="S104" s="74">
        <f t="shared" si="11"/>
        <v>20.98420561747932</v>
      </c>
      <c r="T104" s="70">
        <v>42735</v>
      </c>
    </row>
    <row r="105" spans="1:20" s="6" customFormat="1" ht="15">
      <c r="A105" s="85" t="s">
        <v>229</v>
      </c>
      <c r="B105" s="75" t="s">
        <v>298</v>
      </c>
      <c r="C105" s="47">
        <v>1964</v>
      </c>
      <c r="D105" s="47">
        <v>2013</v>
      </c>
      <c r="E105" s="68" t="s">
        <v>208</v>
      </c>
      <c r="F105" s="47">
        <v>2</v>
      </c>
      <c r="G105" s="47">
        <v>1</v>
      </c>
      <c r="H105" s="57">
        <v>367.9</v>
      </c>
      <c r="I105" s="57">
        <v>337.6</v>
      </c>
      <c r="J105" s="57">
        <v>337.6</v>
      </c>
      <c r="K105" s="76">
        <v>16</v>
      </c>
      <c r="L105" s="74">
        <f>'форма 2'!C105</f>
        <v>45943</v>
      </c>
      <c r="M105" s="74">
        <v>0</v>
      </c>
      <c r="N105" s="74">
        <f t="shared" si="12"/>
        <v>17732.127400660404</v>
      </c>
      <c r="O105" s="74">
        <v>0</v>
      </c>
      <c r="P105" s="74">
        <v>28210.872599339596</v>
      </c>
      <c r="Q105" s="74">
        <v>0</v>
      </c>
      <c r="R105" s="74">
        <f t="shared" si="10"/>
        <v>136.08708530805686</v>
      </c>
      <c r="S105" s="74">
        <f t="shared" si="11"/>
        <v>136.08708530805686</v>
      </c>
      <c r="T105" s="70">
        <v>42735</v>
      </c>
    </row>
    <row r="106" spans="1:20" s="6" customFormat="1" ht="15">
      <c r="A106" s="85" t="s">
        <v>232</v>
      </c>
      <c r="B106" s="75" t="s">
        <v>299</v>
      </c>
      <c r="C106" s="47">
        <v>1964</v>
      </c>
      <c r="D106" s="47">
        <v>2011</v>
      </c>
      <c r="E106" s="68" t="s">
        <v>208</v>
      </c>
      <c r="F106" s="47">
        <v>2</v>
      </c>
      <c r="G106" s="47">
        <v>1</v>
      </c>
      <c r="H106" s="57">
        <v>372.9</v>
      </c>
      <c r="I106" s="57">
        <v>341.3</v>
      </c>
      <c r="J106" s="57">
        <v>341.3</v>
      </c>
      <c r="K106" s="76">
        <v>17</v>
      </c>
      <c r="L106" s="74">
        <f>'форма 2'!C106</f>
        <v>45989</v>
      </c>
      <c r="M106" s="74">
        <v>0</v>
      </c>
      <c r="N106" s="74">
        <f t="shared" si="12"/>
        <v>17749.881527740272</v>
      </c>
      <c r="O106" s="74">
        <v>0</v>
      </c>
      <c r="P106" s="74">
        <v>28239.118472259728</v>
      </c>
      <c r="Q106" s="74">
        <v>0</v>
      </c>
      <c r="R106" s="74">
        <f t="shared" si="10"/>
        <v>134.74655728098446</v>
      </c>
      <c r="S106" s="74">
        <f t="shared" si="11"/>
        <v>134.74655728098446</v>
      </c>
      <c r="T106" s="70">
        <v>42735</v>
      </c>
    </row>
    <row r="107" spans="1:20" s="6" customFormat="1" ht="15">
      <c r="A107" s="85" t="s">
        <v>235</v>
      </c>
      <c r="B107" s="75" t="s">
        <v>300</v>
      </c>
      <c r="C107" s="47">
        <v>1968</v>
      </c>
      <c r="D107" s="47">
        <v>1968</v>
      </c>
      <c r="E107" s="68" t="s">
        <v>208</v>
      </c>
      <c r="F107" s="47">
        <v>2</v>
      </c>
      <c r="G107" s="47">
        <v>2</v>
      </c>
      <c r="H107" s="57">
        <v>422.9</v>
      </c>
      <c r="I107" s="57">
        <v>380.9</v>
      </c>
      <c r="J107" s="57">
        <v>380.9</v>
      </c>
      <c r="K107" s="76">
        <v>19</v>
      </c>
      <c r="L107" s="74">
        <f>'форма 2'!C107</f>
        <v>3600585</v>
      </c>
      <c r="M107" s="74">
        <v>0</v>
      </c>
      <c r="N107" s="74">
        <f t="shared" si="12"/>
        <v>1389679.2098231907</v>
      </c>
      <c r="O107" s="74">
        <v>0</v>
      </c>
      <c r="P107" s="74">
        <v>2210905.7901768093</v>
      </c>
      <c r="Q107" s="74">
        <v>0</v>
      </c>
      <c r="R107" s="74">
        <f t="shared" si="10"/>
        <v>9452.835389866108</v>
      </c>
      <c r="S107" s="74">
        <f t="shared" si="11"/>
        <v>9452.835389866108</v>
      </c>
      <c r="T107" s="70">
        <v>42735</v>
      </c>
    </row>
    <row r="108" spans="1:20" s="6" customFormat="1" ht="15">
      <c r="A108" s="85" t="s">
        <v>236</v>
      </c>
      <c r="B108" s="75" t="s">
        <v>265</v>
      </c>
      <c r="C108" s="47">
        <v>1975</v>
      </c>
      <c r="D108" s="47">
        <v>2010</v>
      </c>
      <c r="E108" s="68" t="s">
        <v>208</v>
      </c>
      <c r="F108" s="47">
        <v>2</v>
      </c>
      <c r="G108" s="47">
        <v>2</v>
      </c>
      <c r="H108" s="57">
        <v>514.5</v>
      </c>
      <c r="I108" s="57">
        <v>504.1</v>
      </c>
      <c r="J108" s="57">
        <v>504.1</v>
      </c>
      <c r="K108" s="76">
        <v>25</v>
      </c>
      <c r="L108" s="74">
        <f>'форма 2'!C108</f>
        <v>2960799</v>
      </c>
      <c r="M108" s="74">
        <v>0</v>
      </c>
      <c r="N108" s="74">
        <f t="shared" si="12"/>
        <v>1142747.8631292672</v>
      </c>
      <c r="O108" s="74">
        <v>0</v>
      </c>
      <c r="P108" s="74">
        <v>1818051.1368707328</v>
      </c>
      <c r="Q108" s="74">
        <v>0</v>
      </c>
      <c r="R108" s="74">
        <f t="shared" si="10"/>
        <v>5873.435826224955</v>
      </c>
      <c r="S108" s="74">
        <f t="shared" si="11"/>
        <v>5873.435826224955</v>
      </c>
      <c r="T108" s="70">
        <v>42735</v>
      </c>
    </row>
    <row r="109" spans="1:20" s="80" customFormat="1" ht="15">
      <c r="A109" s="85" t="s">
        <v>240</v>
      </c>
      <c r="B109" s="75" t="s">
        <v>269</v>
      </c>
      <c r="C109" s="47">
        <v>1968</v>
      </c>
      <c r="D109" s="47">
        <v>2010</v>
      </c>
      <c r="E109" s="68" t="s">
        <v>28</v>
      </c>
      <c r="F109" s="47">
        <v>3</v>
      </c>
      <c r="G109" s="47">
        <v>1</v>
      </c>
      <c r="H109" s="57">
        <v>495.3</v>
      </c>
      <c r="I109" s="57">
        <v>444.5</v>
      </c>
      <c r="J109" s="57">
        <v>444.5</v>
      </c>
      <c r="K109" s="61">
        <v>22</v>
      </c>
      <c r="L109" s="57">
        <f>'форма 2'!C109</f>
        <v>638885</v>
      </c>
      <c r="M109" s="57">
        <v>0</v>
      </c>
      <c r="N109" s="57">
        <v>0</v>
      </c>
      <c r="O109" s="57">
        <v>0</v>
      </c>
      <c r="P109" s="57">
        <v>0</v>
      </c>
      <c r="Q109" s="57">
        <f>L109</f>
        <v>638885</v>
      </c>
      <c r="R109" s="57">
        <f>L109/I109</f>
        <v>1437.3115860517435</v>
      </c>
      <c r="S109" s="57">
        <f>R109</f>
        <v>1437.3115860517435</v>
      </c>
      <c r="T109" s="70">
        <v>42735</v>
      </c>
    </row>
    <row r="110" spans="1:20" s="80" customFormat="1" ht="15">
      <c r="A110" s="85" t="s">
        <v>241</v>
      </c>
      <c r="B110" s="75" t="s">
        <v>270</v>
      </c>
      <c r="C110" s="47">
        <v>1990</v>
      </c>
      <c r="D110" s="47">
        <v>2010</v>
      </c>
      <c r="E110" s="68" t="s">
        <v>28</v>
      </c>
      <c r="F110" s="47">
        <v>4</v>
      </c>
      <c r="G110" s="47">
        <v>1</v>
      </c>
      <c r="H110" s="57">
        <v>741.7</v>
      </c>
      <c r="I110" s="57">
        <v>624</v>
      </c>
      <c r="J110" s="57">
        <v>624</v>
      </c>
      <c r="K110" s="61">
        <v>30</v>
      </c>
      <c r="L110" s="57">
        <f>'форма 2'!C110</f>
        <v>719286</v>
      </c>
      <c r="M110" s="57">
        <v>0</v>
      </c>
      <c r="N110" s="57">
        <v>0</v>
      </c>
      <c r="O110" s="57">
        <v>0</v>
      </c>
      <c r="P110" s="57">
        <v>0</v>
      </c>
      <c r="Q110" s="57">
        <f>L110</f>
        <v>719286</v>
      </c>
      <c r="R110" s="57">
        <f>L110/I110</f>
        <v>1152.701923076923</v>
      </c>
      <c r="S110" s="57">
        <f>R110</f>
        <v>1152.701923076923</v>
      </c>
      <c r="T110" s="70">
        <v>42735</v>
      </c>
    </row>
    <row r="111" spans="1:20" s="6" customFormat="1" ht="15">
      <c r="A111" s="85" t="s">
        <v>245</v>
      </c>
      <c r="B111" s="75" t="s">
        <v>209</v>
      </c>
      <c r="C111" s="47">
        <v>1965</v>
      </c>
      <c r="D111" s="47">
        <v>1965</v>
      </c>
      <c r="E111" s="68" t="s">
        <v>28</v>
      </c>
      <c r="F111" s="47">
        <v>3</v>
      </c>
      <c r="G111" s="47">
        <v>1</v>
      </c>
      <c r="H111" s="57">
        <v>508.2</v>
      </c>
      <c r="I111" s="57">
        <v>463</v>
      </c>
      <c r="J111" s="57">
        <v>463</v>
      </c>
      <c r="K111" s="76">
        <v>23</v>
      </c>
      <c r="L111" s="74">
        <f>'форма 2'!C111</f>
        <v>783621</v>
      </c>
      <c r="M111" s="74">
        <v>0</v>
      </c>
      <c r="N111" s="74">
        <f t="shared" si="12"/>
        <v>302445.8003576803</v>
      </c>
      <c r="O111" s="74">
        <v>0</v>
      </c>
      <c r="P111" s="74">
        <v>481175.1996423197</v>
      </c>
      <c r="Q111" s="74">
        <v>0</v>
      </c>
      <c r="R111" s="74">
        <f t="shared" si="10"/>
        <v>1692.4859611231102</v>
      </c>
      <c r="S111" s="74">
        <f t="shared" si="11"/>
        <v>1692.4859611231102</v>
      </c>
      <c r="T111" s="70">
        <v>42735</v>
      </c>
    </row>
    <row r="112" spans="1:20" s="6" customFormat="1" ht="15">
      <c r="A112" s="85" t="s">
        <v>251</v>
      </c>
      <c r="B112" s="75" t="s">
        <v>268</v>
      </c>
      <c r="C112" s="47">
        <v>1963</v>
      </c>
      <c r="D112" s="47">
        <v>2009</v>
      </c>
      <c r="E112" s="68" t="s">
        <v>323</v>
      </c>
      <c r="F112" s="47">
        <v>2</v>
      </c>
      <c r="G112" s="47">
        <v>1</v>
      </c>
      <c r="H112" s="57">
        <v>274.3</v>
      </c>
      <c r="I112" s="57">
        <v>259.7</v>
      </c>
      <c r="J112" s="57">
        <v>259.7</v>
      </c>
      <c r="K112" s="76">
        <v>24</v>
      </c>
      <c r="L112" s="74">
        <f>'форма 2'!C112</f>
        <v>2382312</v>
      </c>
      <c r="M112" s="74">
        <v>0</v>
      </c>
      <c r="N112" s="74">
        <f t="shared" si="12"/>
        <v>919475.4346064054</v>
      </c>
      <c r="O112" s="74">
        <v>0</v>
      </c>
      <c r="P112" s="74">
        <v>1462836.5653935946</v>
      </c>
      <c r="Q112" s="74">
        <v>0</v>
      </c>
      <c r="R112" s="74">
        <f>L112/I112</f>
        <v>9173.323065075087</v>
      </c>
      <c r="S112" s="74">
        <f>R112</f>
        <v>9173.323065075087</v>
      </c>
      <c r="T112" s="70">
        <v>42735</v>
      </c>
    </row>
    <row r="113" spans="1:20" s="6" customFormat="1" ht="15">
      <c r="A113" s="85" t="s">
        <v>252</v>
      </c>
      <c r="B113" s="75" t="s">
        <v>89</v>
      </c>
      <c r="C113" s="47">
        <v>1979</v>
      </c>
      <c r="D113" s="47">
        <v>2011</v>
      </c>
      <c r="E113" s="68" t="s">
        <v>324</v>
      </c>
      <c r="F113" s="47">
        <v>4</v>
      </c>
      <c r="G113" s="47">
        <v>10</v>
      </c>
      <c r="H113" s="57">
        <v>9672.8</v>
      </c>
      <c r="I113" s="57">
        <v>7519.3</v>
      </c>
      <c r="J113" s="57">
        <v>7519.3</v>
      </c>
      <c r="K113" s="76">
        <v>480</v>
      </c>
      <c r="L113" s="74">
        <f>'форма 2'!C113</f>
        <v>7687541</v>
      </c>
      <c r="M113" s="74">
        <v>0</v>
      </c>
      <c r="N113" s="74">
        <f t="shared" si="12"/>
        <v>2967077.822732522</v>
      </c>
      <c r="O113" s="74">
        <v>0</v>
      </c>
      <c r="P113" s="74">
        <v>4720463.177267478</v>
      </c>
      <c r="Q113" s="74">
        <v>0</v>
      </c>
      <c r="R113" s="74">
        <f t="shared" si="10"/>
        <v>1022.374556142194</v>
      </c>
      <c r="S113" s="74">
        <f t="shared" si="11"/>
        <v>1022.374556142194</v>
      </c>
      <c r="T113" s="70">
        <v>42369</v>
      </c>
    </row>
    <row r="114" spans="1:20" s="6" customFormat="1" ht="15">
      <c r="A114" s="85" t="s">
        <v>254</v>
      </c>
      <c r="B114" s="75" t="s">
        <v>253</v>
      </c>
      <c r="C114" s="47">
        <v>1975</v>
      </c>
      <c r="D114" s="47">
        <v>2010</v>
      </c>
      <c r="E114" s="68" t="s">
        <v>324</v>
      </c>
      <c r="F114" s="47">
        <v>4</v>
      </c>
      <c r="G114" s="47">
        <v>9</v>
      </c>
      <c r="H114" s="57">
        <v>7355.2</v>
      </c>
      <c r="I114" s="57">
        <v>6731.3</v>
      </c>
      <c r="J114" s="57">
        <v>6731.3</v>
      </c>
      <c r="K114" s="61">
        <v>327</v>
      </c>
      <c r="L114" s="57">
        <f>'форма 2'!C114</f>
        <v>138357</v>
      </c>
      <c r="M114" s="57">
        <v>0</v>
      </c>
      <c r="N114" s="57">
        <f t="shared" si="12"/>
        <v>53400.16870411535</v>
      </c>
      <c r="O114" s="57">
        <v>0</v>
      </c>
      <c r="P114" s="57">
        <v>84956.83129588465</v>
      </c>
      <c r="Q114" s="57">
        <v>0</v>
      </c>
      <c r="R114" s="57">
        <f t="shared" si="10"/>
        <v>20.55427629135531</v>
      </c>
      <c r="S114" s="57">
        <f t="shared" si="11"/>
        <v>20.55427629135531</v>
      </c>
      <c r="T114" s="70">
        <v>42735</v>
      </c>
    </row>
    <row r="115" spans="1:20" s="80" customFormat="1" ht="15">
      <c r="A115" s="85" t="s">
        <v>279</v>
      </c>
      <c r="B115" s="75" t="s">
        <v>274</v>
      </c>
      <c r="C115" s="47" t="s">
        <v>311</v>
      </c>
      <c r="D115" s="47">
        <v>2013</v>
      </c>
      <c r="E115" s="68" t="s">
        <v>324</v>
      </c>
      <c r="F115" s="47">
        <v>4</v>
      </c>
      <c r="G115" s="47">
        <v>8</v>
      </c>
      <c r="H115" s="57">
        <v>7231.2</v>
      </c>
      <c r="I115" s="57">
        <v>6089</v>
      </c>
      <c r="J115" s="57">
        <v>6089</v>
      </c>
      <c r="K115" s="61">
        <v>176</v>
      </c>
      <c r="L115" s="57">
        <f>'форма 2'!C115</f>
        <v>103241</v>
      </c>
      <c r="M115" s="57">
        <v>0</v>
      </c>
      <c r="N115" s="57">
        <v>0</v>
      </c>
      <c r="O115" s="57">
        <v>0</v>
      </c>
      <c r="P115" s="57">
        <v>0</v>
      </c>
      <c r="Q115" s="57">
        <f>L115</f>
        <v>103241</v>
      </c>
      <c r="R115" s="57">
        <f>L115/I115</f>
        <v>16.955329282312366</v>
      </c>
      <c r="S115" s="57">
        <f>R115</f>
        <v>16.955329282312366</v>
      </c>
      <c r="T115" s="70">
        <v>42735</v>
      </c>
    </row>
    <row r="116" spans="1:20" s="6" customFormat="1" ht="15">
      <c r="A116" s="85" t="s">
        <v>280</v>
      </c>
      <c r="B116" s="75" t="s">
        <v>199</v>
      </c>
      <c r="C116" s="47">
        <v>1940</v>
      </c>
      <c r="D116" s="47">
        <v>2011</v>
      </c>
      <c r="E116" s="68" t="s">
        <v>208</v>
      </c>
      <c r="F116" s="47">
        <v>2</v>
      </c>
      <c r="G116" s="47">
        <v>2</v>
      </c>
      <c r="H116" s="57">
        <v>805.3</v>
      </c>
      <c r="I116" s="57">
        <v>659.6</v>
      </c>
      <c r="J116" s="57">
        <v>659.6</v>
      </c>
      <c r="K116" s="61">
        <v>28</v>
      </c>
      <c r="L116" s="57">
        <f>'форма 2'!C116</f>
        <v>126663</v>
      </c>
      <c r="M116" s="57">
        <v>0</v>
      </c>
      <c r="N116" s="57">
        <f t="shared" si="12"/>
        <v>48886.76083298541</v>
      </c>
      <c r="O116" s="57">
        <v>0</v>
      </c>
      <c r="P116" s="57">
        <v>77776.23916701459</v>
      </c>
      <c r="Q116" s="57">
        <v>0</v>
      </c>
      <c r="R116" s="57">
        <f t="shared" si="10"/>
        <v>192.03001819284415</v>
      </c>
      <c r="S116" s="57">
        <f t="shared" si="11"/>
        <v>192.03001819284415</v>
      </c>
      <c r="T116" s="70">
        <v>42735</v>
      </c>
    </row>
    <row r="117" spans="1:20" s="6" customFormat="1" ht="15">
      <c r="A117" s="85" t="s">
        <v>281</v>
      </c>
      <c r="B117" s="75" t="s">
        <v>248</v>
      </c>
      <c r="C117" s="47">
        <v>1940</v>
      </c>
      <c r="D117" s="47">
        <v>2011</v>
      </c>
      <c r="E117" s="68" t="s">
        <v>208</v>
      </c>
      <c r="F117" s="47">
        <v>2</v>
      </c>
      <c r="G117" s="47">
        <v>2</v>
      </c>
      <c r="H117" s="57">
        <v>801.4</v>
      </c>
      <c r="I117" s="57">
        <v>655.7</v>
      </c>
      <c r="J117" s="57">
        <v>655.7</v>
      </c>
      <c r="K117" s="61">
        <v>19</v>
      </c>
      <c r="L117" s="57">
        <f>'форма 2'!C117</f>
        <v>49939</v>
      </c>
      <c r="M117" s="57">
        <v>0</v>
      </c>
      <c r="N117" s="57">
        <f t="shared" si="12"/>
        <v>19274.420700902854</v>
      </c>
      <c r="O117" s="57">
        <v>0</v>
      </c>
      <c r="P117" s="57">
        <v>30664.579299097146</v>
      </c>
      <c r="Q117" s="57">
        <v>0</v>
      </c>
      <c r="R117" s="57">
        <f t="shared" si="10"/>
        <v>76.16135427787097</v>
      </c>
      <c r="S117" s="57">
        <f t="shared" si="11"/>
        <v>76.16135427787097</v>
      </c>
      <c r="T117" s="70">
        <v>42735</v>
      </c>
    </row>
    <row r="118" spans="1:20" s="80" customFormat="1" ht="15">
      <c r="A118" s="85" t="s">
        <v>314</v>
      </c>
      <c r="B118" s="75" t="s">
        <v>275</v>
      </c>
      <c r="C118" s="47">
        <v>1987</v>
      </c>
      <c r="D118" s="47">
        <v>2007</v>
      </c>
      <c r="E118" s="68" t="s">
        <v>324</v>
      </c>
      <c r="F118" s="47">
        <v>4</v>
      </c>
      <c r="G118" s="47">
        <v>2</v>
      </c>
      <c r="H118" s="57">
        <v>2283.2</v>
      </c>
      <c r="I118" s="57">
        <v>1643.3</v>
      </c>
      <c r="J118" s="57">
        <v>1643.3</v>
      </c>
      <c r="K118" s="61">
        <v>80</v>
      </c>
      <c r="L118" s="57">
        <f>'форма 2'!C118</f>
        <v>82241</v>
      </c>
      <c r="M118" s="57">
        <v>0</v>
      </c>
      <c r="N118" s="57">
        <v>0</v>
      </c>
      <c r="O118" s="57">
        <v>0</v>
      </c>
      <c r="P118" s="57">
        <v>0</v>
      </c>
      <c r="Q118" s="57">
        <f>L118</f>
        <v>82241</v>
      </c>
      <c r="R118" s="57">
        <f>L118/I118</f>
        <v>50.04624840260452</v>
      </c>
      <c r="S118" s="57">
        <f>R118</f>
        <v>50.04624840260452</v>
      </c>
      <c r="T118" s="70">
        <v>42735</v>
      </c>
    </row>
    <row r="119" spans="1:20" s="6" customFormat="1" ht="15">
      <c r="A119" s="85" t="s">
        <v>282</v>
      </c>
      <c r="B119" s="75" t="s">
        <v>202</v>
      </c>
      <c r="C119" s="47">
        <v>1968</v>
      </c>
      <c r="D119" s="47">
        <v>1968</v>
      </c>
      <c r="E119" s="68" t="s">
        <v>28</v>
      </c>
      <c r="F119" s="47">
        <v>3</v>
      </c>
      <c r="G119" s="47">
        <v>2</v>
      </c>
      <c r="H119" s="57">
        <v>1071</v>
      </c>
      <c r="I119" s="57">
        <v>954.3</v>
      </c>
      <c r="J119" s="57">
        <v>954.3</v>
      </c>
      <c r="K119" s="61">
        <v>49</v>
      </c>
      <c r="L119" s="57">
        <f>'форма 2'!C119</f>
        <v>1902695</v>
      </c>
      <c r="M119" s="57">
        <v>0</v>
      </c>
      <c r="N119" s="57">
        <f t="shared" si="12"/>
        <v>734362.8005267298</v>
      </c>
      <c r="O119" s="57">
        <v>0</v>
      </c>
      <c r="P119" s="57">
        <v>1168332.1994732702</v>
      </c>
      <c r="Q119" s="57">
        <v>0</v>
      </c>
      <c r="R119" s="57">
        <f t="shared" si="10"/>
        <v>1993.8122183799644</v>
      </c>
      <c r="S119" s="57">
        <f t="shared" si="11"/>
        <v>1993.8122183799644</v>
      </c>
      <c r="T119" s="70">
        <v>42735</v>
      </c>
    </row>
    <row r="120" spans="1:20" s="6" customFormat="1" ht="15">
      <c r="A120" s="85" t="s">
        <v>287</v>
      </c>
      <c r="B120" s="75" t="s">
        <v>200</v>
      </c>
      <c r="C120" s="47">
        <v>1976</v>
      </c>
      <c r="D120" s="47">
        <v>2008</v>
      </c>
      <c r="E120" s="68" t="s">
        <v>28</v>
      </c>
      <c r="F120" s="47">
        <v>3</v>
      </c>
      <c r="G120" s="47">
        <v>2</v>
      </c>
      <c r="H120" s="57">
        <v>1206.3</v>
      </c>
      <c r="I120" s="57">
        <v>1073.6</v>
      </c>
      <c r="J120" s="57">
        <v>1073.6</v>
      </c>
      <c r="K120" s="61">
        <v>44</v>
      </c>
      <c r="L120" s="57">
        <f>'форма 2'!C120</f>
        <v>1961811</v>
      </c>
      <c r="M120" s="57">
        <v>0</v>
      </c>
      <c r="N120" s="57">
        <f t="shared" si="12"/>
        <v>757179.1695800663</v>
      </c>
      <c r="O120" s="57">
        <v>0</v>
      </c>
      <c r="P120" s="57">
        <v>1204631.8304199337</v>
      </c>
      <c r="Q120" s="57">
        <v>0</v>
      </c>
      <c r="R120" s="57">
        <f t="shared" si="10"/>
        <v>1827.32023099851</v>
      </c>
      <c r="S120" s="57">
        <f t="shared" si="11"/>
        <v>1827.32023099851</v>
      </c>
      <c r="T120" s="70">
        <v>42735</v>
      </c>
    </row>
    <row r="121" spans="1:20" s="6" customFormat="1" ht="15">
      <c r="A121" s="85" t="s">
        <v>288</v>
      </c>
      <c r="B121" s="75" t="s">
        <v>201</v>
      </c>
      <c r="C121" s="47">
        <v>1991</v>
      </c>
      <c r="D121" s="47">
        <v>1991</v>
      </c>
      <c r="E121" s="68" t="s">
        <v>321</v>
      </c>
      <c r="F121" s="47">
        <v>2</v>
      </c>
      <c r="G121" s="47">
        <v>3</v>
      </c>
      <c r="H121" s="57">
        <v>875.2</v>
      </c>
      <c r="I121" s="57">
        <v>733</v>
      </c>
      <c r="J121" s="57">
        <v>733</v>
      </c>
      <c r="K121" s="61">
        <v>48</v>
      </c>
      <c r="L121" s="57">
        <f>'форма 2'!C121</f>
        <v>1850833</v>
      </c>
      <c r="M121" s="57">
        <v>0</v>
      </c>
      <c r="N121" s="57">
        <f t="shared" si="12"/>
        <v>714346.1801220316</v>
      </c>
      <c r="O121" s="57">
        <v>0</v>
      </c>
      <c r="P121" s="57">
        <v>1136486.8198779684</v>
      </c>
      <c r="Q121" s="57">
        <v>0</v>
      </c>
      <c r="R121" s="57">
        <f t="shared" si="10"/>
        <v>2525.0109140518416</v>
      </c>
      <c r="S121" s="57">
        <f t="shared" si="11"/>
        <v>2525.0109140518416</v>
      </c>
      <c r="T121" s="70">
        <v>42735</v>
      </c>
    </row>
    <row r="122" spans="1:20" s="80" customFormat="1" ht="15">
      <c r="A122" s="85" t="s">
        <v>289</v>
      </c>
      <c r="B122" s="122" t="s">
        <v>273</v>
      </c>
      <c r="C122" s="115">
        <v>1971</v>
      </c>
      <c r="D122" s="115">
        <v>2013</v>
      </c>
      <c r="E122" s="116" t="s">
        <v>28</v>
      </c>
      <c r="F122" s="115">
        <v>4</v>
      </c>
      <c r="G122" s="115">
        <v>4</v>
      </c>
      <c r="H122" s="103">
        <v>3466.4</v>
      </c>
      <c r="I122" s="103">
        <v>3165.6</v>
      </c>
      <c r="J122" s="103">
        <v>3165.6</v>
      </c>
      <c r="K122" s="117">
        <v>154</v>
      </c>
      <c r="L122" s="103">
        <f>'форма 2'!C122</f>
        <v>3677400</v>
      </c>
      <c r="M122" s="103">
        <v>0</v>
      </c>
      <c r="N122" s="57">
        <v>0</v>
      </c>
      <c r="O122" s="103">
        <v>0</v>
      </c>
      <c r="P122" s="103">
        <v>0</v>
      </c>
      <c r="Q122" s="103">
        <f>L122</f>
        <v>3677400</v>
      </c>
      <c r="R122" s="103">
        <f>L122/I122</f>
        <v>1161.675511751327</v>
      </c>
      <c r="S122" s="103">
        <f>R122</f>
        <v>1161.675511751327</v>
      </c>
      <c r="T122" s="118">
        <v>42735</v>
      </c>
    </row>
    <row r="123" spans="1:20" s="6" customFormat="1" ht="15">
      <c r="A123" s="85" t="s">
        <v>290</v>
      </c>
      <c r="B123" s="75" t="s">
        <v>96</v>
      </c>
      <c r="C123" s="47">
        <v>1976</v>
      </c>
      <c r="D123" s="47">
        <v>2007</v>
      </c>
      <c r="E123" s="68" t="s">
        <v>28</v>
      </c>
      <c r="F123" s="47">
        <v>4</v>
      </c>
      <c r="G123" s="47">
        <v>4</v>
      </c>
      <c r="H123" s="57">
        <v>4629.8</v>
      </c>
      <c r="I123" s="57">
        <v>3198.1</v>
      </c>
      <c r="J123" s="57">
        <v>3198.1</v>
      </c>
      <c r="K123" s="61">
        <v>156</v>
      </c>
      <c r="L123" s="57">
        <f>'форма 2'!C123</f>
        <v>4876437</v>
      </c>
      <c r="M123" s="57">
        <v>0</v>
      </c>
      <c r="N123" s="57">
        <f t="shared" si="12"/>
        <v>1882106.1346732737</v>
      </c>
      <c r="O123" s="57">
        <v>0</v>
      </c>
      <c r="P123" s="57">
        <v>2994330.8653267263</v>
      </c>
      <c r="Q123" s="57">
        <v>0</v>
      </c>
      <c r="R123" s="57">
        <f>L123/I123</f>
        <v>1524.7919076951941</v>
      </c>
      <c r="S123" s="57">
        <f>R123</f>
        <v>1524.7919076951941</v>
      </c>
      <c r="T123" s="70">
        <v>42735</v>
      </c>
    </row>
    <row r="124" spans="1:22" s="6" customFormat="1" ht="15">
      <c r="A124" s="85" t="s">
        <v>291</v>
      </c>
      <c r="B124" s="75" t="s">
        <v>297</v>
      </c>
      <c r="C124" s="47">
        <v>1975</v>
      </c>
      <c r="D124" s="47">
        <v>2004</v>
      </c>
      <c r="E124" s="68" t="s">
        <v>208</v>
      </c>
      <c r="F124" s="47">
        <v>2</v>
      </c>
      <c r="G124" s="47">
        <v>2</v>
      </c>
      <c r="H124" s="57">
        <v>554.9</v>
      </c>
      <c r="I124" s="57">
        <v>504.9</v>
      </c>
      <c r="J124" s="57">
        <v>504.9</v>
      </c>
      <c r="K124" s="76">
        <v>25</v>
      </c>
      <c r="L124" s="74">
        <f>'форма 2'!C124</f>
        <v>74365</v>
      </c>
      <c r="M124" s="74">
        <v>0</v>
      </c>
      <c r="N124" s="74">
        <v>28731.35</v>
      </c>
      <c r="O124" s="74">
        <v>0</v>
      </c>
      <c r="P124" s="74">
        <v>45633.65</v>
      </c>
      <c r="Q124" s="74">
        <v>0</v>
      </c>
      <c r="R124" s="74">
        <f t="shared" si="10"/>
        <v>147.28659140423846</v>
      </c>
      <c r="S124" s="74">
        <f t="shared" si="11"/>
        <v>147.28659140423846</v>
      </c>
      <c r="T124" s="70">
        <v>42735</v>
      </c>
      <c r="U124" s="114"/>
      <c r="V124" s="114"/>
    </row>
    <row r="125" spans="1:20" ht="15">
      <c r="A125" s="85" t="s">
        <v>292</v>
      </c>
      <c r="B125" s="121" t="s">
        <v>94</v>
      </c>
      <c r="C125" s="47">
        <v>1973</v>
      </c>
      <c r="D125" s="47">
        <v>2015</v>
      </c>
      <c r="E125" s="68" t="s">
        <v>324</v>
      </c>
      <c r="F125" s="47">
        <v>4</v>
      </c>
      <c r="G125" s="47">
        <v>4</v>
      </c>
      <c r="H125" s="57">
        <v>3490.7</v>
      </c>
      <c r="I125" s="57">
        <v>3125.1</v>
      </c>
      <c r="J125" s="57">
        <v>3125.1</v>
      </c>
      <c r="K125" s="61">
        <v>154</v>
      </c>
      <c r="L125" s="74">
        <f>'форма 2'!C125</f>
        <v>113867</v>
      </c>
      <c r="M125" s="74">
        <v>0</v>
      </c>
      <c r="N125" s="74">
        <f t="shared" si="12"/>
        <v>43948.02583050732</v>
      </c>
      <c r="O125" s="74">
        <v>0</v>
      </c>
      <c r="P125" s="74">
        <v>69918.97416949268</v>
      </c>
      <c r="Q125" s="74">
        <v>0</v>
      </c>
      <c r="R125" s="74">
        <f t="shared" si="10"/>
        <v>36.436274039230746</v>
      </c>
      <c r="S125" s="74">
        <f t="shared" si="11"/>
        <v>36.436274039230746</v>
      </c>
      <c r="T125" s="93">
        <v>42735</v>
      </c>
    </row>
    <row r="126" spans="1:20" ht="15">
      <c r="A126" s="85" t="s">
        <v>301</v>
      </c>
      <c r="B126" s="121" t="s">
        <v>95</v>
      </c>
      <c r="C126" s="87">
        <v>1975</v>
      </c>
      <c r="D126" s="87">
        <v>2015</v>
      </c>
      <c r="E126" s="88" t="s">
        <v>324</v>
      </c>
      <c r="F126" s="87">
        <v>4</v>
      </c>
      <c r="G126" s="87">
        <v>4</v>
      </c>
      <c r="H126" s="89">
        <v>3482.9</v>
      </c>
      <c r="I126" s="89">
        <v>3171.6</v>
      </c>
      <c r="J126" s="89">
        <v>3171.6</v>
      </c>
      <c r="K126" s="90">
        <v>155</v>
      </c>
      <c r="L126" s="74">
        <f>'форма 2'!C126</f>
        <v>113824</v>
      </c>
      <c r="M126" s="74">
        <v>0</v>
      </c>
      <c r="N126" s="74">
        <f t="shared" si="12"/>
        <v>43931.42958128049</v>
      </c>
      <c r="O126" s="74">
        <v>0</v>
      </c>
      <c r="P126" s="74">
        <v>69892.57041871951</v>
      </c>
      <c r="Q126" s="74">
        <v>0</v>
      </c>
      <c r="R126" s="74">
        <f t="shared" si="10"/>
        <v>35.88851053096229</v>
      </c>
      <c r="S126" s="74">
        <f t="shared" si="11"/>
        <v>35.88851053096229</v>
      </c>
      <c r="T126" s="93">
        <v>42735</v>
      </c>
    </row>
    <row r="127" spans="1:20" ht="15">
      <c r="A127" s="85" t="s">
        <v>302</v>
      </c>
      <c r="B127" s="123" t="s">
        <v>67</v>
      </c>
      <c r="C127" s="47">
        <v>1971</v>
      </c>
      <c r="D127" s="91">
        <v>2014</v>
      </c>
      <c r="E127" s="68" t="s">
        <v>324</v>
      </c>
      <c r="F127" s="91">
        <v>4</v>
      </c>
      <c r="G127" s="91">
        <v>4</v>
      </c>
      <c r="H127" s="92">
        <v>2770.2</v>
      </c>
      <c r="I127" s="92">
        <v>2528.1</v>
      </c>
      <c r="J127" s="92">
        <v>2528.1</v>
      </c>
      <c r="K127" s="94">
        <v>123</v>
      </c>
      <c r="L127" s="74">
        <f>'форма 2'!C127</f>
        <v>109881</v>
      </c>
      <c r="M127" s="74">
        <v>0</v>
      </c>
      <c r="N127" s="74">
        <f t="shared" si="12"/>
        <v>42409.59212310832</v>
      </c>
      <c r="O127" s="74">
        <v>0</v>
      </c>
      <c r="P127" s="74">
        <v>67471.40787689168</v>
      </c>
      <c r="Q127" s="74">
        <v>0</v>
      </c>
      <c r="R127" s="74">
        <f t="shared" si="10"/>
        <v>43.46386614453542</v>
      </c>
      <c r="S127" s="74">
        <f t="shared" si="11"/>
        <v>43.46386614453542</v>
      </c>
      <c r="T127" s="93">
        <v>42735</v>
      </c>
    </row>
    <row r="128" spans="1:20" ht="15">
      <c r="A128" s="85" t="s">
        <v>315</v>
      </c>
      <c r="B128" s="75" t="s">
        <v>60</v>
      </c>
      <c r="C128" s="47">
        <v>1993</v>
      </c>
      <c r="D128" s="47">
        <v>2008</v>
      </c>
      <c r="E128" s="68" t="s">
        <v>55</v>
      </c>
      <c r="F128" s="47">
        <v>5</v>
      </c>
      <c r="G128" s="47">
        <v>6</v>
      </c>
      <c r="H128" s="57">
        <v>4481.7</v>
      </c>
      <c r="I128" s="57">
        <v>3784</v>
      </c>
      <c r="J128" s="57">
        <v>3784</v>
      </c>
      <c r="K128" s="61">
        <v>162</v>
      </c>
      <c r="L128" s="57">
        <f>'форма 2'!C128</f>
        <v>4656321</v>
      </c>
      <c r="M128" s="57">
        <v>0</v>
      </c>
      <c r="N128" s="74">
        <f t="shared" si="12"/>
        <v>1797150.3208403992</v>
      </c>
      <c r="O128" s="57">
        <v>0</v>
      </c>
      <c r="P128" s="74">
        <v>2859170.6791596008</v>
      </c>
      <c r="Q128" s="57">
        <v>0</v>
      </c>
      <c r="R128" s="57">
        <f t="shared" si="10"/>
        <v>1230.5288054968287</v>
      </c>
      <c r="S128" s="57">
        <f t="shared" si="11"/>
        <v>1230.5288054968287</v>
      </c>
      <c r="T128" s="70">
        <v>42735</v>
      </c>
    </row>
    <row r="129" spans="1:20" ht="15">
      <c r="A129" s="85" t="s">
        <v>316</v>
      </c>
      <c r="B129" s="75" t="s">
        <v>68</v>
      </c>
      <c r="C129" s="47">
        <v>1978</v>
      </c>
      <c r="D129" s="47">
        <v>1978</v>
      </c>
      <c r="E129" s="68" t="s">
        <v>324</v>
      </c>
      <c r="F129" s="47">
        <v>4</v>
      </c>
      <c r="G129" s="47">
        <v>3</v>
      </c>
      <c r="H129" s="57">
        <v>2558.7</v>
      </c>
      <c r="I129" s="57">
        <v>2145.2</v>
      </c>
      <c r="J129" s="57">
        <v>2145.2</v>
      </c>
      <c r="K129" s="61">
        <v>102</v>
      </c>
      <c r="L129" s="57">
        <f>'форма 2'!C129</f>
        <v>2689625</v>
      </c>
      <c r="M129" s="57">
        <v>0</v>
      </c>
      <c r="N129" s="74">
        <f t="shared" si="12"/>
        <v>1038085.7401563076</v>
      </c>
      <c r="O129" s="57">
        <v>0</v>
      </c>
      <c r="P129" s="74">
        <v>1651539.2598436924</v>
      </c>
      <c r="Q129" s="57">
        <v>0</v>
      </c>
      <c r="R129" s="57">
        <f>L129/I129</f>
        <v>1253.787525638635</v>
      </c>
      <c r="S129" s="57">
        <f>R129</f>
        <v>1253.787525638635</v>
      </c>
      <c r="T129" s="70">
        <v>42735</v>
      </c>
    </row>
    <row r="130" spans="1:20" ht="15">
      <c r="A130" s="85" t="s">
        <v>317</v>
      </c>
      <c r="B130" s="123" t="s">
        <v>312</v>
      </c>
      <c r="C130" s="91">
        <v>1963</v>
      </c>
      <c r="D130" s="91">
        <v>1979</v>
      </c>
      <c r="E130" s="91" t="s">
        <v>28</v>
      </c>
      <c r="F130" s="91">
        <v>2</v>
      </c>
      <c r="G130" s="91">
        <v>6</v>
      </c>
      <c r="H130" s="92">
        <v>528.9</v>
      </c>
      <c r="I130" s="92">
        <v>468</v>
      </c>
      <c r="J130" s="92">
        <v>468</v>
      </c>
      <c r="K130" s="94">
        <v>28</v>
      </c>
      <c r="L130" s="74">
        <f>'форма 2'!C130</f>
        <v>25472</v>
      </c>
      <c r="M130" s="74">
        <v>0</v>
      </c>
      <c r="N130" s="74">
        <f t="shared" si="12"/>
        <v>9831.154890834769</v>
      </c>
      <c r="O130" s="74">
        <v>1</v>
      </c>
      <c r="P130" s="74">
        <v>15640.845109165231</v>
      </c>
      <c r="Q130" s="74">
        <v>0</v>
      </c>
      <c r="R130" s="74">
        <f>L130/I130</f>
        <v>54.427350427350426</v>
      </c>
      <c r="S130" s="74">
        <f>R130</f>
        <v>54.427350427350426</v>
      </c>
      <c r="T130" s="93" t="s">
        <v>310</v>
      </c>
    </row>
    <row r="132" ht="15">
      <c r="T132" s="99" t="s">
        <v>313</v>
      </c>
    </row>
  </sheetData>
  <sheetProtection sort="0"/>
  <autoFilter ref="B10:T121"/>
  <mergeCells count="27">
    <mergeCell ref="A64:T64"/>
    <mergeCell ref="A11:B11"/>
    <mergeCell ref="L7:L8"/>
    <mergeCell ref="E6:E9"/>
    <mergeCell ref="F6:F9"/>
    <mergeCell ref="G6:G9"/>
    <mergeCell ref="H6:H8"/>
    <mergeCell ref="L6:Q6"/>
    <mergeCell ref="J7:J8"/>
    <mergeCell ref="I7:I8"/>
    <mergeCell ref="R6:R8"/>
    <mergeCell ref="A12:T12"/>
    <mergeCell ref="A29:T29"/>
    <mergeCell ref="K6:K8"/>
    <mergeCell ref="S6:S8"/>
    <mergeCell ref="T6:T9"/>
    <mergeCell ref="B6:B9"/>
    <mergeCell ref="O1:T1"/>
    <mergeCell ref="O3:T3"/>
    <mergeCell ref="K2:T2"/>
    <mergeCell ref="A5:T5"/>
    <mergeCell ref="C6:D6"/>
    <mergeCell ref="A6:A9"/>
    <mergeCell ref="M7:Q7"/>
    <mergeCell ref="I6:J6"/>
    <mergeCell ref="C7:C9"/>
    <mergeCell ref="D7:D9"/>
  </mergeCells>
  <printOptions/>
  <pageMargins left="0.7874015748031497" right="0.7874015748031497" top="0.7874015748031497" bottom="0.3937007874015748" header="0.31496062992125984" footer="0.1968503937007874"/>
  <pageSetup fitToHeight="0" fitToWidth="1" horizontalDpi="600" verticalDpi="600" orientation="landscape" paperSize="9" scale="51" r:id="rId1"/>
  <headerFooter>
    <oddFooter>&amp;LПриложение № 1&amp;C&amp;P</oddFooter>
  </headerFooter>
  <ignoredErrors>
    <ignoredError sqref="A66:A117 A118:A13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1"/>
  <sheetViews>
    <sheetView zoomScale="80" zoomScaleNormal="80" zoomScaleSheetLayoutView="100" zoomScalePageLayoutView="0" workbookViewId="0" topLeftCell="A1">
      <pane xSplit="22" ySplit="10" topLeftCell="X11" activePane="bottomRight" state="frozen"/>
      <selection pane="topLeft" activeCell="A1" sqref="A1"/>
      <selection pane="topRight" activeCell="W1" sqref="W1"/>
      <selection pane="bottomLeft" activeCell="A9" sqref="A9"/>
      <selection pane="bottomRight" activeCell="A5" sqref="A5:V5"/>
    </sheetView>
  </sheetViews>
  <sheetFormatPr defaultColWidth="9.140625" defaultRowHeight="15"/>
  <cols>
    <col min="1" max="1" width="8.28125" style="4" bestFit="1" customWidth="1"/>
    <col min="2" max="2" width="45.28125" style="4" customWidth="1"/>
    <col min="3" max="3" width="16.8515625" style="4" customWidth="1"/>
    <col min="4" max="4" width="14.421875" style="4" bestFit="1" customWidth="1"/>
    <col min="5" max="9" width="14.421875" style="4" customWidth="1"/>
    <col min="10" max="11" width="7.8515625" style="4" customWidth="1"/>
    <col min="12" max="12" width="10.28125" style="4" bestFit="1" customWidth="1"/>
    <col min="13" max="13" width="15.8515625" style="4" bestFit="1" customWidth="1"/>
    <col min="14" max="15" width="7.28125" style="4" customWidth="1"/>
    <col min="16" max="16" width="11.00390625" style="4" customWidth="1"/>
    <col min="17" max="17" width="14.28125" style="4" bestFit="1" customWidth="1"/>
    <col min="18" max="19" width="6.7109375" style="4" customWidth="1"/>
    <col min="20" max="21" width="16.421875" style="4" customWidth="1"/>
    <col min="22" max="22" width="15.421875" style="4" customWidth="1"/>
    <col min="23" max="23" width="9.140625" style="4" customWidth="1"/>
    <col min="24" max="24" width="20.421875" style="4" customWidth="1"/>
    <col min="25" max="16384" width="9.140625" style="4" customWidth="1"/>
  </cols>
  <sheetData>
    <row r="1" spans="11:22" ht="39" customHeight="1">
      <c r="K1" s="124"/>
      <c r="L1" s="124"/>
      <c r="M1" s="124"/>
      <c r="N1" s="124"/>
      <c r="O1" s="124"/>
      <c r="P1" s="124"/>
      <c r="Q1" s="125" t="s">
        <v>328</v>
      </c>
      <c r="R1" s="125"/>
      <c r="S1" s="125"/>
      <c r="T1" s="125"/>
      <c r="U1" s="125"/>
      <c r="V1" s="125"/>
    </row>
    <row r="2" spans="13:22" ht="12.75"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3:22" s="79" customFormat="1" ht="32.25" customHeight="1">
      <c r="M3" s="113"/>
      <c r="N3" s="113"/>
      <c r="O3" s="113"/>
      <c r="P3" s="113"/>
      <c r="Q3" s="156" t="s">
        <v>319</v>
      </c>
      <c r="R3" s="156"/>
      <c r="S3" s="156"/>
      <c r="T3" s="156"/>
      <c r="U3" s="156"/>
      <c r="V3" s="156"/>
    </row>
    <row r="4" spans="13:22" s="79" customFormat="1" ht="25.5" customHeight="1"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1:23" s="5" customFormat="1" ht="54" customHeight="1">
      <c r="A5" s="162" t="s">
        <v>206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81"/>
    </row>
    <row r="6" spans="1:23" s="42" customFormat="1" ht="28.5" customHeight="1">
      <c r="A6" s="130" t="s">
        <v>29</v>
      </c>
      <c r="B6" s="130" t="s">
        <v>1</v>
      </c>
      <c r="C6" s="130" t="s">
        <v>30</v>
      </c>
      <c r="D6" s="128" t="s">
        <v>31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29"/>
      <c r="T6" s="159" t="s">
        <v>32</v>
      </c>
      <c r="U6" s="159"/>
      <c r="V6" s="159"/>
      <c r="W6" s="82"/>
    </row>
    <row r="7" spans="1:23" s="6" customFormat="1" ht="32.25" customHeight="1">
      <c r="A7" s="131"/>
      <c r="B7" s="131"/>
      <c r="C7" s="131"/>
      <c r="D7" s="154" t="s">
        <v>33</v>
      </c>
      <c r="E7" s="158"/>
      <c r="F7" s="158"/>
      <c r="G7" s="158"/>
      <c r="H7" s="158"/>
      <c r="I7" s="155"/>
      <c r="J7" s="152" t="s">
        <v>34</v>
      </c>
      <c r="K7" s="153"/>
      <c r="L7" s="152" t="s">
        <v>35</v>
      </c>
      <c r="M7" s="153"/>
      <c r="N7" s="152" t="s">
        <v>36</v>
      </c>
      <c r="O7" s="153"/>
      <c r="P7" s="152" t="s">
        <v>37</v>
      </c>
      <c r="Q7" s="153"/>
      <c r="R7" s="152" t="s">
        <v>38</v>
      </c>
      <c r="S7" s="153"/>
      <c r="T7" s="130" t="s">
        <v>39</v>
      </c>
      <c r="U7" s="130" t="s">
        <v>40</v>
      </c>
      <c r="V7" s="130" t="s">
        <v>41</v>
      </c>
      <c r="W7" s="33"/>
    </row>
    <row r="8" spans="1:23" s="6" customFormat="1" ht="30.75" customHeight="1">
      <c r="A8" s="132"/>
      <c r="B8" s="132"/>
      <c r="C8" s="132"/>
      <c r="D8" s="47" t="s">
        <v>42</v>
      </c>
      <c r="E8" s="47" t="s">
        <v>43</v>
      </c>
      <c r="F8" s="47" t="s">
        <v>44</v>
      </c>
      <c r="G8" s="47" t="s">
        <v>45</v>
      </c>
      <c r="H8" s="47" t="s">
        <v>203</v>
      </c>
      <c r="I8" s="47" t="s">
        <v>120</v>
      </c>
      <c r="J8" s="154"/>
      <c r="K8" s="155"/>
      <c r="L8" s="154"/>
      <c r="M8" s="155"/>
      <c r="N8" s="154"/>
      <c r="O8" s="155"/>
      <c r="P8" s="154"/>
      <c r="Q8" s="155"/>
      <c r="R8" s="154"/>
      <c r="S8" s="155"/>
      <c r="T8" s="132"/>
      <c r="U8" s="132"/>
      <c r="V8" s="132"/>
      <c r="W8" s="33"/>
    </row>
    <row r="9" spans="1:23" s="5" customFormat="1" ht="15">
      <c r="A9" s="48"/>
      <c r="B9" s="48"/>
      <c r="C9" s="49" t="s">
        <v>24</v>
      </c>
      <c r="D9" s="49" t="s">
        <v>24</v>
      </c>
      <c r="E9" s="49" t="s">
        <v>24</v>
      </c>
      <c r="F9" s="49" t="s">
        <v>24</v>
      </c>
      <c r="G9" s="49" t="s">
        <v>24</v>
      </c>
      <c r="H9" s="49" t="s">
        <v>24</v>
      </c>
      <c r="I9" s="49" t="s">
        <v>24</v>
      </c>
      <c r="J9" s="49" t="s">
        <v>46</v>
      </c>
      <c r="K9" s="49" t="s">
        <v>24</v>
      </c>
      <c r="L9" s="49" t="s">
        <v>47</v>
      </c>
      <c r="M9" s="49" t="s">
        <v>24</v>
      </c>
      <c r="N9" s="49" t="s">
        <v>47</v>
      </c>
      <c r="O9" s="49" t="s">
        <v>24</v>
      </c>
      <c r="P9" s="49" t="s">
        <v>47</v>
      </c>
      <c r="Q9" s="49" t="s">
        <v>24</v>
      </c>
      <c r="R9" s="49" t="s">
        <v>48</v>
      </c>
      <c r="S9" s="49" t="s">
        <v>24</v>
      </c>
      <c r="T9" s="49" t="s">
        <v>24</v>
      </c>
      <c r="U9" s="49" t="s">
        <v>49</v>
      </c>
      <c r="V9" s="49" t="s">
        <v>24</v>
      </c>
      <c r="W9" s="81"/>
    </row>
    <row r="10" spans="1:23" s="5" customFormat="1" ht="15">
      <c r="A10" s="50">
        <v>1</v>
      </c>
      <c r="B10" s="50">
        <v>2</v>
      </c>
      <c r="C10" s="50">
        <v>3</v>
      </c>
      <c r="D10" s="50">
        <v>4</v>
      </c>
      <c r="E10" s="50" t="s">
        <v>50</v>
      </c>
      <c r="F10" s="50" t="s">
        <v>51</v>
      </c>
      <c r="G10" s="50" t="s">
        <v>52</v>
      </c>
      <c r="H10" s="50" t="s">
        <v>53</v>
      </c>
      <c r="I10" s="50" t="s">
        <v>54</v>
      </c>
      <c r="J10" s="50">
        <v>5</v>
      </c>
      <c r="K10" s="50">
        <v>6</v>
      </c>
      <c r="L10" s="50">
        <v>7</v>
      </c>
      <c r="M10" s="50">
        <v>8</v>
      </c>
      <c r="N10" s="50">
        <v>9</v>
      </c>
      <c r="O10" s="50">
        <v>10</v>
      </c>
      <c r="P10" s="50">
        <v>11</v>
      </c>
      <c r="Q10" s="50">
        <v>12</v>
      </c>
      <c r="R10" s="50">
        <v>13</v>
      </c>
      <c r="S10" s="50">
        <v>14</v>
      </c>
      <c r="T10" s="50">
        <v>15</v>
      </c>
      <c r="U10" s="50">
        <v>16</v>
      </c>
      <c r="V10" s="50">
        <v>17</v>
      </c>
      <c r="W10" s="81"/>
    </row>
    <row r="11" spans="1:23" s="5" customFormat="1" ht="15">
      <c r="A11" s="146" t="s">
        <v>204</v>
      </c>
      <c r="B11" s="147"/>
      <c r="C11" s="43">
        <f aca="true" t="shared" si="0" ref="C11:V11">C13+C30+C65</f>
        <v>281775499.11</v>
      </c>
      <c r="D11" s="43">
        <f t="shared" si="0"/>
        <v>79229024.63</v>
      </c>
      <c r="E11" s="43">
        <f t="shared" si="0"/>
        <v>59983486.81</v>
      </c>
      <c r="F11" s="43">
        <f t="shared" si="0"/>
        <v>9263033.940000001</v>
      </c>
      <c r="G11" s="43">
        <f t="shared" si="0"/>
        <v>4601430</v>
      </c>
      <c r="H11" s="43">
        <f t="shared" si="0"/>
        <v>5381073.88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62449.3</v>
      </c>
      <c r="M11" s="43">
        <f t="shared" si="0"/>
        <v>166286699.48</v>
      </c>
      <c r="N11" s="43">
        <f t="shared" si="0"/>
        <v>0</v>
      </c>
      <c r="O11" s="43">
        <f t="shared" si="0"/>
        <v>0</v>
      </c>
      <c r="P11" s="43">
        <f t="shared" si="0"/>
        <v>4335</v>
      </c>
      <c r="Q11" s="43">
        <f t="shared" si="0"/>
        <v>29127627</v>
      </c>
      <c r="R11" s="43">
        <f t="shared" si="0"/>
        <v>0</v>
      </c>
      <c r="S11" s="43">
        <f t="shared" si="0"/>
        <v>0</v>
      </c>
      <c r="T11" s="43">
        <f t="shared" si="0"/>
        <v>0</v>
      </c>
      <c r="U11" s="43">
        <f t="shared" si="0"/>
        <v>0</v>
      </c>
      <c r="V11" s="43">
        <f t="shared" si="0"/>
        <v>7132148</v>
      </c>
      <c r="W11" s="81"/>
    </row>
    <row r="12" spans="1:23" s="5" customFormat="1" ht="15">
      <c r="A12" s="161">
        <v>2014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81"/>
    </row>
    <row r="13" spans="1:23" s="54" customFormat="1" ht="15">
      <c r="A13" s="51" t="s">
        <v>119</v>
      </c>
      <c r="B13" s="52" t="s">
        <v>56</v>
      </c>
      <c r="C13" s="53">
        <f>SUM(C14:C28)</f>
        <v>28291233.07</v>
      </c>
      <c r="D13" s="53">
        <f aca="true" t="shared" si="1" ref="D13:V13">SUM(D14:D28)</f>
        <v>2329288</v>
      </c>
      <c r="E13" s="53">
        <f t="shared" si="1"/>
        <v>2329288</v>
      </c>
      <c r="F13" s="53">
        <f t="shared" si="1"/>
        <v>0</v>
      </c>
      <c r="G13" s="53">
        <f t="shared" si="1"/>
        <v>0</v>
      </c>
      <c r="H13" s="53">
        <f t="shared" si="1"/>
        <v>0</v>
      </c>
      <c r="I13" s="53">
        <f t="shared" si="1"/>
        <v>0</v>
      </c>
      <c r="J13" s="53">
        <f t="shared" si="1"/>
        <v>0</v>
      </c>
      <c r="K13" s="53">
        <f t="shared" si="1"/>
        <v>0</v>
      </c>
      <c r="L13" s="53">
        <f t="shared" si="1"/>
        <v>14407.4</v>
      </c>
      <c r="M13" s="53">
        <f t="shared" si="1"/>
        <v>25961945.07</v>
      </c>
      <c r="N13" s="53">
        <f t="shared" si="1"/>
        <v>0</v>
      </c>
      <c r="O13" s="53">
        <f t="shared" si="1"/>
        <v>0</v>
      </c>
      <c r="P13" s="53">
        <f t="shared" si="1"/>
        <v>0</v>
      </c>
      <c r="Q13" s="53">
        <f t="shared" si="1"/>
        <v>0</v>
      </c>
      <c r="R13" s="53">
        <f t="shared" si="1"/>
        <v>0</v>
      </c>
      <c r="S13" s="53">
        <f t="shared" si="1"/>
        <v>0</v>
      </c>
      <c r="T13" s="53">
        <f t="shared" si="1"/>
        <v>0</v>
      </c>
      <c r="U13" s="53">
        <f t="shared" si="1"/>
        <v>0</v>
      </c>
      <c r="V13" s="53">
        <f t="shared" si="1"/>
        <v>0</v>
      </c>
      <c r="W13" s="83"/>
    </row>
    <row r="14" spans="1:23" s="6" customFormat="1" ht="15">
      <c r="A14" s="55" t="s">
        <v>77</v>
      </c>
      <c r="B14" s="56" t="s">
        <v>57</v>
      </c>
      <c r="C14" s="57">
        <f aca="true" t="shared" si="2" ref="C14:C28">D14+M14+Q14</f>
        <v>4981057</v>
      </c>
      <c r="D14" s="57">
        <f aca="true" t="shared" si="3" ref="D14:D28">SUM(E14:I14)</f>
        <v>1447929</v>
      </c>
      <c r="E14" s="57">
        <v>1447929</v>
      </c>
      <c r="F14" s="57">
        <v>0</v>
      </c>
      <c r="G14" s="57">
        <v>0</v>
      </c>
      <c r="H14" s="57">
        <v>0</v>
      </c>
      <c r="I14" s="57">
        <v>0</v>
      </c>
      <c r="J14" s="58">
        <v>0</v>
      </c>
      <c r="K14" s="58">
        <v>0</v>
      </c>
      <c r="L14" s="57">
        <v>1350</v>
      </c>
      <c r="M14" s="57">
        <v>3533128</v>
      </c>
      <c r="N14" s="58">
        <v>0</v>
      </c>
      <c r="O14" s="58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33"/>
    </row>
    <row r="15" spans="1:23" s="6" customFormat="1" ht="15">
      <c r="A15" s="55" t="s">
        <v>103</v>
      </c>
      <c r="B15" s="56" t="s">
        <v>58</v>
      </c>
      <c r="C15" s="57">
        <f t="shared" si="2"/>
        <v>911991</v>
      </c>
      <c r="D15" s="57">
        <f t="shared" si="3"/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8">
        <v>0</v>
      </c>
      <c r="K15" s="58">
        <v>0</v>
      </c>
      <c r="L15" s="57">
        <v>552</v>
      </c>
      <c r="M15" s="57">
        <v>911991</v>
      </c>
      <c r="N15" s="58">
        <v>0</v>
      </c>
      <c r="O15" s="58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33"/>
    </row>
    <row r="16" spans="1:23" s="6" customFormat="1" ht="15">
      <c r="A16" s="55" t="s">
        <v>118</v>
      </c>
      <c r="B16" s="56" t="s">
        <v>59</v>
      </c>
      <c r="C16" s="57">
        <f t="shared" si="2"/>
        <v>1849105</v>
      </c>
      <c r="D16" s="57">
        <f t="shared" si="3"/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8">
        <v>0</v>
      </c>
      <c r="K16" s="58">
        <v>0</v>
      </c>
      <c r="L16" s="57">
        <v>1100</v>
      </c>
      <c r="M16" s="57">
        <v>1849105</v>
      </c>
      <c r="N16" s="58">
        <v>0</v>
      </c>
      <c r="O16" s="58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33"/>
    </row>
    <row r="17" spans="1:23" s="6" customFormat="1" ht="15">
      <c r="A17" s="55" t="s">
        <v>121</v>
      </c>
      <c r="B17" s="56" t="s">
        <v>60</v>
      </c>
      <c r="C17" s="57">
        <f t="shared" si="2"/>
        <v>2052504</v>
      </c>
      <c r="D17" s="57">
        <f t="shared" si="3"/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8">
        <v>0</v>
      </c>
      <c r="K17" s="58">
        <v>0</v>
      </c>
      <c r="L17" s="57">
        <v>1120</v>
      </c>
      <c r="M17" s="57">
        <v>2052504</v>
      </c>
      <c r="N17" s="58">
        <v>0</v>
      </c>
      <c r="O17" s="58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33"/>
    </row>
    <row r="18" spans="1:23" s="6" customFormat="1" ht="15">
      <c r="A18" s="55" t="s">
        <v>122</v>
      </c>
      <c r="B18" s="56" t="s">
        <v>61</v>
      </c>
      <c r="C18" s="57">
        <f t="shared" si="2"/>
        <v>2583869</v>
      </c>
      <c r="D18" s="57">
        <f t="shared" si="3"/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8">
        <v>0</v>
      </c>
      <c r="K18" s="58">
        <v>0</v>
      </c>
      <c r="L18" s="57">
        <v>1756</v>
      </c>
      <c r="M18" s="57">
        <v>2583869</v>
      </c>
      <c r="N18" s="58">
        <v>0</v>
      </c>
      <c r="O18" s="58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33"/>
    </row>
    <row r="19" spans="1:23" s="6" customFormat="1" ht="15">
      <c r="A19" s="55" t="s">
        <v>123</v>
      </c>
      <c r="B19" s="56" t="s">
        <v>62</v>
      </c>
      <c r="C19" s="57">
        <f t="shared" si="2"/>
        <v>539878</v>
      </c>
      <c r="D19" s="57">
        <f t="shared" si="3"/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8">
        <v>0</v>
      </c>
      <c r="K19" s="58">
        <v>0</v>
      </c>
      <c r="L19" s="57">
        <v>224</v>
      </c>
      <c r="M19" s="57">
        <v>539878</v>
      </c>
      <c r="N19" s="58">
        <v>0</v>
      </c>
      <c r="O19" s="58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33"/>
    </row>
    <row r="20" spans="1:23" s="6" customFormat="1" ht="15">
      <c r="A20" s="55" t="s">
        <v>124</v>
      </c>
      <c r="B20" s="56" t="s">
        <v>63</v>
      </c>
      <c r="C20" s="57">
        <f t="shared" si="2"/>
        <v>2898687</v>
      </c>
      <c r="D20" s="57">
        <f t="shared" si="3"/>
        <v>393986</v>
      </c>
      <c r="E20" s="57">
        <v>393986</v>
      </c>
      <c r="F20" s="57">
        <v>0</v>
      </c>
      <c r="G20" s="57">
        <v>0</v>
      </c>
      <c r="H20" s="57">
        <v>0</v>
      </c>
      <c r="I20" s="57">
        <v>0</v>
      </c>
      <c r="J20" s="58">
        <v>0</v>
      </c>
      <c r="K20" s="58">
        <v>0</v>
      </c>
      <c r="L20" s="57">
        <v>1350</v>
      </c>
      <c r="M20" s="57">
        <v>2504701</v>
      </c>
      <c r="N20" s="58">
        <v>0</v>
      </c>
      <c r="O20" s="58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33"/>
    </row>
    <row r="21" spans="1:23" s="6" customFormat="1" ht="15">
      <c r="A21" s="55" t="s">
        <v>125</v>
      </c>
      <c r="B21" s="56" t="s">
        <v>64</v>
      </c>
      <c r="C21" s="57">
        <f t="shared" si="2"/>
        <v>487373</v>
      </c>
      <c r="D21" s="57">
        <f t="shared" si="3"/>
        <v>487373</v>
      </c>
      <c r="E21" s="57">
        <v>487373</v>
      </c>
      <c r="F21" s="57">
        <v>0</v>
      </c>
      <c r="G21" s="57">
        <v>0</v>
      </c>
      <c r="H21" s="57">
        <v>0</v>
      </c>
      <c r="I21" s="57">
        <v>0</v>
      </c>
      <c r="J21" s="58">
        <v>0</v>
      </c>
      <c r="K21" s="58">
        <v>0</v>
      </c>
      <c r="L21" s="57">
        <v>0</v>
      </c>
      <c r="M21" s="57">
        <v>0</v>
      </c>
      <c r="N21" s="58">
        <v>0</v>
      </c>
      <c r="O21" s="58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33"/>
    </row>
    <row r="22" spans="1:23" s="6" customFormat="1" ht="15">
      <c r="A22" s="55" t="s">
        <v>126</v>
      </c>
      <c r="B22" s="56" t="s">
        <v>65</v>
      </c>
      <c r="C22" s="57">
        <f t="shared" si="2"/>
        <v>1782685</v>
      </c>
      <c r="D22" s="57">
        <f t="shared" si="3"/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8">
        <v>0</v>
      </c>
      <c r="K22" s="58">
        <v>0</v>
      </c>
      <c r="L22" s="57">
        <v>1080</v>
      </c>
      <c r="M22" s="57">
        <v>1782685</v>
      </c>
      <c r="N22" s="58">
        <v>0</v>
      </c>
      <c r="O22" s="58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33"/>
    </row>
    <row r="23" spans="1:23" s="6" customFormat="1" ht="15">
      <c r="A23" s="55" t="s">
        <v>127</v>
      </c>
      <c r="B23" s="56" t="s">
        <v>66</v>
      </c>
      <c r="C23" s="57">
        <f t="shared" si="2"/>
        <v>1500473.07</v>
      </c>
      <c r="D23" s="57">
        <f t="shared" si="3"/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8">
        <v>0</v>
      </c>
      <c r="K23" s="58">
        <v>0</v>
      </c>
      <c r="L23" s="57">
        <v>1140</v>
      </c>
      <c r="M23" s="57">
        <v>1500473.07</v>
      </c>
      <c r="N23" s="58">
        <v>0</v>
      </c>
      <c r="O23" s="58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33"/>
    </row>
    <row r="24" spans="1:23" s="6" customFormat="1" ht="15">
      <c r="A24" s="55" t="s">
        <v>128</v>
      </c>
      <c r="B24" s="56" t="s">
        <v>67</v>
      </c>
      <c r="C24" s="57">
        <f t="shared" si="2"/>
        <v>2691072</v>
      </c>
      <c r="D24" s="57">
        <f t="shared" si="3"/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8">
        <v>0</v>
      </c>
      <c r="K24" s="58">
        <v>0</v>
      </c>
      <c r="L24" s="57">
        <v>1081</v>
      </c>
      <c r="M24" s="57">
        <v>2691072</v>
      </c>
      <c r="N24" s="58">
        <v>0</v>
      </c>
      <c r="O24" s="58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33"/>
    </row>
    <row r="25" spans="1:23" s="6" customFormat="1" ht="15">
      <c r="A25" s="55" t="s">
        <v>129</v>
      </c>
      <c r="B25" s="56" t="s">
        <v>68</v>
      </c>
      <c r="C25" s="57">
        <f t="shared" si="2"/>
        <v>1200128</v>
      </c>
      <c r="D25" s="57">
        <f t="shared" si="3"/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8">
        <v>0</v>
      </c>
      <c r="K25" s="58">
        <v>0</v>
      </c>
      <c r="L25" s="57">
        <v>820</v>
      </c>
      <c r="M25" s="57">
        <v>1200128</v>
      </c>
      <c r="N25" s="58">
        <v>0</v>
      </c>
      <c r="O25" s="58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33"/>
    </row>
    <row r="26" spans="1:23" s="6" customFormat="1" ht="15">
      <c r="A26" s="55" t="s">
        <v>130</v>
      </c>
      <c r="B26" s="56" t="s">
        <v>69</v>
      </c>
      <c r="C26" s="57">
        <f t="shared" si="2"/>
        <v>1644533</v>
      </c>
      <c r="D26" s="57">
        <f t="shared" si="3"/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8">
        <v>0</v>
      </c>
      <c r="K26" s="58">
        <v>0</v>
      </c>
      <c r="L26" s="57">
        <v>1118</v>
      </c>
      <c r="M26" s="57">
        <v>1644533</v>
      </c>
      <c r="N26" s="58">
        <v>0</v>
      </c>
      <c r="O26" s="58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33"/>
    </row>
    <row r="27" spans="1:23" s="6" customFormat="1" ht="15">
      <c r="A27" s="55" t="s">
        <v>131</v>
      </c>
      <c r="B27" s="56" t="s">
        <v>70</v>
      </c>
      <c r="C27" s="57">
        <f t="shared" si="2"/>
        <v>1880039</v>
      </c>
      <c r="D27" s="57">
        <f t="shared" si="3"/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8">
        <v>0</v>
      </c>
      <c r="K27" s="58">
        <v>0</v>
      </c>
      <c r="L27" s="57">
        <v>1156.4</v>
      </c>
      <c r="M27" s="57">
        <v>1880039</v>
      </c>
      <c r="N27" s="58">
        <v>0</v>
      </c>
      <c r="O27" s="58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33"/>
    </row>
    <row r="28" spans="1:23" s="6" customFormat="1" ht="15">
      <c r="A28" s="55" t="s">
        <v>132</v>
      </c>
      <c r="B28" s="56" t="s">
        <v>71</v>
      </c>
      <c r="C28" s="57">
        <f t="shared" si="2"/>
        <v>1287839</v>
      </c>
      <c r="D28" s="57">
        <f t="shared" si="3"/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8">
        <v>0</v>
      </c>
      <c r="K28" s="58">
        <v>0</v>
      </c>
      <c r="L28" s="57">
        <v>560</v>
      </c>
      <c r="M28" s="57">
        <v>1287839</v>
      </c>
      <c r="N28" s="58">
        <v>0</v>
      </c>
      <c r="O28" s="58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33"/>
    </row>
    <row r="29" spans="1:23" s="6" customFormat="1" ht="15">
      <c r="A29" s="161">
        <v>2015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33"/>
    </row>
    <row r="30" spans="1:23" s="6" customFormat="1" ht="15">
      <c r="A30" s="51" t="s">
        <v>119</v>
      </c>
      <c r="B30" s="59" t="s">
        <v>56</v>
      </c>
      <c r="C30" s="38">
        <f aca="true" t="shared" si="4" ref="C30:V30">SUM(C31:C63)</f>
        <v>104869197.03999999</v>
      </c>
      <c r="D30" s="38">
        <f>SUM(D31:D63)</f>
        <v>31507909.629999995</v>
      </c>
      <c r="E30" s="38">
        <f t="shared" si="4"/>
        <v>24246961.81</v>
      </c>
      <c r="F30" s="38">
        <f t="shared" si="4"/>
        <v>6132555.94</v>
      </c>
      <c r="G30" s="38">
        <f t="shared" si="4"/>
        <v>0</v>
      </c>
      <c r="H30" s="38">
        <f t="shared" si="4"/>
        <v>1128391.88</v>
      </c>
      <c r="I30" s="38">
        <f t="shared" si="4"/>
        <v>0</v>
      </c>
      <c r="J30" s="38">
        <f t="shared" si="4"/>
        <v>0</v>
      </c>
      <c r="K30" s="38">
        <f t="shared" si="4"/>
        <v>0</v>
      </c>
      <c r="L30" s="38">
        <f t="shared" si="4"/>
        <v>27781.800000000003</v>
      </c>
      <c r="M30" s="38">
        <f t="shared" si="4"/>
        <v>72761831.41</v>
      </c>
      <c r="N30" s="38">
        <f t="shared" si="4"/>
        <v>0</v>
      </c>
      <c r="O30" s="38">
        <f t="shared" si="4"/>
        <v>0</v>
      </c>
      <c r="P30" s="38">
        <f t="shared" si="4"/>
        <v>0</v>
      </c>
      <c r="Q30" s="38">
        <f t="shared" si="4"/>
        <v>0</v>
      </c>
      <c r="R30" s="38">
        <f t="shared" si="4"/>
        <v>0</v>
      </c>
      <c r="S30" s="38">
        <f t="shared" si="4"/>
        <v>0</v>
      </c>
      <c r="T30" s="38">
        <f t="shared" si="4"/>
        <v>0</v>
      </c>
      <c r="U30" s="38">
        <f t="shared" si="4"/>
        <v>0</v>
      </c>
      <c r="V30" s="38">
        <f t="shared" si="4"/>
        <v>599456</v>
      </c>
      <c r="W30" s="33"/>
    </row>
    <row r="31" spans="1:23" s="6" customFormat="1" ht="15">
      <c r="A31" s="55" t="s">
        <v>77</v>
      </c>
      <c r="B31" s="56" t="s">
        <v>81</v>
      </c>
      <c r="C31" s="57">
        <f>D31+M31+Q31+V31</f>
        <v>5445150</v>
      </c>
      <c r="D31" s="57">
        <f>SUM(E31:I31)</f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2280</v>
      </c>
      <c r="M31" s="57">
        <v>5445150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33"/>
    </row>
    <row r="32" spans="1:23" s="6" customFormat="1" ht="15">
      <c r="A32" s="55" t="s">
        <v>103</v>
      </c>
      <c r="B32" s="56" t="s">
        <v>82</v>
      </c>
      <c r="C32" s="57">
        <f aca="true" t="shared" si="5" ref="C32:C63">D32+M32+Q32+V32</f>
        <v>2896431.83</v>
      </c>
      <c r="D32" s="57">
        <f>SUM(E32:I32)</f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1131.4</v>
      </c>
      <c r="M32" s="57">
        <v>2896431.83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33"/>
    </row>
    <row r="33" spans="1:23" s="6" customFormat="1" ht="15">
      <c r="A33" s="55" t="s">
        <v>118</v>
      </c>
      <c r="B33" s="56" t="s">
        <v>83</v>
      </c>
      <c r="C33" s="57">
        <f t="shared" si="5"/>
        <v>3061195.42</v>
      </c>
      <c r="D33" s="57">
        <f>SUM(E33:I33)</f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1238</v>
      </c>
      <c r="M33" s="57">
        <v>3061195.42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33"/>
    </row>
    <row r="34" spans="1:23" s="6" customFormat="1" ht="15">
      <c r="A34" s="55" t="s">
        <v>121</v>
      </c>
      <c r="B34" s="56" t="s">
        <v>114</v>
      </c>
      <c r="C34" s="57">
        <f t="shared" si="5"/>
        <v>5720763</v>
      </c>
      <c r="D34" s="57">
        <f>SUM(E34:I34)</f>
        <v>5468958</v>
      </c>
      <c r="E34" s="57">
        <v>5468958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251805</v>
      </c>
      <c r="W34" s="33"/>
    </row>
    <row r="35" spans="1:23" s="6" customFormat="1" ht="15">
      <c r="A35" s="55" t="s">
        <v>122</v>
      </c>
      <c r="B35" s="56" t="s">
        <v>78</v>
      </c>
      <c r="C35" s="57">
        <f t="shared" si="5"/>
        <v>734182</v>
      </c>
      <c r="D35" s="57">
        <f aca="true" t="shared" si="6" ref="D35:D63">SUM(E35:I35)</f>
        <v>734182</v>
      </c>
      <c r="E35" s="57">
        <v>0</v>
      </c>
      <c r="F35" s="57">
        <v>0</v>
      </c>
      <c r="G35" s="57">
        <v>0</v>
      </c>
      <c r="H35" s="57">
        <v>734182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33"/>
    </row>
    <row r="36" spans="1:23" s="6" customFormat="1" ht="15">
      <c r="A36" s="55" t="s">
        <v>123</v>
      </c>
      <c r="B36" s="56" t="s">
        <v>61</v>
      </c>
      <c r="C36" s="57">
        <f t="shared" si="5"/>
        <v>7273924</v>
      </c>
      <c r="D36" s="57">
        <f t="shared" si="6"/>
        <v>7273924</v>
      </c>
      <c r="E36" s="57">
        <v>6213416</v>
      </c>
      <c r="F36" s="57">
        <v>1060508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33"/>
    </row>
    <row r="37" spans="1:23" s="6" customFormat="1" ht="15">
      <c r="A37" s="55" t="s">
        <v>124</v>
      </c>
      <c r="B37" s="56" t="s">
        <v>63</v>
      </c>
      <c r="C37" s="57">
        <f t="shared" si="5"/>
        <v>394209.88</v>
      </c>
      <c r="D37" s="57">
        <f>SUM(E37:I37)</f>
        <v>394209.88</v>
      </c>
      <c r="E37" s="57">
        <v>0</v>
      </c>
      <c r="F37" s="57">
        <v>0</v>
      </c>
      <c r="G37" s="57">
        <v>0</v>
      </c>
      <c r="H37" s="57">
        <v>394209.88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33"/>
    </row>
    <row r="38" spans="1:23" s="6" customFormat="1" ht="15">
      <c r="A38" s="55" t="s">
        <v>125</v>
      </c>
      <c r="B38" s="56" t="s">
        <v>84</v>
      </c>
      <c r="C38" s="57">
        <f t="shared" si="5"/>
        <v>864157.41</v>
      </c>
      <c r="D38" s="57">
        <f t="shared" si="6"/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364</v>
      </c>
      <c r="M38" s="57">
        <v>864157.41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33"/>
    </row>
    <row r="39" spans="1:23" s="6" customFormat="1" ht="15">
      <c r="A39" s="55" t="s">
        <v>126</v>
      </c>
      <c r="B39" s="56" t="s">
        <v>80</v>
      </c>
      <c r="C39" s="57">
        <f t="shared" si="5"/>
        <v>861043.74</v>
      </c>
      <c r="D39" s="57">
        <f t="shared" si="6"/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360.8</v>
      </c>
      <c r="M39" s="57">
        <v>861043.74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33"/>
    </row>
    <row r="40" spans="1:23" s="6" customFormat="1" ht="15">
      <c r="A40" s="55" t="s">
        <v>127</v>
      </c>
      <c r="B40" s="56" t="s">
        <v>85</v>
      </c>
      <c r="C40" s="57">
        <f t="shared" si="5"/>
        <v>3445226</v>
      </c>
      <c r="D40" s="57">
        <f t="shared" si="6"/>
        <v>681018</v>
      </c>
      <c r="E40" s="57">
        <v>0</v>
      </c>
      <c r="F40" s="57">
        <v>681018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1144</v>
      </c>
      <c r="M40" s="57">
        <v>2764208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33"/>
    </row>
    <row r="41" spans="1:23" s="6" customFormat="1" ht="15">
      <c r="A41" s="55" t="s">
        <v>128</v>
      </c>
      <c r="B41" s="56" t="s">
        <v>86</v>
      </c>
      <c r="C41" s="57">
        <f t="shared" si="5"/>
        <v>933519.6</v>
      </c>
      <c r="D41" s="57">
        <f t="shared" si="6"/>
        <v>933519.6</v>
      </c>
      <c r="E41" s="57">
        <v>0</v>
      </c>
      <c r="F41" s="57">
        <v>933519.6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33"/>
    </row>
    <row r="42" spans="1:23" s="6" customFormat="1" ht="15">
      <c r="A42" s="55" t="s">
        <v>129</v>
      </c>
      <c r="B42" s="56" t="s">
        <v>72</v>
      </c>
      <c r="C42" s="57">
        <f t="shared" si="5"/>
        <v>2090770.77</v>
      </c>
      <c r="D42" s="57">
        <f>SUM(E42:I42)</f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804</v>
      </c>
      <c r="M42" s="57">
        <v>2090770.77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33"/>
    </row>
    <row r="43" spans="1:23" s="6" customFormat="1" ht="15">
      <c r="A43" s="55" t="s">
        <v>130</v>
      </c>
      <c r="B43" s="56" t="s">
        <v>115</v>
      </c>
      <c r="C43" s="57">
        <f t="shared" si="5"/>
        <v>2090770.77</v>
      </c>
      <c r="D43" s="57">
        <f>SUM(E43:I43)</f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804</v>
      </c>
      <c r="M43" s="57">
        <v>2090770.77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33"/>
    </row>
    <row r="44" spans="1:23" s="6" customFormat="1" ht="15">
      <c r="A44" s="55" t="s">
        <v>131</v>
      </c>
      <c r="B44" s="56" t="s">
        <v>87</v>
      </c>
      <c r="C44" s="57">
        <f t="shared" si="5"/>
        <v>1332722.17</v>
      </c>
      <c r="D44" s="57">
        <f t="shared" si="6"/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444</v>
      </c>
      <c r="M44" s="57">
        <v>1332722.17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33"/>
    </row>
    <row r="45" spans="1:23" s="6" customFormat="1" ht="15">
      <c r="A45" s="55" t="s">
        <v>132</v>
      </c>
      <c r="B45" s="56" t="s">
        <v>66</v>
      </c>
      <c r="C45" s="57">
        <f t="shared" si="5"/>
        <v>8278586</v>
      </c>
      <c r="D45" s="57">
        <f>SUM(E45:I45)</f>
        <v>7930935</v>
      </c>
      <c r="E45" s="57">
        <v>7930935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347651</v>
      </c>
      <c r="W45" s="33"/>
    </row>
    <row r="46" spans="1:23" s="6" customFormat="1" ht="15">
      <c r="A46" s="55" t="s">
        <v>133</v>
      </c>
      <c r="B46" s="56" t="s">
        <v>116</v>
      </c>
      <c r="C46" s="57">
        <f t="shared" si="5"/>
        <v>1461418.22</v>
      </c>
      <c r="D46" s="57">
        <f>SUM(E46:I46)</f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568</v>
      </c>
      <c r="M46" s="57">
        <v>1461418.22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33"/>
    </row>
    <row r="47" spans="1:23" s="6" customFormat="1" ht="15">
      <c r="A47" s="55" t="s">
        <v>134</v>
      </c>
      <c r="B47" s="56" t="s">
        <v>104</v>
      </c>
      <c r="C47" s="57">
        <f t="shared" si="5"/>
        <v>2927744.65</v>
      </c>
      <c r="D47" s="57">
        <f>SUM(E47:I47)</f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1083.6</v>
      </c>
      <c r="M47" s="57">
        <v>2927744.65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33"/>
    </row>
    <row r="48" spans="1:23" s="6" customFormat="1" ht="15">
      <c r="A48" s="55" t="s">
        <v>135</v>
      </c>
      <c r="B48" s="56" t="s">
        <v>88</v>
      </c>
      <c r="C48" s="57">
        <f t="shared" si="5"/>
        <v>681018</v>
      </c>
      <c r="D48" s="57">
        <f t="shared" si="6"/>
        <v>681018</v>
      </c>
      <c r="E48" s="57">
        <v>0</v>
      </c>
      <c r="F48" s="57">
        <v>681018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33"/>
    </row>
    <row r="49" spans="1:23" s="6" customFormat="1" ht="15">
      <c r="A49" s="55" t="s">
        <v>136</v>
      </c>
      <c r="B49" s="56" t="s">
        <v>117</v>
      </c>
      <c r="C49" s="57">
        <f t="shared" si="5"/>
        <v>1906824.05</v>
      </c>
      <c r="D49" s="57">
        <f>SUM(E49:I49)</f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809</v>
      </c>
      <c r="M49" s="57">
        <v>1906824.05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33"/>
    </row>
    <row r="50" spans="1:23" s="6" customFormat="1" ht="15">
      <c r="A50" s="55" t="s">
        <v>137</v>
      </c>
      <c r="B50" s="56" t="s">
        <v>89</v>
      </c>
      <c r="C50" s="57">
        <f t="shared" si="5"/>
        <v>7179335</v>
      </c>
      <c r="D50" s="57">
        <f>SUM(E50:I50)</f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2800</v>
      </c>
      <c r="M50" s="57">
        <v>7179335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33"/>
    </row>
    <row r="51" spans="1:23" s="6" customFormat="1" ht="15">
      <c r="A51" s="101" t="s">
        <v>138</v>
      </c>
      <c r="B51" s="102" t="s">
        <v>90</v>
      </c>
      <c r="C51" s="103">
        <f t="shared" si="5"/>
        <v>6609317.57</v>
      </c>
      <c r="D51" s="103">
        <f t="shared" si="6"/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2530</v>
      </c>
      <c r="M51" s="103">
        <v>6609317.57</v>
      </c>
      <c r="N51" s="103">
        <v>0</v>
      </c>
      <c r="O51" s="103">
        <v>0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33"/>
    </row>
    <row r="52" spans="1:23" s="6" customFormat="1" ht="15">
      <c r="A52" s="101" t="s">
        <v>139</v>
      </c>
      <c r="B52" s="102" t="s">
        <v>91</v>
      </c>
      <c r="C52" s="103">
        <f t="shared" si="5"/>
        <v>6511603</v>
      </c>
      <c r="D52" s="103">
        <f t="shared" si="6"/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2680</v>
      </c>
      <c r="M52" s="103">
        <v>6511603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33"/>
    </row>
    <row r="53" spans="1:23" s="6" customFormat="1" ht="15">
      <c r="A53" s="101" t="s">
        <v>140</v>
      </c>
      <c r="B53" s="102" t="s">
        <v>92</v>
      </c>
      <c r="C53" s="103">
        <f t="shared" si="5"/>
        <v>1611918</v>
      </c>
      <c r="D53" s="103">
        <f t="shared" si="6"/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585</v>
      </c>
      <c r="M53" s="103">
        <v>1611918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33"/>
    </row>
    <row r="54" spans="1:23" s="6" customFormat="1" ht="15">
      <c r="A54" s="101" t="s">
        <v>141</v>
      </c>
      <c r="B54" s="102" t="s">
        <v>93</v>
      </c>
      <c r="C54" s="103">
        <f t="shared" si="5"/>
        <v>573418</v>
      </c>
      <c r="D54" s="103">
        <f t="shared" si="6"/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230</v>
      </c>
      <c r="M54" s="103">
        <v>573418</v>
      </c>
      <c r="N54" s="103">
        <v>0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33"/>
    </row>
    <row r="55" spans="1:23" s="6" customFormat="1" ht="15">
      <c r="A55" s="101" t="s">
        <v>142</v>
      </c>
      <c r="B55" s="102" t="s">
        <v>94</v>
      </c>
      <c r="C55" s="103">
        <f t="shared" si="5"/>
        <v>4716315</v>
      </c>
      <c r="D55" s="103">
        <f t="shared" si="6"/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1440</v>
      </c>
      <c r="M55" s="103">
        <v>4716315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33"/>
    </row>
    <row r="56" spans="1:23" s="6" customFormat="1" ht="15">
      <c r="A56" s="101" t="s">
        <v>143</v>
      </c>
      <c r="B56" s="102" t="s">
        <v>95</v>
      </c>
      <c r="C56" s="103">
        <f t="shared" si="5"/>
        <v>5300351.37</v>
      </c>
      <c r="D56" s="103">
        <f t="shared" si="6"/>
        <v>681018.15</v>
      </c>
      <c r="E56" s="103">
        <v>0</v>
      </c>
      <c r="F56" s="103">
        <v>681018.15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1400</v>
      </c>
      <c r="M56" s="103">
        <v>4619333.22</v>
      </c>
      <c r="N56" s="103">
        <v>0</v>
      </c>
      <c r="O56" s="103">
        <v>0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33"/>
    </row>
    <row r="57" spans="1:23" s="6" customFormat="1" ht="15">
      <c r="A57" s="101" t="s">
        <v>144</v>
      </c>
      <c r="B57" s="102" t="s">
        <v>96</v>
      </c>
      <c r="C57" s="103">
        <f t="shared" si="5"/>
        <v>681018.15</v>
      </c>
      <c r="D57" s="103">
        <f t="shared" si="6"/>
        <v>681018.15</v>
      </c>
      <c r="E57" s="103">
        <v>0</v>
      </c>
      <c r="F57" s="103">
        <v>681018.15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33"/>
    </row>
    <row r="58" spans="1:23" s="6" customFormat="1" ht="15">
      <c r="A58" s="101" t="s">
        <v>145</v>
      </c>
      <c r="B58" s="102" t="s">
        <v>97</v>
      </c>
      <c r="C58" s="103">
        <f t="shared" si="5"/>
        <v>2747172</v>
      </c>
      <c r="D58" s="103">
        <f t="shared" si="6"/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1123</v>
      </c>
      <c r="M58" s="103">
        <v>2747172</v>
      </c>
      <c r="N58" s="103">
        <v>0</v>
      </c>
      <c r="O58" s="103">
        <v>0</v>
      </c>
      <c r="P58" s="103">
        <v>0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33"/>
    </row>
    <row r="59" spans="1:23" s="6" customFormat="1" ht="15">
      <c r="A59" s="101" t="s">
        <v>146</v>
      </c>
      <c r="B59" s="102" t="s">
        <v>98</v>
      </c>
      <c r="C59" s="103">
        <f t="shared" si="5"/>
        <v>3640990.41</v>
      </c>
      <c r="D59" s="103">
        <f t="shared" si="6"/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1300</v>
      </c>
      <c r="M59" s="103">
        <v>3640990.41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33"/>
    </row>
    <row r="60" spans="1:23" s="6" customFormat="1" ht="15">
      <c r="A60" s="101" t="s">
        <v>147</v>
      </c>
      <c r="B60" s="102" t="s">
        <v>99</v>
      </c>
      <c r="C60" s="103">
        <f t="shared" si="5"/>
        <v>942859.97</v>
      </c>
      <c r="D60" s="103">
        <f t="shared" si="6"/>
        <v>0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375</v>
      </c>
      <c r="M60" s="103">
        <v>942859.97</v>
      </c>
      <c r="N60" s="103">
        <v>0</v>
      </c>
      <c r="O60" s="103">
        <v>0</v>
      </c>
      <c r="P60" s="103">
        <v>0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v>0</v>
      </c>
      <c r="W60" s="33"/>
    </row>
    <row r="61" spans="1:23" s="6" customFormat="1" ht="15">
      <c r="A61" s="101" t="s">
        <v>148</v>
      </c>
      <c r="B61" s="102" t="s">
        <v>100</v>
      </c>
      <c r="C61" s="103">
        <f t="shared" si="5"/>
        <v>2897027.36</v>
      </c>
      <c r="D61" s="103">
        <f t="shared" si="6"/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1120</v>
      </c>
      <c r="M61" s="103">
        <v>2897027.36</v>
      </c>
      <c r="N61" s="103">
        <v>0</v>
      </c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33"/>
    </row>
    <row r="62" spans="1:23" s="6" customFormat="1" ht="15">
      <c r="A62" s="101" t="s">
        <v>149</v>
      </c>
      <c r="B62" s="102" t="s">
        <v>79</v>
      </c>
      <c r="C62" s="103">
        <f t="shared" si="5"/>
        <v>5324446.739999999</v>
      </c>
      <c r="D62" s="103">
        <f>SUM(E62:I62)</f>
        <v>5324446.739999999</v>
      </c>
      <c r="E62" s="103">
        <v>4633652.81</v>
      </c>
      <c r="F62" s="103">
        <v>690793.93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33"/>
    </row>
    <row r="63" spans="1:23" s="6" customFormat="1" ht="15">
      <c r="A63" s="101" t="s">
        <v>150</v>
      </c>
      <c r="B63" s="102" t="s">
        <v>101</v>
      </c>
      <c r="C63" s="103">
        <f t="shared" si="5"/>
        <v>3733766.96</v>
      </c>
      <c r="D63" s="103">
        <f t="shared" si="6"/>
        <v>723662.11</v>
      </c>
      <c r="E63" s="103">
        <v>0</v>
      </c>
      <c r="F63" s="103">
        <v>723662.11</v>
      </c>
      <c r="G63" s="103">
        <v>0</v>
      </c>
      <c r="H63" s="103">
        <v>0</v>
      </c>
      <c r="I63" s="103">
        <v>0</v>
      </c>
      <c r="J63" s="103">
        <v>0</v>
      </c>
      <c r="K63" s="103">
        <v>0</v>
      </c>
      <c r="L63" s="103">
        <v>1168</v>
      </c>
      <c r="M63" s="103">
        <v>3010104.85</v>
      </c>
      <c r="N63" s="103">
        <v>0</v>
      </c>
      <c r="O63" s="103">
        <v>0</v>
      </c>
      <c r="P63" s="103">
        <v>0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v>0</v>
      </c>
      <c r="W63" s="33"/>
    </row>
    <row r="64" spans="1:23" s="6" customFormat="1" ht="15">
      <c r="A64" s="157">
        <v>2016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33"/>
    </row>
    <row r="65" spans="1:23" s="6" customFormat="1" ht="15">
      <c r="A65" s="104" t="s">
        <v>119</v>
      </c>
      <c r="B65" s="105" t="s">
        <v>56</v>
      </c>
      <c r="C65" s="38">
        <f>SUM(C66:C130)</f>
        <v>148615069</v>
      </c>
      <c r="D65" s="106">
        <f aca="true" t="shared" si="7" ref="D65:V65">SUM(D66:D130)</f>
        <v>45391827</v>
      </c>
      <c r="E65" s="106">
        <f t="shared" si="7"/>
        <v>33407237</v>
      </c>
      <c r="F65" s="106">
        <f t="shared" si="7"/>
        <v>3130478</v>
      </c>
      <c r="G65" s="106">
        <f t="shared" si="7"/>
        <v>4601430</v>
      </c>
      <c r="H65" s="106">
        <f t="shared" si="7"/>
        <v>4252682</v>
      </c>
      <c r="I65" s="106">
        <f t="shared" si="7"/>
        <v>0</v>
      </c>
      <c r="J65" s="106">
        <f t="shared" si="7"/>
        <v>0</v>
      </c>
      <c r="K65" s="106">
        <f t="shared" si="7"/>
        <v>0</v>
      </c>
      <c r="L65" s="106">
        <f t="shared" si="7"/>
        <v>20260.100000000002</v>
      </c>
      <c r="M65" s="106">
        <f>SUM(M66:M130)</f>
        <v>67562923</v>
      </c>
      <c r="N65" s="106">
        <f t="shared" si="7"/>
        <v>0</v>
      </c>
      <c r="O65" s="106">
        <f t="shared" si="7"/>
        <v>0</v>
      </c>
      <c r="P65" s="106">
        <f t="shared" si="7"/>
        <v>4335</v>
      </c>
      <c r="Q65" s="106">
        <f t="shared" si="7"/>
        <v>29127627</v>
      </c>
      <c r="R65" s="106">
        <f t="shared" si="7"/>
        <v>0</v>
      </c>
      <c r="S65" s="106">
        <f t="shared" si="7"/>
        <v>0</v>
      </c>
      <c r="T65" s="106">
        <f t="shared" si="7"/>
        <v>0</v>
      </c>
      <c r="U65" s="106">
        <f t="shared" si="7"/>
        <v>0</v>
      </c>
      <c r="V65" s="106">
        <f t="shared" si="7"/>
        <v>6532692</v>
      </c>
      <c r="W65" s="33"/>
    </row>
    <row r="66" spans="1:24" s="6" customFormat="1" ht="15">
      <c r="A66" s="101" t="s">
        <v>77</v>
      </c>
      <c r="B66" s="102" t="s">
        <v>82</v>
      </c>
      <c r="C66" s="103">
        <f>D66+M66+Q66+V66</f>
        <v>4954179</v>
      </c>
      <c r="D66" s="103">
        <f aca="true" t="shared" si="8" ref="D66:D100">SUM(E66:I66)</f>
        <v>4798711</v>
      </c>
      <c r="E66" s="103">
        <v>4798711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3">
        <v>0</v>
      </c>
      <c r="O66" s="103">
        <v>0</v>
      </c>
      <c r="P66" s="103">
        <v>0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v>155468</v>
      </c>
      <c r="W66" s="33"/>
      <c r="X66" s="114"/>
    </row>
    <row r="67" spans="1:23" s="6" customFormat="1" ht="15">
      <c r="A67" s="101" t="s">
        <v>103</v>
      </c>
      <c r="B67" s="102" t="s">
        <v>114</v>
      </c>
      <c r="C67" s="103">
        <f aca="true" t="shared" si="9" ref="C67:C130">D67+M67+Q67+V67</f>
        <v>4573778</v>
      </c>
      <c r="D67" s="103">
        <f t="shared" si="8"/>
        <v>0</v>
      </c>
      <c r="E67" s="103">
        <f>SUM(F67:J67)</f>
        <v>0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103">
        <v>0</v>
      </c>
      <c r="L67" s="103">
        <v>1364.6</v>
      </c>
      <c r="M67" s="103">
        <v>4573778</v>
      </c>
      <c r="N67" s="103">
        <v>0</v>
      </c>
      <c r="O67" s="103">
        <v>0</v>
      </c>
      <c r="P67" s="103">
        <v>0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v>0</v>
      </c>
      <c r="W67" s="33"/>
    </row>
    <row r="68" spans="1:23" s="6" customFormat="1" ht="15">
      <c r="A68" s="101" t="s">
        <v>118</v>
      </c>
      <c r="B68" s="102" t="s">
        <v>242</v>
      </c>
      <c r="C68" s="103">
        <f t="shared" si="9"/>
        <v>7143742</v>
      </c>
      <c r="D68" s="103">
        <f t="shared" si="8"/>
        <v>0</v>
      </c>
      <c r="E68" s="107">
        <v>0</v>
      </c>
      <c r="F68" s="103">
        <v>0</v>
      </c>
      <c r="G68" s="108">
        <v>0</v>
      </c>
      <c r="H68" s="103">
        <v>0</v>
      </c>
      <c r="I68" s="109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1210</v>
      </c>
      <c r="Q68" s="103">
        <v>6952819</v>
      </c>
      <c r="R68" s="103">
        <v>0</v>
      </c>
      <c r="S68" s="103">
        <v>0</v>
      </c>
      <c r="T68" s="103">
        <v>0</v>
      </c>
      <c r="U68" s="103">
        <v>0</v>
      </c>
      <c r="V68" s="103">
        <f>109099+81824</f>
        <v>190923</v>
      </c>
      <c r="W68" s="33"/>
    </row>
    <row r="69" spans="1:23" s="6" customFormat="1" ht="15">
      <c r="A69" s="101" t="s">
        <v>121</v>
      </c>
      <c r="B69" s="102" t="s">
        <v>234</v>
      </c>
      <c r="C69" s="103">
        <f t="shared" si="9"/>
        <v>2437824</v>
      </c>
      <c r="D69" s="103">
        <f t="shared" si="8"/>
        <v>0</v>
      </c>
      <c r="E69" s="103">
        <v>0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990</v>
      </c>
      <c r="M69" s="103">
        <v>2437824</v>
      </c>
      <c r="N69" s="103">
        <v>0</v>
      </c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v>0</v>
      </c>
      <c r="W69" s="33"/>
    </row>
    <row r="70" spans="1:23" s="6" customFormat="1" ht="15">
      <c r="A70" s="101" t="s">
        <v>122</v>
      </c>
      <c r="B70" s="102" t="s">
        <v>185</v>
      </c>
      <c r="C70" s="103">
        <f t="shared" si="9"/>
        <v>77146</v>
      </c>
      <c r="D70" s="103">
        <f t="shared" si="8"/>
        <v>0</v>
      </c>
      <c r="E70" s="103">
        <v>0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f>38573+38573</f>
        <v>77146</v>
      </c>
      <c r="W70" s="33"/>
    </row>
    <row r="71" spans="1:23" s="6" customFormat="1" ht="15">
      <c r="A71" s="101" t="s">
        <v>123</v>
      </c>
      <c r="B71" s="102" t="s">
        <v>218</v>
      </c>
      <c r="C71" s="103">
        <f t="shared" si="9"/>
        <v>78294</v>
      </c>
      <c r="D71" s="103">
        <f t="shared" si="8"/>
        <v>0</v>
      </c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v>78294</v>
      </c>
      <c r="W71" s="33"/>
    </row>
    <row r="72" spans="1:23" s="6" customFormat="1" ht="15">
      <c r="A72" s="101" t="s">
        <v>124</v>
      </c>
      <c r="B72" s="102" t="s">
        <v>219</v>
      </c>
      <c r="C72" s="103">
        <f t="shared" si="9"/>
        <v>187273</v>
      </c>
      <c r="D72" s="103">
        <f t="shared" si="8"/>
        <v>0</v>
      </c>
      <c r="E72" s="103">
        <v>0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f>81305+105968</f>
        <v>187273</v>
      </c>
      <c r="W72" s="33"/>
    </row>
    <row r="73" spans="1:23" s="6" customFormat="1" ht="15">
      <c r="A73" s="101" t="s">
        <v>125</v>
      </c>
      <c r="B73" s="102" t="s">
        <v>186</v>
      </c>
      <c r="C73" s="103">
        <f t="shared" si="9"/>
        <v>870193</v>
      </c>
      <c r="D73" s="103">
        <f t="shared" si="8"/>
        <v>782048</v>
      </c>
      <c r="E73" s="103">
        <v>0</v>
      </c>
      <c r="F73" s="103">
        <v>0</v>
      </c>
      <c r="G73" s="103">
        <v>0</v>
      </c>
      <c r="H73" s="103">
        <v>782048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v>88145</v>
      </c>
      <c r="W73" s="33"/>
    </row>
    <row r="74" spans="1:23" s="6" customFormat="1" ht="15">
      <c r="A74" s="101" t="s">
        <v>126</v>
      </c>
      <c r="B74" s="102" t="s">
        <v>285</v>
      </c>
      <c r="C74" s="103">
        <f t="shared" si="9"/>
        <v>1953893</v>
      </c>
      <c r="D74" s="103">
        <f>SUM(E74:I74)</f>
        <v>0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03">
        <v>450</v>
      </c>
      <c r="M74" s="103">
        <v>1953893</v>
      </c>
      <c r="N74" s="103">
        <v>0</v>
      </c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v>0</v>
      </c>
      <c r="W74" s="33"/>
    </row>
    <row r="75" spans="1:23" s="6" customFormat="1" ht="15">
      <c r="A75" s="101" t="s">
        <v>127</v>
      </c>
      <c r="B75" s="102" t="s">
        <v>286</v>
      </c>
      <c r="C75" s="103">
        <f t="shared" si="9"/>
        <v>1953893</v>
      </c>
      <c r="D75" s="103">
        <f>SUM(E75:I75)</f>
        <v>0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450</v>
      </c>
      <c r="M75" s="103">
        <v>1953893</v>
      </c>
      <c r="N75" s="103">
        <v>0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v>0</v>
      </c>
      <c r="W75" s="33"/>
    </row>
    <row r="76" spans="1:23" s="6" customFormat="1" ht="15">
      <c r="A76" s="101" t="s">
        <v>128</v>
      </c>
      <c r="B76" s="102" t="s">
        <v>262</v>
      </c>
      <c r="C76" s="103">
        <f t="shared" si="9"/>
        <v>912679</v>
      </c>
      <c r="D76" s="103">
        <f t="shared" si="8"/>
        <v>0</v>
      </c>
      <c r="E76" s="103">
        <v>0</v>
      </c>
      <c r="F76" s="103">
        <v>0</v>
      </c>
      <c r="G76" s="103">
        <v>0</v>
      </c>
      <c r="H76" s="103">
        <v>0</v>
      </c>
      <c r="I76" s="103">
        <v>0</v>
      </c>
      <c r="J76" s="103">
        <v>0</v>
      </c>
      <c r="K76" s="103">
        <v>0</v>
      </c>
      <c r="L76" s="103">
        <v>427.6</v>
      </c>
      <c r="M76" s="103">
        <v>827048</v>
      </c>
      <c r="N76" s="103">
        <v>0</v>
      </c>
      <c r="O76" s="103">
        <v>0</v>
      </c>
      <c r="P76" s="103">
        <v>0</v>
      </c>
      <c r="Q76" s="103">
        <v>0</v>
      </c>
      <c r="R76" s="103">
        <v>0</v>
      </c>
      <c r="S76" s="103">
        <v>0</v>
      </c>
      <c r="T76" s="103">
        <v>0</v>
      </c>
      <c r="U76" s="103">
        <v>0</v>
      </c>
      <c r="V76" s="103">
        <f>48454+37177</f>
        <v>85631</v>
      </c>
      <c r="W76" s="33"/>
    </row>
    <row r="77" spans="1:23" s="6" customFormat="1" ht="15">
      <c r="A77" s="101" t="s">
        <v>129</v>
      </c>
      <c r="B77" s="102" t="s">
        <v>261</v>
      </c>
      <c r="C77" s="103">
        <f t="shared" si="9"/>
        <v>85838</v>
      </c>
      <c r="D77" s="103">
        <f t="shared" si="8"/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3">
        <f>48571+37267</f>
        <v>85838</v>
      </c>
      <c r="W77" s="33"/>
    </row>
    <row r="78" spans="1:23" s="6" customFormat="1" ht="15">
      <c r="A78" s="101" t="s">
        <v>130</v>
      </c>
      <c r="B78" s="102" t="s">
        <v>224</v>
      </c>
      <c r="C78" s="103">
        <f t="shared" si="9"/>
        <v>161815</v>
      </c>
      <c r="D78" s="103">
        <f t="shared" si="8"/>
        <v>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O78" s="103">
        <v>0</v>
      </c>
      <c r="P78" s="103">
        <v>0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v>161815</v>
      </c>
      <c r="W78" s="84"/>
    </row>
    <row r="79" spans="1:23" s="6" customFormat="1" ht="15">
      <c r="A79" s="101" t="s">
        <v>131</v>
      </c>
      <c r="B79" s="102" t="s">
        <v>188</v>
      </c>
      <c r="C79" s="103">
        <f t="shared" si="9"/>
        <v>6334091</v>
      </c>
      <c r="D79" s="103">
        <f t="shared" si="8"/>
        <v>3849987</v>
      </c>
      <c r="E79" s="103">
        <v>3849987</v>
      </c>
      <c r="F79" s="103">
        <v>0</v>
      </c>
      <c r="G79" s="103">
        <v>0</v>
      </c>
      <c r="H79" s="103">
        <v>0</v>
      </c>
      <c r="I79" s="103">
        <v>0</v>
      </c>
      <c r="J79" s="103">
        <v>0</v>
      </c>
      <c r="K79" s="103">
        <v>0</v>
      </c>
      <c r="L79" s="103">
        <v>951.4</v>
      </c>
      <c r="M79" s="103">
        <v>2376523</v>
      </c>
      <c r="N79" s="103">
        <v>0</v>
      </c>
      <c r="O79" s="103">
        <v>0</v>
      </c>
      <c r="P79" s="103">
        <v>0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3">
        <v>107581</v>
      </c>
      <c r="W79" s="33"/>
    </row>
    <row r="80" spans="1:23" s="6" customFormat="1" ht="15">
      <c r="A80" s="101" t="s">
        <v>132</v>
      </c>
      <c r="B80" s="102" t="s">
        <v>189</v>
      </c>
      <c r="C80" s="103">
        <f t="shared" si="9"/>
        <v>5423430</v>
      </c>
      <c r="D80" s="103">
        <f t="shared" si="8"/>
        <v>0</v>
      </c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v>0</v>
      </c>
      <c r="L80" s="103">
        <v>980</v>
      </c>
      <c r="M80" s="103">
        <v>5423430</v>
      </c>
      <c r="N80" s="103">
        <v>0</v>
      </c>
      <c r="O80" s="103">
        <v>0</v>
      </c>
      <c r="P80" s="103">
        <v>0</v>
      </c>
      <c r="Q80" s="103">
        <v>0</v>
      </c>
      <c r="R80" s="103">
        <v>0</v>
      </c>
      <c r="S80" s="103">
        <v>0</v>
      </c>
      <c r="T80" s="103">
        <v>0</v>
      </c>
      <c r="U80" s="103">
        <v>0</v>
      </c>
      <c r="V80" s="103">
        <v>0</v>
      </c>
      <c r="W80" s="33"/>
    </row>
    <row r="81" spans="1:23" s="6" customFormat="1" ht="16.5" customHeight="1">
      <c r="A81" s="101" t="s">
        <v>133</v>
      </c>
      <c r="B81" s="102" t="s">
        <v>263</v>
      </c>
      <c r="C81" s="103">
        <f t="shared" si="9"/>
        <v>3988148</v>
      </c>
      <c r="D81" s="103">
        <f t="shared" si="8"/>
        <v>0</v>
      </c>
      <c r="E81" s="103">
        <v>0</v>
      </c>
      <c r="F81" s="103">
        <v>0</v>
      </c>
      <c r="G81" s="103">
        <v>0</v>
      </c>
      <c r="H81" s="103">
        <v>0</v>
      </c>
      <c r="I81" s="103">
        <v>0</v>
      </c>
      <c r="J81" s="103">
        <v>0</v>
      </c>
      <c r="K81" s="103">
        <v>0</v>
      </c>
      <c r="L81" s="103">
        <v>1300</v>
      </c>
      <c r="M81" s="103">
        <v>3709422</v>
      </c>
      <c r="N81" s="103">
        <v>0</v>
      </c>
      <c r="O81" s="103">
        <v>0</v>
      </c>
      <c r="P81" s="103">
        <v>0</v>
      </c>
      <c r="Q81" s="103">
        <v>0</v>
      </c>
      <c r="R81" s="103">
        <v>0</v>
      </c>
      <c r="S81" s="103">
        <v>0</v>
      </c>
      <c r="T81" s="103">
        <v>0</v>
      </c>
      <c r="U81" s="103">
        <v>0</v>
      </c>
      <c r="V81" s="103">
        <f>109972+84377+84377</f>
        <v>278726</v>
      </c>
      <c r="W81" s="33"/>
    </row>
    <row r="82" spans="1:23" s="6" customFormat="1" ht="15">
      <c r="A82" s="101" t="s">
        <v>134</v>
      </c>
      <c r="B82" s="102" t="s">
        <v>190</v>
      </c>
      <c r="C82" s="103">
        <f t="shared" si="9"/>
        <v>5212711</v>
      </c>
      <c r="D82" s="103">
        <f t="shared" si="8"/>
        <v>4733835</v>
      </c>
      <c r="E82" s="103">
        <v>4733835</v>
      </c>
      <c r="F82" s="103">
        <v>0</v>
      </c>
      <c r="G82" s="103">
        <v>0</v>
      </c>
      <c r="H82" s="103">
        <v>0</v>
      </c>
      <c r="I82" s="103">
        <v>0</v>
      </c>
      <c r="J82" s="103">
        <v>0</v>
      </c>
      <c r="K82" s="103">
        <v>0</v>
      </c>
      <c r="L82" s="103">
        <v>0</v>
      </c>
      <c r="M82" s="103">
        <v>0</v>
      </c>
      <c r="N82" s="103">
        <v>0</v>
      </c>
      <c r="O82" s="103">
        <v>0</v>
      </c>
      <c r="P82" s="103">
        <v>0</v>
      </c>
      <c r="Q82" s="103">
        <v>0</v>
      </c>
      <c r="R82" s="103">
        <v>0</v>
      </c>
      <c r="S82" s="103">
        <v>0</v>
      </c>
      <c r="T82" s="103">
        <v>0</v>
      </c>
      <c r="U82" s="103">
        <v>0</v>
      </c>
      <c r="V82" s="110">
        <f>359257+119619</f>
        <v>478876</v>
      </c>
      <c r="W82" s="33"/>
    </row>
    <row r="83" spans="1:23" s="6" customFormat="1" ht="15">
      <c r="A83" s="101" t="s">
        <v>135</v>
      </c>
      <c r="B83" s="102" t="s">
        <v>257</v>
      </c>
      <c r="C83" s="103">
        <f t="shared" si="9"/>
        <v>108996</v>
      </c>
      <c r="D83" s="103">
        <f t="shared" si="8"/>
        <v>0</v>
      </c>
      <c r="E83" s="103">
        <v>0</v>
      </c>
      <c r="F83" s="103">
        <v>0</v>
      </c>
      <c r="G83" s="103">
        <v>0</v>
      </c>
      <c r="H83" s="103">
        <v>0</v>
      </c>
      <c r="I83" s="103">
        <v>0</v>
      </c>
      <c r="J83" s="103">
        <v>0</v>
      </c>
      <c r="K83" s="103">
        <v>0</v>
      </c>
      <c r="L83" s="103">
        <v>0</v>
      </c>
      <c r="M83" s="103">
        <v>0</v>
      </c>
      <c r="N83" s="103">
        <v>0</v>
      </c>
      <c r="O83" s="103">
        <v>0</v>
      </c>
      <c r="P83" s="103">
        <v>0</v>
      </c>
      <c r="Q83" s="103">
        <v>0</v>
      </c>
      <c r="R83" s="103">
        <v>0</v>
      </c>
      <c r="S83" s="103">
        <v>0</v>
      </c>
      <c r="T83" s="103">
        <v>0</v>
      </c>
      <c r="U83" s="103">
        <v>0</v>
      </c>
      <c r="V83" s="103">
        <v>108996</v>
      </c>
      <c r="W83" s="33"/>
    </row>
    <row r="84" spans="1:23" s="6" customFormat="1" ht="15">
      <c r="A84" s="101" t="s">
        <v>136</v>
      </c>
      <c r="B84" s="102" t="s">
        <v>212</v>
      </c>
      <c r="C84" s="103">
        <f t="shared" si="9"/>
        <v>3183805</v>
      </c>
      <c r="D84" s="103">
        <f t="shared" si="8"/>
        <v>0</v>
      </c>
      <c r="E84" s="103">
        <v>0</v>
      </c>
      <c r="F84" s="103">
        <v>0</v>
      </c>
      <c r="G84" s="103">
        <v>0</v>
      </c>
      <c r="H84" s="103">
        <v>0</v>
      </c>
      <c r="I84" s="103">
        <v>0</v>
      </c>
      <c r="J84" s="103">
        <v>0</v>
      </c>
      <c r="K84" s="103">
        <v>0</v>
      </c>
      <c r="L84" s="103">
        <v>1080</v>
      </c>
      <c r="M84" s="103">
        <v>3071393</v>
      </c>
      <c r="N84" s="103">
        <v>0</v>
      </c>
      <c r="O84" s="103">
        <v>0</v>
      </c>
      <c r="P84" s="103">
        <v>0</v>
      </c>
      <c r="Q84" s="103">
        <v>0</v>
      </c>
      <c r="R84" s="103">
        <v>0</v>
      </c>
      <c r="S84" s="103">
        <v>0</v>
      </c>
      <c r="T84" s="103">
        <v>0</v>
      </c>
      <c r="U84" s="103">
        <v>0</v>
      </c>
      <c r="V84" s="103">
        <v>112412</v>
      </c>
      <c r="W84" s="33"/>
    </row>
    <row r="85" spans="1:23" s="6" customFormat="1" ht="15">
      <c r="A85" s="101" t="s">
        <v>137</v>
      </c>
      <c r="B85" s="102" t="s">
        <v>86</v>
      </c>
      <c r="C85" s="103">
        <f t="shared" si="9"/>
        <v>4876437</v>
      </c>
      <c r="D85" s="103">
        <f>SUM(E85:I85)</f>
        <v>0</v>
      </c>
      <c r="E85" s="103">
        <v>0</v>
      </c>
      <c r="F85" s="103">
        <v>0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3">
        <v>1482</v>
      </c>
      <c r="M85" s="103">
        <v>4876437</v>
      </c>
      <c r="N85" s="103">
        <v>0</v>
      </c>
      <c r="O85" s="103">
        <v>0</v>
      </c>
      <c r="P85" s="103">
        <v>0</v>
      </c>
      <c r="Q85" s="103">
        <v>0</v>
      </c>
      <c r="R85" s="103">
        <v>0</v>
      </c>
      <c r="S85" s="103">
        <v>0</v>
      </c>
      <c r="T85" s="103">
        <v>0</v>
      </c>
      <c r="U85" s="103">
        <v>0</v>
      </c>
      <c r="V85" s="103">
        <v>0</v>
      </c>
      <c r="W85" s="33"/>
    </row>
    <row r="86" spans="1:23" s="6" customFormat="1" ht="15">
      <c r="A86" s="101" t="s">
        <v>138</v>
      </c>
      <c r="B86" s="102" t="s">
        <v>191</v>
      </c>
      <c r="C86" s="103">
        <f t="shared" si="9"/>
        <v>128180</v>
      </c>
      <c r="D86" s="103">
        <f t="shared" si="8"/>
        <v>0</v>
      </c>
      <c r="E86" s="103"/>
      <c r="F86" s="103">
        <v>0</v>
      </c>
      <c r="G86" s="103">
        <v>0</v>
      </c>
      <c r="H86" s="103">
        <v>0</v>
      </c>
      <c r="I86" s="103">
        <v>0</v>
      </c>
      <c r="J86" s="103">
        <v>0</v>
      </c>
      <c r="K86" s="103">
        <v>0</v>
      </c>
      <c r="L86" s="103">
        <v>0</v>
      </c>
      <c r="M86" s="103">
        <v>0</v>
      </c>
      <c r="N86" s="103">
        <v>0</v>
      </c>
      <c r="O86" s="103">
        <v>0</v>
      </c>
      <c r="P86" s="103">
        <v>0</v>
      </c>
      <c r="Q86" s="103">
        <v>0</v>
      </c>
      <c r="R86" s="103">
        <v>0</v>
      </c>
      <c r="S86" s="103">
        <v>0</v>
      </c>
      <c r="T86" s="103">
        <v>0</v>
      </c>
      <c r="U86" s="103">
        <v>0</v>
      </c>
      <c r="V86" s="103">
        <f>45938+35247+46995</f>
        <v>128180</v>
      </c>
      <c r="W86" s="33"/>
    </row>
    <row r="87" spans="1:23" s="6" customFormat="1" ht="15">
      <c r="A87" s="101" t="s">
        <v>139</v>
      </c>
      <c r="B87" s="102" t="s">
        <v>192</v>
      </c>
      <c r="C87" s="103">
        <f t="shared" si="9"/>
        <v>3029809</v>
      </c>
      <c r="D87" s="103">
        <f t="shared" si="8"/>
        <v>2943923</v>
      </c>
      <c r="E87" s="103">
        <v>2943923</v>
      </c>
      <c r="F87" s="103">
        <v>0</v>
      </c>
      <c r="G87" s="103">
        <v>0</v>
      </c>
      <c r="H87" s="103">
        <v>0</v>
      </c>
      <c r="I87" s="103">
        <v>0</v>
      </c>
      <c r="J87" s="103">
        <v>0</v>
      </c>
      <c r="K87" s="103">
        <v>0</v>
      </c>
      <c r="L87" s="103">
        <v>0</v>
      </c>
      <c r="M87" s="103">
        <v>0</v>
      </c>
      <c r="N87" s="103">
        <v>0</v>
      </c>
      <c r="O87" s="103">
        <v>0</v>
      </c>
      <c r="P87" s="103">
        <v>0</v>
      </c>
      <c r="Q87" s="103">
        <v>0</v>
      </c>
      <c r="R87" s="103">
        <v>0</v>
      </c>
      <c r="S87" s="103">
        <v>0</v>
      </c>
      <c r="T87" s="103">
        <v>0</v>
      </c>
      <c r="U87" s="103">
        <v>0</v>
      </c>
      <c r="V87" s="103">
        <v>85886</v>
      </c>
      <c r="W87" s="33"/>
    </row>
    <row r="88" spans="1:23" s="6" customFormat="1" ht="15">
      <c r="A88" s="101" t="s">
        <v>140</v>
      </c>
      <c r="B88" s="102" t="s">
        <v>260</v>
      </c>
      <c r="C88" s="103">
        <f t="shared" si="9"/>
        <v>73602</v>
      </c>
      <c r="D88" s="103">
        <f t="shared" si="8"/>
        <v>0</v>
      </c>
      <c r="E88" s="103">
        <v>0</v>
      </c>
      <c r="F88" s="103">
        <v>0</v>
      </c>
      <c r="G88" s="103">
        <v>0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03">
        <v>0</v>
      </c>
      <c r="N88" s="103">
        <v>0</v>
      </c>
      <c r="O88" s="103">
        <v>0</v>
      </c>
      <c r="P88" s="103">
        <v>0</v>
      </c>
      <c r="Q88" s="103">
        <v>0</v>
      </c>
      <c r="R88" s="103">
        <v>0</v>
      </c>
      <c r="S88" s="103">
        <v>0</v>
      </c>
      <c r="T88" s="103">
        <v>0</v>
      </c>
      <c r="U88" s="103">
        <v>0</v>
      </c>
      <c r="V88" s="103">
        <v>73602</v>
      </c>
      <c r="W88" s="33"/>
    </row>
    <row r="89" spans="1:23" s="6" customFormat="1" ht="15">
      <c r="A89" s="101" t="s">
        <v>141</v>
      </c>
      <c r="B89" s="102" t="s">
        <v>72</v>
      </c>
      <c r="C89" s="103">
        <f t="shared" si="9"/>
        <v>189988</v>
      </c>
      <c r="D89" s="103">
        <f t="shared" si="8"/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f>107504+82484</f>
        <v>189988</v>
      </c>
      <c r="W89" s="33"/>
    </row>
    <row r="90" spans="1:23" s="6" customFormat="1" ht="15">
      <c r="A90" s="101" t="s">
        <v>142</v>
      </c>
      <c r="B90" s="102" t="s">
        <v>115</v>
      </c>
      <c r="C90" s="103">
        <f t="shared" si="9"/>
        <v>111694</v>
      </c>
      <c r="D90" s="103">
        <f t="shared" si="8"/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>
        <v>0</v>
      </c>
      <c r="R90" s="103">
        <v>0</v>
      </c>
      <c r="S90" s="103">
        <v>0</v>
      </c>
      <c r="T90" s="103">
        <v>0</v>
      </c>
      <c r="U90" s="103">
        <v>0</v>
      </c>
      <c r="V90" s="103">
        <v>111694</v>
      </c>
      <c r="W90" s="33"/>
    </row>
    <row r="91" spans="1:23" s="6" customFormat="1" ht="15">
      <c r="A91" s="101" t="s">
        <v>143</v>
      </c>
      <c r="B91" s="102" t="s">
        <v>193</v>
      </c>
      <c r="C91" s="103">
        <f t="shared" si="9"/>
        <v>5063863</v>
      </c>
      <c r="D91" s="103">
        <f t="shared" si="8"/>
        <v>0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1472</v>
      </c>
      <c r="M91" s="103">
        <v>5063863</v>
      </c>
      <c r="N91" s="103">
        <v>0</v>
      </c>
      <c r="O91" s="103">
        <v>0</v>
      </c>
      <c r="P91" s="103">
        <v>0</v>
      </c>
      <c r="Q91" s="103">
        <v>0</v>
      </c>
      <c r="R91" s="103">
        <v>0</v>
      </c>
      <c r="S91" s="103">
        <v>0</v>
      </c>
      <c r="T91" s="103">
        <v>0</v>
      </c>
      <c r="U91" s="103">
        <v>0</v>
      </c>
      <c r="V91" s="103">
        <v>0</v>
      </c>
      <c r="W91" s="33"/>
    </row>
    <row r="92" spans="1:23" s="6" customFormat="1" ht="15">
      <c r="A92" s="101" t="s">
        <v>144</v>
      </c>
      <c r="B92" s="102" t="s">
        <v>66</v>
      </c>
      <c r="C92" s="103">
        <f t="shared" si="9"/>
        <v>260056</v>
      </c>
      <c r="D92" s="103">
        <f>SUM(E92:I92)</f>
        <v>0</v>
      </c>
      <c r="E92" s="103">
        <v>0</v>
      </c>
      <c r="F92" s="103">
        <v>0</v>
      </c>
      <c r="G92" s="103">
        <v>0</v>
      </c>
      <c r="H92" s="103">
        <v>0</v>
      </c>
      <c r="I92" s="103">
        <v>0</v>
      </c>
      <c r="J92" s="103">
        <v>0</v>
      </c>
      <c r="K92" s="103">
        <v>0</v>
      </c>
      <c r="L92" s="103">
        <v>0</v>
      </c>
      <c r="M92" s="103">
        <v>0</v>
      </c>
      <c r="N92" s="103">
        <v>0</v>
      </c>
      <c r="O92" s="103">
        <v>0</v>
      </c>
      <c r="P92" s="103">
        <v>0</v>
      </c>
      <c r="Q92" s="103">
        <v>0</v>
      </c>
      <c r="R92" s="103">
        <v>0</v>
      </c>
      <c r="S92" s="103">
        <v>0</v>
      </c>
      <c r="T92" s="103">
        <v>0</v>
      </c>
      <c r="U92" s="103">
        <v>0</v>
      </c>
      <c r="V92" s="103">
        <v>260056</v>
      </c>
      <c r="W92" s="33"/>
    </row>
    <row r="93" spans="1:23" s="6" customFormat="1" ht="15">
      <c r="A93" s="101" t="s">
        <v>145</v>
      </c>
      <c r="B93" s="102" t="s">
        <v>278</v>
      </c>
      <c r="C93" s="103">
        <f t="shared" si="9"/>
        <v>127829</v>
      </c>
      <c r="D93" s="103">
        <f>SUM(E93:I93)</f>
        <v>0</v>
      </c>
      <c r="E93" s="103">
        <v>0</v>
      </c>
      <c r="F93" s="103">
        <v>0</v>
      </c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3">
        <v>0</v>
      </c>
      <c r="S93" s="103">
        <v>0</v>
      </c>
      <c r="T93" s="103">
        <v>0</v>
      </c>
      <c r="U93" s="103">
        <v>0</v>
      </c>
      <c r="V93" s="103">
        <v>127829</v>
      </c>
      <c r="W93" s="33"/>
    </row>
    <row r="94" spans="1:23" s="6" customFormat="1" ht="15">
      <c r="A94" s="101" t="s">
        <v>146</v>
      </c>
      <c r="B94" s="102" t="s">
        <v>194</v>
      </c>
      <c r="C94" s="103">
        <f t="shared" si="9"/>
        <v>1842075</v>
      </c>
      <c r="D94" s="103">
        <f t="shared" si="8"/>
        <v>0</v>
      </c>
      <c r="E94" s="103">
        <v>0</v>
      </c>
      <c r="F94" s="103">
        <v>0</v>
      </c>
      <c r="G94" s="103">
        <v>0</v>
      </c>
      <c r="H94" s="103">
        <v>0</v>
      </c>
      <c r="I94" s="103">
        <v>0</v>
      </c>
      <c r="J94" s="103">
        <v>0</v>
      </c>
      <c r="K94" s="103">
        <v>0</v>
      </c>
      <c r="L94" s="103">
        <v>588.6</v>
      </c>
      <c r="M94" s="103">
        <v>1842075</v>
      </c>
      <c r="N94" s="103">
        <v>0</v>
      </c>
      <c r="O94" s="103">
        <v>0</v>
      </c>
      <c r="P94" s="103">
        <v>0</v>
      </c>
      <c r="Q94" s="103">
        <v>0</v>
      </c>
      <c r="R94" s="103">
        <v>0</v>
      </c>
      <c r="S94" s="103">
        <v>0</v>
      </c>
      <c r="T94" s="103">
        <v>0</v>
      </c>
      <c r="U94" s="103">
        <v>0</v>
      </c>
      <c r="V94" s="103">
        <v>0</v>
      </c>
      <c r="W94" s="33"/>
    </row>
    <row r="95" spans="1:23" s="6" customFormat="1" ht="15">
      <c r="A95" s="101" t="s">
        <v>147</v>
      </c>
      <c r="B95" s="102" t="s">
        <v>183</v>
      </c>
      <c r="C95" s="103">
        <f t="shared" si="9"/>
        <v>2689822</v>
      </c>
      <c r="D95" s="103">
        <f t="shared" si="8"/>
        <v>1016585</v>
      </c>
      <c r="E95" s="103">
        <v>1016585</v>
      </c>
      <c r="F95" s="103">
        <v>0</v>
      </c>
      <c r="G95" s="103">
        <v>0</v>
      </c>
      <c r="H95" s="103">
        <v>0</v>
      </c>
      <c r="I95" s="103">
        <v>0</v>
      </c>
      <c r="J95" s="103">
        <v>0</v>
      </c>
      <c r="K95" s="103">
        <v>0</v>
      </c>
      <c r="L95" s="103">
        <v>460</v>
      </c>
      <c r="M95" s="103">
        <v>1488029</v>
      </c>
      <c r="N95" s="103">
        <v>0</v>
      </c>
      <c r="O95" s="103">
        <v>0</v>
      </c>
      <c r="P95" s="103">
        <v>0</v>
      </c>
      <c r="Q95" s="103">
        <v>0</v>
      </c>
      <c r="R95" s="103">
        <v>0</v>
      </c>
      <c r="S95" s="103">
        <v>0</v>
      </c>
      <c r="T95" s="103">
        <v>0</v>
      </c>
      <c r="U95" s="103">
        <v>0</v>
      </c>
      <c r="V95" s="103">
        <f>56067+56067+73074</f>
        <v>185208</v>
      </c>
      <c r="W95" s="33"/>
    </row>
    <row r="96" spans="1:23" s="6" customFormat="1" ht="15">
      <c r="A96" s="101" t="s">
        <v>148</v>
      </c>
      <c r="B96" s="102" t="s">
        <v>184</v>
      </c>
      <c r="C96" s="103">
        <f t="shared" si="9"/>
        <v>7429780</v>
      </c>
      <c r="D96" s="103">
        <f t="shared" si="8"/>
        <v>3711323</v>
      </c>
      <c r="E96" s="103">
        <v>2236011</v>
      </c>
      <c r="F96" s="103">
        <v>615002</v>
      </c>
      <c r="G96" s="103">
        <v>860310</v>
      </c>
      <c r="H96" s="103">
        <v>0</v>
      </c>
      <c r="I96" s="103">
        <v>0</v>
      </c>
      <c r="J96" s="103">
        <v>0</v>
      </c>
      <c r="K96" s="103">
        <v>0</v>
      </c>
      <c r="L96" s="103">
        <v>750</v>
      </c>
      <c r="M96" s="103">
        <v>3445922</v>
      </c>
      <c r="N96" s="103">
        <v>0</v>
      </c>
      <c r="O96" s="103">
        <v>0</v>
      </c>
      <c r="P96" s="103">
        <v>0</v>
      </c>
      <c r="Q96" s="103">
        <v>0</v>
      </c>
      <c r="R96" s="103">
        <v>0</v>
      </c>
      <c r="S96" s="103">
        <v>0</v>
      </c>
      <c r="T96" s="103">
        <v>0</v>
      </c>
      <c r="U96" s="103">
        <v>0</v>
      </c>
      <c r="V96" s="103">
        <v>272535</v>
      </c>
      <c r="W96" s="33"/>
    </row>
    <row r="97" spans="1:23" s="6" customFormat="1" ht="15">
      <c r="A97" s="101" t="s">
        <v>149</v>
      </c>
      <c r="B97" s="102" t="s">
        <v>195</v>
      </c>
      <c r="C97" s="103">
        <f t="shared" si="9"/>
        <v>4181537</v>
      </c>
      <c r="D97" s="103">
        <f t="shared" si="8"/>
        <v>0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03">
        <v>0</v>
      </c>
      <c r="N97" s="103">
        <v>0</v>
      </c>
      <c r="O97" s="103">
        <v>0</v>
      </c>
      <c r="P97" s="103">
        <v>653</v>
      </c>
      <c r="Q97" s="103">
        <v>4105867</v>
      </c>
      <c r="R97" s="103">
        <v>0</v>
      </c>
      <c r="S97" s="103">
        <v>0</v>
      </c>
      <c r="T97" s="103">
        <v>0</v>
      </c>
      <c r="U97" s="103">
        <v>0</v>
      </c>
      <c r="V97" s="103">
        <v>75670</v>
      </c>
      <c r="W97" s="33"/>
    </row>
    <row r="98" spans="1:23" s="6" customFormat="1" ht="15">
      <c r="A98" s="101" t="s">
        <v>150</v>
      </c>
      <c r="B98" s="102" t="s">
        <v>104</v>
      </c>
      <c r="C98" s="103">
        <f t="shared" si="9"/>
        <v>9357121</v>
      </c>
      <c r="D98" s="103">
        <f t="shared" si="8"/>
        <v>0</v>
      </c>
      <c r="E98" s="103">
        <v>0</v>
      </c>
      <c r="F98" s="103">
        <v>0</v>
      </c>
      <c r="G98" s="103">
        <v>0</v>
      </c>
      <c r="H98" s="103">
        <v>0</v>
      </c>
      <c r="I98" s="103">
        <v>0</v>
      </c>
      <c r="J98" s="103">
        <v>0</v>
      </c>
      <c r="K98" s="103">
        <v>0</v>
      </c>
      <c r="L98" s="103">
        <v>0</v>
      </c>
      <c r="M98" s="103">
        <v>0</v>
      </c>
      <c r="N98" s="103">
        <v>0</v>
      </c>
      <c r="O98" s="103">
        <v>0</v>
      </c>
      <c r="P98" s="103">
        <v>1200</v>
      </c>
      <c r="Q98" s="103">
        <v>9267264</v>
      </c>
      <c r="R98" s="103">
        <v>0</v>
      </c>
      <c r="S98" s="103">
        <v>0</v>
      </c>
      <c r="T98" s="103">
        <v>0</v>
      </c>
      <c r="U98" s="103">
        <v>0</v>
      </c>
      <c r="V98" s="103">
        <v>89857</v>
      </c>
      <c r="W98" s="33"/>
    </row>
    <row r="99" spans="1:23" s="6" customFormat="1" ht="15">
      <c r="A99" s="101" t="s">
        <v>213</v>
      </c>
      <c r="B99" s="102" t="s">
        <v>88</v>
      </c>
      <c r="C99" s="103">
        <f t="shared" si="9"/>
        <v>3487253</v>
      </c>
      <c r="D99" s="103">
        <f t="shared" si="8"/>
        <v>3372879</v>
      </c>
      <c r="E99" s="103">
        <v>3372879</v>
      </c>
      <c r="F99" s="103">
        <v>0</v>
      </c>
      <c r="G99" s="103">
        <v>0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103">
        <v>0</v>
      </c>
      <c r="U99" s="103">
        <v>0</v>
      </c>
      <c r="V99" s="103">
        <v>114374</v>
      </c>
      <c r="W99" s="33"/>
    </row>
    <row r="100" spans="1:23" s="6" customFormat="1" ht="13.5" customHeight="1">
      <c r="A100" s="101" t="s">
        <v>216</v>
      </c>
      <c r="B100" s="102" t="s">
        <v>196</v>
      </c>
      <c r="C100" s="103">
        <f t="shared" si="9"/>
        <v>2583379</v>
      </c>
      <c r="D100" s="103">
        <f t="shared" si="8"/>
        <v>2380501</v>
      </c>
      <c r="E100" s="103">
        <v>0</v>
      </c>
      <c r="F100" s="103">
        <v>894060</v>
      </c>
      <c r="G100" s="103">
        <v>0</v>
      </c>
      <c r="H100" s="103">
        <v>1486441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>
        <v>0</v>
      </c>
      <c r="R100" s="103">
        <v>0</v>
      </c>
      <c r="S100" s="103">
        <v>0</v>
      </c>
      <c r="T100" s="103">
        <v>0</v>
      </c>
      <c r="U100" s="103">
        <v>0</v>
      </c>
      <c r="V100" s="103">
        <f>101439+101439</f>
        <v>202878</v>
      </c>
      <c r="W100" s="33"/>
    </row>
    <row r="101" spans="1:23" s="6" customFormat="1" ht="15">
      <c r="A101" s="101" t="s">
        <v>220</v>
      </c>
      <c r="B101" s="102" t="s">
        <v>197</v>
      </c>
      <c r="C101" s="103">
        <f t="shared" si="9"/>
        <v>7513986</v>
      </c>
      <c r="D101" s="103">
        <f aca="true" t="shared" si="10" ref="D101:D127">SUM(E101:I101)</f>
        <v>3372879</v>
      </c>
      <c r="E101" s="103">
        <v>3372879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1231.4</v>
      </c>
      <c r="M101" s="103">
        <v>4027007</v>
      </c>
      <c r="N101" s="103">
        <v>0</v>
      </c>
      <c r="O101" s="103">
        <v>0</v>
      </c>
      <c r="P101" s="103">
        <v>0</v>
      </c>
      <c r="Q101" s="103">
        <v>0</v>
      </c>
      <c r="R101" s="103">
        <v>0</v>
      </c>
      <c r="S101" s="103">
        <v>0</v>
      </c>
      <c r="T101" s="103">
        <v>0</v>
      </c>
      <c r="U101" s="103">
        <v>0</v>
      </c>
      <c r="V101" s="103">
        <v>114100</v>
      </c>
      <c r="W101" s="33"/>
    </row>
    <row r="102" spans="1:23" s="6" customFormat="1" ht="15">
      <c r="A102" s="101" t="s">
        <v>221</v>
      </c>
      <c r="B102" s="102" t="s">
        <v>69</v>
      </c>
      <c r="C102" s="103">
        <f t="shared" si="9"/>
        <v>172030</v>
      </c>
      <c r="D102" s="103">
        <f t="shared" si="10"/>
        <v>0</v>
      </c>
      <c r="E102" s="103">
        <v>0</v>
      </c>
      <c r="F102" s="103">
        <v>0</v>
      </c>
      <c r="G102" s="103">
        <v>0</v>
      </c>
      <c r="H102" s="103">
        <v>0</v>
      </c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103">
        <v>0</v>
      </c>
      <c r="O102" s="103">
        <v>0</v>
      </c>
      <c r="P102" s="103">
        <v>0</v>
      </c>
      <c r="Q102" s="103">
        <v>0</v>
      </c>
      <c r="R102" s="103">
        <v>0</v>
      </c>
      <c r="S102" s="103">
        <v>0</v>
      </c>
      <c r="T102" s="103">
        <v>0</v>
      </c>
      <c r="U102" s="103">
        <v>0</v>
      </c>
      <c r="V102" s="103">
        <f>86015+86015</f>
        <v>172030</v>
      </c>
      <c r="W102" s="33"/>
    </row>
    <row r="103" spans="1:23" s="6" customFormat="1" ht="15">
      <c r="A103" s="101" t="s">
        <v>227</v>
      </c>
      <c r="B103" s="102" t="s">
        <v>198</v>
      </c>
      <c r="C103" s="103">
        <f t="shared" si="9"/>
        <v>4299724</v>
      </c>
      <c r="D103" s="103">
        <f t="shared" si="10"/>
        <v>0</v>
      </c>
      <c r="E103" s="103">
        <v>0</v>
      </c>
      <c r="F103" s="103">
        <v>0</v>
      </c>
      <c r="G103" s="103">
        <v>0</v>
      </c>
      <c r="H103" s="103">
        <v>0</v>
      </c>
      <c r="I103" s="103">
        <v>0</v>
      </c>
      <c r="J103" s="103">
        <v>0</v>
      </c>
      <c r="K103" s="103">
        <v>0</v>
      </c>
      <c r="L103" s="103">
        <v>1284.1</v>
      </c>
      <c r="M103" s="103">
        <v>4142502</v>
      </c>
      <c r="N103" s="103">
        <v>0</v>
      </c>
      <c r="O103" s="103">
        <v>0</v>
      </c>
      <c r="P103" s="103">
        <v>0</v>
      </c>
      <c r="Q103" s="103">
        <v>0</v>
      </c>
      <c r="R103" s="103">
        <v>0</v>
      </c>
      <c r="S103" s="103">
        <v>0</v>
      </c>
      <c r="T103" s="103">
        <v>0</v>
      </c>
      <c r="U103" s="103">
        <v>0</v>
      </c>
      <c r="V103" s="103">
        <v>157222</v>
      </c>
      <c r="W103" s="33"/>
    </row>
    <row r="104" spans="1:23" s="6" customFormat="1" ht="15">
      <c r="A104" s="101" t="s">
        <v>228</v>
      </c>
      <c r="B104" s="102" t="s">
        <v>210</v>
      </c>
      <c r="C104" s="103">
        <f t="shared" si="9"/>
        <v>137243</v>
      </c>
      <c r="D104" s="103">
        <f t="shared" si="10"/>
        <v>0</v>
      </c>
      <c r="E104" s="103">
        <v>0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  <c r="P104" s="103">
        <v>0</v>
      </c>
      <c r="Q104" s="103">
        <v>0</v>
      </c>
      <c r="R104" s="103">
        <v>0</v>
      </c>
      <c r="S104" s="103">
        <v>0</v>
      </c>
      <c r="T104" s="103">
        <v>0</v>
      </c>
      <c r="U104" s="103">
        <v>0</v>
      </c>
      <c r="V104" s="103">
        <v>137243</v>
      </c>
      <c r="W104" s="33"/>
    </row>
    <row r="105" spans="1:23" s="6" customFormat="1" ht="15">
      <c r="A105" s="101" t="s">
        <v>230</v>
      </c>
      <c r="B105" s="102" t="s">
        <v>258</v>
      </c>
      <c r="C105" s="103">
        <f t="shared" si="9"/>
        <v>45943</v>
      </c>
      <c r="D105" s="103">
        <f t="shared" si="10"/>
        <v>0</v>
      </c>
      <c r="E105" s="103">
        <v>0</v>
      </c>
      <c r="F105" s="103">
        <v>0</v>
      </c>
      <c r="G105" s="103">
        <v>0</v>
      </c>
      <c r="H105" s="103">
        <v>0</v>
      </c>
      <c r="I105" s="103">
        <v>0</v>
      </c>
      <c r="J105" s="103">
        <v>0</v>
      </c>
      <c r="K105" s="103">
        <v>0</v>
      </c>
      <c r="L105" s="103">
        <v>0</v>
      </c>
      <c r="M105" s="103">
        <v>0</v>
      </c>
      <c r="N105" s="103">
        <v>0</v>
      </c>
      <c r="O105" s="103">
        <v>0</v>
      </c>
      <c r="P105" s="103">
        <v>0</v>
      </c>
      <c r="Q105" s="103">
        <v>0</v>
      </c>
      <c r="R105" s="103">
        <v>0</v>
      </c>
      <c r="S105" s="103">
        <v>0</v>
      </c>
      <c r="T105" s="103">
        <v>0</v>
      </c>
      <c r="U105" s="103">
        <v>0</v>
      </c>
      <c r="V105" s="103">
        <v>45943</v>
      </c>
      <c r="W105" s="33"/>
    </row>
    <row r="106" spans="1:23" s="6" customFormat="1" ht="15">
      <c r="A106" s="101" t="s">
        <v>233</v>
      </c>
      <c r="B106" s="102" t="s">
        <v>264</v>
      </c>
      <c r="C106" s="103">
        <f t="shared" si="9"/>
        <v>45989</v>
      </c>
      <c r="D106" s="103">
        <f t="shared" si="10"/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v>0</v>
      </c>
      <c r="R106" s="103">
        <v>0</v>
      </c>
      <c r="S106" s="103">
        <v>0</v>
      </c>
      <c r="T106" s="103">
        <v>0</v>
      </c>
      <c r="U106" s="103">
        <v>0</v>
      </c>
      <c r="V106" s="103">
        <v>45989</v>
      </c>
      <c r="W106" s="33"/>
    </row>
    <row r="107" spans="1:23" s="6" customFormat="1" ht="15">
      <c r="A107" s="101" t="s">
        <v>237</v>
      </c>
      <c r="B107" s="102" t="s">
        <v>259</v>
      </c>
      <c r="C107" s="103">
        <f t="shared" si="9"/>
        <v>3600585</v>
      </c>
      <c r="D107" s="103">
        <f t="shared" si="10"/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488</v>
      </c>
      <c r="Q107" s="103">
        <v>3553066</v>
      </c>
      <c r="R107" s="103">
        <v>0</v>
      </c>
      <c r="S107" s="103">
        <v>0</v>
      </c>
      <c r="T107" s="103">
        <v>0</v>
      </c>
      <c r="U107" s="103">
        <v>0</v>
      </c>
      <c r="V107" s="103">
        <v>47519</v>
      </c>
      <c r="W107" s="33"/>
    </row>
    <row r="108" spans="1:23" s="6" customFormat="1" ht="15">
      <c r="A108" s="101" t="s">
        <v>238</v>
      </c>
      <c r="B108" s="102" t="s">
        <v>265</v>
      </c>
      <c r="C108" s="103">
        <f t="shared" si="9"/>
        <v>2960799</v>
      </c>
      <c r="D108" s="103">
        <f t="shared" si="10"/>
        <v>0</v>
      </c>
      <c r="E108" s="103">
        <v>0</v>
      </c>
      <c r="F108" s="103">
        <v>0</v>
      </c>
      <c r="G108" s="103">
        <v>0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03">
        <v>0</v>
      </c>
      <c r="N108" s="103">
        <v>0</v>
      </c>
      <c r="O108" s="103">
        <v>0</v>
      </c>
      <c r="P108" s="103">
        <v>437</v>
      </c>
      <c r="Q108" s="103">
        <v>2912416</v>
      </c>
      <c r="R108" s="103">
        <v>0</v>
      </c>
      <c r="S108" s="103">
        <v>0</v>
      </c>
      <c r="T108" s="103">
        <v>0</v>
      </c>
      <c r="U108" s="103">
        <v>0</v>
      </c>
      <c r="V108" s="103">
        <v>48383</v>
      </c>
      <c r="W108" s="33"/>
    </row>
    <row r="109" spans="1:23" s="80" customFormat="1" ht="15">
      <c r="A109" s="101" t="s">
        <v>239</v>
      </c>
      <c r="B109" s="102" t="s">
        <v>269</v>
      </c>
      <c r="C109" s="103">
        <f t="shared" si="9"/>
        <v>638885</v>
      </c>
      <c r="D109" s="103">
        <f>SUM(E109:I109)</f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v>0</v>
      </c>
      <c r="K109" s="103">
        <v>0</v>
      </c>
      <c r="L109" s="103">
        <v>221</v>
      </c>
      <c r="M109" s="103">
        <v>638885</v>
      </c>
      <c r="N109" s="103">
        <v>0</v>
      </c>
      <c r="O109" s="103">
        <v>0</v>
      </c>
      <c r="P109" s="103">
        <v>0</v>
      </c>
      <c r="Q109" s="103">
        <v>0</v>
      </c>
      <c r="R109" s="103">
        <v>0</v>
      </c>
      <c r="S109" s="103">
        <v>0</v>
      </c>
      <c r="T109" s="103">
        <v>0</v>
      </c>
      <c r="U109" s="103">
        <v>0</v>
      </c>
      <c r="V109" s="103">
        <v>0</v>
      </c>
      <c r="W109" s="86"/>
    </row>
    <row r="110" spans="1:23" s="80" customFormat="1" ht="15">
      <c r="A110" s="101" t="s">
        <v>243</v>
      </c>
      <c r="B110" s="102" t="s">
        <v>270</v>
      </c>
      <c r="C110" s="103">
        <f t="shared" si="9"/>
        <v>719286</v>
      </c>
      <c r="D110" s="103">
        <f>SUM(E110:I110)</f>
        <v>0</v>
      </c>
      <c r="E110" s="103">
        <v>0</v>
      </c>
      <c r="F110" s="103">
        <v>0</v>
      </c>
      <c r="G110" s="103">
        <v>0</v>
      </c>
      <c r="H110" s="103">
        <v>0</v>
      </c>
      <c r="I110" s="103">
        <v>0</v>
      </c>
      <c r="J110" s="103">
        <v>0</v>
      </c>
      <c r="K110" s="103">
        <v>0</v>
      </c>
      <c r="L110" s="103">
        <v>220</v>
      </c>
      <c r="M110" s="103">
        <v>719286</v>
      </c>
      <c r="N110" s="103">
        <v>0</v>
      </c>
      <c r="O110" s="103">
        <v>0</v>
      </c>
      <c r="P110" s="103">
        <v>0</v>
      </c>
      <c r="Q110" s="103">
        <v>0</v>
      </c>
      <c r="R110" s="103">
        <v>0</v>
      </c>
      <c r="S110" s="103">
        <v>0</v>
      </c>
      <c r="T110" s="103">
        <v>0</v>
      </c>
      <c r="U110" s="103">
        <v>0</v>
      </c>
      <c r="V110" s="103">
        <v>0</v>
      </c>
      <c r="W110" s="86"/>
    </row>
    <row r="111" spans="1:23" s="6" customFormat="1" ht="15">
      <c r="A111" s="101" t="s">
        <v>244</v>
      </c>
      <c r="B111" s="102" t="s">
        <v>209</v>
      </c>
      <c r="C111" s="103">
        <f t="shared" si="9"/>
        <v>783621</v>
      </c>
      <c r="D111" s="103">
        <f t="shared" si="10"/>
        <v>0</v>
      </c>
      <c r="E111" s="103">
        <v>0</v>
      </c>
      <c r="F111" s="103">
        <v>0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260.2</v>
      </c>
      <c r="M111" s="103">
        <v>783621</v>
      </c>
      <c r="N111" s="103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103">
        <v>0</v>
      </c>
      <c r="U111" s="103">
        <v>0</v>
      </c>
      <c r="V111" s="103">
        <v>0</v>
      </c>
      <c r="W111" s="33"/>
    </row>
    <row r="112" spans="1:23" s="6" customFormat="1" ht="15">
      <c r="A112" s="101" t="s">
        <v>249</v>
      </c>
      <c r="B112" s="102" t="s">
        <v>268</v>
      </c>
      <c r="C112" s="103">
        <f t="shared" si="9"/>
        <v>2382312</v>
      </c>
      <c r="D112" s="103">
        <f>SUM(E112:I112)</f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v>0</v>
      </c>
      <c r="N112" s="103">
        <v>0</v>
      </c>
      <c r="O112" s="103">
        <v>0</v>
      </c>
      <c r="P112" s="103">
        <v>347</v>
      </c>
      <c r="Q112" s="103">
        <v>2336195</v>
      </c>
      <c r="R112" s="103">
        <v>0</v>
      </c>
      <c r="S112" s="103">
        <v>0</v>
      </c>
      <c r="T112" s="103">
        <v>0</v>
      </c>
      <c r="U112" s="103">
        <v>0</v>
      </c>
      <c r="V112" s="103">
        <v>46117</v>
      </c>
      <c r="W112" s="33"/>
    </row>
    <row r="113" spans="1:23" s="6" customFormat="1" ht="15">
      <c r="A113" s="101" t="s">
        <v>250</v>
      </c>
      <c r="B113" s="102" t="s">
        <v>89</v>
      </c>
      <c r="C113" s="103">
        <f t="shared" si="9"/>
        <v>7687541</v>
      </c>
      <c r="D113" s="103">
        <f t="shared" si="10"/>
        <v>7346729</v>
      </c>
      <c r="E113" s="103">
        <v>0</v>
      </c>
      <c r="F113" s="103">
        <v>1621416</v>
      </c>
      <c r="G113" s="103">
        <v>3741120</v>
      </c>
      <c r="H113" s="103">
        <v>1984193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0</v>
      </c>
      <c r="S113" s="103">
        <v>0</v>
      </c>
      <c r="T113" s="103">
        <v>0</v>
      </c>
      <c r="U113" s="103">
        <v>0</v>
      </c>
      <c r="V113" s="110">
        <v>340812</v>
      </c>
      <c r="W113" s="33"/>
    </row>
    <row r="114" spans="1:23" s="6" customFormat="1" ht="15">
      <c r="A114" s="101" t="s">
        <v>255</v>
      </c>
      <c r="B114" s="102" t="s">
        <v>253</v>
      </c>
      <c r="C114" s="103">
        <f t="shared" si="9"/>
        <v>138357</v>
      </c>
      <c r="D114" s="103">
        <f t="shared" si="10"/>
        <v>0</v>
      </c>
      <c r="E114" s="103">
        <v>0</v>
      </c>
      <c r="F114" s="103">
        <v>0</v>
      </c>
      <c r="G114" s="103">
        <v>0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0</v>
      </c>
      <c r="S114" s="103">
        <v>0</v>
      </c>
      <c r="T114" s="103">
        <v>0</v>
      </c>
      <c r="U114" s="103">
        <v>0</v>
      </c>
      <c r="V114" s="103">
        <v>138357</v>
      </c>
      <c r="W114" s="33"/>
    </row>
    <row r="115" spans="1:23" s="80" customFormat="1" ht="15">
      <c r="A115" s="101" t="s">
        <v>271</v>
      </c>
      <c r="B115" s="102" t="s">
        <v>274</v>
      </c>
      <c r="C115" s="103">
        <f t="shared" si="9"/>
        <v>103241</v>
      </c>
      <c r="D115" s="103">
        <f>SUM(E115:I115)</f>
        <v>0</v>
      </c>
      <c r="E115" s="103">
        <v>0</v>
      </c>
      <c r="F115" s="103">
        <v>0</v>
      </c>
      <c r="G115" s="103">
        <v>0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03">
        <v>0</v>
      </c>
      <c r="T115" s="103">
        <v>0</v>
      </c>
      <c r="U115" s="103">
        <v>0</v>
      </c>
      <c r="V115" s="110">
        <v>103241</v>
      </c>
      <c r="W115" s="86"/>
    </row>
    <row r="116" spans="1:23" s="6" customFormat="1" ht="15">
      <c r="A116" s="101" t="s">
        <v>272</v>
      </c>
      <c r="B116" s="102" t="s">
        <v>199</v>
      </c>
      <c r="C116" s="103">
        <f t="shared" si="9"/>
        <v>126663</v>
      </c>
      <c r="D116" s="103">
        <f t="shared" si="10"/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>
        <v>0</v>
      </c>
      <c r="R116" s="103">
        <v>0</v>
      </c>
      <c r="S116" s="103">
        <v>0</v>
      </c>
      <c r="T116" s="103">
        <v>0</v>
      </c>
      <c r="U116" s="103">
        <v>0</v>
      </c>
      <c r="V116" s="103">
        <f>38344+38344+49975</f>
        <v>126663</v>
      </c>
      <c r="W116" s="33"/>
    </row>
    <row r="117" spans="1:23" s="6" customFormat="1" ht="15">
      <c r="A117" s="101" t="s">
        <v>276</v>
      </c>
      <c r="B117" s="102" t="s">
        <v>248</v>
      </c>
      <c r="C117" s="103">
        <f t="shared" si="9"/>
        <v>49939</v>
      </c>
      <c r="D117" s="103">
        <f t="shared" si="10"/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>
        <v>0</v>
      </c>
      <c r="R117" s="103">
        <v>0</v>
      </c>
      <c r="S117" s="103">
        <v>0</v>
      </c>
      <c r="T117" s="103">
        <v>0</v>
      </c>
      <c r="U117" s="103">
        <v>0</v>
      </c>
      <c r="V117" s="103">
        <v>49939</v>
      </c>
      <c r="W117" s="33"/>
    </row>
    <row r="118" spans="1:23" s="80" customFormat="1" ht="15">
      <c r="A118" s="101" t="s">
        <v>318</v>
      </c>
      <c r="B118" s="102" t="s">
        <v>275</v>
      </c>
      <c r="C118" s="103">
        <f t="shared" si="9"/>
        <v>82241</v>
      </c>
      <c r="D118" s="103">
        <f>SUM(E118:I118)</f>
        <v>0</v>
      </c>
      <c r="E118" s="103">
        <v>0</v>
      </c>
      <c r="F118" s="103">
        <v>0</v>
      </c>
      <c r="G118" s="103">
        <v>0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03">
        <v>0</v>
      </c>
      <c r="N118" s="103">
        <v>0</v>
      </c>
      <c r="O118" s="103">
        <v>0</v>
      </c>
      <c r="P118" s="103">
        <v>0</v>
      </c>
      <c r="Q118" s="103">
        <v>0</v>
      </c>
      <c r="R118" s="103">
        <v>0</v>
      </c>
      <c r="S118" s="103">
        <v>0</v>
      </c>
      <c r="T118" s="103">
        <v>0</v>
      </c>
      <c r="U118" s="103">
        <v>0</v>
      </c>
      <c r="V118" s="103">
        <v>82241</v>
      </c>
      <c r="W118" s="86"/>
    </row>
    <row r="119" spans="1:23" s="6" customFormat="1" ht="15">
      <c r="A119" s="101" t="s">
        <v>277</v>
      </c>
      <c r="B119" s="102" t="s">
        <v>202</v>
      </c>
      <c r="C119" s="103">
        <f t="shared" si="9"/>
        <v>1902695</v>
      </c>
      <c r="D119" s="103">
        <f t="shared" si="10"/>
        <v>0</v>
      </c>
      <c r="E119" s="103">
        <v>0</v>
      </c>
      <c r="F119" s="103">
        <v>0</v>
      </c>
      <c r="G119" s="103">
        <v>0</v>
      </c>
      <c r="H119" s="103">
        <v>0</v>
      </c>
      <c r="I119" s="103">
        <v>0</v>
      </c>
      <c r="J119" s="103">
        <v>0</v>
      </c>
      <c r="K119" s="103">
        <v>0</v>
      </c>
      <c r="L119" s="103">
        <v>495</v>
      </c>
      <c r="M119" s="103">
        <v>1902695</v>
      </c>
      <c r="N119" s="103">
        <v>0</v>
      </c>
      <c r="O119" s="103">
        <v>0</v>
      </c>
      <c r="P119" s="103">
        <v>0</v>
      </c>
      <c r="Q119" s="103">
        <v>0</v>
      </c>
      <c r="R119" s="103">
        <v>0</v>
      </c>
      <c r="S119" s="103">
        <v>0</v>
      </c>
      <c r="T119" s="103">
        <v>0</v>
      </c>
      <c r="U119" s="103">
        <v>0</v>
      </c>
      <c r="V119" s="103">
        <v>0</v>
      </c>
      <c r="W119" s="33"/>
    </row>
    <row r="120" spans="1:23" s="6" customFormat="1" ht="15">
      <c r="A120" s="101" t="s">
        <v>283</v>
      </c>
      <c r="B120" s="102" t="s">
        <v>200</v>
      </c>
      <c r="C120" s="103">
        <f t="shared" si="9"/>
        <v>1961811</v>
      </c>
      <c r="D120" s="103">
        <f t="shared" si="10"/>
        <v>0</v>
      </c>
      <c r="E120" s="103">
        <v>0</v>
      </c>
      <c r="F120" s="103">
        <v>0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3">
        <v>610</v>
      </c>
      <c r="M120" s="103">
        <v>1961811</v>
      </c>
      <c r="N120" s="103">
        <v>0</v>
      </c>
      <c r="O120" s="103">
        <v>0</v>
      </c>
      <c r="P120" s="103">
        <v>0</v>
      </c>
      <c r="Q120" s="103">
        <v>0</v>
      </c>
      <c r="R120" s="103">
        <v>0</v>
      </c>
      <c r="S120" s="103">
        <v>0</v>
      </c>
      <c r="T120" s="103">
        <v>0</v>
      </c>
      <c r="U120" s="103">
        <v>0</v>
      </c>
      <c r="V120" s="103">
        <v>0</v>
      </c>
      <c r="W120" s="33"/>
    </row>
    <row r="121" spans="1:23" s="6" customFormat="1" ht="15">
      <c r="A121" s="101" t="s">
        <v>284</v>
      </c>
      <c r="B121" s="102" t="s">
        <v>201</v>
      </c>
      <c r="C121" s="103">
        <f t="shared" si="9"/>
        <v>1850833</v>
      </c>
      <c r="D121" s="103">
        <f t="shared" si="10"/>
        <v>0</v>
      </c>
      <c r="E121" s="103">
        <v>0</v>
      </c>
      <c r="F121" s="103">
        <v>0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678</v>
      </c>
      <c r="M121" s="103">
        <v>1850833</v>
      </c>
      <c r="N121" s="103">
        <v>0</v>
      </c>
      <c r="O121" s="103">
        <v>0</v>
      </c>
      <c r="P121" s="103">
        <v>0</v>
      </c>
      <c r="Q121" s="103">
        <v>0</v>
      </c>
      <c r="R121" s="103">
        <v>0</v>
      </c>
      <c r="S121" s="103">
        <v>0</v>
      </c>
      <c r="T121" s="103">
        <v>0</v>
      </c>
      <c r="U121" s="103">
        <v>0</v>
      </c>
      <c r="V121" s="103">
        <v>0</v>
      </c>
      <c r="W121" s="33"/>
    </row>
    <row r="122" spans="1:23" s="80" customFormat="1" ht="15">
      <c r="A122" s="101" t="s">
        <v>293</v>
      </c>
      <c r="B122" s="102" t="s">
        <v>273</v>
      </c>
      <c r="C122" s="103">
        <f t="shared" si="9"/>
        <v>3677400</v>
      </c>
      <c r="D122" s="103">
        <f>SUM(E122:I122)</f>
        <v>0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1314.2</v>
      </c>
      <c r="M122" s="103">
        <v>3616316</v>
      </c>
      <c r="N122" s="103">
        <v>0</v>
      </c>
      <c r="O122" s="103">
        <v>0</v>
      </c>
      <c r="P122" s="103">
        <v>0</v>
      </c>
      <c r="Q122" s="103">
        <v>0</v>
      </c>
      <c r="R122" s="103">
        <v>0</v>
      </c>
      <c r="S122" s="103">
        <v>0</v>
      </c>
      <c r="T122" s="103">
        <v>0</v>
      </c>
      <c r="U122" s="103">
        <v>0</v>
      </c>
      <c r="V122" s="103">
        <v>61084</v>
      </c>
      <c r="W122" s="86"/>
    </row>
    <row r="123" spans="1:23" s="6" customFormat="1" ht="15">
      <c r="A123" s="101" t="s">
        <v>294</v>
      </c>
      <c r="B123" s="102" t="s">
        <v>96</v>
      </c>
      <c r="C123" s="103">
        <f t="shared" si="9"/>
        <v>4876437</v>
      </c>
      <c r="D123" s="103">
        <f>SUM(E123:I123)</f>
        <v>0</v>
      </c>
      <c r="E123" s="103">
        <v>0</v>
      </c>
      <c r="F123" s="103">
        <v>0</v>
      </c>
      <c r="G123" s="103">
        <v>0</v>
      </c>
      <c r="H123" s="103">
        <v>0</v>
      </c>
      <c r="I123" s="103">
        <v>0</v>
      </c>
      <c r="J123" s="103">
        <v>0</v>
      </c>
      <c r="K123" s="103">
        <v>0</v>
      </c>
      <c r="L123" s="103">
        <v>1200</v>
      </c>
      <c r="M123" s="103">
        <v>4876437</v>
      </c>
      <c r="N123" s="103">
        <v>0</v>
      </c>
      <c r="O123" s="103">
        <v>0</v>
      </c>
      <c r="P123" s="103">
        <v>0</v>
      </c>
      <c r="Q123" s="103">
        <v>0</v>
      </c>
      <c r="R123" s="103">
        <v>0</v>
      </c>
      <c r="S123" s="103">
        <v>0</v>
      </c>
      <c r="T123" s="103">
        <v>0</v>
      </c>
      <c r="U123" s="103">
        <v>0</v>
      </c>
      <c r="V123" s="103">
        <v>0</v>
      </c>
      <c r="W123" s="33"/>
    </row>
    <row r="124" spans="1:23" s="6" customFormat="1" ht="15">
      <c r="A124" s="101" t="s">
        <v>295</v>
      </c>
      <c r="B124" s="102" t="s">
        <v>231</v>
      </c>
      <c r="C124" s="103">
        <f t="shared" si="9"/>
        <v>74365</v>
      </c>
      <c r="D124" s="103">
        <f t="shared" si="10"/>
        <v>0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20">
        <v>0</v>
      </c>
      <c r="M124" s="120">
        <v>0</v>
      </c>
      <c r="N124" s="103">
        <v>0</v>
      </c>
      <c r="O124" s="103">
        <v>0</v>
      </c>
      <c r="P124" s="103">
        <v>0</v>
      </c>
      <c r="Q124" s="103">
        <v>0</v>
      </c>
      <c r="R124" s="103">
        <v>0</v>
      </c>
      <c r="S124" s="103">
        <v>0</v>
      </c>
      <c r="T124" s="103">
        <v>0</v>
      </c>
      <c r="U124" s="103">
        <v>0</v>
      </c>
      <c r="V124" s="103">
        <v>74365</v>
      </c>
      <c r="W124" s="33"/>
    </row>
    <row r="125" spans="1:22" s="5" customFormat="1" ht="15">
      <c r="A125" s="101" t="s">
        <v>296</v>
      </c>
      <c r="B125" s="102" t="s">
        <v>94</v>
      </c>
      <c r="C125" s="103">
        <f t="shared" si="9"/>
        <v>113867</v>
      </c>
      <c r="D125" s="103">
        <f t="shared" si="10"/>
        <v>0</v>
      </c>
      <c r="E125" s="103">
        <v>0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0</v>
      </c>
      <c r="P125" s="103">
        <v>0</v>
      </c>
      <c r="Q125" s="103">
        <v>0</v>
      </c>
      <c r="R125" s="103">
        <v>0</v>
      </c>
      <c r="S125" s="103">
        <v>0</v>
      </c>
      <c r="T125" s="103">
        <v>0</v>
      </c>
      <c r="U125" s="103">
        <v>0</v>
      </c>
      <c r="V125" s="110">
        <v>113867</v>
      </c>
    </row>
    <row r="126" spans="1:22" s="5" customFormat="1" ht="15">
      <c r="A126" s="101" t="s">
        <v>303</v>
      </c>
      <c r="B126" s="102" t="s">
        <v>95</v>
      </c>
      <c r="C126" s="103">
        <f t="shared" si="9"/>
        <v>113824</v>
      </c>
      <c r="D126" s="103">
        <f t="shared" si="10"/>
        <v>0</v>
      </c>
      <c r="E126" s="103">
        <v>0</v>
      </c>
      <c r="F126" s="103">
        <v>0</v>
      </c>
      <c r="G126" s="103">
        <v>0</v>
      </c>
      <c r="H126" s="103">
        <v>0</v>
      </c>
      <c r="I126" s="103">
        <v>0</v>
      </c>
      <c r="J126" s="103">
        <v>0</v>
      </c>
      <c r="K126" s="103">
        <v>0</v>
      </c>
      <c r="L126" s="103">
        <v>0</v>
      </c>
      <c r="M126" s="103">
        <v>0</v>
      </c>
      <c r="N126" s="103">
        <v>0</v>
      </c>
      <c r="O126" s="103">
        <v>0</v>
      </c>
      <c r="P126" s="103">
        <v>0</v>
      </c>
      <c r="Q126" s="103">
        <v>0</v>
      </c>
      <c r="R126" s="103">
        <v>0</v>
      </c>
      <c r="S126" s="103">
        <v>0</v>
      </c>
      <c r="T126" s="103">
        <v>0</v>
      </c>
      <c r="U126" s="103">
        <v>0</v>
      </c>
      <c r="V126" s="110">
        <v>113824</v>
      </c>
    </row>
    <row r="127" spans="1:22" s="5" customFormat="1" ht="15">
      <c r="A127" s="101" t="s">
        <v>304</v>
      </c>
      <c r="B127" s="111" t="s">
        <v>306</v>
      </c>
      <c r="C127" s="103">
        <f t="shared" si="9"/>
        <v>109881</v>
      </c>
      <c r="D127" s="103">
        <f t="shared" si="10"/>
        <v>0</v>
      </c>
      <c r="E127" s="103">
        <v>0</v>
      </c>
      <c r="F127" s="103">
        <v>0</v>
      </c>
      <c r="G127" s="103">
        <v>0</v>
      </c>
      <c r="H127" s="103">
        <v>0</v>
      </c>
      <c r="I127" s="103">
        <v>0</v>
      </c>
      <c r="J127" s="103">
        <v>0</v>
      </c>
      <c r="K127" s="103">
        <v>0</v>
      </c>
      <c r="L127" s="103">
        <v>0</v>
      </c>
      <c r="M127" s="103">
        <v>0</v>
      </c>
      <c r="N127" s="103">
        <v>0</v>
      </c>
      <c r="O127" s="103">
        <v>0</v>
      </c>
      <c r="P127" s="103">
        <v>0</v>
      </c>
      <c r="Q127" s="103">
        <v>0</v>
      </c>
      <c r="R127" s="103">
        <v>0</v>
      </c>
      <c r="S127" s="103">
        <v>0</v>
      </c>
      <c r="T127" s="103">
        <v>0</v>
      </c>
      <c r="U127" s="103">
        <v>0</v>
      </c>
      <c r="V127" s="110">
        <v>109881</v>
      </c>
    </row>
    <row r="128" spans="1:22" s="5" customFormat="1" ht="15">
      <c r="A128" s="101" t="s">
        <v>305</v>
      </c>
      <c r="B128" s="111" t="s">
        <v>60</v>
      </c>
      <c r="C128" s="103">
        <f t="shared" si="9"/>
        <v>4656321</v>
      </c>
      <c r="D128" s="103">
        <f>SUM(E128:I128)</f>
        <v>4501513</v>
      </c>
      <c r="E128" s="103">
        <v>4501513</v>
      </c>
      <c r="F128" s="103">
        <v>0</v>
      </c>
      <c r="G128" s="103">
        <v>0</v>
      </c>
      <c r="H128" s="103">
        <v>0</v>
      </c>
      <c r="I128" s="103">
        <v>0</v>
      </c>
      <c r="J128" s="103">
        <v>0</v>
      </c>
      <c r="K128" s="103">
        <v>0</v>
      </c>
      <c r="L128" s="103">
        <v>0</v>
      </c>
      <c r="M128" s="103">
        <v>0</v>
      </c>
      <c r="N128" s="103">
        <v>0</v>
      </c>
      <c r="O128" s="103">
        <v>0</v>
      </c>
      <c r="P128" s="103">
        <v>0</v>
      </c>
      <c r="Q128" s="103">
        <v>0</v>
      </c>
      <c r="R128" s="103">
        <v>0</v>
      </c>
      <c r="S128" s="103">
        <v>0</v>
      </c>
      <c r="T128" s="103">
        <v>0</v>
      </c>
      <c r="U128" s="103">
        <v>0</v>
      </c>
      <c r="V128" s="110">
        <v>154808</v>
      </c>
    </row>
    <row r="129" spans="1:22" s="5" customFormat="1" ht="15">
      <c r="A129" s="101" t="s">
        <v>307</v>
      </c>
      <c r="B129" s="102" t="s">
        <v>68</v>
      </c>
      <c r="C129" s="103">
        <f t="shared" si="9"/>
        <v>2689625</v>
      </c>
      <c r="D129" s="103">
        <f>SUM(E129:I129)</f>
        <v>2580914</v>
      </c>
      <c r="E129" s="103">
        <v>2580914</v>
      </c>
      <c r="F129" s="103">
        <v>0</v>
      </c>
      <c r="G129" s="103">
        <v>0</v>
      </c>
      <c r="H129" s="103">
        <v>0</v>
      </c>
      <c r="I129" s="103">
        <v>0</v>
      </c>
      <c r="J129" s="103">
        <v>0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103">
        <v>0</v>
      </c>
      <c r="Q129" s="103">
        <v>0</v>
      </c>
      <c r="R129" s="103">
        <v>0</v>
      </c>
      <c r="S129" s="103">
        <v>0</v>
      </c>
      <c r="T129" s="103">
        <v>0</v>
      </c>
      <c r="U129" s="103">
        <v>0</v>
      </c>
      <c r="V129" s="110">
        <v>108711</v>
      </c>
    </row>
    <row r="130" spans="1:22" ht="15">
      <c r="A130" s="101" t="s">
        <v>308</v>
      </c>
      <c r="B130" s="119" t="s">
        <v>309</v>
      </c>
      <c r="C130" s="103">
        <f t="shared" si="9"/>
        <v>25472</v>
      </c>
      <c r="D130" s="57">
        <f>SUM(E130:I130)</f>
        <v>0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  <c r="P130" s="57">
        <v>0</v>
      </c>
      <c r="Q130" s="57">
        <v>0</v>
      </c>
      <c r="R130" s="57">
        <v>0</v>
      </c>
      <c r="S130" s="57">
        <v>0</v>
      </c>
      <c r="T130" s="57">
        <v>0</v>
      </c>
      <c r="U130" s="57">
        <v>0</v>
      </c>
      <c r="V130" s="110">
        <v>25472</v>
      </c>
    </row>
    <row r="131" ht="15.75">
      <c r="V131" s="112" t="s">
        <v>313</v>
      </c>
    </row>
  </sheetData>
  <sheetProtection sort="0" autoFilter="0"/>
  <mergeCells count="23">
    <mergeCell ref="B6:B8"/>
    <mergeCell ref="J7:K8"/>
    <mergeCell ref="T7:T8"/>
    <mergeCell ref="T6:V6"/>
    <mergeCell ref="M4:V4"/>
    <mergeCell ref="L7:M8"/>
    <mergeCell ref="R7:S8"/>
    <mergeCell ref="A29:V29"/>
    <mergeCell ref="A12:V12"/>
    <mergeCell ref="C6:C8"/>
    <mergeCell ref="U7:U8"/>
    <mergeCell ref="A5:V5"/>
    <mergeCell ref="A6:A8"/>
    <mergeCell ref="M2:V2"/>
    <mergeCell ref="D6:S6"/>
    <mergeCell ref="N7:O8"/>
    <mergeCell ref="Q3:V3"/>
    <mergeCell ref="Q1:V1"/>
    <mergeCell ref="A64:V64"/>
    <mergeCell ref="P7:Q8"/>
    <mergeCell ref="A11:B11"/>
    <mergeCell ref="D7:I7"/>
    <mergeCell ref="V7:V8"/>
  </mergeCells>
  <printOptions/>
  <pageMargins left="0.3937007874015748" right="0.7874015748031497" top="1.1811023622047245" bottom="0.5905511811023623" header="0.31496062992125984" footer="0.3937007874015748"/>
  <pageSetup fitToHeight="0" fitToWidth="1" horizontalDpi="600" verticalDpi="600" orientation="landscape" paperSize="9" scale="44" r:id="rId1"/>
  <headerFooter>
    <oddFooter>&amp;LПриложение № 2&amp;C&amp;P</oddFooter>
  </headerFooter>
  <ignoredErrors>
    <ignoredError sqref="A66:A117 A118:A130" twoDigitTextYear="1"/>
    <ignoredError sqref="D68:D117 D66 E67 D130 D124:D128 D118:D122" formulaRange="1"/>
    <ignoredError sqref="D12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80" zoomScaleNormal="80" zoomScaleSheetLayoutView="85" zoomScalePageLayoutView="0" workbookViewId="0" topLeftCell="A1">
      <selection activeCell="J14" sqref="J14"/>
    </sheetView>
  </sheetViews>
  <sheetFormatPr defaultColWidth="9.140625" defaultRowHeight="15"/>
  <cols>
    <col min="1" max="1" width="7.140625" style="28" bestFit="1" customWidth="1"/>
    <col min="2" max="2" width="24.57421875" style="3" customWidth="1"/>
    <col min="3" max="3" width="16.28125" style="19" customWidth="1"/>
    <col min="4" max="4" width="22.28125" style="20" customWidth="1"/>
    <col min="5" max="7" width="8.421875" style="21" customWidth="1"/>
    <col min="8" max="8" width="9.57421875" style="22" customWidth="1"/>
    <col min="9" max="12" width="8.421875" style="22" customWidth="1"/>
    <col min="13" max="14" width="18.7109375" style="19" bestFit="1" customWidth="1"/>
    <col min="15" max="227" width="9.140625" style="3" customWidth="1"/>
    <col min="228" max="228" width="7.00390625" style="3" customWidth="1"/>
    <col min="229" max="229" width="48.7109375" style="3" customWidth="1"/>
    <col min="230" max="230" width="13.7109375" style="3" customWidth="1"/>
    <col min="231" max="231" width="22.28125" style="3" customWidth="1"/>
    <col min="232" max="234" width="8.57421875" style="3" customWidth="1"/>
    <col min="235" max="235" width="9.7109375" style="3" customWidth="1"/>
    <col min="236" max="236" width="9.8515625" style="3" customWidth="1"/>
    <col min="237" max="237" width="7.8515625" style="3" customWidth="1"/>
    <col min="238" max="239" width="8.421875" style="3" customWidth="1"/>
    <col min="240" max="241" width="18.7109375" style="3" bestFit="1" customWidth="1"/>
    <col min="242" max="16384" width="9.140625" style="3" customWidth="1"/>
  </cols>
  <sheetData>
    <row r="1" spans="1:15" ht="33" customHeight="1">
      <c r="A1" s="25"/>
      <c r="B1" s="2"/>
      <c r="C1" s="7"/>
      <c r="D1" s="8"/>
      <c r="E1" s="9"/>
      <c r="F1" s="113" t="s">
        <v>326</v>
      </c>
      <c r="G1" s="113"/>
      <c r="H1" s="113"/>
      <c r="I1" s="113"/>
      <c r="J1" s="156" t="s">
        <v>327</v>
      </c>
      <c r="K1" s="156"/>
      <c r="L1" s="156"/>
      <c r="M1" s="156"/>
      <c r="N1" s="156"/>
      <c r="O1" s="113"/>
    </row>
    <row r="2" spans="1:15" ht="13.5" customHeight="1">
      <c r="A2" s="25"/>
      <c r="B2" s="2"/>
      <c r="C2" s="7"/>
      <c r="D2" s="8"/>
      <c r="E2" s="9"/>
      <c r="F2" s="100"/>
      <c r="G2" s="100"/>
      <c r="H2" s="100"/>
      <c r="I2" s="100"/>
      <c r="J2" s="100"/>
      <c r="K2" s="100"/>
      <c r="L2" s="100"/>
      <c r="M2" s="100"/>
      <c r="N2" s="100"/>
      <c r="O2" s="113"/>
    </row>
    <row r="3" spans="1:15" ht="33" customHeight="1">
      <c r="A3" s="25"/>
      <c r="B3" s="2"/>
      <c r="C3" s="7"/>
      <c r="D3" s="8"/>
      <c r="E3" s="9"/>
      <c r="F3" s="100"/>
      <c r="G3" s="100"/>
      <c r="H3" s="100"/>
      <c r="I3" s="100"/>
      <c r="J3" s="163" t="s">
        <v>320</v>
      </c>
      <c r="K3" s="163"/>
      <c r="L3" s="163"/>
      <c r="M3" s="163"/>
      <c r="N3" s="163"/>
      <c r="O3" s="113"/>
    </row>
    <row r="4" spans="1:14" ht="22.5" customHeight="1">
      <c r="A4" s="25"/>
      <c r="B4" s="2"/>
      <c r="C4" s="7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ht="60" customHeight="1">
      <c r="A5" s="165" t="s">
        <v>207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1:14" ht="15.75" customHeight="1">
      <c r="A6" s="166" t="s">
        <v>0</v>
      </c>
      <c r="B6" s="167" t="s">
        <v>107</v>
      </c>
      <c r="C6" s="168" t="s">
        <v>6</v>
      </c>
      <c r="D6" s="169" t="s">
        <v>8</v>
      </c>
      <c r="E6" s="170" t="s">
        <v>108</v>
      </c>
      <c r="F6" s="170"/>
      <c r="G6" s="170"/>
      <c r="H6" s="170"/>
      <c r="I6" s="170"/>
      <c r="J6" s="167" t="s">
        <v>9</v>
      </c>
      <c r="K6" s="167"/>
      <c r="L6" s="167"/>
      <c r="M6" s="167"/>
      <c r="N6" s="167"/>
    </row>
    <row r="7" spans="1:15" ht="63" customHeight="1">
      <c r="A7" s="166"/>
      <c r="B7" s="167"/>
      <c r="C7" s="168"/>
      <c r="D7" s="169"/>
      <c r="E7" s="45" t="s">
        <v>109</v>
      </c>
      <c r="F7" s="45" t="s">
        <v>110</v>
      </c>
      <c r="G7" s="45" t="s">
        <v>111</v>
      </c>
      <c r="H7" s="45" t="s">
        <v>112</v>
      </c>
      <c r="I7" s="45" t="s">
        <v>15</v>
      </c>
      <c r="J7" s="45" t="s">
        <v>109</v>
      </c>
      <c r="K7" s="45" t="s">
        <v>110</v>
      </c>
      <c r="L7" s="45" t="s">
        <v>111</v>
      </c>
      <c r="M7" s="44" t="s">
        <v>112</v>
      </c>
      <c r="N7" s="44" t="s">
        <v>15</v>
      </c>
      <c r="O7" s="21"/>
    </row>
    <row r="8" spans="1:14" ht="15.75">
      <c r="A8" s="166"/>
      <c r="B8" s="167"/>
      <c r="C8" s="44" t="s">
        <v>47</v>
      </c>
      <c r="D8" s="10" t="s">
        <v>23</v>
      </c>
      <c r="E8" s="11" t="s">
        <v>46</v>
      </c>
      <c r="F8" s="11" t="s">
        <v>46</v>
      </c>
      <c r="G8" s="11" t="s">
        <v>46</v>
      </c>
      <c r="H8" s="11" t="s">
        <v>46</v>
      </c>
      <c r="I8" s="11" t="s">
        <v>46</v>
      </c>
      <c r="J8" s="11" t="s">
        <v>24</v>
      </c>
      <c r="K8" s="11" t="s">
        <v>24</v>
      </c>
      <c r="L8" s="11" t="s">
        <v>24</v>
      </c>
      <c r="M8" s="12" t="s">
        <v>24</v>
      </c>
      <c r="N8" s="12" t="s">
        <v>24</v>
      </c>
    </row>
    <row r="9" spans="1:14" ht="15.75">
      <c r="A9" s="26">
        <v>1</v>
      </c>
      <c r="B9" s="13">
        <v>2</v>
      </c>
      <c r="C9" s="10">
        <v>3</v>
      </c>
      <c r="D9" s="10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0">
        <v>13</v>
      </c>
      <c r="N9" s="10">
        <v>14</v>
      </c>
    </row>
    <row r="10" spans="1:14" ht="15.75">
      <c r="A10" s="29" t="s">
        <v>76</v>
      </c>
      <c r="B10" s="46" t="s">
        <v>105</v>
      </c>
      <c r="C10" s="30">
        <f>'форма 1'!H13</f>
        <v>54155.14999999999</v>
      </c>
      <c r="D10" s="24">
        <v>2781</v>
      </c>
      <c r="E10" s="31"/>
      <c r="F10" s="31"/>
      <c r="G10" s="31"/>
      <c r="H10" s="23">
        <v>15</v>
      </c>
      <c r="I10" s="23">
        <f>SUM(E10:H10)</f>
        <v>15</v>
      </c>
      <c r="J10" s="23"/>
      <c r="K10" s="23"/>
      <c r="L10" s="23"/>
      <c r="M10" s="30">
        <f>'форма 1'!L13</f>
        <v>28291233.07</v>
      </c>
      <c r="N10" s="32">
        <f>SUM(J10:M10)</f>
        <v>28291233.07</v>
      </c>
    </row>
    <row r="11" spans="1:14" ht="15.75">
      <c r="A11" s="29" t="s">
        <v>73</v>
      </c>
      <c r="B11" s="46" t="s">
        <v>75</v>
      </c>
      <c r="C11" s="30">
        <f>'форма 1'!H30</f>
        <v>123824.9</v>
      </c>
      <c r="D11" s="24">
        <f>'форма 1'!K30</f>
        <v>6786</v>
      </c>
      <c r="E11" s="31"/>
      <c r="F11" s="31"/>
      <c r="G11" s="31"/>
      <c r="H11" s="23">
        <v>33</v>
      </c>
      <c r="I11" s="23">
        <f>SUM(E11:H11)</f>
        <v>33</v>
      </c>
      <c r="J11" s="23"/>
      <c r="K11" s="23"/>
      <c r="L11" s="23"/>
      <c r="M11" s="30">
        <f>'форма 1'!L30</f>
        <v>104869197.03999999</v>
      </c>
      <c r="N11" s="32">
        <f>SUM(J11:M11)</f>
        <v>104869197.03999999</v>
      </c>
    </row>
    <row r="12" spans="1:14" ht="15.75">
      <c r="A12" s="29" t="s">
        <v>74</v>
      </c>
      <c r="B12" s="46" t="s">
        <v>102</v>
      </c>
      <c r="C12" s="30">
        <f>'форма 1'!H65</f>
        <v>173355.5</v>
      </c>
      <c r="D12" s="24">
        <f>'форма 1'!K65</f>
        <v>6782</v>
      </c>
      <c r="E12" s="31"/>
      <c r="F12" s="31"/>
      <c r="G12" s="31"/>
      <c r="H12" s="23">
        <v>65</v>
      </c>
      <c r="I12" s="23">
        <f>SUM(E12:H12)</f>
        <v>65</v>
      </c>
      <c r="J12" s="23"/>
      <c r="K12" s="23"/>
      <c r="L12" s="23"/>
      <c r="M12" s="30">
        <f>'форма 1'!L65</f>
        <v>148615069</v>
      </c>
      <c r="N12" s="32">
        <f>SUM(J12:M12)</f>
        <v>148615069</v>
      </c>
    </row>
    <row r="13" spans="1:14" ht="15.75">
      <c r="A13" s="27"/>
      <c r="B13" s="14"/>
      <c r="C13" s="15"/>
      <c r="D13" s="16"/>
      <c r="E13" s="17"/>
      <c r="F13" s="17"/>
      <c r="G13" s="17"/>
      <c r="H13" s="18"/>
      <c r="I13" s="18"/>
      <c r="J13" s="18"/>
      <c r="K13" s="18"/>
      <c r="L13" s="18"/>
      <c r="M13" s="15"/>
      <c r="N13" s="73" t="s">
        <v>313</v>
      </c>
    </row>
    <row r="14" ht="15.75">
      <c r="N14" s="15"/>
    </row>
  </sheetData>
  <sheetProtection sort="0" autoFilter="0"/>
  <mergeCells count="10">
    <mergeCell ref="J1:N1"/>
    <mergeCell ref="J3:N3"/>
    <mergeCell ref="D4:N4"/>
    <mergeCell ref="A5:N5"/>
    <mergeCell ref="A6:A8"/>
    <mergeCell ref="B6:B8"/>
    <mergeCell ref="C6:C7"/>
    <mergeCell ref="D6:D7"/>
    <mergeCell ref="E6:I6"/>
    <mergeCell ref="J6:N6"/>
  </mergeCells>
  <printOptions/>
  <pageMargins left="0.7874015748031497" right="0.7874015748031497" top="1.1811023622047245" bottom="0.7874015748031497" header="0" footer="0.3937007874015748"/>
  <pageSetup fitToHeight="0" fitToWidth="1" horizontalDpi="600" verticalDpi="600" orientation="landscape" paperSize="9" scale="73" r:id="rId1"/>
  <headerFooter>
    <oddFooter>&amp;LПриложение № 3&amp;C&amp;P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Андрей Викторович</dc:creator>
  <cp:keywords/>
  <dc:description/>
  <cp:lastModifiedBy>goverm</cp:lastModifiedBy>
  <cp:lastPrinted>2016-11-06T22:13:06Z</cp:lastPrinted>
  <dcterms:created xsi:type="dcterms:W3CDTF">2015-02-05T05:29:26Z</dcterms:created>
  <dcterms:modified xsi:type="dcterms:W3CDTF">2016-11-07T04:34:05Z</dcterms:modified>
  <cp:category/>
  <cp:version/>
  <cp:contentType/>
  <cp:contentStatus/>
</cp:coreProperties>
</file>