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20" windowHeight="3960" firstSheet="4" activeTab="4"/>
  </bookViews>
  <sheets>
    <sheet name="табл 1 А" sheetId="1" state="hidden" r:id="rId1"/>
    <sheet name="табл 4" sheetId="2" state="hidden" r:id="rId2"/>
    <sheet name="Водоканал" sheetId="3" state="hidden" r:id="rId3"/>
    <sheet name="Таблица 1 А (старый план)" sheetId="4" state="hidden" r:id="rId4"/>
    <sheet name="Лист1" sheetId="5" r:id="rId5"/>
  </sheets>
  <definedNames>
    <definedName name="_xlnm.Print_Titles" localSheetId="0">'табл 1 А'!$6:$9</definedName>
    <definedName name="_xlnm.Print_Area" localSheetId="0">'табл 1 А'!$A$1:$N$24</definedName>
    <definedName name="_xlnm.Print_Area" localSheetId="3">'Таблица 1 А (старый план)'!$A$1:$P$418</definedName>
  </definedNames>
  <calcPr fullCalcOnLoad="1"/>
</workbook>
</file>

<file path=xl/sharedStrings.xml><?xml version="1.0" encoding="utf-8"?>
<sst xmlns="http://schemas.openxmlformats.org/spreadsheetml/2006/main" count="1294" uniqueCount="645">
  <si>
    <t>1.1.1</t>
  </si>
  <si>
    <t>1.1.2</t>
  </si>
  <si>
    <t>Ремонт бетон. ступеней крыльца 3 п. и 4 п.</t>
  </si>
  <si>
    <t>ул.Ленина,31</t>
  </si>
  <si>
    <t>Удленнить козырьки подъездов</t>
  </si>
  <si>
    <t>Замена труб ГВС  и ХВС</t>
  </si>
  <si>
    <t>Покрытие п/н балконной плиты кв. 45</t>
  </si>
  <si>
    <t>Частично ремонт фасада</t>
  </si>
  <si>
    <t>установка решетки на ливневку</t>
  </si>
  <si>
    <t>ул.Мурманская,9А</t>
  </si>
  <si>
    <t>Замена участка розлива ЦО</t>
  </si>
  <si>
    <t>Частичный ремонт кровли над кв. 6</t>
  </si>
  <si>
    <t>Устройство вент шахт на кровле</t>
  </si>
  <si>
    <t>ул.Мурманская,9</t>
  </si>
  <si>
    <t>Устройство бельевой площадки</t>
  </si>
  <si>
    <t>ул.Мурманская,7</t>
  </si>
  <si>
    <t>Замена подъездного козырька</t>
  </si>
  <si>
    <t>Утепление розлива ХВС в подвале</t>
  </si>
  <si>
    <t>Перенос эл. счетчиков из квартир на площадку</t>
  </si>
  <si>
    <t>13 домов</t>
  </si>
  <si>
    <t>ООО УК "Завойко"</t>
  </si>
  <si>
    <t>ул.Завойко,65</t>
  </si>
  <si>
    <t>Устройство скатных кровель лоджий, балконов</t>
  </si>
  <si>
    <t>ул. Ларина,8</t>
  </si>
  <si>
    <t>2 дома</t>
  </si>
  <si>
    <t xml:space="preserve">ООО УГК "ЕЖКХ" </t>
  </si>
  <si>
    <t>ул.40 лет Октября,7</t>
  </si>
  <si>
    <t>Ремон мягкой кровли</t>
  </si>
  <si>
    <t>Замена дверных блоков на металлические на подвальные входы подъездов №5, 7</t>
  </si>
  <si>
    <t>шт./м2</t>
  </si>
  <si>
    <t>Смена покрытия козырьков над подвалами подъездов №5,7</t>
  </si>
  <si>
    <t>Закрытие подвальных окон мет.ставнями</t>
  </si>
  <si>
    <t>ул.40 лет Октября,10 а</t>
  </si>
  <si>
    <t>Ремонт мягкой кровли козырьков</t>
  </si>
  <si>
    <t>Замена запорной арматуры на стояках ЦО, ГВС, ХВС</t>
  </si>
  <si>
    <t>ул.40 лет Октября,12</t>
  </si>
  <si>
    <t>Замена металлических зонтов на вентшахтах</t>
  </si>
  <si>
    <t xml:space="preserve">Замена дверных блоков на металлические на подвальные входы подъездов </t>
  </si>
  <si>
    <t>шт.-м2</t>
  </si>
  <si>
    <t>Установка деревянного дверного блока в подъезд</t>
  </si>
  <si>
    <t>ул.В.Кручины,23</t>
  </si>
  <si>
    <t>Ремонт кровли балконов</t>
  </si>
  <si>
    <t>м п</t>
  </si>
  <si>
    <t>ул.В.Кручины,32</t>
  </si>
  <si>
    <t>ул.Строительная,5</t>
  </si>
  <si>
    <t>Косметический ремонт подъездов с заменой почтовых ящиков</t>
  </si>
  <si>
    <t>ул.Геофизическая,1</t>
  </si>
  <si>
    <t>Наращивание металлического ската кровли</t>
  </si>
  <si>
    <t>ул.Геофизическая,13</t>
  </si>
  <si>
    <t>Ремонт козырьков над подъездами</t>
  </si>
  <si>
    <t>ул.Ключевская,3</t>
  </si>
  <si>
    <t>Ремонт карнизных плит</t>
  </si>
  <si>
    <t>ул.Ленина,49 а</t>
  </si>
  <si>
    <t>Корректировка уклона КНС</t>
  </si>
  <si>
    <t>10 домов</t>
  </si>
  <si>
    <t>ООО "ЕУК Авиатор"</t>
  </si>
  <si>
    <t>ул.Красноярская,2</t>
  </si>
  <si>
    <t>Замена дверных блоков в подвальные помещения</t>
  </si>
  <si>
    <t>Ремонт температурного шва</t>
  </si>
  <si>
    <t>Изготовление и установка козырьков</t>
  </si>
  <si>
    <t>1 дом</t>
  </si>
  <si>
    <t>ООО "УК Авиатор"</t>
  </si>
  <si>
    <t>ул.Инженерная,14</t>
  </si>
  <si>
    <t>ул.Инженерная,16</t>
  </si>
  <si>
    <t>ул. Ватутина,5</t>
  </si>
  <si>
    <t>3 дома</t>
  </si>
  <si>
    <t>ООО "ГУК ЕЖКХ"</t>
  </si>
  <si>
    <t>ул.Связи,13</t>
  </si>
  <si>
    <t>Ремонт крылец</t>
  </si>
  <si>
    <t>1под.</t>
  </si>
  <si>
    <t>ул.Связи,15</t>
  </si>
  <si>
    <t>ООО "ЕУК Кречет"</t>
  </si>
  <si>
    <t>ул.Красноярская,6</t>
  </si>
  <si>
    <t>Ремонт бетонных крылец</t>
  </si>
  <si>
    <t>Ремонт покрытия козырьков</t>
  </si>
  <si>
    <t>ул.Рябикова,61</t>
  </si>
  <si>
    <t>Ремонт обрамления приямков</t>
  </si>
  <si>
    <t>Изготовление и установка закрывающихся створок приямков</t>
  </si>
  <si>
    <t>Прочистка вентшахт</t>
  </si>
  <si>
    <t>ул.Завойко,81</t>
  </si>
  <si>
    <t>Устройство утепления чердачного перекрытия</t>
  </si>
  <si>
    <t>ООО "УК ЕЖКХ"</t>
  </si>
  <si>
    <t>ул.40 лет Октября,14</t>
  </si>
  <si>
    <t>Ремонт вентшахт с установкой зонтов</t>
  </si>
  <si>
    <t>Ремонт кровли козырьков</t>
  </si>
  <si>
    <t>ООО "ЕУК Полигон-В"</t>
  </si>
  <si>
    <t>ул.Уральская,1</t>
  </si>
  <si>
    <t>Ремонт опор козырьков</t>
  </si>
  <si>
    <t>Ремонт бетонной стяжки крыльца</t>
  </si>
  <si>
    <t>ул.Уральская,4</t>
  </si>
  <si>
    <t>Установка парапетных свесов</t>
  </si>
  <si>
    <t>ул.Уральская,5</t>
  </si>
  <si>
    <t>ул.Уральская,7</t>
  </si>
  <si>
    <t>ул.Уральская,13</t>
  </si>
  <si>
    <t>Замена дверного блока в подъезд № 5</t>
  </si>
  <si>
    <t>Частичная герметизация межпанельных швов</t>
  </si>
  <si>
    <t>ул.Чкалова,16</t>
  </si>
  <si>
    <t>Ремонт уличных лестниц - наращивание по длине и восстановление перил</t>
  </si>
  <si>
    <t>ул.Чкалова,18</t>
  </si>
  <si>
    <t>7 домов</t>
  </si>
  <si>
    <t>ИТОГО по Елизовское ГП:</t>
  </si>
  <si>
    <t>Промывка и опрессовка внутридомовых инженерных систем домов</t>
  </si>
  <si>
    <t>количество домов</t>
  </si>
  <si>
    <t>2.4</t>
  </si>
  <si>
    <t>план</t>
  </si>
  <si>
    <t>График выполнения работ</t>
  </si>
  <si>
    <t>дата заключения договоров (при необходимости)</t>
  </si>
  <si>
    <t>сроки выполнения работ</t>
  </si>
  <si>
    <t>Стоимость выполненных работ, тыс. руб.</t>
  </si>
  <si>
    <t>МК от 20.06.2014</t>
  </si>
  <si>
    <t>Подготовка технической докуметации</t>
  </si>
  <si>
    <t>МК от 16.06.2014</t>
  </si>
  <si>
    <t>МК от 03.06.2014</t>
  </si>
  <si>
    <t>МК от 26.06.2014</t>
  </si>
  <si>
    <t>МК от 20.06.2015</t>
  </si>
  <si>
    <t>МК от 16.08.2014</t>
  </si>
  <si>
    <t>Субсидия МАУ МК № от 30.05.2014</t>
  </si>
  <si>
    <t>Размещение повторного ОАЭФ 07.07.2014</t>
  </si>
  <si>
    <t>ОАЭФ состоится 17.07.2014</t>
  </si>
  <si>
    <t>ИТОГО:</t>
  </si>
  <si>
    <t>Наименование работ</t>
  </si>
  <si>
    <t>кол-во</t>
  </si>
  <si>
    <t>ед.</t>
  </si>
  <si>
    <t>км</t>
  </si>
  <si>
    <t xml:space="preserve">Должностное лицо ответственное за составление формы         _________________________                                              </t>
  </si>
  <si>
    <t xml:space="preserve">                                                                         (Ф.И.О.)</t>
  </si>
  <si>
    <t>факт</t>
  </si>
  <si>
    <t>Центральные тепловые пункты</t>
  </si>
  <si>
    <t>№ п/п</t>
  </si>
  <si>
    <t>Показатель</t>
  </si>
  <si>
    <t>Жилищный фонд</t>
  </si>
  <si>
    <t>Трансформаторные подстанции</t>
  </si>
  <si>
    <t>Очистные сооружения водопровода</t>
  </si>
  <si>
    <t>Очистные сооружения канализации</t>
  </si>
  <si>
    <t>Водопроводные насосные станции</t>
  </si>
  <si>
    <t>Канализационные насосные станции</t>
  </si>
  <si>
    <t>Тепловые сети</t>
  </si>
  <si>
    <t>Водопроводные сети</t>
  </si>
  <si>
    <t>Канализационные сети</t>
  </si>
  <si>
    <t>Тепловые насосные станции</t>
  </si>
  <si>
    <t xml:space="preserve">Электрические сети </t>
  </si>
  <si>
    <t>Котельные</t>
  </si>
  <si>
    <t>ТАБЛИЦА №4</t>
  </si>
  <si>
    <t>тел.__________</t>
  </si>
  <si>
    <t>Руководитель организации                                                           ________________________</t>
  </si>
  <si>
    <t>Ед. изм</t>
  </si>
  <si>
    <t>тыс.м2</t>
  </si>
  <si>
    <t>%</t>
  </si>
  <si>
    <t>Ед.</t>
  </si>
  <si>
    <t>общее количество основных фондов</t>
  </si>
  <si>
    <t xml:space="preserve"> кол-во</t>
  </si>
  <si>
    <t>из них внесено в Единый гос. реестр</t>
  </si>
  <si>
    <t>Проинвентаризировано</t>
  </si>
  <si>
    <t xml:space="preserve"> - Если основные фонды какого-либо наименования отсутствуют - в таблице делается запись "отсутствуют"</t>
  </si>
  <si>
    <t xml:space="preserve"> - Если инвентаризация не проведена или ее результаты не занесены в Единый государственный реестр в таблице  проставляется "0"</t>
  </si>
  <si>
    <t xml:space="preserve">Наименование </t>
  </si>
  <si>
    <t>всего по капит. ремонту</t>
  </si>
  <si>
    <t>краевой бюджет</t>
  </si>
  <si>
    <t>ед. изм.</t>
  </si>
  <si>
    <t>местные бюджеты</t>
  </si>
  <si>
    <t>Стоимость выполнения работ, тыс. руб.</t>
  </si>
  <si>
    <t>Капитальный ремонт</t>
  </si>
  <si>
    <t>Текущий         ремонт</t>
  </si>
  <si>
    <t>средства предприятий ЖКХ, управл. компаний, населен.</t>
  </si>
  <si>
    <t>отсутствуют</t>
  </si>
  <si>
    <t>Пример заполнения</t>
  </si>
  <si>
    <t>Ед. Измерения</t>
  </si>
  <si>
    <r>
      <t xml:space="preserve">Объмы работ. </t>
    </r>
    <r>
      <rPr>
        <b/>
        <i/>
        <sz val="12"/>
        <rFont val="Times New Roman"/>
        <family val="1"/>
      </rPr>
      <t>(общая площадь дома</t>
    </r>
    <r>
      <rPr>
        <b/>
        <i/>
        <sz val="16"/>
        <rFont val="Times New Roman"/>
        <family val="1"/>
      </rPr>
      <t>*</t>
    </r>
    <r>
      <rPr>
        <b/>
        <i/>
        <sz val="12"/>
        <rFont val="Times New Roman"/>
        <family val="1"/>
      </rPr>
      <t xml:space="preserve">, протяж.  сетей и т.д. по видам работ)   </t>
    </r>
  </si>
  <si>
    <t xml:space="preserve">средства МО, </t>
  </si>
  <si>
    <t>предприятий ЖКХ, насел.</t>
  </si>
  <si>
    <t>Всего, в т.ч</t>
  </si>
  <si>
    <t>всего по текущ. ремонту</t>
  </si>
  <si>
    <t>Наименование объектов                  (с разбивкой по адресам, участкам)</t>
  </si>
  <si>
    <t>ТАБЛИЦА 1А</t>
  </si>
  <si>
    <t>Стоимость выполненных  работ, тыс. руб.</t>
  </si>
  <si>
    <t xml:space="preserve">сроки выполнения работ </t>
  </si>
  <si>
    <t xml:space="preserve">Всего, в т.ч </t>
  </si>
  <si>
    <t>"___"________________2014 г.</t>
  </si>
  <si>
    <t xml:space="preserve">Информация </t>
  </si>
  <si>
    <t xml:space="preserve">о фактическом выполнении ремонтных работ по ___________________________ МР(ГО) </t>
  </si>
  <si>
    <t>в соответствии с планом по подготовке к ОЗП 2014-2015 годов по состоянию на  ___________  2014 года</t>
  </si>
  <si>
    <t>Наименование объектов                  (с разбивкой по адресам, участкам в соответствии с планом по подготовке к ОЗП 2014-2015 годов)</t>
  </si>
  <si>
    <t xml:space="preserve">дата заключение договоров (при необходимости) </t>
  </si>
  <si>
    <t>графики выполнения работ</t>
  </si>
  <si>
    <t>" _____ " __________________2014г.</t>
  </si>
  <si>
    <t>Проведение технической инвентаризации основных фондов жилищно-коммунального хозяйства                                                          на 1 июля 2014 года</t>
  </si>
  <si>
    <t>№
п/п</t>
  </si>
  <si>
    <t>1.</t>
  </si>
  <si>
    <t>м</t>
  </si>
  <si>
    <t>1.1.</t>
  </si>
  <si>
    <t>п. Лесной, ул. Школьная, ул. Почтовая</t>
  </si>
  <si>
    <t>Ремонт сетей водоснабжения</t>
  </si>
  <si>
    <t>трубы</t>
  </si>
  <si>
    <t>Ремонт сетей отпления и горячего водоснабжения</t>
  </si>
  <si>
    <t>п. Термальный</t>
  </si>
  <si>
    <t>Ремонт тепловых сетей</t>
  </si>
  <si>
    <t>шт</t>
  </si>
  <si>
    <t>кг</t>
  </si>
  <si>
    <t>шт.</t>
  </si>
  <si>
    <t>п. Пионерский, ул. Зелёная</t>
  </si>
  <si>
    <t>п. Раздольный, ул. Кольцевая</t>
  </si>
  <si>
    <t>п. Раздольный, ул. Ролдугина</t>
  </si>
  <si>
    <t>п. Раздольный,  ул. Лесная</t>
  </si>
  <si>
    <t>п. Раздольный, ул.Таежная</t>
  </si>
  <si>
    <t>п. Раздольный, ул. Зеленая 7,9,10</t>
  </si>
  <si>
    <t>1.2.</t>
  </si>
  <si>
    <t>1.3.</t>
  </si>
  <si>
    <t>1.4.</t>
  </si>
  <si>
    <t>1.5.</t>
  </si>
  <si>
    <t>2.</t>
  </si>
  <si>
    <t>Ремонт сетей водоотведения</t>
  </si>
  <si>
    <t>2.1.</t>
  </si>
  <si>
    <t>2.2.</t>
  </si>
  <si>
    <t>п. Раздольный, ул. Лесная</t>
  </si>
  <si>
    <t>п. Вулканный, ул. Центральная</t>
  </si>
  <si>
    <t>Ремонт сетей электроснабжения</t>
  </si>
  <si>
    <t>3.</t>
  </si>
  <si>
    <t>3.1.</t>
  </si>
  <si>
    <t>кабель</t>
  </si>
  <si>
    <t>ИТОГО по Новолесновскому СП:</t>
  </si>
  <si>
    <t>4.</t>
  </si>
  <si>
    <t>Текущий ремонт многоквартирных домов</t>
  </si>
  <si>
    <t>м2</t>
  </si>
  <si>
    <t>п. Вулканный, ул. Центральная,  д. 8,14,21,22, 23, ул.Вулканная, д. 1, 4, ул. Строительная 27</t>
  </si>
  <si>
    <t>4.1.</t>
  </si>
  <si>
    <t>Ремонт кровли</t>
  </si>
  <si>
    <t>наплавляемые материалы</t>
  </si>
  <si>
    <t>4.2.</t>
  </si>
  <si>
    <t>Фундаменты, стены, фасады: устранение местных деформаций, герметизация стыков, заделка и восстановление архитектурных элементов</t>
  </si>
  <si>
    <t>п. Вулканный,ул. Центральная,  д. 8,14,21,22, 23, ул.Вулканная, д. 1, 4, ул. Строительная 28</t>
  </si>
  <si>
    <t>цемент</t>
  </si>
  <si>
    <t>тн</t>
  </si>
  <si>
    <t>рулон</t>
  </si>
  <si>
    <t xml:space="preserve">п. Вулканный, ул. Центральная,  д. 8,11,12,13,14,15,16,17,18,19,20,21,22,23, ул.Вулканная, д. 1,3,4, ул. Строительная, д.27  </t>
  </si>
  <si>
    <t>4.3.</t>
  </si>
  <si>
    <t>краска</t>
  </si>
  <si>
    <t>Косметический ремонт</t>
  </si>
  <si>
    <t>п. Вулканный, ул. Центральная,  д. 8,11,12,13,14,15,16,17,18,19,20,21,22,23, ул.Вулканная, д. 1,3,4, ул. Строительная, д.28</t>
  </si>
  <si>
    <t>4.4.</t>
  </si>
  <si>
    <t>Ремонт внутридомовых инженерных систем</t>
  </si>
  <si>
    <t>ИТОГО по Вулканному ГП:</t>
  </si>
  <si>
    <t>п. Пионерский, ул. В. Бонивура, 1-11, ул. Н. Коляды, 5,7,19,20,22,24, ул. Зеленая, 2а, 5а, 5б, п. Светлый, ул. Мира, 1, 3, ул. Луговая, 22, 24, п. Крутобереговый, ул. Елиз. Шоссе, 6</t>
  </si>
  <si>
    <t>Ремонт ограждающих конструкций МКД (окна, перила, лестничные марши)</t>
  </si>
  <si>
    <t>2.3.</t>
  </si>
  <si>
    <t>ремонт внутридомовых инженерных сетей</t>
  </si>
  <si>
    <t>запорная арматуры</t>
  </si>
  <si>
    <t>лампа ДРЛ</t>
  </si>
  <si>
    <t>Провод ПУГН</t>
  </si>
  <si>
    <t>труба</t>
  </si>
  <si>
    <t>ИТОГО по Пионерскому СП:</t>
  </si>
  <si>
    <t>Вулканное ГП</t>
  </si>
  <si>
    <t>Раздольненское СП</t>
  </si>
  <si>
    <t>Пионерское СП</t>
  </si>
  <si>
    <t>Новолесновское СП</t>
  </si>
  <si>
    <t>Паратунское СП</t>
  </si>
  <si>
    <t>Елизовский муниципальный район</t>
  </si>
  <si>
    <t>ИТОГО по Начикинскому СП:</t>
  </si>
  <si>
    <t>п. Сокоч, ул. Лесная, 1а, 3, 4, 7, 6, п. Дальний, ул. Советская, 38</t>
  </si>
  <si>
    <t>Косметический ремонт подъездов</t>
  </si>
  <si>
    <t>п. Начики</t>
  </si>
  <si>
    <t>наплавляемы материалы</t>
  </si>
  <si>
    <t>п. Дальний, ул. Советская, 40, 35, ул. Набережная, 14</t>
  </si>
  <si>
    <t>Замена шиферного перекрытия</t>
  </si>
  <si>
    <t>шифер</t>
  </si>
  <si>
    <t>п. Сокоч, ул. Лесная, 1а, ул. Юбилейная, 5,6</t>
  </si>
  <si>
    <t>Замена подъездных козырьков</t>
  </si>
  <si>
    <t>профнастил</t>
  </si>
  <si>
    <t>п. Сокоч, ул. Лесная, 1а, 3, 4, 7, 6, п. Дальний, ул. Советская, 38, Начики, 15, 16</t>
  </si>
  <si>
    <t>Ремонт внутридомовых инженерных сетей</t>
  </si>
  <si>
    <t>п. Сокоч, ул. Юбилейная, 5, ул. Лесная, 1, 4, 3,7,8,10, п. Дальний, ул. Советская,38,40, ул. Набережная, 14</t>
  </si>
  <si>
    <t>Начикинское СП</t>
  </si>
  <si>
    <t>п. Двуречье, ул. Центральная</t>
  </si>
  <si>
    <t>Ремонт сетей холодного водоснабжения</t>
  </si>
  <si>
    <t>п. Нагорный от котельной № 1 до МКД № 16, ул. Совхозная</t>
  </si>
  <si>
    <t>п. Нагорный, участок между МКД № 6-8 по ул. Первомайская</t>
  </si>
  <si>
    <t>п.Новый, участок от котельной № 3 до МКД № 1, ул. Молодежная</t>
  </si>
  <si>
    <t>п. Новый, участок вдоль МКД № 22 по ул. Молодежная</t>
  </si>
  <si>
    <t>п.Новый, участок вдоль МКД № 2 по ул. Молодежная</t>
  </si>
  <si>
    <t>п.Новый, участок между МКД № 3-4 по ул. Центральная</t>
  </si>
  <si>
    <t>п. Новый, участок вдоль МКД № 25 по ул. Молодежная</t>
  </si>
  <si>
    <t>Новоавачинское СП</t>
  </si>
  <si>
    <t>МБОУДОД ДЮСШ № 2, г. Елизово, ул. Мячина, 2 а (144 м).</t>
  </si>
  <si>
    <t>Ремонт участка теплотрассы отопления и ГВС диаметром до 50 мм</t>
  </si>
  <si>
    <t>Ремонт участка теплотрассы отопления и ГВС диаметром до 57 мм</t>
  </si>
  <si>
    <t>МБОУ ДОД "Школа искусств п. Термальный",  п. Термальный, ул. Зеленая 1, 1А.</t>
  </si>
  <si>
    <t>МБУК МЦБС "Детская библиотека",  г. Елизово, ул. В.Кручины, 9.</t>
  </si>
  <si>
    <t>Ремонт участка теплотрассы отопления и ГВС</t>
  </si>
  <si>
    <t>г. Елизово, жилой район "5-я стройка"</t>
  </si>
  <si>
    <t>г. Елизово, ул. Пограничная-ул. Мячина-ул. Завойко</t>
  </si>
  <si>
    <t>г. Елизово, ул. Мячина до ул. Лазо, 22А</t>
  </si>
  <si>
    <t>г. Елизово, ул. Жупановская</t>
  </si>
  <si>
    <t>2.4.</t>
  </si>
  <si>
    <t>КНС 1 до выпуска, г. Елизово</t>
  </si>
  <si>
    <t>Ремонт канализационного коллектора</t>
  </si>
  <si>
    <t>3.2.</t>
  </si>
  <si>
    <t>3.3.</t>
  </si>
  <si>
    <t>г. Елизово, ул. Школьная, 7 до МКД № 14</t>
  </si>
  <si>
    <t>26 км от КНС-3 до выпуска, г. Елизово</t>
  </si>
  <si>
    <t>3.4.</t>
  </si>
  <si>
    <t>г. Елизово, ул. Рябикова, 59 до ул. Радужная, 1</t>
  </si>
  <si>
    <t>г. Елизово, ул. Ленина, 30А</t>
  </si>
  <si>
    <t>3.5.</t>
  </si>
  <si>
    <t>3.6.</t>
  </si>
  <si>
    <t>г. Елизово, от ул. Лесная до ул. Завойко, 104</t>
  </si>
  <si>
    <t>Ремонт электрических сетей</t>
  </si>
  <si>
    <t>ул. Молодежная, 1</t>
  </si>
  <si>
    <t>кв.м</t>
  </si>
  <si>
    <t>Частичный ремонт кровли (обрамление карниза оцинкованной кровельной сталью со стороны торцевого фасада в районе кв.2</t>
  </si>
  <si>
    <t>Материалы, зарплата</t>
  </si>
  <si>
    <t>объект</t>
  </si>
  <si>
    <t>Замена входных дверей</t>
  </si>
  <si>
    <t xml:space="preserve">шт </t>
  </si>
  <si>
    <t>ул. Молодежная, 2</t>
  </si>
  <si>
    <t>Косметический ремонт 1 этажа</t>
  </si>
  <si>
    <t>ул. Молодежная, 13</t>
  </si>
  <si>
    <t>Планировка придомовой территории при входе в подъезд</t>
  </si>
  <si>
    <t>услуги транспорта,ПГС</t>
  </si>
  <si>
    <t>ул. Молодежная, 15</t>
  </si>
  <si>
    <t>Ремонт будки выхода на кровлю</t>
  </si>
  <si>
    <t>ул. Молодежная, 17</t>
  </si>
  <si>
    <t>Косметический ремонт подъезда 1</t>
  </si>
  <si>
    <t>Ремонт двери</t>
  </si>
  <si>
    <t>ул. Молодежная, 19</t>
  </si>
  <si>
    <t>Ремонт входных дверей в подъезд</t>
  </si>
  <si>
    <t>Частичный ремонт кровли</t>
  </si>
  <si>
    <t>ул. Молодежная, 20</t>
  </si>
  <si>
    <t>Ремонт отмостки, световых приямков</t>
  </si>
  <si>
    <t xml:space="preserve">отмостка </t>
  </si>
  <si>
    <t>ул. Молодежная, 21</t>
  </si>
  <si>
    <t>Ремонт пола при входе в подъезд №1</t>
  </si>
  <si>
    <t>Частичный ремонт отмостки</t>
  </si>
  <si>
    <t>Установка заглушек на окна подвала с торцевой стороны дома</t>
  </si>
  <si>
    <t>Установка столбов для сушки белья</t>
  </si>
  <si>
    <t>Частичная замена изнощенных канализационных труб в подвале</t>
  </si>
  <si>
    <t>Планировка  придомовой территории со стороны подъездов</t>
  </si>
  <si>
    <t>ул. Молодежная, 22</t>
  </si>
  <si>
    <t>Частичная замена стояков отопления, ХВС</t>
  </si>
  <si>
    <t>стояк</t>
  </si>
  <si>
    <t>Ремонт отмостки</t>
  </si>
  <si>
    <t>ул. Молодежная,  22а</t>
  </si>
  <si>
    <t>ул. Молодежная, 23</t>
  </si>
  <si>
    <t>Замена окон в подъездах</t>
  </si>
  <si>
    <t>ул. Молодежная, 23а</t>
  </si>
  <si>
    <t>ул. Молодежная, 25</t>
  </si>
  <si>
    <t>Частичный ремонт канализации в подвале</t>
  </si>
  <si>
    <t>Замена окон в 1 подъезде.</t>
  </si>
  <si>
    <t>Жилой фонд п.Нагорный</t>
  </si>
  <si>
    <t>ул.Юбилейная д. 1</t>
  </si>
  <si>
    <t>Косметический ремонт подъездов (2)</t>
  </si>
  <si>
    <t xml:space="preserve">Смена дверных блоков </t>
  </si>
  <si>
    <t>ул.Юбилейная д. 2</t>
  </si>
  <si>
    <t>Косметический ремонт подъездов (2), подвальный вход</t>
  </si>
  <si>
    <t>ул.Юбилейная д. 3</t>
  </si>
  <si>
    <t>ул. Юбилейная, 4</t>
  </si>
  <si>
    <t>Ремонт козырьков №1,4,6 подъездах</t>
  </si>
  <si>
    <t>отмостка</t>
  </si>
  <si>
    <t>ул. Юбилейная, 5</t>
  </si>
  <si>
    <t>Ремонт козырьков №1-9 подъездах</t>
  </si>
  <si>
    <t>Косметический ремонт подъездов №6</t>
  </si>
  <si>
    <t>Смена дверных блоков (пожарные выходы)</t>
  </si>
  <si>
    <t>ул.Совхозная д. 14</t>
  </si>
  <si>
    <t>Ремонт крыльца 3 подъезд</t>
  </si>
  <si>
    <t>Ремонт козырьков №3,4</t>
  </si>
  <si>
    <t>ул.Совхозная д. 16</t>
  </si>
  <si>
    <t>Косметический ремонт лестничных клеток</t>
  </si>
  <si>
    <t>ул.Совхозная д. 17</t>
  </si>
  <si>
    <t>Ремонт козырьков №1,2,3</t>
  </si>
  <si>
    <t>ул.Совхозная д. 19</t>
  </si>
  <si>
    <t>Частичный ремонт фасада</t>
  </si>
  <si>
    <t>ул.Совхозная д. 20</t>
  </si>
  <si>
    <t>Ремонт козырьков №1,2</t>
  </si>
  <si>
    <t>п. Раздольный, ул. 60 лет Октября, ул. Ролдугина</t>
  </si>
  <si>
    <t>Корякское СП</t>
  </si>
  <si>
    <t>п. Ц. Коряки, ул. Колхозная</t>
  </si>
  <si>
    <t>Елизовское ГП</t>
  </si>
  <si>
    <t>г. Елизово, от ж/д по ул. Мячина, 2 до ул. Пограничная, 31</t>
  </si>
  <si>
    <t>г. Елизово, от ул. Пушкина, до ул. Юбилейная, 1</t>
  </si>
  <si>
    <t>Ремонт участка теплотрассы</t>
  </si>
  <si>
    <t>Николаевское СП</t>
  </si>
  <si>
    <t>г. Елизово, ул. Мичурина</t>
  </si>
  <si>
    <t>п. Северные Коряки, ул. Рабочая</t>
  </si>
  <si>
    <t>п. Центральные Коряки, теплотрасса котельной № 5</t>
  </si>
  <si>
    <t>г. Елизово, ул. Ленина, 20 (Елизовский зоопарк), (96 м).</t>
  </si>
  <si>
    <t>г. Елизово, ул. Новая-ул. Свердлова-ул. Рабочей смены-ул. Чкалова</t>
  </si>
  <si>
    <t>2.5.</t>
  </si>
  <si>
    <t>2.6.</t>
  </si>
  <si>
    <t>г. Елизово, ул. Первомайская-ул. Октябрьская-ул. Мирная-ул. Завойко</t>
  </si>
  <si>
    <t>г. Елизово, ул. Попова, 22А до ул. Попова, 33</t>
  </si>
  <si>
    <t>Ремонт и реконструкция межквартальных и придомовых территорий</t>
  </si>
  <si>
    <t>Ремонт и реконструкция уличных сетей наружного освещения</t>
  </si>
  <si>
    <t>Технические мероприятия</t>
  </si>
  <si>
    <t>2.7.</t>
  </si>
  <si>
    <t>г. Елизово, ул. Мячина, 13, Ленина, 30А, ул.Нагорная, ул. Рябикова, 54, ул. В.Кручины, 26А, ул. Подстанционная, 5, Чернышевского, 5, Нагорная, 27А</t>
  </si>
  <si>
    <t>4.5.</t>
  </si>
  <si>
    <t>ИТОГО по текущему ремонту Елизовский муниципальный район</t>
  </si>
  <si>
    <t>ВСЕГО ПО ЕЛИЗОВСКОМУ МР (все мероприятия):</t>
  </si>
  <si>
    <t>ИТОГО по Новоавачинскому СП:</t>
  </si>
  <si>
    <t>План мероприятий по подготовке к зиме 2014-2015 годов  филиала "Елизовский" МУП "Петропавловский водоканал"</t>
  </si>
  <si>
    <t>Наименование объектов</t>
  </si>
  <si>
    <t>Протяженность сетей инженер. ифраструкт., коммуникаций подлежащих ремонту</t>
  </si>
  <si>
    <t>Необходимые материалы</t>
  </si>
  <si>
    <t>всего по  ремонту</t>
  </si>
  <si>
    <t xml:space="preserve">средства предприятия, оплата населен. </t>
  </si>
  <si>
    <t>средства МО, предприятия, насел.</t>
  </si>
  <si>
    <t>Елизовское городское поселение</t>
  </si>
  <si>
    <t>Водоснабжение ЕГП</t>
  </si>
  <si>
    <t>Устройство покрытий дорожек скважин водозабора "Авачинский"</t>
  </si>
  <si>
    <t>1280 кв.м</t>
  </si>
  <si>
    <t>Устройство покрытий дорожек скважин водозабора "Садовый"</t>
  </si>
  <si>
    <t>330 кв.м</t>
  </si>
  <si>
    <t>Устройство покрытий дорожек скважин водозабора "Пограничный"</t>
  </si>
  <si>
    <t>2000 кв.м</t>
  </si>
  <si>
    <t>Замена линии наружного освещения территории 1 подъема водозабора "Авачинский"</t>
  </si>
  <si>
    <t>700 п.м</t>
  </si>
  <si>
    <t>Замена контрольной кабельной линии  1 подъема водозабора "Авачинский"</t>
  </si>
  <si>
    <t>1500 п.м</t>
  </si>
  <si>
    <t>ИТОГО ВОДОСНАБЖЕНИЕ ЕГП</t>
  </si>
  <si>
    <t>Водоотведение ЕГП</t>
  </si>
  <si>
    <t>Ремонт канализационного коллектора  КНС-1</t>
  </si>
  <si>
    <t>40 п.м</t>
  </si>
  <si>
    <t>Ремонт  ограждения КНС - 1</t>
  </si>
  <si>
    <t>112 п.м</t>
  </si>
  <si>
    <t>Ремонт канализационного выпуска №5</t>
  </si>
  <si>
    <t>100 п.м</t>
  </si>
  <si>
    <t>Ремонт канализационного выпуска №7</t>
  </si>
  <si>
    <t>245 п.м</t>
  </si>
  <si>
    <t>ИТОГО ВОДООТВЕДЕНИЕ ЕГП</t>
  </si>
  <si>
    <t>КОС "Аэропорт"</t>
  </si>
  <si>
    <t>Ремонт вентиляции КНС 29 км</t>
  </si>
  <si>
    <t>1 система</t>
  </si>
  <si>
    <t>Прокладка кабельной линии 0,4 кВ КНС 29 км</t>
  </si>
  <si>
    <t>Планово-предупредительные работы на КНС и КОС  29 км</t>
  </si>
  <si>
    <t>ИТОГО КОС "АЭРОПОРТ"</t>
  </si>
  <si>
    <t>Водозаборы "Авачинский", "Пограничный", "Садовый"</t>
  </si>
  <si>
    <t>Профилактический ремонт, осмотр водозаборов, ВНС</t>
  </si>
  <si>
    <t>Водопроводные сети ЕГП</t>
  </si>
  <si>
    <t>Профилактический ремонт, осмотр водопроводных сетей</t>
  </si>
  <si>
    <t>Канализационные сети ЕГП</t>
  </si>
  <si>
    <t xml:space="preserve">Профилактический ремонт, осмотр сетей </t>
  </si>
  <si>
    <t>ИТОГО ППР</t>
  </si>
  <si>
    <t>ИТОГО ЕГП</t>
  </si>
  <si>
    <t>Корякское сельское поселение</t>
  </si>
  <si>
    <t xml:space="preserve">Водоснабжение </t>
  </si>
  <si>
    <t>Планово-предупредительные электромонтажные работы  на водозаборных сооружениях</t>
  </si>
  <si>
    <t>Планово-предупредительные работы  на водозаборных сооружениях</t>
  </si>
  <si>
    <t>ИТОГО ВОДОСНАБЖЕНИЕ  КСП</t>
  </si>
  <si>
    <t xml:space="preserve">Водоотведение </t>
  </si>
  <si>
    <t>Планово-предупредительные электромонтажные работы  на КОС</t>
  </si>
  <si>
    <t>Планово-предупредительные работы  на КНС</t>
  </si>
  <si>
    <t>ИТОГО ВОДООТВЕДЕНИЕ  КСП</t>
  </si>
  <si>
    <t>ИТОГО по КСП</t>
  </si>
  <si>
    <t>ВСЕГО по плану, тыс. рублей</t>
  </si>
  <si>
    <t>Исполнил: Ведущий инженер ПТО ___________Н.А.Третьякова</t>
  </si>
  <si>
    <t>Гидравлические испытания тепловых сетей (в 2х трубном исчислении)</t>
  </si>
  <si>
    <t>Планово-предупредительный ремонт котельного оборудования</t>
  </si>
  <si>
    <t>Планово прдупредительный ремонт сетей водопровода</t>
  </si>
  <si>
    <t>Планово-предупредительный ремонт водозаборов</t>
  </si>
  <si>
    <t>Планово-предупредительный ремонт  насосных станций водозабора</t>
  </si>
  <si>
    <t>Планово-предупредительный ремонт  сетей водоотведения</t>
  </si>
  <si>
    <t>Планово-предупредительный ремонт  канализационных насосных станций</t>
  </si>
  <si>
    <t>Планово-предупредительный ремонт трансформаторных подстанций</t>
  </si>
  <si>
    <t>водозабо</t>
  </si>
  <si>
    <t>кнс</t>
  </si>
  <si>
    <t>Планово-предупредительный ремонт КОС</t>
  </si>
  <si>
    <t>п. Лесной, ул. Почтовая,1</t>
  </si>
  <si>
    <t>опрессовка и утепление системы отопления</t>
  </si>
  <si>
    <t>термофлекс</t>
  </si>
  <si>
    <t>м/п</t>
  </si>
  <si>
    <t>п.Лесной, ул.Почтовая,3</t>
  </si>
  <si>
    <t>замена вводного кабеля</t>
  </si>
  <si>
    <t>кабель АВГ 4*6</t>
  </si>
  <si>
    <t>установка входных подъездных дверей</t>
  </si>
  <si>
    <t>двери металлические</t>
  </si>
  <si>
    <t>п.Лесной, ул. Почтовая,4</t>
  </si>
  <si>
    <t>п.Лесной, ул. Почтовая,5</t>
  </si>
  <si>
    <t>опрессовка системы отопления</t>
  </si>
  <si>
    <t>ремонт подъезда</t>
  </si>
  <si>
    <t>краска, шпаклевка</t>
  </si>
  <si>
    <t>п.Лесной, ул. Почтовая,6</t>
  </si>
  <si>
    <t>п.Лесной, ул. Почтовая,7</t>
  </si>
  <si>
    <t>п.Лесной, ул. Почтовая,10</t>
  </si>
  <si>
    <t>част. замена стояков, ГВС, ХВС</t>
  </si>
  <si>
    <t>трубы диаметром 20-25 мм;</t>
  </si>
  <si>
    <t>п.Лесной, ул. Чапаева,10</t>
  </si>
  <si>
    <t>п.Лесной, ул. Чапаева,12</t>
  </si>
  <si>
    <t>част. замена стояков ЦО</t>
  </si>
  <si>
    <t>п.Лесной, ул. Чапаева,14</t>
  </si>
  <si>
    <t>п.Лесной, ул. Школьная,2</t>
  </si>
  <si>
    <t>ремонт электрощитовых на лестн. площадках</t>
  </si>
  <si>
    <t>замена кабеля от ВРУ до 2-го подъезда</t>
  </si>
  <si>
    <t>кабель АВГ 4*10</t>
  </si>
  <si>
    <t>п.Лесной, ул. Октябрьская,1</t>
  </si>
  <si>
    <t>установка энергосберегающих светильников в подъездах</t>
  </si>
  <si>
    <t xml:space="preserve"> энергосберегающие светильки</t>
  </si>
  <si>
    <t>4.6.</t>
  </si>
  <si>
    <t>4.7.</t>
  </si>
  <si>
    <t>4.8.</t>
  </si>
  <si>
    <t>4.9.</t>
  </si>
  <si>
    <t>4.10.</t>
  </si>
  <si>
    <t>4.11.</t>
  </si>
  <si>
    <t>4.12.</t>
  </si>
  <si>
    <t>Ремонт сетей холодного водоснабжения от напорного коллектора до детского сада и дома  №17 ул.Центральная, с. Сосновка, Елизовский район, Камчатский край</t>
  </si>
  <si>
    <t>Капитальный ремонт трубопровода  холодного водоснабжения  от водозабора  до водонапорной башни с. Сосновка Елизовского  района</t>
  </si>
  <si>
    <t>Ремонт сетей холодного водоснабжения  по ул.40 лет Октября, с.Николаевка, Елизовский район, Камчатский край</t>
  </si>
  <si>
    <t>Ремонт сетей холодного водоснабжения  по ул.Советская (четная сторона) от водозабора до котельной №1 с.Николаевка, Елизовский район, Камчатский край</t>
  </si>
  <si>
    <t>Ремонт сетей холодного водоснабжения  по ул.Советская (нечетная сторона) от водозабора до здания бани с.Николаевка, Елизовский район, Камчатский край</t>
  </si>
  <si>
    <t>Ремонт сетей водоотведения , участок  вдоль многоквартирных домов №28,30,32 по ул. Советская , с. Николаевка, Елизовский район, Камчатский край</t>
  </si>
  <si>
    <t>Ремонт сетей водоотведения от канализационного колодца по ул. Центральная,14, до канализационного колодца, расположенного около здания общежития  КГБОУ НПО "Профессиональное училище №10" , с. Сосновка, Елизовский район, Камчатский край</t>
  </si>
  <si>
    <t>Ремонти и реконструкция сетей электоснабжения (восстановление, ремонт) в с. Сосновка Николаевского  сельского поселения ( от ТП №105 до скважины №3)</t>
  </si>
  <si>
    <t>Строительство газовых котельных на териитории населенных пунктов Пионерского сельского поселения</t>
  </si>
  <si>
    <t>Новое строительство</t>
  </si>
  <si>
    <t xml:space="preserve">Строительство газовой котельной </t>
  </si>
  <si>
    <t>Строительство газовой котельных в г. Елизово</t>
  </si>
  <si>
    <t>ООО "ОМЕГА"</t>
  </si>
  <si>
    <t>ул.Ленина,35</t>
  </si>
  <si>
    <t>Ремонт козырьков над входами в подъезды  1,2,3,4</t>
  </si>
  <si>
    <t>Ремонт фасада</t>
  </si>
  <si>
    <t>Ремонт подъезда с установкой почтовых ящиков</t>
  </si>
  <si>
    <t>Замена стояков отопления, горячего водоснабжения</t>
  </si>
  <si>
    <t>Ограждение сервитутами между подъездами</t>
  </si>
  <si>
    <t>пер.Радужный,2</t>
  </si>
  <si>
    <t>Ремонт козырьков над входами в подъезды</t>
  </si>
  <si>
    <t>Ремонт подъезда № 1</t>
  </si>
  <si>
    <t>Ремонт входов в подвалы и (восстановление) крыльца подезда № 1</t>
  </si>
  <si>
    <t>Замена стояков отопления, с восстановлением полотенцесушителя, горячего водоснабжения, стояков ХВС, ремонт системы КНС</t>
  </si>
  <si>
    <t>Установка урн у  подъездов</t>
  </si>
  <si>
    <t>ул.Завойко,29</t>
  </si>
  <si>
    <t>Ремонт козырьков над балконами кв. 13,15,24,25,37,39,52,54 (примыкание)</t>
  </si>
  <si>
    <t>Замена стояков отопления, горячего водоснабжения, стояков ХВС</t>
  </si>
  <si>
    <t>ул.Мирная,20</t>
  </si>
  <si>
    <t>Ремонт подъезда № 2</t>
  </si>
  <si>
    <t>Замена стояков отопления</t>
  </si>
  <si>
    <t>ул.В.Кручины,21</t>
  </si>
  <si>
    <t>Ремонт штукатурки на поверхности фасада</t>
  </si>
  <si>
    <t>Замена стояков отопления, горячего водоснабжения, стояков ХВС, ремонт КНС</t>
  </si>
  <si>
    <t>ул.Пограничная,19</t>
  </si>
  <si>
    <t>Установка входных дверей в подвалы дома, с покраской</t>
  </si>
  <si>
    <t>Ремонт подъезда №1 с установкой почтовых ящиков</t>
  </si>
  <si>
    <t>ул.Мирная,18</t>
  </si>
  <si>
    <t>Ремонт подъезда №4 с установкой почтовых ящиков</t>
  </si>
  <si>
    <t>Установка урн у  подъездов № 1,2,3,4</t>
  </si>
  <si>
    <t>ул.В.Кручины,26</t>
  </si>
  <si>
    <t>Ремонт подъезда, ремонт электропроводки</t>
  </si>
  <si>
    <t>ул.Ленина,41</t>
  </si>
  <si>
    <t>ул.Ленина,41-б</t>
  </si>
  <si>
    <t>Замена стояков отопления, горячего водоснабжения, ХВС</t>
  </si>
  <si>
    <t>ул.Деркачева,10</t>
  </si>
  <si>
    <t>Ремонт козырьков над входами в подъезды  1,2,3,4,5,6</t>
  </si>
  <si>
    <t>Ремонт подъезда № 6 с установкой почтовых ящиков</t>
  </si>
  <si>
    <t>1 под.</t>
  </si>
  <si>
    <t>Ремонт (восстановление) крылец подездов № 1,2,3,4,5,6</t>
  </si>
  <si>
    <t>ул.Санаторная,7</t>
  </si>
  <si>
    <t>Ремонт (восстановление) крылец подездов № 1,2</t>
  </si>
  <si>
    <t>Ремонт полов в подъезде</t>
  </si>
  <si>
    <t>ул.Санаторная,5</t>
  </si>
  <si>
    <t>Ремонт тамбура</t>
  </si>
  <si>
    <t>ул.Хуторская,12</t>
  </si>
  <si>
    <t>Ремонт (восстановление) крыльца подезда № 1</t>
  </si>
  <si>
    <t>ул.Сопочная,3</t>
  </si>
  <si>
    <t>Замена стояков ХВС</t>
  </si>
  <si>
    <t>Ремонт слуховых окон (4 больших, 4 малых)</t>
  </si>
  <si>
    <t>ул.Вилюйская,27</t>
  </si>
  <si>
    <t>Ремонт розлива ХВС</t>
  </si>
  <si>
    <t>ул.Завойко,95</t>
  </si>
  <si>
    <t>Ремонт подъезда</t>
  </si>
  <si>
    <t>Ремонт (восстановление) крыльца подезда</t>
  </si>
  <si>
    <t>ул.Хуторская,15</t>
  </si>
  <si>
    <t>18 домов</t>
  </si>
  <si>
    <t>МУП "ЕГХ"</t>
  </si>
  <si>
    <t>ул.Мурманская,7А</t>
  </si>
  <si>
    <t>Вынос эл. счетчиков на площадку</t>
  </si>
  <si>
    <t>Ограждение детской площадки</t>
  </si>
  <si>
    <t>п.м.</t>
  </si>
  <si>
    <t>ул.Спортивная,12</t>
  </si>
  <si>
    <t>Ремонт кровли местами</t>
  </si>
  <si>
    <t>Замена стояков ЦО,ХВС,ВС</t>
  </si>
  <si>
    <t>Установка штакетного забора</t>
  </si>
  <si>
    <t>Замена выпуска КНС 3п</t>
  </si>
  <si>
    <t>Устроийство зонтов над вент шахтами</t>
  </si>
  <si>
    <t>Частичный ремонт торцевой стены со стороны 4п.</t>
  </si>
  <si>
    <t>кв.м.</t>
  </si>
  <si>
    <t>Замена розлива КНС в 2п,3п</t>
  </si>
  <si>
    <t>ул.Звездная,8</t>
  </si>
  <si>
    <t>Утепление труб ЦО, ХВС</t>
  </si>
  <si>
    <t>Замена труб КНС</t>
  </si>
  <si>
    <t>Замена окон</t>
  </si>
  <si>
    <t>Косметический ремонт п.1</t>
  </si>
  <si>
    <t>Ремонт бетон. ступеней крыльца</t>
  </si>
  <si>
    <t>м2.</t>
  </si>
  <si>
    <t>ул.Ларина,2</t>
  </si>
  <si>
    <t>Замена стояков - по заявлениям</t>
  </si>
  <si>
    <t>Ремонт ЦО, ГВС подвал №2</t>
  </si>
  <si>
    <t>Замена бетонного козырька п-№2 на козырек из пр.н.</t>
  </si>
  <si>
    <t>Частичная замена розлива</t>
  </si>
  <si>
    <t>ул.Крашенниникова,19</t>
  </si>
  <si>
    <t>Косметический ремонт подъезда</t>
  </si>
  <si>
    <t>ул.Взлетная,6</t>
  </si>
  <si>
    <t>Утепление труб ЦО,ХВС</t>
  </si>
  <si>
    <t>Перекладка выпуска КНС</t>
  </si>
  <si>
    <t>устр-во метал. решетки на подвалы</t>
  </si>
  <si>
    <t>Косметический ремонт п.3,5.</t>
  </si>
  <si>
    <t>Ремонт козырьков</t>
  </si>
  <si>
    <t>Герметизация меж./пон.  швов</t>
  </si>
  <si>
    <t>ул.Ленина,29</t>
  </si>
  <si>
    <t>Замена стояков ЦО</t>
  </si>
  <si>
    <t>Замена стояков водоснабжения</t>
  </si>
  <si>
    <t>Ремонт площадки крыльца, ступеней     п.1-4</t>
  </si>
  <si>
    <t>Ремонт металлич. ограждения у подъездов №1-4</t>
  </si>
  <si>
    <t>Замена розлива КНС      п-4</t>
  </si>
  <si>
    <t>ул.Школьная,12</t>
  </si>
  <si>
    <t>Смена стеклопакета п.3</t>
  </si>
  <si>
    <t>Герметизация межпанельных швов</t>
  </si>
  <si>
    <t>Косметический ремонт п.3</t>
  </si>
  <si>
    <t>Частичная земена эл. проводки п. 3-4</t>
  </si>
  <si>
    <t>ул.Ленина,37</t>
  </si>
  <si>
    <t>Устр-во метал. заслонок подвальных окон</t>
  </si>
  <si>
    <t xml:space="preserve">Ограждения зеленой зоны </t>
  </si>
  <si>
    <t xml:space="preserve"> Название проекта </t>
  </si>
  <si>
    <t>Год начала реализации мероприятия</t>
  </si>
  <si>
    <t>Год завершения мероприятия</t>
  </si>
  <si>
    <t xml:space="preserve">Строительство новых сетей водоснабжения </t>
  </si>
  <si>
    <t>2.1.1</t>
  </si>
  <si>
    <t>2.1.2</t>
  </si>
  <si>
    <t>Зонирование сети ВНС 3-го подъема</t>
  </si>
  <si>
    <t>2019</t>
  </si>
  <si>
    <t>Строительство РЧВ объемом 3000 м³ на ВЗС "Авачинский"</t>
  </si>
  <si>
    <t>Реконструкция Водозаборов</t>
  </si>
  <si>
    <t>Реконструкция Авачинского подземного водозабора</t>
  </si>
  <si>
    <t>Реконструкция хлораторной, с заменой элекролизеров г. Елизово</t>
  </si>
  <si>
    <t>Приложение к техническому заданию</t>
  </si>
  <si>
    <t>Перечень мероприятий для включения в инвестиционную программу  КГУП «Камчатский водоканал» по строительству, реконструкции и модернизации объектов системы водоснабжения Елизовского городского  поселения на 2019-2021 годы</t>
  </si>
  <si>
    <t>Строительство водовода верхней зоны от ВНС 3-го подъема до врезки с устройством колодца на водоводе d=300 мм на ул.Уральская L = 1300 м</t>
  </si>
  <si>
    <t>1.1.3</t>
  </si>
  <si>
    <t>1.1.4</t>
  </si>
  <si>
    <t>1.2</t>
  </si>
  <si>
    <t xml:space="preserve">Строительство новых объектов системы водоснабжения </t>
  </si>
  <si>
    <t>1.2.1</t>
  </si>
  <si>
    <t>Группа 2. Модернизация или реконструкция существующих объектов централизованных систем водоснабжения в целях снижения уровня износа</t>
  </si>
  <si>
    <t>2.1</t>
  </si>
  <si>
    <t>2021</t>
  </si>
  <si>
    <t>Строительство водовода от сетей ВНС 3 -го подъема до сетей мкр.Садовый d=300 мм (от п. 1.1.3 ул. Уральская до мкр. Садовый в р-не РЧВ200) L 800 м</t>
  </si>
  <si>
    <t xml:space="preserve">Строительство трубопровода d300 от врезки по ул. Береговой -пер.Островной  до дюкера через р. Половинка общей протяженностью 685 м. Перекладка трубопровода с увеличением диаметра на 300 мм протяженностью 770 м по ул. Перомайская, по пер. Солдатский, до ул Завойко. Перекладка трубопровода с увеличением диаметра до 300 мм </t>
  </si>
  <si>
    <t>Прокладка водопроводной сети с увеличением диаметра трубопровода до d300 мм от  пер.Солдатский по ул.Завойко до ВНС-3 L 1270 м для создания кольцевой сети водоснабжения за р.Половинка</t>
  </si>
  <si>
    <t xml:space="preserve">Группа 1.  Строительство новых объектов централизованных систем водоснабжения, не связанных с подключением (технологическим присоединением) объектов капитального строительства </t>
  </si>
  <si>
    <t>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</si>
</sst>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#,##0.000_р_."/>
    <numFmt numFmtId="173" formatCode="#,##0.000"/>
    <numFmt numFmtId="174" formatCode="0.000000"/>
    <numFmt numFmtId="175" formatCode="#,##0.00_р_."/>
    <numFmt numFmtId="176" formatCode="#,##0.00000"/>
    <numFmt numFmtId="177" formatCode="#,##0.0000"/>
    <numFmt numFmtId="178" formatCode="#,##0.0"/>
    <numFmt numFmtId="179" formatCode="#,##0.0_р_."/>
    <numFmt numFmtId="180" formatCode="_-* #,##0.000_р_._-;\-* #,##0.000_р_._-;_-* &quot;-&quot;??_р_._-;_-@_-"/>
    <numFmt numFmtId="181" formatCode="_-* #,##0.0_р_._-;\-* #,##0.0_р_._-;_-* &quot;-&quot;?_р_._-;_-@_-"/>
    <numFmt numFmtId="182" formatCode="#,##0.000_р_.;\-#,##0.000_р_."/>
    <numFmt numFmtId="183" formatCode="0.0000000"/>
    <numFmt numFmtId="184" formatCode="#,##0.0_р_.;\-#,##0.0_р_."/>
    <numFmt numFmtId="185" formatCode="0.0000000000"/>
    <numFmt numFmtId="186" formatCode="0.00000000000"/>
    <numFmt numFmtId="187" formatCode="0.000000000"/>
    <numFmt numFmtId="188" formatCode="0.00000000"/>
    <numFmt numFmtId="189" formatCode="#,##0.0000_р_.;\-#,##0.0000_р_."/>
    <numFmt numFmtId="190" formatCode="#,##0.00000_р_.;\-#,##0.00000_р_."/>
    <numFmt numFmtId="191" formatCode="[$-FC19]d\ mmmm\ yyyy\ &quot;г.&quot;"/>
    <numFmt numFmtId="192" formatCode="#,##0.000000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5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vertical="justify"/>
    </xf>
    <xf numFmtId="165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vertical="justify"/>
    </xf>
    <xf numFmtId="165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62" applyFont="1" applyBorder="1" applyAlignment="1">
      <alignment wrapText="1"/>
      <protection/>
    </xf>
    <xf numFmtId="0" fontId="1" fillId="0" borderId="10" xfId="62" applyFont="1" applyBorder="1" applyAlignment="1">
      <alignment horizontal="center"/>
      <protection/>
    </xf>
    <xf numFmtId="0" fontId="1" fillId="0" borderId="17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2" fontId="7" fillId="0" borderId="10" xfId="62" applyNumberFormat="1" applyFont="1" applyBorder="1">
      <alignment/>
      <protection/>
    </xf>
    <xf numFmtId="2" fontId="7" fillId="0" borderId="10" xfId="62" applyNumberFormat="1" applyFont="1" applyFill="1" applyBorder="1">
      <alignment/>
      <protection/>
    </xf>
    <xf numFmtId="2" fontId="7" fillId="0" borderId="17" xfId="62" applyNumberFormat="1" applyFont="1" applyBorder="1">
      <alignment/>
      <protection/>
    </xf>
    <xf numFmtId="0" fontId="5" fillId="0" borderId="10" xfId="62" applyFont="1" applyBorder="1" applyAlignment="1">
      <alignment horizontal="center"/>
      <protection/>
    </xf>
    <xf numFmtId="2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2" fontId="5" fillId="0" borderId="10" xfId="62" applyNumberFormat="1" applyFont="1" applyFill="1" applyBorder="1">
      <alignment/>
      <protection/>
    </xf>
    <xf numFmtId="0" fontId="5" fillId="0" borderId="17" xfId="62" applyFont="1" applyBorder="1">
      <alignment/>
      <protection/>
    </xf>
    <xf numFmtId="0" fontId="5" fillId="0" borderId="10" xfId="62" applyFont="1" applyFill="1" applyBorder="1">
      <alignment/>
      <protection/>
    </xf>
    <xf numFmtId="0" fontId="1" fillId="0" borderId="10" xfId="62" applyFont="1" applyBorder="1">
      <alignment/>
      <protection/>
    </xf>
    <xf numFmtId="0" fontId="1" fillId="0" borderId="10" xfId="62" applyFont="1" applyFill="1" applyBorder="1">
      <alignment/>
      <protection/>
    </xf>
    <xf numFmtId="0" fontId="1" fillId="0" borderId="17" xfId="62" applyFont="1" applyBorder="1">
      <alignment/>
      <protection/>
    </xf>
    <xf numFmtId="0" fontId="7" fillId="0" borderId="10" xfId="62" applyFont="1" applyBorder="1">
      <alignment/>
      <protection/>
    </xf>
    <xf numFmtId="0" fontId="7" fillId="0" borderId="10" xfId="62" applyFont="1" applyFill="1" applyBorder="1">
      <alignment/>
      <protection/>
    </xf>
    <xf numFmtId="0" fontId="7" fillId="0" borderId="17" xfId="62" applyFont="1" applyBorder="1">
      <alignment/>
      <protection/>
    </xf>
    <xf numFmtId="0" fontId="1" fillId="0" borderId="10" xfId="62" applyFont="1" applyBorder="1" applyAlignment="1">
      <alignment horizontal="left"/>
      <protection/>
    </xf>
    <xf numFmtId="0" fontId="1" fillId="0" borderId="13" xfId="62" applyFont="1" applyBorder="1" applyAlignment="1">
      <alignment horizontal="center"/>
      <protection/>
    </xf>
    <xf numFmtId="0" fontId="1" fillId="0" borderId="13" xfId="62" applyFont="1" applyBorder="1">
      <alignment/>
      <protection/>
    </xf>
    <xf numFmtId="0" fontId="1" fillId="0" borderId="18" xfId="62" applyFont="1" applyBorder="1">
      <alignment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0" fontId="0" fillId="0" borderId="0" xfId="62" applyFont="1" applyAlignme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justify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justify"/>
    </xf>
    <xf numFmtId="165" fontId="1" fillId="32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165" fontId="4" fillId="32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inden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left"/>
    </xf>
    <xf numFmtId="173" fontId="4" fillId="0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left" vertical="center" wrapText="1"/>
    </xf>
    <xf numFmtId="173" fontId="1" fillId="33" borderId="10" xfId="0" applyNumberFormat="1" applyFont="1" applyFill="1" applyBorder="1" applyAlignment="1">
      <alignment horizontal="left" vertical="center"/>
    </xf>
    <xf numFmtId="177" fontId="1" fillId="33" borderId="10" xfId="0" applyNumberFormat="1" applyFont="1" applyFill="1" applyBorder="1" applyAlignment="1">
      <alignment horizontal="left" vertical="center"/>
    </xf>
    <xf numFmtId="4" fontId="11" fillId="33" borderId="10" xfId="0" applyNumberFormat="1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justify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7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75" fontId="4" fillId="34" borderId="10" xfId="0" applyNumberFormat="1" applyFont="1" applyFill="1" applyBorder="1" applyAlignment="1">
      <alignment vertical="center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164" fontId="1" fillId="33" borderId="10" xfId="0" applyNumberFormat="1" applyFont="1" applyFill="1" applyBorder="1" applyAlignment="1">
      <alignment horizontal="left" vertical="center"/>
    </xf>
    <xf numFmtId="164" fontId="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4" fontId="15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2" fillId="35" borderId="10" xfId="63" applyFont="1" applyFill="1" applyBorder="1" applyAlignment="1">
      <alignment horizontal="center" vertical="center"/>
      <protection/>
    </xf>
    <xf numFmtId="4" fontId="2" fillId="35" borderId="10" xfId="63" applyNumberFormat="1" applyFont="1" applyFill="1" applyBorder="1" applyAlignment="1">
      <alignment horizontal="center" vertical="center"/>
      <protection/>
    </xf>
    <xf numFmtId="164" fontId="4" fillId="35" borderId="10" xfId="0" applyNumberFormat="1" applyFont="1" applyFill="1" applyBorder="1" applyAlignment="1">
      <alignment horizontal="left" vertical="center"/>
    </xf>
    <xf numFmtId="164" fontId="1" fillId="35" borderId="10" xfId="0" applyNumberFormat="1" applyFont="1" applyFill="1" applyBorder="1" applyAlignment="1">
      <alignment horizontal="left" vertical="center"/>
    </xf>
    <xf numFmtId="0" fontId="1" fillId="35" borderId="10" xfId="0" applyFont="1" applyFill="1" applyBorder="1" applyAlignment="1">
      <alignment/>
    </xf>
    <xf numFmtId="171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1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wrapText="1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left" vertical="center" wrapText="1"/>
    </xf>
    <xf numFmtId="164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165" fontId="1" fillId="33" borderId="10" xfId="0" applyNumberFormat="1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left" wrapText="1"/>
    </xf>
    <xf numFmtId="16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1" fillId="33" borderId="19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165" fontId="1" fillId="33" borderId="10" xfId="0" applyNumberFormat="1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wrapText="1"/>
    </xf>
    <xf numFmtId="2" fontId="4" fillId="33" borderId="14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165" fontId="1" fillId="33" borderId="14" xfId="0" applyNumberFormat="1" applyFont="1" applyFill="1" applyBorder="1" applyAlignment="1">
      <alignment horizontal="left"/>
    </xf>
    <xf numFmtId="1" fontId="1" fillId="33" borderId="14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165" fontId="1" fillId="33" borderId="19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/>
    </xf>
    <xf numFmtId="4" fontId="4" fillId="33" borderId="19" xfId="61" applyNumberFormat="1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165" fontId="4" fillId="32" borderId="10" xfId="0" applyNumberFormat="1" applyFont="1" applyFill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left" vertical="center"/>
    </xf>
    <xf numFmtId="165" fontId="1" fillId="36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vertical="justify"/>
    </xf>
    <xf numFmtId="165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4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14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left"/>
    </xf>
    <xf numFmtId="0" fontId="14" fillId="0" borderId="14" xfId="0" applyFont="1" applyFill="1" applyBorder="1" applyAlignment="1">
      <alignment horizontal="left" wrapText="1"/>
    </xf>
    <xf numFmtId="165" fontId="1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wrapText="1"/>
    </xf>
    <xf numFmtId="165" fontId="4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horizontal="right" vertical="center"/>
    </xf>
    <xf numFmtId="175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165" fontId="1" fillId="0" borderId="19" xfId="0" applyNumberFormat="1" applyFont="1" applyFill="1" applyBorder="1" applyAlignment="1">
      <alignment horizontal="left" vertical="center"/>
    </xf>
    <xf numFmtId="165" fontId="1" fillId="0" borderId="14" xfId="0" applyNumberFormat="1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65" fontId="1" fillId="0" borderId="19" xfId="0" applyNumberFormat="1" applyFont="1" applyFill="1" applyBorder="1" applyAlignment="1">
      <alignment vertical="center" wrapText="1"/>
    </xf>
    <xf numFmtId="165" fontId="1" fillId="0" borderId="14" xfId="0" applyNumberFormat="1" applyFont="1" applyFill="1" applyBorder="1" applyAlignment="1">
      <alignment vertical="center" wrapText="1"/>
    </xf>
    <xf numFmtId="165" fontId="1" fillId="0" borderId="20" xfId="0" applyNumberFormat="1" applyFont="1" applyFill="1" applyBorder="1" applyAlignment="1">
      <alignment vertical="center" wrapText="1"/>
    </xf>
    <xf numFmtId="165" fontId="1" fillId="0" borderId="19" xfId="0" applyNumberFormat="1" applyFont="1" applyFill="1" applyBorder="1" applyAlignment="1">
      <alignment horizontal="right" vertical="center" wrapText="1"/>
    </xf>
    <xf numFmtId="165" fontId="1" fillId="0" borderId="20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165" fontId="1" fillId="33" borderId="19" xfId="0" applyNumberFormat="1" applyFont="1" applyFill="1" applyBorder="1" applyAlignment="1">
      <alignment horizontal="right" vertical="center" wrapText="1"/>
    </xf>
    <xf numFmtId="165" fontId="1" fillId="33" borderId="20" xfId="0" applyNumberFormat="1" applyFont="1" applyFill="1" applyBorder="1" applyAlignment="1">
      <alignment horizontal="right" vertical="center" wrapText="1"/>
    </xf>
    <xf numFmtId="165" fontId="1" fillId="33" borderId="14" xfId="0" applyNumberFormat="1" applyFont="1" applyFill="1" applyBorder="1" applyAlignment="1">
      <alignment horizontal="right" vertical="center" wrapText="1"/>
    </xf>
    <xf numFmtId="165" fontId="1" fillId="0" borderId="19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14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justify"/>
    </xf>
    <xf numFmtId="165" fontId="1" fillId="36" borderId="10" xfId="0" applyNumberFormat="1" applyFont="1" applyFill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wrapText="1"/>
    </xf>
    <xf numFmtId="14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/>
    </xf>
    <xf numFmtId="164" fontId="4" fillId="36" borderId="10" xfId="0" applyNumberFormat="1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/>
    </xf>
    <xf numFmtId="4" fontId="4" fillId="35" borderId="10" xfId="63" applyNumberFormat="1" applyFont="1" applyFill="1" applyBorder="1" applyAlignment="1">
      <alignment horizontal="center" vertical="center"/>
      <protection/>
    </xf>
    <xf numFmtId="164" fontId="4" fillId="35" borderId="10" xfId="0" applyNumberFormat="1" applyFont="1" applyFill="1" applyBorder="1" applyAlignment="1">
      <alignment horizontal="center" vertical="center"/>
    </xf>
    <xf numFmtId="164" fontId="10" fillId="35" borderId="1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49" fontId="24" fillId="38" borderId="10" xfId="0" applyNumberFormat="1" applyFont="1" applyFill="1" applyBorder="1" applyAlignment="1">
      <alignment horizontal="center" vertical="center" wrapText="1"/>
    </xf>
    <xf numFmtId="49" fontId="24" fillId="38" borderId="10" xfId="0" applyNumberFormat="1" applyFont="1" applyFill="1" applyBorder="1" applyAlignment="1">
      <alignment vertical="center" wrapText="1"/>
    </xf>
    <xf numFmtId="49" fontId="25" fillId="38" borderId="10" xfId="0" applyNumberFormat="1" applyFont="1" applyFill="1" applyBorder="1" applyAlignment="1">
      <alignment horizontal="center" vertical="center" wrapText="1"/>
    </xf>
    <xf numFmtId="0" fontId="14" fillId="38" borderId="10" xfId="58" applyFont="1" applyFill="1" applyBorder="1" applyAlignment="1">
      <alignment horizontal="center" vertical="center"/>
      <protection/>
    </xf>
    <xf numFmtId="49" fontId="14" fillId="38" borderId="10" xfId="58" applyNumberFormat="1" applyFont="1" applyFill="1" applyBorder="1" applyAlignment="1">
      <alignment horizontal="center" vertical="center"/>
      <protection/>
    </xf>
    <xf numFmtId="49" fontId="63" fillId="38" borderId="24" xfId="53" applyNumberFormat="1" applyFont="1" applyFill="1" applyBorder="1" applyAlignment="1">
      <alignment vertical="center" wrapText="1"/>
      <protection/>
    </xf>
    <xf numFmtId="49" fontId="13" fillId="38" borderId="10" xfId="58" applyNumberFormat="1" applyFont="1" applyFill="1" applyBorder="1" applyAlignment="1">
      <alignment horizontal="center" vertical="center"/>
      <protection/>
    </xf>
    <xf numFmtId="49" fontId="64" fillId="38" borderId="10" xfId="53" applyNumberFormat="1" applyFont="1" applyFill="1" applyBorder="1" applyAlignment="1">
      <alignment vertical="center" wrapText="1"/>
      <protection/>
    </xf>
    <xf numFmtId="0" fontId="63" fillId="38" borderId="10" xfId="53" applyFont="1" applyFill="1" applyBorder="1" applyAlignment="1">
      <alignment horizontal="left" vertical="center" wrapText="1"/>
      <protection/>
    </xf>
    <xf numFmtId="49" fontId="64" fillId="38" borderId="10" xfId="53" applyNumberFormat="1" applyFont="1" applyFill="1" applyBorder="1" applyAlignment="1">
      <alignment horizontal="center" vertical="center" wrapText="1"/>
      <protection/>
    </xf>
    <xf numFmtId="0" fontId="64" fillId="38" borderId="14" xfId="53" applyFont="1" applyFill="1" applyBorder="1" applyAlignment="1">
      <alignment vertical="center" wrapText="1"/>
      <protection/>
    </xf>
    <xf numFmtId="49" fontId="63" fillId="38" borderId="19" xfId="53" applyNumberFormat="1" applyFont="1" applyFill="1" applyBorder="1" applyAlignment="1">
      <alignment horizontal="center" vertical="center" wrapText="1"/>
      <protection/>
    </xf>
    <xf numFmtId="0" fontId="14" fillId="38" borderId="10" xfId="53" applyFont="1" applyFill="1" applyBorder="1" applyAlignment="1">
      <alignment vertical="center" wrapText="1"/>
      <protection/>
    </xf>
    <xf numFmtId="49" fontId="63" fillId="38" borderId="10" xfId="53" applyNumberFormat="1" applyFont="1" applyFill="1" applyBorder="1" applyAlignment="1">
      <alignment horizontal="center" vertical="center" wrapText="1"/>
      <protection/>
    </xf>
    <xf numFmtId="0" fontId="63" fillId="38" borderId="10" xfId="53" applyFont="1" applyFill="1" applyBorder="1" applyAlignment="1">
      <alignment horizontal="center" vertical="center" wrapText="1"/>
      <protection/>
    </xf>
    <xf numFmtId="0" fontId="22" fillId="38" borderId="0" xfId="0" applyFont="1" applyFill="1" applyAlignment="1">
      <alignment/>
    </xf>
    <xf numFmtId="49" fontId="25" fillId="38" borderId="14" xfId="0" applyNumberFormat="1" applyFont="1" applyFill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left" vertical="center" wrapText="1"/>
      <protection/>
    </xf>
    <xf numFmtId="0" fontId="14" fillId="0" borderId="10" xfId="58" applyFont="1" applyBorder="1" applyAlignment="1">
      <alignment horizontal="center" vertical="center"/>
      <protection/>
    </xf>
    <xf numFmtId="0" fontId="13" fillId="38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62" applyFont="1" applyBorder="1" applyAlignment="1">
      <alignment horizontal="center" vertical="center" wrapText="1"/>
      <protection/>
    </xf>
    <xf numFmtId="0" fontId="1" fillId="0" borderId="35" xfId="62" applyFont="1" applyBorder="1" applyAlignment="1">
      <alignment horizontal="center" vertical="center" wrapText="1"/>
      <protection/>
    </xf>
    <xf numFmtId="0" fontId="1" fillId="0" borderId="30" xfId="62" applyFont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2" fontId="13" fillId="33" borderId="21" xfId="0" applyNumberFormat="1" applyFont="1" applyFill="1" applyBorder="1" applyAlignment="1">
      <alignment horizontal="right" wrapText="1"/>
    </xf>
    <xf numFmtId="0" fontId="19" fillId="0" borderId="21" xfId="0" applyFont="1" applyBorder="1" applyAlignment="1">
      <alignment horizontal="right" wrapText="1"/>
    </xf>
    <xf numFmtId="0" fontId="19" fillId="0" borderId="23" xfId="0" applyFont="1" applyBorder="1" applyAlignment="1">
      <alignment horizontal="right" wrapText="1"/>
    </xf>
    <xf numFmtId="2" fontId="4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4" fillId="33" borderId="21" xfId="0" applyNumberFormat="1" applyFont="1" applyFill="1" applyBorder="1" applyAlignment="1">
      <alignment vertical="center" wrapText="1"/>
    </xf>
    <xf numFmtId="2" fontId="4" fillId="33" borderId="23" xfId="0" applyNumberFormat="1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13" fillId="33" borderId="15" xfId="0" applyNumberFormat="1" applyFont="1" applyFill="1" applyBorder="1" applyAlignment="1">
      <alignment horizontal="right" wrapText="1"/>
    </xf>
    <xf numFmtId="2" fontId="13" fillId="33" borderId="23" xfId="0" applyNumberFormat="1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" fillId="33" borderId="15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wrapText="1"/>
    </xf>
    <xf numFmtId="2" fontId="4" fillId="33" borderId="21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wrapText="1"/>
    </xf>
    <xf numFmtId="2" fontId="4" fillId="33" borderId="21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2" fontId="13" fillId="33" borderId="21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9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14" fontId="1" fillId="36" borderId="1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left" vertical="center"/>
    </xf>
    <xf numFmtId="165" fontId="1" fillId="0" borderId="20" xfId="0" applyNumberFormat="1" applyFont="1" applyFill="1" applyBorder="1" applyAlignment="1">
      <alignment horizontal="left" vertical="center"/>
    </xf>
    <xf numFmtId="165" fontId="1" fillId="0" borderId="14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5" fontId="14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165" fontId="1" fillId="0" borderId="19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center" wrapText="1"/>
    </xf>
    <xf numFmtId="165" fontId="1" fillId="0" borderId="19" xfId="0" applyNumberFormat="1" applyFont="1" applyFill="1" applyBorder="1" applyAlignment="1">
      <alignment horizontal="right" vertical="center" wrapText="1"/>
    </xf>
    <xf numFmtId="165" fontId="1" fillId="0" borderId="20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165" fontId="1" fillId="33" borderId="19" xfId="0" applyNumberFormat="1" applyFont="1" applyFill="1" applyBorder="1" applyAlignment="1">
      <alignment horizontal="right" vertical="center" wrapText="1"/>
    </xf>
    <xf numFmtId="165" fontId="1" fillId="33" borderId="20" xfId="0" applyNumberFormat="1" applyFont="1" applyFill="1" applyBorder="1" applyAlignment="1">
      <alignment horizontal="right" vertical="center" wrapText="1"/>
    </xf>
    <xf numFmtId="165" fontId="1" fillId="33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65" fontId="1" fillId="0" borderId="19" xfId="0" applyNumberFormat="1" applyFont="1" applyFill="1" applyBorder="1" applyAlignment="1">
      <alignment vertical="center" wrapText="1"/>
    </xf>
    <xf numFmtId="165" fontId="1" fillId="0" borderId="14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165" fontId="1" fillId="0" borderId="20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3" fillId="0" borderId="10" xfId="58" applyFont="1" applyBorder="1" applyAlignment="1">
      <alignment horizontal="center" vertical="center" wrapText="1"/>
      <protection/>
    </xf>
    <xf numFmtId="49" fontId="24" fillId="38" borderId="15" xfId="0" applyNumberFormat="1" applyFont="1" applyFill="1" applyBorder="1" applyAlignment="1">
      <alignment horizontal="center" vertical="center" wrapText="1"/>
    </xf>
    <xf numFmtId="49" fontId="24" fillId="38" borderId="21" xfId="0" applyNumberFormat="1" applyFont="1" applyFill="1" applyBorder="1" applyAlignment="1">
      <alignment horizontal="center" vertical="center" wrapText="1"/>
    </xf>
    <xf numFmtId="49" fontId="24" fillId="38" borderId="23" xfId="0" applyNumberFormat="1" applyFont="1" applyFill="1" applyBorder="1" applyAlignment="1">
      <alignment horizontal="center" vertical="center" wrapText="1"/>
    </xf>
    <xf numFmtId="49" fontId="64" fillId="38" borderId="10" xfId="53" applyNumberFormat="1" applyFont="1" applyFill="1" applyBorder="1" applyAlignment="1">
      <alignment horizontal="center" vertical="center" wrapText="1"/>
      <protection/>
    </xf>
    <xf numFmtId="0" fontId="11" fillId="38" borderId="37" xfId="0" applyFont="1" applyFill="1" applyBorder="1" applyAlignment="1">
      <alignment horizontal="right" vertical="top"/>
    </xf>
    <xf numFmtId="0" fontId="23" fillId="38" borderId="15" xfId="0" applyFont="1" applyFill="1" applyBorder="1" applyAlignment="1">
      <alignment horizontal="center" vertical="center" wrapText="1"/>
    </xf>
    <xf numFmtId="0" fontId="23" fillId="38" borderId="21" xfId="0" applyFont="1" applyFill="1" applyBorder="1" applyAlignment="1">
      <alignment horizontal="center" vertical="center" wrapText="1"/>
    </xf>
    <xf numFmtId="0" fontId="23" fillId="38" borderId="23" xfId="0" applyFont="1" applyFill="1" applyBorder="1" applyAlignment="1">
      <alignment horizontal="center" vertical="center" wrapText="1"/>
    </xf>
    <xf numFmtId="49" fontId="24" fillId="38" borderId="19" xfId="0" applyNumberFormat="1" applyFont="1" applyFill="1" applyBorder="1" applyAlignment="1">
      <alignment horizontal="center" vertical="center" wrapText="1"/>
    </xf>
    <xf numFmtId="49" fontId="24" fillId="38" borderId="14" xfId="0" applyNumberFormat="1" applyFont="1" applyFill="1" applyBorder="1" applyAlignment="1">
      <alignment horizontal="center" vertical="center" wrapText="1"/>
    </xf>
    <xf numFmtId="49" fontId="24" fillId="38" borderId="19" xfId="0" applyNumberFormat="1" applyFont="1" applyFill="1" applyBorder="1" applyAlignment="1">
      <alignment horizontal="center" vertical="top" wrapText="1"/>
    </xf>
    <xf numFmtId="49" fontId="24" fillId="38" borderId="14" xfId="0" applyNumberFormat="1" applyFont="1" applyFill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2" xfId="53"/>
    <cellStyle name="Обычный 2" xfId="54"/>
    <cellStyle name="Обычный 2 2" xfId="55"/>
    <cellStyle name="Обычный 2 2 2" xfId="56"/>
    <cellStyle name="Обычный 3" xfId="57"/>
    <cellStyle name="Обычный 3 3 4" xfId="58"/>
    <cellStyle name="Обычный 5" xfId="59"/>
    <cellStyle name="Обычный 5 2" xfId="60"/>
    <cellStyle name="Обычный_План капремонта на 2008 год, помесячный" xfId="61"/>
    <cellStyle name="Обычный_Прил.2 к запросу 2" xfId="62"/>
    <cellStyle name="Обычный_табл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0" zoomScaleNormal="80" zoomScalePageLayoutView="0" workbookViewId="0" topLeftCell="A1">
      <selection activeCell="I31" sqref="I31"/>
    </sheetView>
  </sheetViews>
  <sheetFormatPr defaultColWidth="9.00390625" defaultRowHeight="12.75"/>
  <cols>
    <col min="1" max="1" width="19.25390625" style="1" customWidth="1"/>
    <col min="2" max="2" width="8.125" style="1" customWidth="1"/>
    <col min="3" max="3" width="14.75390625" style="1" customWidth="1"/>
    <col min="4" max="4" width="19.125" style="1" customWidth="1"/>
    <col min="5" max="5" width="13.25390625" style="1" customWidth="1"/>
    <col min="6" max="6" width="14.125" style="1" customWidth="1"/>
    <col min="7" max="7" width="9.625" style="1" customWidth="1"/>
    <col min="8" max="8" width="9.25390625" style="1" customWidth="1"/>
    <col min="9" max="9" width="11.00390625" style="1" customWidth="1"/>
    <col min="10" max="10" width="10.875" style="1" customWidth="1"/>
    <col min="11" max="11" width="12.00390625" style="1" customWidth="1"/>
    <col min="12" max="12" width="10.875" style="1" customWidth="1"/>
    <col min="13" max="13" width="10.125" style="1" customWidth="1"/>
    <col min="14" max="16384" width="9.125" style="1" customWidth="1"/>
  </cols>
  <sheetData>
    <row r="1" spans="1:14" ht="16.5" customHeight="1">
      <c r="A1" s="341" t="s">
        <v>178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ht="15.75">
      <c r="A2" s="342" t="s">
        <v>179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15.75">
      <c r="A3" s="342" t="s">
        <v>180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3" ht="16.5" thickBot="1">
      <c r="A4" s="9"/>
      <c r="B4" s="10"/>
      <c r="C4" s="10"/>
      <c r="D4" s="10"/>
      <c r="E4" s="11"/>
      <c r="F4" s="12"/>
      <c r="G4" s="10"/>
      <c r="H4" s="10"/>
      <c r="I4" s="10"/>
      <c r="K4" s="10"/>
      <c r="L4" s="10"/>
      <c r="M4" s="10" t="s">
        <v>173</v>
      </c>
    </row>
    <row r="5" spans="1:14" ht="16.5" customHeight="1">
      <c r="A5" s="349" t="s">
        <v>181</v>
      </c>
      <c r="B5" s="346" t="s">
        <v>166</v>
      </c>
      <c r="C5" s="346" t="s">
        <v>167</v>
      </c>
      <c r="D5" s="346" t="s">
        <v>120</v>
      </c>
      <c r="E5" s="346" t="s">
        <v>183</v>
      </c>
      <c r="F5" s="346"/>
      <c r="G5" s="352" t="s">
        <v>174</v>
      </c>
      <c r="H5" s="353"/>
      <c r="I5" s="353"/>
      <c r="J5" s="353"/>
      <c r="K5" s="353"/>
      <c r="L5" s="353"/>
      <c r="M5" s="353"/>
      <c r="N5" s="354"/>
    </row>
    <row r="6" spans="1:14" ht="28.5" customHeight="1">
      <c r="A6" s="350"/>
      <c r="B6" s="339"/>
      <c r="C6" s="339"/>
      <c r="D6" s="339"/>
      <c r="E6" s="339"/>
      <c r="F6" s="339"/>
      <c r="G6" s="360" t="s">
        <v>176</v>
      </c>
      <c r="H6" s="363" t="s">
        <v>161</v>
      </c>
      <c r="I6" s="363"/>
      <c r="J6" s="363"/>
      <c r="K6" s="363"/>
      <c r="L6" s="343" t="s">
        <v>162</v>
      </c>
      <c r="M6" s="344"/>
      <c r="N6" s="345"/>
    </row>
    <row r="7" spans="1:14" ht="12.75" customHeight="1">
      <c r="A7" s="350"/>
      <c r="B7" s="339"/>
      <c r="C7" s="339"/>
      <c r="D7" s="339"/>
      <c r="E7" s="339" t="s">
        <v>182</v>
      </c>
      <c r="F7" s="339" t="s">
        <v>175</v>
      </c>
      <c r="G7" s="361"/>
      <c r="H7" s="347" t="s">
        <v>156</v>
      </c>
      <c r="I7" s="347" t="s">
        <v>157</v>
      </c>
      <c r="J7" s="347" t="s">
        <v>159</v>
      </c>
      <c r="K7" s="347" t="s">
        <v>163</v>
      </c>
      <c r="L7" s="347" t="s">
        <v>171</v>
      </c>
      <c r="M7" s="364" t="s">
        <v>168</v>
      </c>
      <c r="N7" s="357" t="s">
        <v>169</v>
      </c>
    </row>
    <row r="8" spans="1:14" ht="6.75" customHeight="1">
      <c r="A8" s="350"/>
      <c r="B8" s="339"/>
      <c r="C8" s="339"/>
      <c r="D8" s="339"/>
      <c r="E8" s="339"/>
      <c r="F8" s="339"/>
      <c r="G8" s="361"/>
      <c r="H8" s="347"/>
      <c r="I8" s="347"/>
      <c r="J8" s="355"/>
      <c r="K8" s="355"/>
      <c r="L8" s="347"/>
      <c r="M8" s="365"/>
      <c r="N8" s="358"/>
    </row>
    <row r="9" spans="1:14" ht="87" customHeight="1" thickBot="1">
      <c r="A9" s="351"/>
      <c r="B9" s="340"/>
      <c r="C9" s="340"/>
      <c r="D9" s="340"/>
      <c r="E9" s="340"/>
      <c r="F9" s="340"/>
      <c r="G9" s="362"/>
      <c r="H9" s="348"/>
      <c r="I9" s="348"/>
      <c r="J9" s="356"/>
      <c r="K9" s="356"/>
      <c r="L9" s="348"/>
      <c r="M9" s="366"/>
      <c r="N9" s="359"/>
    </row>
    <row r="10" spans="1:14" ht="15.75">
      <c r="A10" s="13"/>
      <c r="B10" s="14"/>
      <c r="C10" s="14"/>
      <c r="D10" s="15"/>
      <c r="E10" s="16"/>
      <c r="F10" s="17"/>
      <c r="G10" s="14"/>
      <c r="H10" s="14"/>
      <c r="I10" s="14"/>
      <c r="J10" s="14"/>
      <c r="K10" s="14"/>
      <c r="L10" s="14"/>
      <c r="M10" s="27"/>
      <c r="N10" s="27"/>
    </row>
    <row r="11" spans="1:14" ht="15.75">
      <c r="A11" s="18"/>
      <c r="B11" s="19"/>
      <c r="C11" s="19"/>
      <c r="D11" s="20"/>
      <c r="E11" s="21"/>
      <c r="F11" s="20"/>
      <c r="G11" s="19"/>
      <c r="H11" s="19"/>
      <c r="I11" s="19"/>
      <c r="J11" s="19"/>
      <c r="K11" s="19"/>
      <c r="L11" s="19"/>
      <c r="M11" s="26"/>
      <c r="N11" s="26"/>
    </row>
    <row r="12" spans="1:14" ht="15.75">
      <c r="A12" s="18"/>
      <c r="B12" s="19"/>
      <c r="C12" s="19"/>
      <c r="D12" s="20"/>
      <c r="E12" s="21"/>
      <c r="F12" s="20"/>
      <c r="G12" s="19"/>
      <c r="H12" s="19"/>
      <c r="I12" s="19"/>
      <c r="J12" s="19"/>
      <c r="K12" s="19"/>
      <c r="L12" s="19"/>
      <c r="M12" s="26"/>
      <c r="N12" s="26"/>
    </row>
    <row r="13" spans="1:14" ht="15.75">
      <c r="A13" s="18"/>
      <c r="B13" s="19"/>
      <c r="C13" s="19"/>
      <c r="D13" s="20"/>
      <c r="E13" s="21"/>
      <c r="F13" s="20"/>
      <c r="G13" s="19"/>
      <c r="H13" s="19"/>
      <c r="I13" s="19"/>
      <c r="J13" s="19"/>
      <c r="K13" s="22"/>
      <c r="L13" s="22"/>
      <c r="M13" s="26"/>
      <c r="N13" s="26"/>
    </row>
    <row r="14" spans="1:14" ht="15.75">
      <c r="A14" s="18"/>
      <c r="B14" s="19"/>
      <c r="C14" s="19"/>
      <c r="D14" s="20"/>
      <c r="E14" s="21"/>
      <c r="F14" s="20"/>
      <c r="G14" s="19"/>
      <c r="H14" s="19"/>
      <c r="I14" s="19"/>
      <c r="J14" s="19"/>
      <c r="K14" s="19"/>
      <c r="L14" s="19"/>
      <c r="M14" s="26"/>
      <c r="N14" s="26"/>
    </row>
    <row r="16" ht="18.75">
      <c r="A16" s="23"/>
    </row>
    <row r="17" ht="24" customHeight="1">
      <c r="A17" s="23"/>
    </row>
    <row r="18" spans="1:6" ht="18.75">
      <c r="A18" s="23" t="s">
        <v>124</v>
      </c>
      <c r="B18" s="23"/>
      <c r="C18" s="23"/>
      <c r="D18" s="23"/>
      <c r="E18" s="23"/>
      <c r="F18" s="23"/>
    </row>
    <row r="19" spans="1:6" ht="18.75">
      <c r="A19" s="23" t="s">
        <v>125</v>
      </c>
      <c r="B19" s="23"/>
      <c r="C19" s="23"/>
      <c r="D19" s="23"/>
      <c r="E19" s="23"/>
      <c r="F19" s="23"/>
    </row>
    <row r="20" spans="1:6" ht="18.75">
      <c r="A20" s="23" t="s">
        <v>184</v>
      </c>
      <c r="B20" s="23"/>
      <c r="C20" s="23"/>
      <c r="D20" s="23"/>
      <c r="E20" s="23"/>
      <c r="F20" s="23"/>
    </row>
  </sheetData>
  <sheetProtection/>
  <mergeCells count="21">
    <mergeCell ref="D5:D9"/>
    <mergeCell ref="I7:I9"/>
    <mergeCell ref="A5:A9"/>
    <mergeCell ref="G5:N5"/>
    <mergeCell ref="K7:K9"/>
    <mergeCell ref="N7:N9"/>
    <mergeCell ref="G6:G9"/>
    <mergeCell ref="L7:L9"/>
    <mergeCell ref="H6:K6"/>
    <mergeCell ref="J7:J9"/>
    <mergeCell ref="M7:M9"/>
    <mergeCell ref="F7:F9"/>
    <mergeCell ref="A1:N1"/>
    <mergeCell ref="A2:N2"/>
    <mergeCell ref="A3:N3"/>
    <mergeCell ref="L6:N6"/>
    <mergeCell ref="B5:B9"/>
    <mergeCell ref="E7:E9"/>
    <mergeCell ref="H7:H9"/>
    <mergeCell ref="E5:F6"/>
    <mergeCell ref="C5:C9"/>
  </mergeCells>
  <printOptions/>
  <pageMargins left="0.3937007874015748" right="0.1968503937007874" top="0.3937007874015748" bottom="0.5" header="0.5118110236220472" footer="0.5118110236220472"/>
  <pageSetup horizontalDpi="600" verticalDpi="600" orientation="landscape" paperSize="9" scale="81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7.00390625" style="1" customWidth="1"/>
    <col min="2" max="2" width="43.375" style="1" customWidth="1"/>
    <col min="3" max="3" width="10.00390625" style="1" customWidth="1"/>
    <col min="4" max="4" width="13.875" style="1" customWidth="1"/>
    <col min="5" max="5" width="12.625" style="1" customWidth="1"/>
    <col min="6" max="6" width="11.875" style="1" customWidth="1"/>
    <col min="7" max="7" width="11.75390625" style="1" customWidth="1"/>
    <col min="8" max="8" width="13.75390625" style="1" customWidth="1"/>
    <col min="9" max="16384" width="9.125" style="1" customWidth="1"/>
  </cols>
  <sheetData>
    <row r="1" spans="1:8" ht="27.75" customHeight="1">
      <c r="A1" s="368" t="s">
        <v>185</v>
      </c>
      <c r="B1" s="368"/>
      <c r="C1" s="368"/>
      <c r="D1" s="368"/>
      <c r="E1" s="368"/>
      <c r="F1" s="368"/>
      <c r="G1" s="368"/>
      <c r="H1" s="368"/>
    </row>
    <row r="2" ht="6" customHeight="1"/>
    <row r="3" spans="2:8" ht="16.5" thickBot="1">
      <c r="B3" s="1" t="s">
        <v>165</v>
      </c>
      <c r="H3" s="5" t="s">
        <v>142</v>
      </c>
    </row>
    <row r="4" spans="1:8" ht="31.5" customHeight="1">
      <c r="A4" s="369" t="s">
        <v>128</v>
      </c>
      <c r="B4" s="371" t="s">
        <v>129</v>
      </c>
      <c r="C4" s="371" t="s">
        <v>145</v>
      </c>
      <c r="D4" s="371" t="s">
        <v>149</v>
      </c>
      <c r="E4" s="373" t="s">
        <v>152</v>
      </c>
      <c r="F4" s="374"/>
      <c r="G4" s="373" t="s">
        <v>151</v>
      </c>
      <c r="H4" s="375"/>
    </row>
    <row r="5" spans="1:8" ht="31.5" customHeight="1">
      <c r="A5" s="370"/>
      <c r="B5" s="372"/>
      <c r="C5" s="372"/>
      <c r="D5" s="372"/>
      <c r="E5" s="28" t="s">
        <v>150</v>
      </c>
      <c r="F5" s="29" t="s">
        <v>147</v>
      </c>
      <c r="G5" s="28" t="s">
        <v>150</v>
      </c>
      <c r="H5" s="30" t="s">
        <v>147</v>
      </c>
    </row>
    <row r="6" spans="1:8" ht="15.75">
      <c r="A6" s="6">
        <v>1</v>
      </c>
      <c r="B6" s="4" t="s">
        <v>130</v>
      </c>
      <c r="C6" s="24" t="s">
        <v>146</v>
      </c>
      <c r="D6" s="31">
        <v>513.17</v>
      </c>
      <c r="E6" s="32">
        <v>163.91</v>
      </c>
      <c r="F6" s="32">
        <f>E6*100/D6</f>
        <v>31.940682424927413</v>
      </c>
      <c r="G6" s="33">
        <v>163.91</v>
      </c>
      <c r="H6" s="34">
        <f>G6*100/D6</f>
        <v>31.940682424927413</v>
      </c>
    </row>
    <row r="7" spans="1:8" ht="15.75" customHeight="1">
      <c r="A7" s="6">
        <f aca="true" t="shared" si="0" ref="A7:A18">A6+1</f>
        <v>2</v>
      </c>
      <c r="B7" s="4" t="s">
        <v>141</v>
      </c>
      <c r="C7" s="24" t="s">
        <v>148</v>
      </c>
      <c r="D7" s="35">
        <v>2</v>
      </c>
      <c r="E7" s="36">
        <f>D7*F7/100</f>
        <v>2</v>
      </c>
      <c r="F7" s="37">
        <v>100</v>
      </c>
      <c r="G7" s="38">
        <f>D7*H7/100</f>
        <v>2</v>
      </c>
      <c r="H7" s="39">
        <v>100</v>
      </c>
    </row>
    <row r="8" spans="1:8" ht="13.5" customHeight="1">
      <c r="A8" s="6">
        <f t="shared" si="0"/>
        <v>3</v>
      </c>
      <c r="B8" s="4" t="s">
        <v>127</v>
      </c>
      <c r="C8" s="24" t="s">
        <v>122</v>
      </c>
      <c r="D8" s="35">
        <v>3</v>
      </c>
      <c r="E8" s="37">
        <f>D8*F8/100</f>
        <v>3</v>
      </c>
      <c r="F8" s="37">
        <v>100</v>
      </c>
      <c r="G8" s="40">
        <f>D8*H8/100</f>
        <v>3</v>
      </c>
      <c r="H8" s="39">
        <v>100</v>
      </c>
    </row>
    <row r="9" spans="1:8" ht="15" customHeight="1">
      <c r="A9" s="6">
        <f t="shared" si="0"/>
        <v>4</v>
      </c>
      <c r="B9" s="4" t="s">
        <v>131</v>
      </c>
      <c r="C9" s="24" t="s">
        <v>122</v>
      </c>
      <c r="D9" s="29"/>
      <c r="E9" s="41"/>
      <c r="F9" s="41"/>
      <c r="G9" s="42"/>
      <c r="H9" s="43"/>
    </row>
    <row r="10" spans="1:8" ht="15.75" customHeight="1">
      <c r="A10" s="6">
        <f t="shared" si="0"/>
        <v>5</v>
      </c>
      <c r="B10" s="4" t="s">
        <v>132</v>
      </c>
      <c r="C10" s="24" t="s">
        <v>122</v>
      </c>
      <c r="D10" s="29" t="s">
        <v>164</v>
      </c>
      <c r="E10" s="41"/>
      <c r="F10" s="41"/>
      <c r="G10" s="42"/>
      <c r="H10" s="43"/>
    </row>
    <row r="11" spans="1:8" ht="15" customHeight="1">
      <c r="A11" s="6">
        <f t="shared" si="0"/>
        <v>6</v>
      </c>
      <c r="B11" s="4" t="s">
        <v>133</v>
      </c>
      <c r="C11" s="24" t="s">
        <v>122</v>
      </c>
      <c r="D11" s="29" t="s">
        <v>164</v>
      </c>
      <c r="E11" s="41"/>
      <c r="F11" s="41"/>
      <c r="G11" s="42"/>
      <c r="H11" s="43"/>
    </row>
    <row r="12" spans="1:8" ht="15" customHeight="1">
      <c r="A12" s="6">
        <f t="shared" si="0"/>
        <v>7</v>
      </c>
      <c r="B12" s="4" t="s">
        <v>134</v>
      </c>
      <c r="C12" s="24" t="s">
        <v>122</v>
      </c>
      <c r="D12" s="35">
        <v>4</v>
      </c>
      <c r="E12" s="37">
        <f>D12*F12/100</f>
        <v>3</v>
      </c>
      <c r="F12" s="37">
        <v>75</v>
      </c>
      <c r="G12" s="40">
        <f>D12*H12/100</f>
        <v>3</v>
      </c>
      <c r="H12" s="39">
        <v>75</v>
      </c>
    </row>
    <row r="13" spans="1:8" ht="12.75" customHeight="1">
      <c r="A13" s="6">
        <f t="shared" si="0"/>
        <v>8</v>
      </c>
      <c r="B13" s="4" t="s">
        <v>135</v>
      </c>
      <c r="C13" s="24" t="s">
        <v>122</v>
      </c>
      <c r="D13" s="31">
        <v>2</v>
      </c>
      <c r="E13" s="44">
        <f>D13*F13/100</f>
        <v>1</v>
      </c>
      <c r="F13" s="44">
        <v>50</v>
      </c>
      <c r="G13" s="45">
        <f>D13*H13/100</f>
        <v>1</v>
      </c>
      <c r="H13" s="46">
        <v>50</v>
      </c>
    </row>
    <row r="14" spans="1:8" ht="15" customHeight="1">
      <c r="A14" s="6">
        <f t="shared" si="0"/>
        <v>9</v>
      </c>
      <c r="B14" s="4" t="s">
        <v>139</v>
      </c>
      <c r="C14" s="24" t="s">
        <v>122</v>
      </c>
      <c r="D14" s="29" t="s">
        <v>164</v>
      </c>
      <c r="E14" s="41"/>
      <c r="F14" s="41"/>
      <c r="G14" s="42"/>
      <c r="H14" s="43"/>
    </row>
    <row r="15" spans="1:8" ht="16.5" customHeight="1">
      <c r="A15" s="6">
        <f t="shared" si="0"/>
        <v>10</v>
      </c>
      <c r="B15" s="4" t="s">
        <v>136</v>
      </c>
      <c r="C15" s="24" t="s">
        <v>123</v>
      </c>
      <c r="D15" s="35">
        <v>27.06</v>
      </c>
      <c r="E15" s="37">
        <f>D15*F15/100</f>
        <v>16.236</v>
      </c>
      <c r="F15" s="37">
        <v>60</v>
      </c>
      <c r="G15" s="40">
        <f>D15*H15/100</f>
        <v>0</v>
      </c>
      <c r="H15" s="39"/>
    </row>
    <row r="16" spans="1:8" ht="15.75" customHeight="1">
      <c r="A16" s="6">
        <f t="shared" si="0"/>
        <v>11</v>
      </c>
      <c r="B16" s="4" t="s">
        <v>137</v>
      </c>
      <c r="C16" s="24" t="s">
        <v>123</v>
      </c>
      <c r="D16" s="35">
        <v>68.9</v>
      </c>
      <c r="E16" s="37">
        <f>D16*F16/100</f>
        <v>41.34</v>
      </c>
      <c r="F16" s="37">
        <v>60</v>
      </c>
      <c r="G16" s="40"/>
      <c r="H16" s="39"/>
    </row>
    <row r="17" spans="1:8" ht="18.75" customHeight="1">
      <c r="A17" s="6">
        <f t="shared" si="0"/>
        <v>12</v>
      </c>
      <c r="B17" s="4" t="s">
        <v>138</v>
      </c>
      <c r="C17" s="24" t="s">
        <v>123</v>
      </c>
      <c r="D17" s="35">
        <v>27.1</v>
      </c>
      <c r="E17" s="37">
        <f>D17*F17/100</f>
        <v>16.26</v>
      </c>
      <c r="F17" s="37">
        <v>60</v>
      </c>
      <c r="G17" s="40"/>
      <c r="H17" s="39"/>
    </row>
    <row r="18" spans="1:8" ht="16.5" customHeight="1">
      <c r="A18" s="6">
        <f t="shared" si="0"/>
        <v>13</v>
      </c>
      <c r="B18" s="4" t="s">
        <v>140</v>
      </c>
      <c r="C18" s="24" t="s">
        <v>123</v>
      </c>
      <c r="D18" s="47"/>
      <c r="E18" s="41"/>
      <c r="F18" s="41"/>
      <c r="G18" s="42"/>
      <c r="H18" s="43"/>
    </row>
    <row r="19" spans="1:8" ht="16.5" thickBot="1">
      <c r="A19" s="7"/>
      <c r="B19" s="8"/>
      <c r="C19" s="25"/>
      <c r="D19" s="48"/>
      <c r="E19" s="49"/>
      <c r="F19" s="49"/>
      <c r="G19" s="49"/>
      <c r="H19" s="50"/>
    </row>
    <row r="20" ht="5.25" customHeight="1"/>
    <row r="21" spans="1:8" ht="15.75">
      <c r="A21" s="367" t="s">
        <v>153</v>
      </c>
      <c r="B21" s="367"/>
      <c r="C21" s="367"/>
      <c r="D21" s="367"/>
      <c r="E21" s="367"/>
      <c r="F21" s="367"/>
      <c r="G21" s="367"/>
      <c r="H21" s="367"/>
    </row>
    <row r="22" spans="1:9" ht="15.75">
      <c r="A22" s="367" t="s">
        <v>154</v>
      </c>
      <c r="B22" s="367"/>
      <c r="C22" s="367"/>
      <c r="D22" s="367"/>
      <c r="E22" s="367"/>
      <c r="F22" s="367"/>
      <c r="G22" s="367"/>
      <c r="H22" s="367"/>
      <c r="I22" s="367"/>
    </row>
    <row r="23" ht="12" customHeight="1"/>
    <row r="24" spans="1:6" s="2" customFormat="1" ht="12.75">
      <c r="A24" s="51" t="s">
        <v>144</v>
      </c>
      <c r="B24" s="51"/>
      <c r="C24" s="51"/>
      <c r="D24" s="51"/>
      <c r="E24" s="51"/>
      <c r="F24" s="51"/>
    </row>
    <row r="25" spans="1:5" s="2" customFormat="1" ht="11.25" customHeight="1">
      <c r="A25" s="52"/>
      <c r="B25" s="52"/>
      <c r="C25" s="52"/>
      <c r="D25" s="52"/>
      <c r="E25" s="3"/>
    </row>
    <row r="26" spans="1:6" s="2" customFormat="1" ht="12.75">
      <c r="A26" s="53" t="s">
        <v>124</v>
      </c>
      <c r="B26" s="53"/>
      <c r="C26" s="53"/>
      <c r="D26" s="53"/>
      <c r="E26" s="53"/>
      <c r="F26" s="53"/>
    </row>
    <row r="27" spans="1:6" s="2" customFormat="1" ht="6.75" customHeight="1">
      <c r="A27" s="52"/>
      <c r="B27" s="52"/>
      <c r="C27" s="52"/>
      <c r="D27" s="52"/>
      <c r="E27" s="52"/>
      <c r="F27" s="52"/>
    </row>
    <row r="28" spans="1:5" s="2" customFormat="1" ht="12.75">
      <c r="A28" s="54" t="s">
        <v>143</v>
      </c>
      <c r="E28" s="3"/>
    </row>
    <row r="29" ht="15.75">
      <c r="A29" s="1" t="s">
        <v>177</v>
      </c>
    </row>
  </sheetData>
  <sheetProtection/>
  <mergeCells count="9">
    <mergeCell ref="A21:H21"/>
    <mergeCell ref="A22:I22"/>
    <mergeCell ref="A1:H1"/>
    <mergeCell ref="A4:A5"/>
    <mergeCell ref="B4:B5"/>
    <mergeCell ref="C4:C5"/>
    <mergeCell ref="D4:D5"/>
    <mergeCell ref="E4:F4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70" zoomScaleNormal="70" zoomScalePageLayoutView="0" workbookViewId="0" topLeftCell="A16">
      <selection activeCell="G25" sqref="G25"/>
    </sheetView>
  </sheetViews>
  <sheetFormatPr defaultColWidth="9.00390625" defaultRowHeight="12.75"/>
  <cols>
    <col min="1" max="1" width="25.875" style="0" customWidth="1"/>
    <col min="2" max="2" width="42.25390625" style="0" customWidth="1"/>
    <col min="12" max="12" width="9.25390625" style="0" bestFit="1" customWidth="1"/>
  </cols>
  <sheetData>
    <row r="1" spans="1:10" ht="18.75">
      <c r="A1" s="418"/>
      <c r="B1" s="418"/>
      <c r="C1" s="418"/>
      <c r="D1" s="23"/>
      <c r="G1" s="23"/>
      <c r="H1" s="23"/>
      <c r="I1" s="23"/>
      <c r="J1" s="23"/>
    </row>
    <row r="2" spans="1:11" ht="18.75">
      <c r="A2" s="419" t="s">
        <v>397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16.5" thickBot="1">
      <c r="A3" s="9"/>
      <c r="B3" s="10"/>
      <c r="C3" s="10"/>
      <c r="D3" s="10"/>
      <c r="E3" s="11"/>
      <c r="F3" s="12"/>
      <c r="G3" s="10"/>
      <c r="H3" s="10"/>
      <c r="I3" s="10"/>
      <c r="J3" s="420"/>
      <c r="K3" s="420"/>
    </row>
    <row r="4" spans="1:11" ht="12.75">
      <c r="A4" s="422" t="s">
        <v>398</v>
      </c>
      <c r="B4" s="421" t="s">
        <v>120</v>
      </c>
      <c r="C4" s="421" t="s">
        <v>399</v>
      </c>
      <c r="D4" s="421" t="s">
        <v>400</v>
      </c>
      <c r="E4" s="421"/>
      <c r="F4" s="421"/>
      <c r="G4" s="425" t="s">
        <v>160</v>
      </c>
      <c r="H4" s="425"/>
      <c r="I4" s="425"/>
      <c r="J4" s="425"/>
      <c r="K4" s="426"/>
    </row>
    <row r="5" spans="1:11" ht="25.5">
      <c r="A5" s="423"/>
      <c r="B5" s="415"/>
      <c r="C5" s="415"/>
      <c r="D5" s="415"/>
      <c r="E5" s="415"/>
      <c r="F5" s="415"/>
      <c r="G5" s="428" t="s">
        <v>161</v>
      </c>
      <c r="H5" s="428"/>
      <c r="I5" s="428"/>
      <c r="J5" s="428"/>
      <c r="K5" s="213" t="s">
        <v>162</v>
      </c>
    </row>
    <row r="6" spans="1:11" ht="12.75">
      <c r="A6" s="423"/>
      <c r="B6" s="415"/>
      <c r="C6" s="415"/>
      <c r="D6" s="415" t="s">
        <v>155</v>
      </c>
      <c r="E6" s="415" t="s">
        <v>158</v>
      </c>
      <c r="F6" s="415" t="s">
        <v>121</v>
      </c>
      <c r="G6" s="427" t="s">
        <v>401</v>
      </c>
      <c r="H6" s="427" t="s">
        <v>157</v>
      </c>
      <c r="I6" s="427" t="s">
        <v>159</v>
      </c>
      <c r="J6" s="427" t="s">
        <v>402</v>
      </c>
      <c r="K6" s="427" t="s">
        <v>403</v>
      </c>
    </row>
    <row r="7" spans="1:11" ht="12.75">
      <c r="A7" s="423"/>
      <c r="B7" s="415"/>
      <c r="C7" s="415"/>
      <c r="D7" s="415"/>
      <c r="E7" s="415"/>
      <c r="F7" s="415"/>
      <c r="G7" s="427"/>
      <c r="H7" s="427"/>
      <c r="I7" s="427"/>
      <c r="J7" s="427"/>
      <c r="K7" s="427"/>
    </row>
    <row r="8" spans="1:11" ht="13.5" thickBot="1">
      <c r="A8" s="424"/>
      <c r="B8" s="416"/>
      <c r="C8" s="416"/>
      <c r="D8" s="416"/>
      <c r="E8" s="416"/>
      <c r="F8" s="416"/>
      <c r="G8" s="429"/>
      <c r="H8" s="427"/>
      <c r="I8" s="427"/>
      <c r="J8" s="427"/>
      <c r="K8" s="427"/>
    </row>
    <row r="9" spans="1:11" ht="18">
      <c r="A9" s="394" t="s">
        <v>404</v>
      </c>
      <c r="B9" s="395"/>
      <c r="C9" s="395"/>
      <c r="D9" s="395"/>
      <c r="E9" s="395"/>
      <c r="F9" s="395"/>
      <c r="G9" s="395"/>
      <c r="H9" s="395"/>
      <c r="I9" s="395"/>
      <c r="J9" s="395"/>
      <c r="K9" s="396"/>
    </row>
    <row r="10" spans="1:11" ht="31.5">
      <c r="A10" s="390" t="s">
        <v>405</v>
      </c>
      <c r="B10" s="184" t="s">
        <v>406</v>
      </c>
      <c r="C10" s="214" t="s">
        <v>407</v>
      </c>
      <c r="D10" s="60"/>
      <c r="E10" s="21"/>
      <c r="F10" s="20"/>
      <c r="G10" s="186">
        <v>1741.6</v>
      </c>
      <c r="H10" s="19"/>
      <c r="I10" s="19"/>
      <c r="J10" s="186">
        <v>1741.6</v>
      </c>
      <c r="K10" s="19"/>
    </row>
    <row r="11" spans="1:11" ht="31.5">
      <c r="A11" s="391"/>
      <c r="B11" s="183" t="s">
        <v>408</v>
      </c>
      <c r="C11" s="187" t="s">
        <v>409</v>
      </c>
      <c r="D11" s="15"/>
      <c r="E11" s="16"/>
      <c r="F11" s="17"/>
      <c r="G11" s="185">
        <v>222.77</v>
      </c>
      <c r="H11" s="14"/>
      <c r="I11" s="14"/>
      <c r="J11" s="185">
        <v>222.77</v>
      </c>
      <c r="K11" s="14"/>
    </row>
    <row r="12" spans="1:11" ht="31.5">
      <c r="A12" s="391"/>
      <c r="B12" s="183" t="s">
        <v>410</v>
      </c>
      <c r="C12" s="188" t="s">
        <v>411</v>
      </c>
      <c r="D12" s="20"/>
      <c r="E12" s="21"/>
      <c r="F12" s="20"/>
      <c r="G12" s="186">
        <v>2247.23</v>
      </c>
      <c r="H12" s="19"/>
      <c r="I12" s="19"/>
      <c r="J12" s="186">
        <v>2247.23</v>
      </c>
      <c r="K12" s="19"/>
    </row>
    <row r="13" spans="1:11" ht="47.25">
      <c r="A13" s="177"/>
      <c r="B13" s="184" t="s">
        <v>412</v>
      </c>
      <c r="C13" s="188" t="s">
        <v>413</v>
      </c>
      <c r="D13" s="20"/>
      <c r="E13" s="21"/>
      <c r="F13" s="20"/>
      <c r="G13" s="186">
        <v>323.05</v>
      </c>
      <c r="H13" s="19"/>
      <c r="I13" s="19"/>
      <c r="J13" s="186">
        <v>323.05</v>
      </c>
      <c r="K13" s="19"/>
    </row>
    <row r="14" spans="1:11" ht="31.5">
      <c r="A14" s="215"/>
      <c r="B14" s="184" t="s">
        <v>414</v>
      </c>
      <c r="C14" s="188" t="s">
        <v>415</v>
      </c>
      <c r="D14" s="20"/>
      <c r="E14" s="21"/>
      <c r="F14" s="20"/>
      <c r="G14" s="186">
        <v>1228.11</v>
      </c>
      <c r="H14" s="19"/>
      <c r="I14" s="19"/>
      <c r="J14" s="186">
        <v>1228.11</v>
      </c>
      <c r="K14" s="19"/>
    </row>
    <row r="15" spans="1:12" ht="15.75">
      <c r="A15" s="405" t="s">
        <v>416</v>
      </c>
      <c r="B15" s="406"/>
      <c r="C15" s="406"/>
      <c r="D15" s="406"/>
      <c r="E15" s="406"/>
      <c r="F15" s="407"/>
      <c r="G15" s="212">
        <v>5762.76</v>
      </c>
      <c r="H15" s="62"/>
      <c r="I15" s="62"/>
      <c r="J15" s="204">
        <v>5762.76</v>
      </c>
      <c r="K15" s="62"/>
      <c r="L15" t="s">
        <v>461</v>
      </c>
    </row>
    <row r="16" spans="1:11" ht="31.5">
      <c r="A16" s="376" t="s">
        <v>417</v>
      </c>
      <c r="B16" s="189" t="s">
        <v>418</v>
      </c>
      <c r="C16" s="188" t="s">
        <v>419</v>
      </c>
      <c r="D16" s="118"/>
      <c r="E16" s="119"/>
      <c r="F16" s="118"/>
      <c r="G16" s="190">
        <v>518.32</v>
      </c>
      <c r="H16" s="106"/>
      <c r="I16" s="106"/>
      <c r="J16" s="190">
        <v>518.32</v>
      </c>
      <c r="K16" s="106"/>
    </row>
    <row r="17" spans="1:11" ht="15.75">
      <c r="A17" s="377"/>
      <c r="B17" s="189" t="s">
        <v>420</v>
      </c>
      <c r="C17" s="188" t="s">
        <v>421</v>
      </c>
      <c r="D17" s="118"/>
      <c r="E17" s="119"/>
      <c r="F17" s="118"/>
      <c r="G17" s="190">
        <v>287.32</v>
      </c>
      <c r="H17" s="106"/>
      <c r="I17" s="106"/>
      <c r="J17" s="190">
        <v>287.32</v>
      </c>
      <c r="K17" s="106"/>
    </row>
    <row r="18" spans="1:11" ht="15.75">
      <c r="A18" s="377"/>
      <c r="B18" s="189" t="s">
        <v>422</v>
      </c>
      <c r="C18" s="188" t="s">
        <v>423</v>
      </c>
      <c r="D18" s="118"/>
      <c r="E18" s="119"/>
      <c r="F18" s="118"/>
      <c r="G18" s="190">
        <v>120.95</v>
      </c>
      <c r="H18" s="106"/>
      <c r="I18" s="106"/>
      <c r="J18" s="190">
        <v>120.95</v>
      </c>
      <c r="K18" s="106"/>
    </row>
    <row r="19" spans="1:11" ht="15.75">
      <c r="A19" s="377"/>
      <c r="B19" s="189" t="s">
        <v>424</v>
      </c>
      <c r="C19" s="188" t="s">
        <v>425</v>
      </c>
      <c r="D19" s="118"/>
      <c r="E19" s="119"/>
      <c r="F19" s="118"/>
      <c r="G19" s="190">
        <v>207.29</v>
      </c>
      <c r="H19" s="106"/>
      <c r="I19" s="106"/>
      <c r="J19" s="190">
        <v>207.29</v>
      </c>
      <c r="K19" s="106"/>
    </row>
    <row r="20" spans="1:11" ht="15.75">
      <c r="A20" s="378"/>
      <c r="B20" s="408" t="s">
        <v>426</v>
      </c>
      <c r="C20" s="409"/>
      <c r="D20" s="409"/>
      <c r="E20" s="409"/>
      <c r="F20" s="410"/>
      <c r="G20" s="211">
        <v>1133.88</v>
      </c>
      <c r="H20" s="206"/>
      <c r="I20" s="206"/>
      <c r="J20" s="211">
        <v>1133.88</v>
      </c>
      <c r="K20" s="207"/>
    </row>
    <row r="21" spans="1:11" ht="31.5">
      <c r="A21" s="413" t="s">
        <v>427</v>
      </c>
      <c r="B21" s="199" t="s">
        <v>428</v>
      </c>
      <c r="C21" s="202" t="s">
        <v>429</v>
      </c>
      <c r="D21" s="203"/>
      <c r="E21" s="203"/>
      <c r="F21" s="203"/>
      <c r="G21" s="205">
        <v>351.57</v>
      </c>
      <c r="H21" s="206"/>
      <c r="I21" s="206"/>
      <c r="J21" s="205">
        <v>351.57</v>
      </c>
      <c r="K21" s="207"/>
    </row>
    <row r="22" spans="1:12" ht="31.5">
      <c r="A22" s="413"/>
      <c r="B22" s="199" t="s">
        <v>430</v>
      </c>
      <c r="C22" s="198"/>
      <c r="D22" s="198"/>
      <c r="E22" s="198"/>
      <c r="F22" s="198"/>
      <c r="G22" s="190">
        <v>210.1</v>
      </c>
      <c r="H22" s="106"/>
      <c r="I22" s="106"/>
      <c r="J22" s="190">
        <v>210.1</v>
      </c>
      <c r="K22" s="191"/>
      <c r="L22" t="s">
        <v>462</v>
      </c>
    </row>
    <row r="23" spans="1:11" ht="31.5">
      <c r="A23" s="413"/>
      <c r="B23" s="189" t="s">
        <v>431</v>
      </c>
      <c r="C23" s="198"/>
      <c r="D23" s="198"/>
      <c r="E23" s="198"/>
      <c r="F23" s="198"/>
      <c r="G23" s="190"/>
      <c r="H23" s="106"/>
      <c r="I23" s="106"/>
      <c r="J23" s="190"/>
      <c r="K23" s="201">
        <v>754.16</v>
      </c>
    </row>
    <row r="24" spans="1:11" ht="15.75">
      <c r="A24" s="208"/>
      <c r="B24" s="385" t="s">
        <v>432</v>
      </c>
      <c r="C24" s="385"/>
      <c r="D24" s="385"/>
      <c r="E24" s="385"/>
      <c r="F24" s="386"/>
      <c r="G24" s="209">
        <v>561.67</v>
      </c>
      <c r="H24" s="210"/>
      <c r="I24" s="210"/>
      <c r="J24" s="209">
        <v>561.67</v>
      </c>
      <c r="K24" s="209">
        <v>754.16</v>
      </c>
    </row>
    <row r="25" spans="1:11" ht="63">
      <c r="A25" s="117" t="s">
        <v>433</v>
      </c>
      <c r="B25" s="192" t="s">
        <v>434</v>
      </c>
      <c r="C25" s="193"/>
      <c r="D25" s="118"/>
      <c r="E25" s="119"/>
      <c r="F25" s="118"/>
      <c r="G25" s="194"/>
      <c r="H25" s="194"/>
      <c r="I25" s="194"/>
      <c r="J25" s="194"/>
      <c r="K25" s="201">
        <v>794.54</v>
      </c>
    </row>
    <row r="26" spans="1:14" ht="31.5">
      <c r="A26" s="117" t="s">
        <v>435</v>
      </c>
      <c r="B26" s="189" t="s">
        <v>436</v>
      </c>
      <c r="C26" s="188">
        <v>51</v>
      </c>
      <c r="D26" s="118"/>
      <c r="E26" s="119"/>
      <c r="F26" s="118"/>
      <c r="G26" s="194"/>
      <c r="H26" s="194"/>
      <c r="I26" s="194"/>
      <c r="J26" s="194"/>
      <c r="K26" s="201">
        <v>2548.6</v>
      </c>
      <c r="N26" s="277">
        <v>732180</v>
      </c>
    </row>
    <row r="27" spans="1:11" ht="31.5">
      <c r="A27" s="200" t="s">
        <v>437</v>
      </c>
      <c r="B27" s="195" t="s">
        <v>438</v>
      </c>
      <c r="C27" s="196">
        <v>25</v>
      </c>
      <c r="D27" s="197"/>
      <c r="E27" s="197"/>
      <c r="F27" s="197"/>
      <c r="G27" s="197"/>
      <c r="H27" s="197"/>
      <c r="I27" s="197"/>
      <c r="J27" s="197"/>
      <c r="K27" s="216">
        <v>305.59</v>
      </c>
    </row>
    <row r="28" spans="1:11" ht="15.75">
      <c r="A28" s="400" t="s">
        <v>439</v>
      </c>
      <c r="B28" s="401"/>
      <c r="C28" s="401"/>
      <c r="D28" s="401"/>
      <c r="E28" s="401"/>
      <c r="F28" s="402"/>
      <c r="G28" s="197"/>
      <c r="H28" s="197"/>
      <c r="I28" s="197"/>
      <c r="J28" s="197"/>
      <c r="K28" s="209">
        <v>3648.73</v>
      </c>
    </row>
    <row r="29" spans="1:11" ht="15.75">
      <c r="A29" s="403" t="s">
        <v>440</v>
      </c>
      <c r="B29" s="403"/>
      <c r="C29" s="404"/>
      <c r="D29" s="404"/>
      <c r="E29" s="404"/>
      <c r="F29" s="404"/>
      <c r="G29" s="382">
        <v>11861.2</v>
      </c>
      <c r="H29" s="383"/>
      <c r="I29" s="383"/>
      <c r="J29" s="383"/>
      <c r="K29" s="384"/>
    </row>
    <row r="30" spans="1:11" ht="18">
      <c r="A30" s="387" t="s">
        <v>441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9"/>
    </row>
    <row r="31" spans="1:11" ht="47.25">
      <c r="A31" s="390" t="s">
        <v>442</v>
      </c>
      <c r="B31" s="189" t="s">
        <v>443</v>
      </c>
      <c r="C31" s="214"/>
      <c r="D31" s="60"/>
      <c r="E31" s="21"/>
      <c r="F31" s="20"/>
      <c r="G31" s="186"/>
      <c r="H31" s="19"/>
      <c r="I31" s="19"/>
      <c r="J31" s="186"/>
      <c r="K31" s="186">
        <v>305.2</v>
      </c>
    </row>
    <row r="32" spans="1:11" ht="31.5">
      <c r="A32" s="391"/>
      <c r="B32" s="189" t="s">
        <v>444</v>
      </c>
      <c r="C32" s="187"/>
      <c r="D32" s="15"/>
      <c r="E32" s="16"/>
      <c r="F32" s="17"/>
      <c r="G32" s="185"/>
      <c r="H32" s="14"/>
      <c r="I32" s="14"/>
      <c r="J32" s="185"/>
      <c r="K32" s="185">
        <v>459.29</v>
      </c>
    </row>
    <row r="33" spans="1:11" ht="15.75">
      <c r="A33" s="392" t="s">
        <v>445</v>
      </c>
      <c r="B33" s="379"/>
      <c r="C33" s="379"/>
      <c r="D33" s="379"/>
      <c r="E33" s="379"/>
      <c r="F33" s="393"/>
      <c r="G33" s="212"/>
      <c r="H33" s="62"/>
      <c r="I33" s="62"/>
      <c r="J33" s="204"/>
      <c r="K33" s="217">
        <v>764.49</v>
      </c>
    </row>
    <row r="34" spans="1:11" ht="31.5">
      <c r="A34" s="376" t="s">
        <v>446</v>
      </c>
      <c r="B34" s="189" t="s">
        <v>447</v>
      </c>
      <c r="C34" s="188"/>
      <c r="D34" s="118"/>
      <c r="E34" s="119"/>
      <c r="F34" s="118"/>
      <c r="G34" s="190"/>
      <c r="H34" s="106"/>
      <c r="I34" s="106"/>
      <c r="J34" s="190"/>
      <c r="K34" s="194">
        <v>81.09</v>
      </c>
    </row>
    <row r="35" spans="1:11" ht="31.5">
      <c r="A35" s="377"/>
      <c r="B35" s="189" t="s">
        <v>448</v>
      </c>
      <c r="C35" s="188"/>
      <c r="D35" s="118"/>
      <c r="E35" s="119"/>
      <c r="F35" s="118"/>
      <c r="G35" s="190"/>
      <c r="H35" s="106"/>
      <c r="I35" s="106"/>
      <c r="J35" s="190"/>
      <c r="K35" s="194">
        <v>121.18</v>
      </c>
    </row>
    <row r="36" spans="1:11" ht="15.75">
      <c r="A36" s="378"/>
      <c r="B36" s="379" t="s">
        <v>449</v>
      </c>
      <c r="C36" s="380"/>
      <c r="D36" s="380"/>
      <c r="E36" s="380"/>
      <c r="F36" s="381"/>
      <c r="G36" s="211"/>
      <c r="H36" s="206"/>
      <c r="I36" s="206"/>
      <c r="J36" s="211"/>
      <c r="K36" s="218">
        <v>202.27</v>
      </c>
    </row>
    <row r="37" spans="1:11" ht="15.75">
      <c r="A37" s="413" t="s">
        <v>450</v>
      </c>
      <c r="B37" s="414"/>
      <c r="C37" s="414"/>
      <c r="D37" s="414"/>
      <c r="E37" s="414"/>
      <c r="F37" s="414"/>
      <c r="G37" s="397">
        <v>966.76</v>
      </c>
      <c r="H37" s="398"/>
      <c r="I37" s="398"/>
      <c r="J37" s="398"/>
      <c r="K37" s="399"/>
    </row>
    <row r="38" spans="1:12" ht="15.75">
      <c r="A38" s="219"/>
      <c r="B38" s="411" t="s">
        <v>451</v>
      </c>
      <c r="C38" s="412"/>
      <c r="D38" s="412"/>
      <c r="E38" s="412"/>
      <c r="F38" s="412"/>
      <c r="G38" s="397">
        <v>12827.960000000001</v>
      </c>
      <c r="H38" s="398"/>
      <c r="I38" s="398"/>
      <c r="J38" s="398"/>
      <c r="K38" s="399"/>
      <c r="L38" s="276">
        <v>12827.96</v>
      </c>
    </row>
    <row r="39" spans="1:9" ht="18.75">
      <c r="A39" s="23"/>
      <c r="B39" s="417" t="s">
        <v>452</v>
      </c>
      <c r="C39" s="417"/>
      <c r="D39" s="417"/>
      <c r="E39" s="417"/>
      <c r="F39" s="417"/>
      <c r="G39" s="417"/>
      <c r="H39" s="417"/>
      <c r="I39" s="417"/>
    </row>
  </sheetData>
  <sheetProtection/>
  <mergeCells count="37">
    <mergeCell ref="G4:K4"/>
    <mergeCell ref="D4:F5"/>
    <mergeCell ref="J6:J8"/>
    <mergeCell ref="G5:J5"/>
    <mergeCell ref="G6:G8"/>
    <mergeCell ref="H6:H8"/>
    <mergeCell ref="I6:I8"/>
    <mergeCell ref="D6:D8"/>
    <mergeCell ref="K6:K8"/>
    <mergeCell ref="E6:E8"/>
    <mergeCell ref="F6:F8"/>
    <mergeCell ref="B39:I39"/>
    <mergeCell ref="A1:C1"/>
    <mergeCell ref="A2:K2"/>
    <mergeCell ref="A16:A20"/>
    <mergeCell ref="J3:K3"/>
    <mergeCell ref="C4:C8"/>
    <mergeCell ref="B4:B8"/>
    <mergeCell ref="A4:A8"/>
    <mergeCell ref="A21:A23"/>
    <mergeCell ref="A10:A12"/>
    <mergeCell ref="A9:K9"/>
    <mergeCell ref="G38:K38"/>
    <mergeCell ref="A28:F28"/>
    <mergeCell ref="A29:F29"/>
    <mergeCell ref="A15:F15"/>
    <mergeCell ref="B20:F20"/>
    <mergeCell ref="B38:F38"/>
    <mergeCell ref="A37:F37"/>
    <mergeCell ref="G37:K37"/>
    <mergeCell ref="A34:A36"/>
    <mergeCell ref="B36:F36"/>
    <mergeCell ref="G29:K29"/>
    <mergeCell ref="B24:F24"/>
    <mergeCell ref="A30:K30"/>
    <mergeCell ref="A31:A32"/>
    <mergeCell ref="A33:F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417"/>
  <sheetViews>
    <sheetView view="pageBreakPreview" zoomScale="55" zoomScaleNormal="80" zoomScaleSheetLayoutView="55" zoomScalePageLayoutView="0" workbookViewId="0" topLeftCell="A19">
      <selection activeCell="H21" sqref="H21"/>
    </sheetView>
  </sheetViews>
  <sheetFormatPr defaultColWidth="8.875" defaultRowHeight="12.75" outlineLevelCol="1"/>
  <cols>
    <col min="1" max="1" width="6.125" style="1" customWidth="1"/>
    <col min="2" max="2" width="29.875" style="1" customWidth="1"/>
    <col min="3" max="3" width="8.375" style="1" customWidth="1"/>
    <col min="4" max="5" width="14.125" style="1" customWidth="1"/>
    <col min="6" max="6" width="19.25390625" style="1" customWidth="1"/>
    <col min="7" max="7" width="18.75390625" style="1" customWidth="1"/>
    <col min="8" max="8" width="15.25390625" style="1" customWidth="1"/>
    <col min="9" max="10" width="13.75390625" style="1" customWidth="1"/>
    <col min="11" max="11" width="14.125" style="1" customWidth="1"/>
    <col min="12" max="12" width="13.75390625" style="1" customWidth="1"/>
    <col min="13" max="13" width="17.375" style="1" customWidth="1"/>
    <col min="14" max="14" width="12.25390625" style="1" hidden="1" customWidth="1" outlineLevel="1"/>
    <col min="15" max="15" width="10.625" style="1" hidden="1" customWidth="1" outlineLevel="1"/>
    <col min="16" max="16" width="13.00390625" style="1" hidden="1" customWidth="1" outlineLevel="1"/>
    <col min="17" max="17" width="14.25390625" style="1" bestFit="1" customWidth="1" collapsed="1"/>
    <col min="18" max="18" width="10.625" style="1" bestFit="1" customWidth="1"/>
    <col min="19" max="16384" width="8.875" style="1" customWidth="1"/>
  </cols>
  <sheetData>
    <row r="1" spans="2:14" ht="15.75">
      <c r="B1" s="9"/>
      <c r="C1" s="10"/>
      <c r="D1" s="10"/>
      <c r="E1" s="10"/>
      <c r="F1" s="10"/>
      <c r="G1" s="11"/>
      <c r="H1" s="12"/>
      <c r="I1" s="10"/>
      <c r="J1" s="10"/>
      <c r="K1" s="10"/>
      <c r="M1" s="91"/>
      <c r="N1" s="10"/>
    </row>
    <row r="2" spans="1:16" ht="33.75" customHeight="1">
      <c r="A2" s="403" t="s">
        <v>186</v>
      </c>
      <c r="B2" s="360" t="s">
        <v>172</v>
      </c>
      <c r="C2" s="360" t="s">
        <v>166</v>
      </c>
      <c r="D2" s="533" t="s">
        <v>167</v>
      </c>
      <c r="E2" s="534"/>
      <c r="F2" s="360" t="s">
        <v>120</v>
      </c>
      <c r="G2" s="339" t="s">
        <v>105</v>
      </c>
      <c r="H2" s="339"/>
      <c r="I2" s="433" t="s">
        <v>108</v>
      </c>
      <c r="J2" s="434"/>
      <c r="K2" s="434"/>
      <c r="L2" s="434"/>
      <c r="M2" s="435"/>
      <c r="N2" s="87"/>
      <c r="O2" s="87"/>
      <c r="P2" s="87"/>
    </row>
    <row r="3" spans="1:16" ht="21" customHeight="1">
      <c r="A3" s="441"/>
      <c r="B3" s="361"/>
      <c r="C3" s="361"/>
      <c r="D3" s="535"/>
      <c r="E3" s="536"/>
      <c r="F3" s="361"/>
      <c r="G3" s="339"/>
      <c r="H3" s="339"/>
      <c r="I3" s="339" t="s">
        <v>170</v>
      </c>
      <c r="J3" s="436" t="s">
        <v>161</v>
      </c>
      <c r="K3" s="436"/>
      <c r="L3" s="436"/>
      <c r="M3" s="436"/>
      <c r="N3" s="339" t="s">
        <v>162</v>
      </c>
      <c r="O3" s="339"/>
      <c r="P3" s="339"/>
    </row>
    <row r="4" spans="1:16" ht="15" customHeight="1">
      <c r="A4" s="441"/>
      <c r="B4" s="361"/>
      <c r="C4" s="361"/>
      <c r="D4" s="535"/>
      <c r="E4" s="536"/>
      <c r="F4" s="361"/>
      <c r="G4" s="360" t="s">
        <v>106</v>
      </c>
      <c r="H4" s="360" t="s">
        <v>107</v>
      </c>
      <c r="I4" s="339"/>
      <c r="J4" s="347" t="s">
        <v>156</v>
      </c>
      <c r="K4" s="347" t="s">
        <v>157</v>
      </c>
      <c r="L4" s="347" t="s">
        <v>159</v>
      </c>
      <c r="M4" s="347" t="s">
        <v>163</v>
      </c>
      <c r="N4" s="347" t="s">
        <v>171</v>
      </c>
      <c r="O4" s="347" t="s">
        <v>168</v>
      </c>
      <c r="P4" s="347" t="s">
        <v>169</v>
      </c>
    </row>
    <row r="5" spans="1:16" ht="15.75">
      <c r="A5" s="441"/>
      <c r="B5" s="361"/>
      <c r="C5" s="361"/>
      <c r="D5" s="535"/>
      <c r="E5" s="536"/>
      <c r="F5" s="361"/>
      <c r="G5" s="361"/>
      <c r="H5" s="361"/>
      <c r="I5" s="339"/>
      <c r="J5" s="347"/>
      <c r="K5" s="347"/>
      <c r="L5" s="355"/>
      <c r="M5" s="355"/>
      <c r="N5" s="347"/>
      <c r="O5" s="355"/>
      <c r="P5" s="355"/>
    </row>
    <row r="6" spans="1:16" ht="15.75">
      <c r="A6" s="441"/>
      <c r="B6" s="361"/>
      <c r="C6" s="361"/>
      <c r="D6" s="537"/>
      <c r="E6" s="538"/>
      <c r="F6" s="361"/>
      <c r="G6" s="361"/>
      <c r="H6" s="361"/>
      <c r="I6" s="339"/>
      <c r="J6" s="347"/>
      <c r="K6" s="347"/>
      <c r="L6" s="355"/>
      <c r="M6" s="355"/>
      <c r="N6" s="347"/>
      <c r="O6" s="355"/>
      <c r="P6" s="355"/>
    </row>
    <row r="7" spans="1:16" ht="52.5" customHeight="1">
      <c r="A7" s="442"/>
      <c r="B7" s="440"/>
      <c r="C7" s="440"/>
      <c r="D7" s="55" t="s">
        <v>104</v>
      </c>
      <c r="E7" s="55" t="s">
        <v>126</v>
      </c>
      <c r="F7" s="440"/>
      <c r="G7" s="440"/>
      <c r="H7" s="440"/>
      <c r="I7" s="55"/>
      <c r="J7" s="56"/>
      <c r="K7" s="56"/>
      <c r="L7" s="57"/>
      <c r="M7" s="57"/>
      <c r="N7" s="56"/>
      <c r="O7" s="57"/>
      <c r="P7" s="57"/>
    </row>
    <row r="8" spans="1:16" ht="15.75">
      <c r="A8" s="437" t="s">
        <v>255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</row>
    <row r="9" spans="1:16" ht="15.75">
      <c r="A9" s="438" t="s">
        <v>390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155"/>
      <c r="O9" s="155"/>
      <c r="P9" s="155"/>
    </row>
    <row r="10" spans="1:16" ht="31.5">
      <c r="A10" s="58" t="s">
        <v>187</v>
      </c>
      <c r="B10" s="68" t="s">
        <v>193</v>
      </c>
      <c r="C10" s="55" t="s">
        <v>123</v>
      </c>
      <c r="D10" s="55">
        <f>SUM(D11:D14)</f>
        <v>1.3900000000000001</v>
      </c>
      <c r="E10" s="55"/>
      <c r="F10" s="55"/>
      <c r="G10" s="55"/>
      <c r="H10" s="55"/>
      <c r="I10" s="107"/>
      <c r="J10" s="107"/>
      <c r="K10" s="107"/>
      <c r="L10" s="107"/>
      <c r="M10" s="57"/>
      <c r="N10" s="156"/>
      <c r="O10" s="157"/>
      <c r="P10" s="157"/>
    </row>
    <row r="11" spans="1:16" ht="76.5" customHeight="1">
      <c r="A11" s="133" t="s">
        <v>189</v>
      </c>
      <c r="B11" s="125" t="s">
        <v>281</v>
      </c>
      <c r="C11" s="138" t="s">
        <v>123</v>
      </c>
      <c r="D11" s="133">
        <v>0.144</v>
      </c>
      <c r="E11" s="133"/>
      <c r="F11" s="125" t="s">
        <v>282</v>
      </c>
      <c r="G11" s="138" t="s">
        <v>110</v>
      </c>
      <c r="H11" s="80"/>
      <c r="I11" s="55"/>
      <c r="J11" s="108"/>
      <c r="K11" s="109"/>
      <c r="L11" s="109"/>
      <c r="M11" s="57"/>
      <c r="N11" s="156"/>
      <c r="O11" s="157"/>
      <c r="P11" s="157"/>
    </row>
    <row r="12" spans="1:16" ht="75" customHeight="1">
      <c r="A12" s="133" t="s">
        <v>205</v>
      </c>
      <c r="B12" s="125" t="s">
        <v>382</v>
      </c>
      <c r="C12" s="138" t="s">
        <v>123</v>
      </c>
      <c r="D12" s="133">
        <v>0.096</v>
      </c>
      <c r="E12" s="133"/>
      <c r="F12" s="125" t="s">
        <v>283</v>
      </c>
      <c r="G12" s="138" t="s">
        <v>110</v>
      </c>
      <c r="H12" s="80"/>
      <c r="I12" s="55"/>
      <c r="J12" s="111"/>
      <c r="K12" s="109"/>
      <c r="L12" s="112"/>
      <c r="M12" s="57"/>
      <c r="N12" s="156"/>
      <c r="O12" s="157"/>
      <c r="P12" s="157"/>
    </row>
    <row r="13" spans="1:17" ht="60" customHeight="1">
      <c r="A13" s="133" t="s">
        <v>206</v>
      </c>
      <c r="B13" s="125" t="s">
        <v>284</v>
      </c>
      <c r="C13" s="138" t="s">
        <v>123</v>
      </c>
      <c r="D13" s="138">
        <v>0.098</v>
      </c>
      <c r="E13" s="138"/>
      <c r="F13" s="125" t="s">
        <v>286</v>
      </c>
      <c r="G13" s="138" t="s">
        <v>110</v>
      </c>
      <c r="H13" s="80"/>
      <c r="I13" s="55"/>
      <c r="J13" s="111"/>
      <c r="K13" s="112"/>
      <c r="L13" s="110"/>
      <c r="M13" s="57"/>
      <c r="N13" s="156"/>
      <c r="O13" s="157"/>
      <c r="P13" s="157"/>
      <c r="Q13" s="92"/>
    </row>
    <row r="14" spans="1:17" ht="47.25">
      <c r="A14" s="133" t="s">
        <v>207</v>
      </c>
      <c r="B14" s="125" t="s">
        <v>285</v>
      </c>
      <c r="C14" s="138" t="s">
        <v>123</v>
      </c>
      <c r="D14" s="138">
        <v>1.052</v>
      </c>
      <c r="E14" s="138"/>
      <c r="F14" s="125" t="s">
        <v>286</v>
      </c>
      <c r="G14" s="138" t="s">
        <v>110</v>
      </c>
      <c r="H14" s="80"/>
      <c r="I14" s="55"/>
      <c r="J14" s="111"/>
      <c r="K14" s="112"/>
      <c r="L14" s="110"/>
      <c r="M14" s="57"/>
      <c r="N14" s="156"/>
      <c r="O14" s="157"/>
      <c r="P14" s="157"/>
      <c r="Q14" s="92"/>
    </row>
    <row r="15" spans="1:16" ht="31.5">
      <c r="A15" s="58" t="s">
        <v>209</v>
      </c>
      <c r="B15" s="68" t="s">
        <v>191</v>
      </c>
      <c r="C15" s="55" t="s">
        <v>123</v>
      </c>
      <c r="D15" s="55">
        <f>SUM(D16:D22)</f>
        <v>5.705</v>
      </c>
      <c r="E15" s="55">
        <f>E19</f>
        <v>0.4</v>
      </c>
      <c r="F15" s="55"/>
      <c r="G15" s="55"/>
      <c r="H15" s="55"/>
      <c r="I15" s="115"/>
      <c r="J15" s="115"/>
      <c r="K15" s="115"/>
      <c r="L15" s="115"/>
      <c r="M15" s="57"/>
      <c r="N15" s="156"/>
      <c r="O15" s="157"/>
      <c r="P15" s="157"/>
    </row>
    <row r="16" spans="1:16" ht="31.5">
      <c r="A16" s="59" t="s">
        <v>211</v>
      </c>
      <c r="B16" s="78" t="s">
        <v>287</v>
      </c>
      <c r="C16" s="80" t="s">
        <v>123</v>
      </c>
      <c r="D16" s="80">
        <v>1.35</v>
      </c>
      <c r="E16" s="26"/>
      <c r="F16" s="78" t="s">
        <v>191</v>
      </c>
      <c r="G16" s="80" t="s">
        <v>188</v>
      </c>
      <c r="H16" s="55"/>
      <c r="I16" s="114"/>
      <c r="J16" s="130"/>
      <c r="K16" s="130"/>
      <c r="L16" s="130"/>
      <c r="M16" s="57"/>
      <c r="N16" s="156"/>
      <c r="O16" s="157"/>
      <c r="P16" s="157"/>
    </row>
    <row r="17" spans="1:18" ht="48" customHeight="1">
      <c r="A17" s="59" t="s">
        <v>212</v>
      </c>
      <c r="B17" s="78" t="s">
        <v>387</v>
      </c>
      <c r="C17" s="80" t="s">
        <v>123</v>
      </c>
      <c r="D17" s="80">
        <v>0.58</v>
      </c>
      <c r="E17" s="26"/>
      <c r="F17" s="78" t="s">
        <v>191</v>
      </c>
      <c r="G17" s="80" t="s">
        <v>188</v>
      </c>
      <c r="H17" s="55"/>
      <c r="I17" s="114"/>
      <c r="J17" s="113"/>
      <c r="K17" s="80"/>
      <c r="L17" s="80"/>
      <c r="M17" s="57"/>
      <c r="N17" s="156"/>
      <c r="O17" s="157"/>
      <c r="P17" s="157"/>
      <c r="R17" s="153"/>
    </row>
    <row r="18" spans="1:16" ht="31.5">
      <c r="A18" s="59" t="s">
        <v>243</v>
      </c>
      <c r="B18" s="140" t="s">
        <v>288</v>
      </c>
      <c r="C18" s="80" t="s">
        <v>123</v>
      </c>
      <c r="D18" s="80">
        <v>1.015</v>
      </c>
      <c r="E18" s="26"/>
      <c r="F18" s="78" t="s">
        <v>191</v>
      </c>
      <c r="G18" s="80" t="s">
        <v>188</v>
      </c>
      <c r="H18" s="55"/>
      <c r="I18" s="55"/>
      <c r="J18" s="113"/>
      <c r="K18" s="113"/>
      <c r="L18" s="113"/>
      <c r="M18" s="57"/>
      <c r="N18" s="156"/>
      <c r="O18" s="157"/>
      <c r="P18" s="157"/>
    </row>
    <row r="19" spans="1:16" ht="31.5">
      <c r="A19" s="59" t="s">
        <v>291</v>
      </c>
      <c r="B19" s="140" t="s">
        <v>289</v>
      </c>
      <c r="C19" s="80" t="s">
        <v>123</v>
      </c>
      <c r="D19" s="80">
        <v>0.28</v>
      </c>
      <c r="E19" s="59">
        <v>0.4</v>
      </c>
      <c r="F19" s="78" t="s">
        <v>191</v>
      </c>
      <c r="G19" s="298" t="s">
        <v>109</v>
      </c>
      <c r="H19" s="299">
        <v>41913</v>
      </c>
      <c r="I19" s="114" t="e">
        <f>J19</f>
        <v>#REF!</v>
      </c>
      <c r="J19" s="113" t="e">
        <f>SUM(K19:M19)</f>
        <v>#REF!</v>
      </c>
      <c r="K19" s="113" t="e">
        <f>#REF!</f>
        <v>#REF!</v>
      </c>
      <c r="L19" s="113" t="e">
        <f>#REF!</f>
        <v>#REF!</v>
      </c>
      <c r="M19" s="57"/>
      <c r="N19" s="156"/>
      <c r="O19" s="157"/>
      <c r="P19" s="157"/>
    </row>
    <row r="20" spans="1:16" ht="31.5">
      <c r="A20" s="59" t="s">
        <v>384</v>
      </c>
      <c r="B20" s="140" t="s">
        <v>290</v>
      </c>
      <c r="C20" s="80" t="s">
        <v>123</v>
      </c>
      <c r="D20" s="80">
        <v>0.4</v>
      </c>
      <c r="E20" s="26"/>
      <c r="F20" s="78" t="s">
        <v>191</v>
      </c>
      <c r="G20" s="80"/>
      <c r="H20" s="55"/>
      <c r="I20" s="55"/>
      <c r="J20" s="113"/>
      <c r="K20" s="113"/>
      <c r="L20" s="113"/>
      <c r="M20" s="57"/>
      <c r="N20" s="156"/>
      <c r="O20" s="157"/>
      <c r="P20" s="157"/>
    </row>
    <row r="21" spans="1:16" ht="47.25">
      <c r="A21" s="59" t="s">
        <v>385</v>
      </c>
      <c r="B21" s="140" t="s">
        <v>383</v>
      </c>
      <c r="C21" s="80" t="s">
        <v>123</v>
      </c>
      <c r="D21" s="80">
        <v>1.28</v>
      </c>
      <c r="E21" s="26"/>
      <c r="F21" s="78" t="s">
        <v>191</v>
      </c>
      <c r="G21" s="80"/>
      <c r="H21" s="55"/>
      <c r="I21" s="55"/>
      <c r="J21" s="113"/>
      <c r="K21" s="139"/>
      <c r="L21" s="80"/>
      <c r="M21" s="57"/>
      <c r="N21" s="156"/>
      <c r="O21" s="157"/>
      <c r="P21" s="157"/>
    </row>
    <row r="22" spans="1:16" ht="47.25">
      <c r="A22" s="59" t="s">
        <v>391</v>
      </c>
      <c r="B22" s="140" t="s">
        <v>386</v>
      </c>
      <c r="C22" s="80" t="s">
        <v>123</v>
      </c>
      <c r="D22" s="80">
        <v>0.8</v>
      </c>
      <c r="E22" s="26"/>
      <c r="F22" s="78" t="s">
        <v>191</v>
      </c>
      <c r="G22" s="80"/>
      <c r="H22" s="55"/>
      <c r="I22" s="55"/>
      <c r="J22" s="113"/>
      <c r="K22" s="139"/>
      <c r="L22" s="80"/>
      <c r="M22" s="57"/>
      <c r="N22" s="156"/>
      <c r="O22" s="157"/>
      <c r="P22" s="105"/>
    </row>
    <row r="23" spans="1:16" ht="31.5">
      <c r="A23" s="58" t="s">
        <v>216</v>
      </c>
      <c r="B23" s="68" t="s">
        <v>210</v>
      </c>
      <c r="C23" s="55" t="s">
        <v>123</v>
      </c>
      <c r="D23" s="55">
        <f>SUM(D24:D29)</f>
        <v>2.4450000000000003</v>
      </c>
      <c r="E23" s="55"/>
      <c r="F23" s="55"/>
      <c r="G23" s="55"/>
      <c r="H23" s="55"/>
      <c r="I23" s="115"/>
      <c r="J23" s="116"/>
      <c r="K23" s="115"/>
      <c r="L23" s="114"/>
      <c r="M23" s="57"/>
      <c r="N23" s="156"/>
      <c r="O23" s="157"/>
      <c r="P23" s="105"/>
    </row>
    <row r="24" spans="1:16" ht="47.25">
      <c r="A24" s="59" t="s">
        <v>217</v>
      </c>
      <c r="B24" s="78" t="s">
        <v>292</v>
      </c>
      <c r="C24" s="80" t="s">
        <v>123</v>
      </c>
      <c r="D24" s="80">
        <v>0.35</v>
      </c>
      <c r="E24" s="26"/>
      <c r="F24" s="78" t="s">
        <v>293</v>
      </c>
      <c r="G24" s="80"/>
      <c r="H24" s="55"/>
      <c r="I24" s="55"/>
      <c r="J24" s="113"/>
      <c r="K24" s="113"/>
      <c r="L24" s="113"/>
      <c r="M24" s="57"/>
      <c r="N24" s="156"/>
      <c r="O24" s="157"/>
      <c r="P24" s="105"/>
    </row>
    <row r="25" spans="1:16" ht="47.25">
      <c r="A25" s="59" t="s">
        <v>294</v>
      </c>
      <c r="B25" s="78" t="s">
        <v>297</v>
      </c>
      <c r="C25" s="80" t="s">
        <v>123</v>
      </c>
      <c r="D25" s="80">
        <v>0.8</v>
      </c>
      <c r="E25" s="26"/>
      <c r="F25" s="78" t="s">
        <v>293</v>
      </c>
      <c r="G25" s="80"/>
      <c r="H25" s="55"/>
      <c r="I25" s="55"/>
      <c r="J25" s="113"/>
      <c r="K25" s="113"/>
      <c r="L25" s="113"/>
      <c r="M25" s="57"/>
      <c r="N25" s="156"/>
      <c r="O25" s="157"/>
      <c r="P25" s="105"/>
    </row>
    <row r="26" spans="1:16" ht="47.25">
      <c r="A26" s="59" t="s">
        <v>295</v>
      </c>
      <c r="B26" s="78" t="s">
        <v>296</v>
      </c>
      <c r="C26" s="80" t="s">
        <v>123</v>
      </c>
      <c r="D26" s="80">
        <v>0.27</v>
      </c>
      <c r="E26" s="26"/>
      <c r="F26" s="78" t="s">
        <v>293</v>
      </c>
      <c r="G26" s="80"/>
      <c r="H26" s="55"/>
      <c r="I26" s="55"/>
      <c r="J26" s="113"/>
      <c r="K26" s="113"/>
      <c r="L26" s="113"/>
      <c r="M26" s="57"/>
      <c r="N26" s="156"/>
      <c r="O26" s="157"/>
      <c r="P26" s="105"/>
    </row>
    <row r="27" spans="1:16" ht="47.25">
      <c r="A27" s="59" t="s">
        <v>298</v>
      </c>
      <c r="B27" s="78" t="s">
        <v>299</v>
      </c>
      <c r="C27" s="80" t="s">
        <v>123</v>
      </c>
      <c r="D27" s="80">
        <f>0.31+0.26</f>
        <v>0.5700000000000001</v>
      </c>
      <c r="E27" s="26"/>
      <c r="F27" s="78" t="s">
        <v>293</v>
      </c>
      <c r="G27" s="80"/>
      <c r="H27" s="55"/>
      <c r="I27" s="55"/>
      <c r="J27" s="113"/>
      <c r="K27" s="113"/>
      <c r="L27" s="113"/>
      <c r="M27" s="57"/>
      <c r="N27" s="156"/>
      <c r="O27" s="157"/>
      <c r="P27" s="105"/>
    </row>
    <row r="28" spans="1:16" ht="47.25">
      <c r="A28" s="59" t="s">
        <v>301</v>
      </c>
      <c r="B28" s="78" t="s">
        <v>300</v>
      </c>
      <c r="C28" s="80" t="s">
        <v>123</v>
      </c>
      <c r="D28" s="80">
        <v>0.07</v>
      </c>
      <c r="E28" s="26"/>
      <c r="F28" s="78" t="s">
        <v>293</v>
      </c>
      <c r="G28" s="80"/>
      <c r="H28" s="55"/>
      <c r="I28" s="55"/>
      <c r="J28" s="113"/>
      <c r="K28" s="113"/>
      <c r="L28" s="113"/>
      <c r="M28" s="57"/>
      <c r="N28" s="156"/>
      <c r="O28" s="157"/>
      <c r="P28" s="105"/>
    </row>
    <row r="29" spans="1:16" ht="47.25">
      <c r="A29" s="59" t="s">
        <v>302</v>
      </c>
      <c r="B29" s="78" t="s">
        <v>303</v>
      </c>
      <c r="C29" s="80" t="s">
        <v>123</v>
      </c>
      <c r="D29" s="80">
        <v>0.385</v>
      </c>
      <c r="E29" s="26"/>
      <c r="F29" s="78" t="s">
        <v>293</v>
      </c>
      <c r="G29" s="80"/>
      <c r="H29" s="55"/>
      <c r="I29" s="55"/>
      <c r="J29" s="113"/>
      <c r="K29" s="113"/>
      <c r="L29" s="128"/>
      <c r="M29" s="57"/>
      <c r="N29" s="156"/>
      <c r="O29" s="157"/>
      <c r="P29" s="105"/>
    </row>
    <row r="30" spans="1:16" ht="31.5">
      <c r="A30" s="58" t="s">
        <v>220</v>
      </c>
      <c r="B30" s="68" t="s">
        <v>215</v>
      </c>
      <c r="C30" s="55" t="s">
        <v>123</v>
      </c>
      <c r="D30" s="55">
        <f>D31</f>
        <v>2</v>
      </c>
      <c r="E30" s="55"/>
      <c r="F30" s="55"/>
      <c r="G30" s="55"/>
      <c r="H30" s="55"/>
      <c r="I30" s="55"/>
      <c r="J30" s="55"/>
      <c r="K30" s="55"/>
      <c r="L30" s="115"/>
      <c r="M30" s="57"/>
      <c r="N30" s="106"/>
      <c r="O30" s="105"/>
      <c r="P30" s="105"/>
    </row>
    <row r="31" spans="1:16" ht="110.25">
      <c r="A31" s="59" t="s">
        <v>224</v>
      </c>
      <c r="B31" s="78" t="s">
        <v>392</v>
      </c>
      <c r="C31" s="80" t="s">
        <v>123</v>
      </c>
      <c r="D31" s="80">
        <v>2</v>
      </c>
      <c r="E31" s="80"/>
      <c r="F31" s="78" t="s">
        <v>304</v>
      </c>
      <c r="G31" s="138" t="s">
        <v>110</v>
      </c>
      <c r="H31" s="80"/>
      <c r="I31" s="55"/>
      <c r="J31" s="80"/>
      <c r="K31" s="80"/>
      <c r="L31" s="130"/>
      <c r="M31" s="57"/>
      <c r="N31" s="317"/>
      <c r="O31" s="317"/>
      <c r="P31" s="26"/>
    </row>
    <row r="32" spans="1:16" ht="15.75">
      <c r="A32" s="430" t="s">
        <v>250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2"/>
      <c r="N32" s="19"/>
      <c r="O32" s="26"/>
      <c r="P32" s="26"/>
    </row>
    <row r="33" spans="1:16" ht="31.5">
      <c r="A33" s="58" t="s">
        <v>187</v>
      </c>
      <c r="B33" s="68" t="s">
        <v>191</v>
      </c>
      <c r="C33" s="69" t="s">
        <v>123</v>
      </c>
      <c r="D33" s="70">
        <f>SUM(D34:D34)</f>
        <v>1.1</v>
      </c>
      <c r="E33" s="70"/>
      <c r="F33" s="60"/>
      <c r="G33" s="21"/>
      <c r="H33" s="20"/>
      <c r="I33" s="66"/>
      <c r="J33" s="66"/>
      <c r="K33" s="66"/>
      <c r="L33" s="66"/>
      <c r="M33" s="66"/>
      <c r="N33" s="106"/>
      <c r="O33" s="105"/>
      <c r="P33" s="26"/>
    </row>
    <row r="34" spans="1:16" ht="47.25">
      <c r="A34" s="59" t="s">
        <v>189</v>
      </c>
      <c r="B34" s="126" t="s">
        <v>214</v>
      </c>
      <c r="C34" s="61" t="s">
        <v>123</v>
      </c>
      <c r="D34" s="67">
        <f>1100/1000</f>
        <v>1.1</v>
      </c>
      <c r="E34" s="67"/>
      <c r="F34" s="60" t="s">
        <v>191</v>
      </c>
      <c r="G34" s="138" t="s">
        <v>110</v>
      </c>
      <c r="H34" s="63"/>
      <c r="I34" s="66"/>
      <c r="J34" s="65"/>
      <c r="K34" s="65"/>
      <c r="L34" s="65"/>
      <c r="M34" s="65"/>
      <c r="N34" s="106"/>
      <c r="O34" s="105"/>
      <c r="P34" s="26"/>
    </row>
    <row r="35" spans="1:16" ht="31.5">
      <c r="A35" s="58" t="s">
        <v>209</v>
      </c>
      <c r="B35" s="68" t="s">
        <v>210</v>
      </c>
      <c r="C35" s="69" t="s">
        <v>123</v>
      </c>
      <c r="D35" s="70">
        <f>D36</f>
        <v>0.53</v>
      </c>
      <c r="E35" s="70"/>
      <c r="F35" s="20"/>
      <c r="G35" s="21"/>
      <c r="H35" s="20"/>
      <c r="I35" s="66"/>
      <c r="J35" s="66"/>
      <c r="K35" s="66"/>
      <c r="L35" s="66"/>
      <c r="M35" s="66"/>
      <c r="N35" s="317"/>
      <c r="O35" s="317"/>
      <c r="P35" s="26"/>
    </row>
    <row r="36" spans="1:16" ht="47.25">
      <c r="A36" s="59" t="s">
        <v>211</v>
      </c>
      <c r="B36" s="18" t="s">
        <v>214</v>
      </c>
      <c r="C36" s="61" t="s">
        <v>123</v>
      </c>
      <c r="D36" s="67">
        <v>0.53</v>
      </c>
      <c r="E36" s="67"/>
      <c r="F36" s="60" t="s">
        <v>210</v>
      </c>
      <c r="G36" s="138" t="s">
        <v>110</v>
      </c>
      <c r="H36" s="63"/>
      <c r="I36" s="66"/>
      <c r="J36" s="65"/>
      <c r="K36" s="65"/>
      <c r="L36" s="65"/>
      <c r="M36" s="65"/>
      <c r="N36" s="225"/>
      <c r="O36" s="26"/>
      <c r="P36" s="26"/>
    </row>
    <row r="37" spans="1:16" ht="31.5">
      <c r="A37" s="58" t="s">
        <v>216</v>
      </c>
      <c r="B37" s="68" t="s">
        <v>215</v>
      </c>
      <c r="C37" s="69" t="s">
        <v>123</v>
      </c>
      <c r="D37" s="70">
        <f>SUM(D38)</f>
        <v>0.5</v>
      </c>
      <c r="E37" s="70"/>
      <c r="F37" s="26"/>
      <c r="G37" s="64"/>
      <c r="H37" s="26"/>
      <c r="I37" s="124"/>
      <c r="J37" s="124"/>
      <c r="K37" s="66"/>
      <c r="L37" s="66"/>
      <c r="M37" s="66"/>
      <c r="N37" s="317"/>
      <c r="O37" s="317"/>
      <c r="P37" s="26"/>
    </row>
    <row r="38" spans="1:16" ht="47.25">
      <c r="A38" s="59" t="s">
        <v>217</v>
      </c>
      <c r="B38" s="18" t="s">
        <v>214</v>
      </c>
      <c r="C38" s="61" t="s">
        <v>123</v>
      </c>
      <c r="D38" s="67">
        <v>0.5</v>
      </c>
      <c r="E38" s="67"/>
      <c r="F38" s="78" t="s">
        <v>215</v>
      </c>
      <c r="G38" s="138" t="s">
        <v>110</v>
      </c>
      <c r="H38" s="63"/>
      <c r="I38" s="19"/>
      <c r="J38" s="65"/>
      <c r="K38" s="65"/>
      <c r="L38" s="65"/>
      <c r="M38" s="65"/>
      <c r="N38" s="19"/>
      <c r="O38" s="26"/>
      <c r="P38" s="26"/>
    </row>
    <row r="39" spans="1:16" ht="15.75">
      <c r="A39" s="430" t="s">
        <v>374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  <c r="N39" s="19"/>
      <c r="O39" s="26"/>
      <c r="P39" s="26"/>
    </row>
    <row r="40" spans="1:16" ht="31.5">
      <c r="A40" s="58" t="s">
        <v>187</v>
      </c>
      <c r="B40" s="68" t="s">
        <v>193</v>
      </c>
      <c r="C40" s="69" t="s">
        <v>123</v>
      </c>
      <c r="D40" s="131">
        <v>1.672</v>
      </c>
      <c r="E40" s="131"/>
      <c r="F40" s="118"/>
      <c r="G40" s="119"/>
      <c r="H40" s="118"/>
      <c r="I40" s="132"/>
      <c r="J40" s="132"/>
      <c r="K40" s="132"/>
      <c r="L40" s="132"/>
      <c r="M40" s="132"/>
      <c r="N40" s="317"/>
      <c r="O40" s="317"/>
      <c r="P40" s="26"/>
    </row>
    <row r="41" spans="1:16" ht="30.75" customHeight="1">
      <c r="A41" s="296" t="s">
        <v>189</v>
      </c>
      <c r="B41" s="305" t="s">
        <v>375</v>
      </c>
      <c r="C41" s="301" t="s">
        <v>123</v>
      </c>
      <c r="D41" s="302">
        <v>0.652</v>
      </c>
      <c r="E41" s="302"/>
      <c r="F41" s="297" t="s">
        <v>377</v>
      </c>
      <c r="G41" s="306" t="s">
        <v>112</v>
      </c>
      <c r="H41" s="304">
        <v>41871</v>
      </c>
      <c r="I41" s="307"/>
      <c r="J41" s="223"/>
      <c r="K41" s="223"/>
      <c r="L41" s="223"/>
      <c r="M41" s="307"/>
      <c r="N41" s="19"/>
      <c r="O41" s="26"/>
      <c r="P41" s="26"/>
    </row>
    <row r="42" spans="1:16" ht="30.75" customHeight="1">
      <c r="A42" s="296" t="s">
        <v>205</v>
      </c>
      <c r="B42" s="305" t="s">
        <v>376</v>
      </c>
      <c r="C42" s="301" t="s">
        <v>123</v>
      </c>
      <c r="D42" s="302">
        <v>0.76</v>
      </c>
      <c r="E42" s="302"/>
      <c r="F42" s="297" t="s">
        <v>377</v>
      </c>
      <c r="G42" s="306" t="s">
        <v>113</v>
      </c>
      <c r="H42" s="304">
        <v>41870</v>
      </c>
      <c r="I42" s="307"/>
      <c r="J42" s="223"/>
      <c r="K42" s="223"/>
      <c r="L42" s="223"/>
      <c r="M42" s="307"/>
      <c r="N42" s="19"/>
      <c r="O42" s="26"/>
      <c r="P42" s="26"/>
    </row>
    <row r="43" spans="1:16" ht="30.75" customHeight="1">
      <c r="A43" s="296" t="s">
        <v>206</v>
      </c>
      <c r="B43" s="305" t="s">
        <v>379</v>
      </c>
      <c r="C43" s="301" t="s">
        <v>123</v>
      </c>
      <c r="D43" s="302">
        <v>0.26</v>
      </c>
      <c r="E43" s="302"/>
      <c r="F43" s="297" t="s">
        <v>377</v>
      </c>
      <c r="G43" s="306" t="s">
        <v>114</v>
      </c>
      <c r="H43" s="304">
        <v>41871</v>
      </c>
      <c r="I43" s="307"/>
      <c r="J43" s="223"/>
      <c r="K43" s="223"/>
      <c r="L43" s="223"/>
      <c r="M43" s="307"/>
      <c r="N43" s="19"/>
      <c r="O43" s="26"/>
      <c r="P43" s="26"/>
    </row>
    <row r="44" spans="1:16" ht="15.75">
      <c r="A44" s="58" t="s">
        <v>209</v>
      </c>
      <c r="B44" s="68" t="s">
        <v>141</v>
      </c>
      <c r="C44" s="61"/>
      <c r="D44" s="136"/>
      <c r="E44" s="136"/>
      <c r="F44" s="78"/>
      <c r="G44" s="64"/>
      <c r="H44" s="63"/>
      <c r="I44" s="132"/>
      <c r="J44" s="135"/>
      <c r="K44" s="132"/>
      <c r="L44" s="135"/>
      <c r="M44" s="132"/>
      <c r="N44" s="19"/>
      <c r="O44" s="26"/>
      <c r="P44" s="26"/>
    </row>
    <row r="45" spans="1:16" ht="31.5">
      <c r="A45" s="133" t="s">
        <v>211</v>
      </c>
      <c r="B45" s="134" t="s">
        <v>512</v>
      </c>
      <c r="C45" s="61" t="s">
        <v>198</v>
      </c>
      <c r="D45" s="247">
        <v>2</v>
      </c>
      <c r="E45" s="247"/>
      <c r="F45" s="78"/>
      <c r="G45" s="64"/>
      <c r="H45" s="63"/>
      <c r="I45" s="132"/>
      <c r="J45" s="135"/>
      <c r="K45" s="135"/>
      <c r="L45" s="135"/>
      <c r="M45" s="132"/>
      <c r="N45" s="19"/>
      <c r="O45" s="26"/>
      <c r="P45" s="26"/>
    </row>
    <row r="46" spans="1:16" ht="15.75">
      <c r="A46" s="147"/>
      <c r="B46" s="439" t="s">
        <v>388</v>
      </c>
      <c r="C46" s="439"/>
      <c r="D46" s="439"/>
      <c r="E46" s="439"/>
      <c r="F46" s="439"/>
      <c r="G46" s="148" t="s">
        <v>222</v>
      </c>
      <c r="H46" s="310"/>
      <c r="I46" s="310"/>
      <c r="J46" s="310"/>
      <c r="K46" s="310"/>
      <c r="L46" s="311"/>
      <c r="M46" s="150"/>
      <c r="N46" s="317"/>
      <c r="O46" s="317"/>
      <c r="P46" s="26"/>
    </row>
    <row r="47" spans="1:16" ht="15.75">
      <c r="A47" s="147"/>
      <c r="B47" s="439" t="s">
        <v>389</v>
      </c>
      <c r="C47" s="439"/>
      <c r="D47" s="439"/>
      <c r="E47" s="439"/>
      <c r="F47" s="439"/>
      <c r="G47" s="148" t="s">
        <v>123</v>
      </c>
      <c r="H47" s="149"/>
      <c r="I47" s="149"/>
      <c r="J47" s="151"/>
      <c r="K47" s="151"/>
      <c r="L47" s="151"/>
      <c r="M47" s="150"/>
      <c r="N47" s="19"/>
      <c r="O47" s="26"/>
      <c r="P47" s="26"/>
    </row>
    <row r="48" spans="1:16" ht="15.75">
      <c r="A48" s="430" t="s">
        <v>251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  <c r="N48" s="19"/>
      <c r="O48" s="26"/>
      <c r="P48" s="26"/>
    </row>
    <row r="49" spans="1:16" ht="31.5">
      <c r="A49" s="58" t="s">
        <v>187</v>
      </c>
      <c r="B49" s="68" t="s">
        <v>191</v>
      </c>
      <c r="C49" s="69" t="s">
        <v>123</v>
      </c>
      <c r="D49" s="70">
        <f>SUM(D50:D54)</f>
        <v>3.102</v>
      </c>
      <c r="E49" s="70"/>
      <c r="F49" s="171"/>
      <c r="G49" s="21"/>
      <c r="H49" s="20"/>
      <c r="I49" s="66"/>
      <c r="J49" s="66"/>
      <c r="K49" s="66"/>
      <c r="L49" s="66"/>
      <c r="M49" s="19"/>
      <c r="N49" s="19"/>
      <c r="O49" s="26"/>
      <c r="P49" s="26"/>
    </row>
    <row r="50" spans="1:16" ht="31.5">
      <c r="A50" s="296" t="s">
        <v>189</v>
      </c>
      <c r="B50" s="308" t="s">
        <v>200</v>
      </c>
      <c r="C50" s="301" t="s">
        <v>123</v>
      </c>
      <c r="D50" s="302">
        <v>1.085</v>
      </c>
      <c r="E50" s="302"/>
      <c r="F50" s="303" t="s">
        <v>191</v>
      </c>
      <c r="G50" s="446" t="s">
        <v>111</v>
      </c>
      <c r="H50" s="449">
        <v>41897</v>
      </c>
      <c r="I50" s="224"/>
      <c r="J50" s="223"/>
      <c r="K50" s="223"/>
      <c r="L50" s="223"/>
      <c r="M50" s="224"/>
      <c r="N50" s="19"/>
      <c r="O50" s="26"/>
      <c r="P50" s="26"/>
    </row>
    <row r="51" spans="1:16" ht="31.5">
      <c r="A51" s="296" t="s">
        <v>205</v>
      </c>
      <c r="B51" s="308" t="s">
        <v>201</v>
      </c>
      <c r="C51" s="301" t="s">
        <v>123</v>
      </c>
      <c r="D51" s="302">
        <v>0.76</v>
      </c>
      <c r="E51" s="302"/>
      <c r="F51" s="303" t="s">
        <v>191</v>
      </c>
      <c r="G51" s="447"/>
      <c r="H51" s="447"/>
      <c r="I51" s="224"/>
      <c r="J51" s="223"/>
      <c r="K51" s="223"/>
      <c r="L51" s="223"/>
      <c r="M51" s="224"/>
      <c r="N51" s="19"/>
      <c r="O51" s="26"/>
      <c r="P51" s="26"/>
    </row>
    <row r="52" spans="1:16" ht="31.5">
      <c r="A52" s="296" t="s">
        <v>206</v>
      </c>
      <c r="B52" s="308" t="s">
        <v>202</v>
      </c>
      <c r="C52" s="301" t="s">
        <v>123</v>
      </c>
      <c r="D52" s="302">
        <v>0.322</v>
      </c>
      <c r="E52" s="302"/>
      <c r="F52" s="303" t="s">
        <v>191</v>
      </c>
      <c r="G52" s="447"/>
      <c r="H52" s="447"/>
      <c r="I52" s="224"/>
      <c r="J52" s="223"/>
      <c r="K52" s="223"/>
      <c r="L52" s="223"/>
      <c r="M52" s="224"/>
      <c r="N52" s="19"/>
      <c r="O52" s="26"/>
      <c r="P52" s="26"/>
    </row>
    <row r="53" spans="1:16" ht="31.5">
      <c r="A53" s="296" t="s">
        <v>207</v>
      </c>
      <c r="B53" s="308" t="s">
        <v>203</v>
      </c>
      <c r="C53" s="301" t="s">
        <v>123</v>
      </c>
      <c r="D53" s="302">
        <v>0.335</v>
      </c>
      <c r="E53" s="302"/>
      <c r="F53" s="303" t="s">
        <v>191</v>
      </c>
      <c r="G53" s="447"/>
      <c r="H53" s="447"/>
      <c r="I53" s="224"/>
      <c r="J53" s="223"/>
      <c r="K53" s="223"/>
      <c r="L53" s="223"/>
      <c r="M53" s="224"/>
      <c r="N53" s="19"/>
      <c r="O53" s="26"/>
      <c r="P53" s="26"/>
    </row>
    <row r="54" spans="1:16" ht="31.5">
      <c r="A54" s="296" t="s">
        <v>208</v>
      </c>
      <c r="B54" s="308" t="s">
        <v>204</v>
      </c>
      <c r="C54" s="301" t="s">
        <v>123</v>
      </c>
      <c r="D54" s="302">
        <v>0.6</v>
      </c>
      <c r="E54" s="302"/>
      <c r="F54" s="303" t="s">
        <v>191</v>
      </c>
      <c r="G54" s="448"/>
      <c r="H54" s="448"/>
      <c r="I54" s="224"/>
      <c r="J54" s="223"/>
      <c r="K54" s="223"/>
      <c r="L54" s="223"/>
      <c r="M54" s="224"/>
      <c r="N54" s="19"/>
      <c r="O54" s="26"/>
      <c r="P54" s="26"/>
    </row>
    <row r="55" spans="1:16" ht="21" customHeight="1">
      <c r="A55" s="58" t="s">
        <v>209</v>
      </c>
      <c r="B55" s="68" t="s">
        <v>210</v>
      </c>
      <c r="C55" s="69" t="s">
        <v>123</v>
      </c>
      <c r="D55" s="70">
        <f>SUM(D56:D57)</f>
        <v>0.47</v>
      </c>
      <c r="E55" s="70"/>
      <c r="F55" s="20"/>
      <c r="G55" s="21"/>
      <c r="H55" s="20"/>
      <c r="I55" s="66"/>
      <c r="J55" s="66"/>
      <c r="K55" s="66"/>
      <c r="L55" s="66"/>
      <c r="M55" s="19"/>
      <c r="N55" s="317"/>
      <c r="O55" s="317"/>
      <c r="P55" s="26"/>
    </row>
    <row r="56" spans="1:16" ht="96" customHeight="1">
      <c r="A56" s="296" t="s">
        <v>211</v>
      </c>
      <c r="B56" s="309" t="s">
        <v>213</v>
      </c>
      <c r="C56" s="301" t="s">
        <v>123</v>
      </c>
      <c r="D56" s="302">
        <v>0.32</v>
      </c>
      <c r="E56" s="302"/>
      <c r="F56" s="303" t="s">
        <v>210</v>
      </c>
      <c r="G56" s="446" t="s">
        <v>115</v>
      </c>
      <c r="H56" s="449">
        <v>41897</v>
      </c>
      <c r="I56" s="224"/>
      <c r="J56" s="223"/>
      <c r="K56" s="223"/>
      <c r="L56" s="223"/>
      <c r="M56" s="224"/>
      <c r="N56" s="106"/>
      <c r="O56" s="105"/>
      <c r="P56" s="26"/>
    </row>
    <row r="57" spans="1:16" ht="87" customHeight="1">
      <c r="A57" s="296" t="s">
        <v>212</v>
      </c>
      <c r="B57" s="300" t="s">
        <v>371</v>
      </c>
      <c r="C57" s="301" t="s">
        <v>123</v>
      </c>
      <c r="D57" s="302">
        <v>0.15</v>
      </c>
      <c r="E57" s="302"/>
      <c r="F57" s="303" t="s">
        <v>210</v>
      </c>
      <c r="G57" s="448"/>
      <c r="H57" s="448"/>
      <c r="I57" s="224"/>
      <c r="J57" s="223"/>
      <c r="K57" s="223"/>
      <c r="L57" s="223"/>
      <c r="M57" s="224"/>
      <c r="N57" s="106"/>
      <c r="O57" s="105"/>
      <c r="P57" s="26"/>
    </row>
    <row r="58" spans="1:16" ht="24" customHeight="1">
      <c r="A58" s="147"/>
      <c r="B58" s="439" t="s">
        <v>388</v>
      </c>
      <c r="C58" s="439"/>
      <c r="D58" s="439"/>
      <c r="E58" s="439"/>
      <c r="F58" s="439"/>
      <c r="G58" s="152"/>
      <c r="H58" s="148" t="s">
        <v>222</v>
      </c>
      <c r="I58" s="149"/>
      <c r="J58" s="151"/>
      <c r="K58" s="151"/>
      <c r="L58" s="151"/>
      <c r="M58" s="150"/>
      <c r="N58" s="106"/>
      <c r="O58" s="105"/>
      <c r="P58" s="26"/>
    </row>
    <row r="59" spans="1:16" ht="16.5" customHeight="1">
      <c r="A59" s="430" t="s">
        <v>252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2"/>
      <c r="N59" s="106"/>
      <c r="O59" s="105"/>
      <c r="P59" s="26"/>
    </row>
    <row r="60" spans="1:16" ht="31.5" hidden="1">
      <c r="A60" s="296" t="s">
        <v>189</v>
      </c>
      <c r="B60" s="306" t="s">
        <v>199</v>
      </c>
      <c r="C60" s="301" t="s">
        <v>123</v>
      </c>
      <c r="D60" s="301">
        <v>1.2</v>
      </c>
      <c r="E60" s="301"/>
      <c r="F60" s="303" t="s">
        <v>191</v>
      </c>
      <c r="G60" s="297" t="s">
        <v>118</v>
      </c>
      <c r="H60" s="304">
        <v>41892</v>
      </c>
      <c r="I60" s="224"/>
      <c r="J60" s="223"/>
      <c r="K60" s="223"/>
      <c r="L60" s="223"/>
      <c r="M60" s="224"/>
      <c r="N60" s="106"/>
      <c r="O60" s="105"/>
      <c r="P60" s="26"/>
    </row>
    <row r="61" spans="1:16" ht="15.75">
      <c r="A61" s="154" t="s">
        <v>209</v>
      </c>
      <c r="B61" s="93" t="s">
        <v>141</v>
      </c>
      <c r="C61" s="80"/>
      <c r="D61" s="138"/>
      <c r="E61" s="138"/>
      <c r="F61" s="78"/>
      <c r="G61" s="64"/>
      <c r="H61" s="63"/>
      <c r="I61" s="132"/>
      <c r="J61" s="135"/>
      <c r="K61" s="132"/>
      <c r="L61" s="135"/>
      <c r="M61" s="106"/>
      <c r="N61" s="106"/>
      <c r="O61" s="105"/>
      <c r="P61" s="26"/>
    </row>
    <row r="62" spans="1:16" ht="78.75">
      <c r="A62" s="137"/>
      <c r="B62" s="246" t="s">
        <v>509</v>
      </c>
      <c r="C62" s="80" t="s">
        <v>198</v>
      </c>
      <c r="D62" s="138">
        <v>5</v>
      </c>
      <c r="E62" s="138"/>
      <c r="F62" s="78" t="s">
        <v>510</v>
      </c>
      <c r="G62" s="64"/>
      <c r="H62" s="63"/>
      <c r="I62" s="132"/>
      <c r="J62" s="135"/>
      <c r="K62" s="135"/>
      <c r="L62" s="135"/>
      <c r="M62" s="106"/>
      <c r="N62" s="106"/>
      <c r="O62" s="105"/>
      <c r="P62" s="26"/>
    </row>
    <row r="63" spans="1:16" ht="15.75">
      <c r="A63" s="430" t="s">
        <v>253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2"/>
      <c r="N63" s="106"/>
      <c r="O63" s="105"/>
      <c r="P63" s="26"/>
    </row>
    <row r="64" spans="1:16" ht="31.5">
      <c r="A64" s="296" t="s">
        <v>189</v>
      </c>
      <c r="B64" s="300" t="s">
        <v>190</v>
      </c>
      <c r="C64" s="301" t="s">
        <v>123</v>
      </c>
      <c r="D64" s="302">
        <v>0.739</v>
      </c>
      <c r="E64" s="302"/>
      <c r="F64" s="303" t="s">
        <v>191</v>
      </c>
      <c r="G64" s="298" t="s">
        <v>111</v>
      </c>
      <c r="H64" s="304">
        <v>41852</v>
      </c>
      <c r="I64" s="224"/>
      <c r="J64" s="223"/>
      <c r="K64" s="223"/>
      <c r="L64" s="223"/>
      <c r="M64" s="224"/>
      <c r="N64" s="106"/>
      <c r="O64" s="105"/>
      <c r="P64" s="26"/>
    </row>
    <row r="65" spans="1:16" ht="15.75">
      <c r="A65" s="430" t="s">
        <v>254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2"/>
      <c r="N65" s="106"/>
      <c r="O65" s="105"/>
      <c r="P65" s="26"/>
    </row>
    <row r="66" spans="1:16" ht="31.5">
      <c r="A66" s="59" t="s">
        <v>189</v>
      </c>
      <c r="B66" s="18" t="s">
        <v>194</v>
      </c>
      <c r="C66" s="61" t="s">
        <v>123</v>
      </c>
      <c r="D66" s="61">
        <v>1.5</v>
      </c>
      <c r="E66" s="61"/>
      <c r="F66" s="60" t="s">
        <v>195</v>
      </c>
      <c r="G66" s="64"/>
      <c r="H66" s="63"/>
      <c r="I66" s="19"/>
      <c r="J66" s="65"/>
      <c r="K66" s="65"/>
      <c r="L66" s="65"/>
      <c r="M66" s="19"/>
      <c r="N66" s="317"/>
      <c r="O66" s="317"/>
      <c r="P66" s="26"/>
    </row>
    <row r="67" spans="1:16" ht="15.75">
      <c r="A67" s="147"/>
      <c r="B67" s="439" t="s">
        <v>388</v>
      </c>
      <c r="C67" s="439"/>
      <c r="D67" s="439"/>
      <c r="E67" s="439"/>
      <c r="F67" s="439"/>
      <c r="G67" s="152"/>
      <c r="H67" s="148" t="s">
        <v>222</v>
      </c>
      <c r="I67" s="149"/>
      <c r="J67" s="151"/>
      <c r="K67" s="151"/>
      <c r="L67" s="151"/>
      <c r="M67" s="150"/>
      <c r="N67" s="19"/>
      <c r="O67" s="26"/>
      <c r="P67" s="26"/>
    </row>
    <row r="68" spans="1:16" ht="15.75">
      <c r="A68" s="430" t="s">
        <v>270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2"/>
      <c r="N68" s="19"/>
      <c r="O68" s="26"/>
      <c r="P68" s="26"/>
    </row>
    <row r="69" spans="1:16" ht="31.5">
      <c r="A69" s="296" t="s">
        <v>189</v>
      </c>
      <c r="B69" s="306" t="s">
        <v>259</v>
      </c>
      <c r="C69" s="301" t="s">
        <v>123</v>
      </c>
      <c r="D69" s="302">
        <v>0.6</v>
      </c>
      <c r="E69" s="302"/>
      <c r="F69" s="303" t="s">
        <v>195</v>
      </c>
      <c r="G69" s="443" t="s">
        <v>116</v>
      </c>
      <c r="H69" s="296"/>
      <c r="I69" s="224"/>
      <c r="J69" s="223"/>
      <c r="K69" s="223"/>
      <c r="L69" s="223"/>
      <c r="M69" s="224"/>
      <c r="N69" s="19"/>
      <c r="O69" s="26"/>
      <c r="P69" s="26"/>
    </row>
    <row r="70" spans="1:16" ht="15" customHeight="1">
      <c r="A70" s="296" t="s">
        <v>211</v>
      </c>
      <c r="B70" s="306" t="s">
        <v>259</v>
      </c>
      <c r="C70" s="301" t="s">
        <v>123</v>
      </c>
      <c r="D70" s="302">
        <v>0.3</v>
      </c>
      <c r="E70" s="302"/>
      <c r="F70" s="303" t="s">
        <v>191</v>
      </c>
      <c r="G70" s="444"/>
      <c r="H70" s="296"/>
      <c r="I70" s="224"/>
      <c r="J70" s="223"/>
      <c r="K70" s="223"/>
      <c r="L70" s="223"/>
      <c r="M70" s="223"/>
      <c r="N70" s="314"/>
      <c r="O70" s="314"/>
      <c r="P70" s="315"/>
    </row>
    <row r="71" spans="1:16" ht="15" customHeight="1">
      <c r="A71" s="296" t="s">
        <v>217</v>
      </c>
      <c r="B71" s="306" t="s">
        <v>259</v>
      </c>
      <c r="C71" s="301" t="s">
        <v>123</v>
      </c>
      <c r="D71" s="302">
        <v>0.2</v>
      </c>
      <c r="E71" s="302"/>
      <c r="F71" s="303" t="s">
        <v>210</v>
      </c>
      <c r="G71" s="445"/>
      <c r="H71" s="296"/>
      <c r="I71" s="224"/>
      <c r="J71" s="223"/>
      <c r="K71" s="223"/>
      <c r="L71" s="223"/>
      <c r="M71" s="223"/>
      <c r="N71" s="58"/>
      <c r="O71" s="58"/>
      <c r="P71" s="97"/>
    </row>
    <row r="72" spans="1:16" ht="33" customHeight="1">
      <c r="A72" s="147"/>
      <c r="B72" s="439" t="s">
        <v>388</v>
      </c>
      <c r="C72" s="439"/>
      <c r="D72" s="439"/>
      <c r="E72" s="439"/>
      <c r="F72" s="439"/>
      <c r="G72" s="152"/>
      <c r="H72" s="148" t="s">
        <v>222</v>
      </c>
      <c r="I72" s="149"/>
      <c r="J72" s="151"/>
      <c r="K72" s="151"/>
      <c r="L72" s="151"/>
      <c r="M72" s="150"/>
      <c r="N72" s="65">
        <f>SUM(O72:P72)</f>
        <v>192</v>
      </c>
      <c r="O72" s="26"/>
      <c r="P72" s="65">
        <v>192</v>
      </c>
    </row>
    <row r="73" spans="1:16" ht="15.75">
      <c r="A73" s="147"/>
      <c r="B73" s="439" t="s">
        <v>389</v>
      </c>
      <c r="C73" s="439"/>
      <c r="D73" s="439"/>
      <c r="E73" s="439"/>
      <c r="F73" s="439"/>
      <c r="G73" s="152"/>
      <c r="H73" s="148" t="s">
        <v>123</v>
      </c>
      <c r="I73" s="149"/>
      <c r="J73" s="151"/>
      <c r="K73" s="151"/>
      <c r="L73" s="151"/>
      <c r="M73" s="150"/>
      <c r="N73" s="65">
        <f>SUM(O73:P73)</f>
        <v>228</v>
      </c>
      <c r="O73" s="26"/>
      <c r="P73" s="65">
        <v>228</v>
      </c>
    </row>
    <row r="74" spans="1:16" ht="21.75" customHeight="1">
      <c r="A74" s="430" t="s">
        <v>280</v>
      </c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2"/>
      <c r="N74" s="450">
        <f>SUM(O74:P74)</f>
        <v>672</v>
      </c>
      <c r="O74" s="465"/>
      <c r="P74" s="450">
        <f>120+36+36+36+264+180</f>
        <v>672</v>
      </c>
    </row>
    <row r="75" spans="1:16" ht="47.25">
      <c r="A75" s="59" t="s">
        <v>189</v>
      </c>
      <c r="B75" s="78" t="s">
        <v>271</v>
      </c>
      <c r="C75" s="80" t="s">
        <v>123</v>
      </c>
      <c r="D75" s="80">
        <v>1</v>
      </c>
      <c r="E75" s="80"/>
      <c r="F75" s="78" t="s">
        <v>272</v>
      </c>
      <c r="G75" s="459" t="s">
        <v>117</v>
      </c>
      <c r="H75" s="63"/>
      <c r="I75" s="19"/>
      <c r="J75" s="122"/>
      <c r="K75" s="122"/>
      <c r="L75" s="122"/>
      <c r="M75" s="19"/>
      <c r="N75" s="450"/>
      <c r="O75" s="465"/>
      <c r="P75" s="450"/>
    </row>
    <row r="76" spans="1:16" ht="47.25">
      <c r="A76" s="59" t="s">
        <v>205</v>
      </c>
      <c r="B76" s="78" t="s">
        <v>273</v>
      </c>
      <c r="C76" s="80" t="s">
        <v>123</v>
      </c>
      <c r="D76" s="80">
        <f>120/1000</f>
        <v>0.12</v>
      </c>
      <c r="E76" s="80"/>
      <c r="F76" s="78" t="s">
        <v>272</v>
      </c>
      <c r="G76" s="460"/>
      <c r="H76" s="63"/>
      <c r="I76" s="19"/>
      <c r="J76" s="122"/>
      <c r="K76" s="122"/>
      <c r="L76" s="122"/>
      <c r="M76" s="19"/>
      <c r="N76" s="450"/>
      <c r="O76" s="465"/>
      <c r="P76" s="450"/>
    </row>
    <row r="77" spans="1:16" ht="35.25" customHeight="1">
      <c r="A77" s="59" t="s">
        <v>206</v>
      </c>
      <c r="B77" s="78" t="s">
        <v>274</v>
      </c>
      <c r="C77" s="80" t="s">
        <v>123</v>
      </c>
      <c r="D77" s="80">
        <f>8.3/1000</f>
        <v>0.0083</v>
      </c>
      <c r="E77" s="80"/>
      <c r="F77" s="78" t="s">
        <v>272</v>
      </c>
      <c r="G77" s="460"/>
      <c r="H77" s="63"/>
      <c r="I77" s="19"/>
      <c r="J77" s="122"/>
      <c r="K77" s="122"/>
      <c r="L77" s="122"/>
      <c r="M77" s="19"/>
      <c r="N77" s="450"/>
      <c r="O77" s="465"/>
      <c r="P77" s="450"/>
    </row>
    <row r="78" spans="1:16" ht="47.25">
      <c r="A78" s="59" t="s">
        <v>207</v>
      </c>
      <c r="B78" s="78" t="s">
        <v>275</v>
      </c>
      <c r="C78" s="80" t="s">
        <v>123</v>
      </c>
      <c r="D78" s="80">
        <f>52/1000</f>
        <v>0.052</v>
      </c>
      <c r="E78" s="80"/>
      <c r="F78" s="78" t="s">
        <v>272</v>
      </c>
      <c r="G78" s="460"/>
      <c r="H78" s="63"/>
      <c r="I78" s="19"/>
      <c r="J78" s="122"/>
      <c r="K78" s="122"/>
      <c r="L78" s="122"/>
      <c r="M78" s="19"/>
      <c r="N78" s="77">
        <f>P78</f>
        <v>1092</v>
      </c>
      <c r="O78" s="72"/>
      <c r="P78" s="77">
        <f>SUM(P72:P77)</f>
        <v>1092</v>
      </c>
    </row>
    <row r="79" spans="1:16" ht="15" customHeight="1">
      <c r="A79" s="59" t="s">
        <v>208</v>
      </c>
      <c r="B79" s="78" t="s">
        <v>278</v>
      </c>
      <c r="C79" s="80"/>
      <c r="D79" s="80">
        <f>11.7/1000</f>
        <v>0.011699999999999999</v>
      </c>
      <c r="E79" s="80"/>
      <c r="F79" s="78" t="s">
        <v>272</v>
      </c>
      <c r="G79" s="460"/>
      <c r="H79" s="63"/>
      <c r="I79" s="19"/>
      <c r="J79" s="122"/>
      <c r="K79" s="122"/>
      <c r="L79" s="122"/>
      <c r="M79" s="19"/>
      <c r="N79" s="58"/>
      <c r="O79" s="58"/>
      <c r="P79" s="58"/>
    </row>
    <row r="80" spans="1:16" ht="47.25">
      <c r="A80" s="59" t="s">
        <v>211</v>
      </c>
      <c r="B80" s="78" t="s">
        <v>276</v>
      </c>
      <c r="C80" s="80" t="s">
        <v>123</v>
      </c>
      <c r="D80" s="80">
        <f>40/1000</f>
        <v>0.04</v>
      </c>
      <c r="E80" s="80"/>
      <c r="F80" s="78" t="s">
        <v>210</v>
      </c>
      <c r="G80" s="460"/>
      <c r="H80" s="63"/>
      <c r="I80" s="66"/>
      <c r="J80" s="123"/>
      <c r="K80" s="123"/>
      <c r="L80" s="123"/>
      <c r="M80" s="19"/>
      <c r="N80" s="65">
        <f>P80</f>
        <v>158</v>
      </c>
      <c r="O80" s="26"/>
      <c r="P80" s="65">
        <v>158</v>
      </c>
    </row>
    <row r="81" spans="1:16" ht="47.25">
      <c r="A81" s="59" t="s">
        <v>212</v>
      </c>
      <c r="B81" s="78" t="s">
        <v>279</v>
      </c>
      <c r="C81" s="80" t="s">
        <v>123</v>
      </c>
      <c r="D81" s="80">
        <f>15/1000</f>
        <v>0.015</v>
      </c>
      <c r="E81" s="80"/>
      <c r="F81" s="78" t="s">
        <v>210</v>
      </c>
      <c r="G81" s="460"/>
      <c r="H81" s="63"/>
      <c r="I81" s="19"/>
      <c r="J81" s="123"/>
      <c r="K81" s="123"/>
      <c r="L81" s="123"/>
      <c r="M81" s="19"/>
      <c r="N81" s="65">
        <f>P81</f>
        <v>21</v>
      </c>
      <c r="O81" s="26"/>
      <c r="P81" s="65">
        <v>21</v>
      </c>
    </row>
    <row r="82" spans="1:16" ht="47.25">
      <c r="A82" s="59" t="s">
        <v>243</v>
      </c>
      <c r="B82" s="78" t="s">
        <v>277</v>
      </c>
      <c r="C82" s="80" t="s">
        <v>123</v>
      </c>
      <c r="D82" s="80">
        <f>60/1000</f>
        <v>0.06</v>
      </c>
      <c r="E82" s="80"/>
      <c r="F82" s="78" t="s">
        <v>210</v>
      </c>
      <c r="G82" s="460"/>
      <c r="H82" s="63"/>
      <c r="I82" s="19"/>
      <c r="J82" s="123"/>
      <c r="K82" s="123"/>
      <c r="L82" s="123"/>
      <c r="M82" s="19"/>
      <c r="N82" s="65">
        <f>P82</f>
        <v>221</v>
      </c>
      <c r="O82" s="26"/>
      <c r="P82" s="65">
        <v>221</v>
      </c>
    </row>
    <row r="83" spans="1:16" ht="15.75">
      <c r="A83" s="430" t="s">
        <v>378</v>
      </c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2"/>
      <c r="N83" s="491">
        <f>P83</f>
        <v>510</v>
      </c>
      <c r="O83" s="489"/>
      <c r="P83" s="466">
        <f>75+15+89+235+56+40</f>
        <v>510</v>
      </c>
    </row>
    <row r="84" spans="1:16" ht="90">
      <c r="A84" s="137" t="s">
        <v>189</v>
      </c>
      <c r="B84" s="243" t="s">
        <v>508</v>
      </c>
      <c r="C84" s="245" t="s">
        <v>123</v>
      </c>
      <c r="D84" s="138">
        <v>0.35</v>
      </c>
      <c r="E84" s="138"/>
      <c r="F84" s="78" t="s">
        <v>215</v>
      </c>
      <c r="G84" s="119"/>
      <c r="H84" s="118"/>
      <c r="I84" s="132"/>
      <c r="J84" s="135"/>
      <c r="K84" s="135"/>
      <c r="L84" s="135"/>
      <c r="M84" s="106"/>
      <c r="N84" s="492"/>
      <c r="O84" s="490"/>
      <c r="P84" s="467"/>
    </row>
    <row r="85" spans="1:16" ht="90">
      <c r="A85" s="137" t="s">
        <v>211</v>
      </c>
      <c r="B85" s="243" t="s">
        <v>501</v>
      </c>
      <c r="C85" s="80" t="s">
        <v>123</v>
      </c>
      <c r="D85" s="138">
        <v>0.16</v>
      </c>
      <c r="E85" s="138"/>
      <c r="F85" s="78" t="s">
        <v>272</v>
      </c>
      <c r="G85" s="64"/>
      <c r="H85" s="63"/>
      <c r="I85" s="132"/>
      <c r="J85" s="135"/>
      <c r="K85" s="135"/>
      <c r="L85" s="135"/>
      <c r="M85" s="106"/>
      <c r="N85" s="65">
        <f>P85</f>
        <v>158</v>
      </c>
      <c r="O85" s="26"/>
      <c r="P85" s="65">
        <f>88+70</f>
        <v>158</v>
      </c>
    </row>
    <row r="86" spans="1:16" ht="75">
      <c r="A86" s="137" t="s">
        <v>212</v>
      </c>
      <c r="B86" s="243" t="s">
        <v>502</v>
      </c>
      <c r="C86" s="80" t="s">
        <v>123</v>
      </c>
      <c r="D86" s="138">
        <v>0.6</v>
      </c>
      <c r="E86" s="138"/>
      <c r="F86" s="78" t="s">
        <v>272</v>
      </c>
      <c r="G86" s="64"/>
      <c r="H86" s="63"/>
      <c r="I86" s="132"/>
      <c r="J86" s="135"/>
      <c r="K86" s="135"/>
      <c r="L86" s="135"/>
      <c r="M86" s="106"/>
      <c r="N86" s="77">
        <f>P86</f>
        <v>1068</v>
      </c>
      <c r="O86" s="72"/>
      <c r="P86" s="77">
        <f>SUM(P80:P85)</f>
        <v>1068</v>
      </c>
    </row>
    <row r="87" spans="1:15" ht="15" customHeight="1">
      <c r="A87" s="137" t="s">
        <v>243</v>
      </c>
      <c r="B87" s="243" t="s">
        <v>503</v>
      </c>
      <c r="C87" s="80" t="s">
        <v>123</v>
      </c>
      <c r="D87" s="138">
        <v>0.85</v>
      </c>
      <c r="E87" s="138"/>
      <c r="F87" s="78" t="s">
        <v>272</v>
      </c>
      <c r="G87" s="64"/>
      <c r="H87" s="63"/>
      <c r="I87" s="132"/>
      <c r="J87" s="135"/>
      <c r="K87" s="135"/>
      <c r="L87" s="135"/>
      <c r="M87" s="106"/>
      <c r="N87" s="58"/>
      <c r="O87" s="58"/>
    </row>
    <row r="88" spans="1:16" ht="90">
      <c r="A88" s="137" t="s">
        <v>291</v>
      </c>
      <c r="B88" s="243" t="s">
        <v>504</v>
      </c>
      <c r="C88" s="80" t="s">
        <v>123</v>
      </c>
      <c r="D88" s="138"/>
      <c r="E88" s="138"/>
      <c r="F88" s="78" t="s">
        <v>272</v>
      </c>
      <c r="G88" s="64"/>
      <c r="H88" s="63"/>
      <c r="I88" s="132"/>
      <c r="J88" s="135"/>
      <c r="K88" s="135"/>
      <c r="L88" s="135"/>
      <c r="M88" s="106"/>
      <c r="N88" s="65">
        <f>SUM(O88:P88)</f>
        <v>720</v>
      </c>
      <c r="O88" s="26"/>
      <c r="P88" s="65">
        <v>720</v>
      </c>
    </row>
    <row r="89" spans="1:16" ht="105">
      <c r="A89" s="137" t="s">
        <v>103</v>
      </c>
      <c r="B89" s="243" t="s">
        <v>505</v>
      </c>
      <c r="C89" s="80" t="s">
        <v>123</v>
      </c>
      <c r="D89" s="138">
        <v>1.5</v>
      </c>
      <c r="E89" s="138"/>
      <c r="F89" s="78" t="s">
        <v>272</v>
      </c>
      <c r="G89" s="64"/>
      <c r="H89" s="63"/>
      <c r="I89" s="132"/>
      <c r="J89" s="135"/>
      <c r="K89" s="135"/>
      <c r="L89" s="135"/>
      <c r="M89" s="106"/>
      <c r="N89" s="65">
        <f>SUM(O89:P89)</f>
        <v>620.3</v>
      </c>
      <c r="O89" s="26"/>
      <c r="P89" s="65">
        <v>620.3</v>
      </c>
    </row>
    <row r="90" spans="1:16" ht="94.5">
      <c r="A90" s="244" t="s">
        <v>298</v>
      </c>
      <c r="B90" s="78" t="s">
        <v>506</v>
      </c>
      <c r="C90" s="80" t="s">
        <v>123</v>
      </c>
      <c r="D90" s="138">
        <v>0.553</v>
      </c>
      <c r="E90" s="138"/>
      <c r="F90" s="78" t="s">
        <v>210</v>
      </c>
      <c r="G90" s="64"/>
      <c r="H90" s="63"/>
      <c r="I90" s="132"/>
      <c r="J90" s="132"/>
      <c r="K90" s="135"/>
      <c r="L90" s="135"/>
      <c r="M90" s="106"/>
      <c r="N90" s="65">
        <f>SUM(O90:P90)</f>
        <v>536.8</v>
      </c>
      <c r="O90" s="26"/>
      <c r="P90" s="65">
        <v>536.8</v>
      </c>
    </row>
    <row r="91" spans="1:16" ht="173.25">
      <c r="A91" s="137" t="s">
        <v>294</v>
      </c>
      <c r="B91" s="78" t="s">
        <v>507</v>
      </c>
      <c r="C91" s="80" t="s">
        <v>123</v>
      </c>
      <c r="D91" s="138">
        <v>0.1</v>
      </c>
      <c r="E91" s="138"/>
      <c r="F91" s="78" t="s">
        <v>210</v>
      </c>
      <c r="G91" s="64"/>
      <c r="H91" s="63"/>
      <c r="I91" s="132"/>
      <c r="J91" s="135"/>
      <c r="K91" s="135"/>
      <c r="L91" s="135"/>
      <c r="M91" s="106"/>
      <c r="N91" s="65">
        <f>SUM(O91:P91)</f>
        <v>784.5</v>
      </c>
      <c r="O91" s="26"/>
      <c r="P91" s="65">
        <f>458+326.5</f>
        <v>784.5</v>
      </c>
    </row>
    <row r="92" spans="1:16" ht="15.75">
      <c r="A92" s="154" t="s">
        <v>220</v>
      </c>
      <c r="B92" s="93" t="s">
        <v>141</v>
      </c>
      <c r="C92" s="80"/>
      <c r="D92" s="138"/>
      <c r="E92" s="138"/>
      <c r="F92" s="78"/>
      <c r="G92" s="64"/>
      <c r="H92" s="63"/>
      <c r="I92" s="132"/>
      <c r="J92" s="135"/>
      <c r="K92" s="132"/>
      <c r="L92" s="135"/>
      <c r="M92" s="106"/>
      <c r="N92" s="77">
        <f>SUM(O92:P92)</f>
        <v>2661.6</v>
      </c>
      <c r="O92" s="72"/>
      <c r="P92" s="77">
        <f>SUM(P88:P91)</f>
        <v>2661.6</v>
      </c>
    </row>
    <row r="93" spans="1:16" ht="15" customHeight="1">
      <c r="A93" s="137"/>
      <c r="B93" s="246" t="s">
        <v>511</v>
      </c>
      <c r="C93" s="80" t="s">
        <v>198</v>
      </c>
      <c r="D93" s="138">
        <v>1</v>
      </c>
      <c r="E93" s="138"/>
      <c r="F93" s="78" t="s">
        <v>510</v>
      </c>
      <c r="G93" s="64"/>
      <c r="H93" s="63"/>
      <c r="I93" s="132"/>
      <c r="J93" s="135"/>
      <c r="K93" s="135"/>
      <c r="L93" s="135"/>
      <c r="M93" s="106"/>
      <c r="N93" s="219"/>
      <c r="O93" s="219"/>
      <c r="P93" s="316"/>
    </row>
    <row r="94" spans="1:16" ht="15.75">
      <c r="A94" s="430" t="s">
        <v>372</v>
      </c>
      <c r="B94" s="431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2"/>
      <c r="N94" s="132"/>
      <c r="O94" s="105"/>
      <c r="P94" s="232">
        <v>0.4</v>
      </c>
    </row>
    <row r="95" spans="1:16" ht="47.25">
      <c r="A95" s="59" t="s">
        <v>189</v>
      </c>
      <c r="B95" s="78" t="s">
        <v>373</v>
      </c>
      <c r="C95" s="80" t="s">
        <v>123</v>
      </c>
      <c r="D95" s="80">
        <v>0.65</v>
      </c>
      <c r="E95" s="80"/>
      <c r="F95" s="78" t="s">
        <v>272</v>
      </c>
      <c r="G95" s="64"/>
      <c r="H95" s="63"/>
      <c r="I95" s="122"/>
      <c r="J95" s="122"/>
      <c r="K95" s="122"/>
      <c r="L95" s="122"/>
      <c r="M95" s="19"/>
      <c r="N95" s="132"/>
      <c r="O95" s="105"/>
      <c r="P95" s="232">
        <v>0.4</v>
      </c>
    </row>
    <row r="96" spans="1:16" ht="31.5">
      <c r="A96" s="59" t="s">
        <v>211</v>
      </c>
      <c r="B96" s="78" t="s">
        <v>380</v>
      </c>
      <c r="C96" s="80" t="s">
        <v>123</v>
      </c>
      <c r="D96" s="80">
        <v>0.1</v>
      </c>
      <c r="E96" s="80"/>
      <c r="F96" s="78" t="s">
        <v>215</v>
      </c>
      <c r="G96" s="64"/>
      <c r="H96" s="63"/>
      <c r="I96" s="122"/>
      <c r="J96" s="122"/>
      <c r="K96" s="122"/>
      <c r="L96" s="122"/>
      <c r="M96" s="19"/>
      <c r="N96" s="132"/>
      <c r="O96" s="105"/>
      <c r="P96" s="236">
        <v>6</v>
      </c>
    </row>
    <row r="97" spans="1:16" ht="31.5">
      <c r="A97" s="59" t="s">
        <v>217</v>
      </c>
      <c r="B97" s="78" t="s">
        <v>381</v>
      </c>
      <c r="C97" s="80" t="s">
        <v>123</v>
      </c>
      <c r="D97" s="80">
        <v>0.06</v>
      </c>
      <c r="E97" s="80"/>
      <c r="F97" s="78" t="s">
        <v>195</v>
      </c>
      <c r="G97" s="64"/>
      <c r="H97" s="63"/>
      <c r="I97" s="26"/>
      <c r="J97" s="122"/>
      <c r="K97" s="122"/>
      <c r="L97" s="122"/>
      <c r="M97" s="19"/>
      <c r="N97" s="132"/>
      <c r="O97" s="105"/>
      <c r="P97" s="236">
        <v>50</v>
      </c>
    </row>
    <row r="98" spans="1:16" ht="31.5">
      <c r="A98" s="158">
        <v>4</v>
      </c>
      <c r="B98" s="313" t="s">
        <v>221</v>
      </c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132"/>
      <c r="O98" s="105"/>
      <c r="P98" s="236">
        <v>0.2</v>
      </c>
    </row>
    <row r="99" spans="1:16" ht="15.75">
      <c r="A99" s="461" t="s">
        <v>252</v>
      </c>
      <c r="B99" s="462"/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3"/>
      <c r="N99" s="132"/>
      <c r="O99" s="105"/>
      <c r="P99" s="236">
        <v>50</v>
      </c>
    </row>
    <row r="100" spans="1:16" ht="126">
      <c r="A100" s="59" t="s">
        <v>224</v>
      </c>
      <c r="B100" s="18" t="s">
        <v>241</v>
      </c>
      <c r="C100" s="61" t="s">
        <v>222</v>
      </c>
      <c r="D100" s="83">
        <v>52100</v>
      </c>
      <c r="E100" s="83"/>
      <c r="F100" s="78" t="s">
        <v>242</v>
      </c>
      <c r="G100" s="78" t="s">
        <v>230</v>
      </c>
      <c r="H100" s="78" t="s">
        <v>231</v>
      </c>
      <c r="I100" s="19"/>
      <c r="J100" s="19"/>
      <c r="K100" s="19"/>
      <c r="L100" s="19"/>
      <c r="M100" s="22"/>
      <c r="N100" s="132"/>
      <c r="O100" s="105"/>
      <c r="P100" s="236">
        <v>0.2</v>
      </c>
    </row>
    <row r="101" spans="1:16" ht="126">
      <c r="A101" s="59" t="s">
        <v>227</v>
      </c>
      <c r="B101" s="18" t="s">
        <v>241</v>
      </c>
      <c r="C101" s="61" t="s">
        <v>222</v>
      </c>
      <c r="D101" s="83">
        <f>D100</f>
        <v>52100</v>
      </c>
      <c r="E101" s="83"/>
      <c r="F101" s="78" t="s">
        <v>225</v>
      </c>
      <c r="G101" s="78" t="s">
        <v>226</v>
      </c>
      <c r="H101" s="78" t="s">
        <v>222</v>
      </c>
      <c r="I101" s="19"/>
      <c r="J101" s="19"/>
      <c r="K101" s="19"/>
      <c r="L101" s="19"/>
      <c r="M101" s="19"/>
      <c r="N101" s="132"/>
      <c r="O101" s="105"/>
      <c r="P101" s="236">
        <v>20</v>
      </c>
    </row>
    <row r="102" spans="1:16" ht="31.5">
      <c r="A102" s="451" t="s">
        <v>234</v>
      </c>
      <c r="B102" s="452" t="s">
        <v>241</v>
      </c>
      <c r="C102" s="453" t="s">
        <v>222</v>
      </c>
      <c r="D102" s="456">
        <f>D101</f>
        <v>52100</v>
      </c>
      <c r="E102" s="278"/>
      <c r="F102" s="452" t="s">
        <v>244</v>
      </c>
      <c r="G102" s="78" t="s">
        <v>245</v>
      </c>
      <c r="H102" s="78" t="s">
        <v>196</v>
      </c>
      <c r="I102" s="464"/>
      <c r="J102" s="464"/>
      <c r="K102" s="464"/>
      <c r="L102" s="464"/>
      <c r="M102" s="464"/>
      <c r="N102" s="132"/>
      <c r="O102" s="105"/>
      <c r="P102" s="236">
        <v>0.4</v>
      </c>
    </row>
    <row r="103" spans="1:16" ht="15.75">
      <c r="A103" s="451"/>
      <c r="B103" s="452"/>
      <c r="C103" s="454"/>
      <c r="D103" s="457"/>
      <c r="E103" s="281"/>
      <c r="F103" s="452"/>
      <c r="G103" s="78" t="s">
        <v>246</v>
      </c>
      <c r="H103" s="78" t="s">
        <v>196</v>
      </c>
      <c r="I103" s="464"/>
      <c r="J103" s="464"/>
      <c r="K103" s="464"/>
      <c r="L103" s="464"/>
      <c r="M103" s="464"/>
      <c r="N103" s="132"/>
      <c r="O103" s="105"/>
      <c r="P103" s="236">
        <v>0.5</v>
      </c>
    </row>
    <row r="104" spans="1:16" ht="15.75">
      <c r="A104" s="451"/>
      <c r="B104" s="452"/>
      <c r="C104" s="454"/>
      <c r="D104" s="457"/>
      <c r="E104" s="281"/>
      <c r="F104" s="452"/>
      <c r="G104" s="78" t="s">
        <v>247</v>
      </c>
      <c r="H104" s="78" t="s">
        <v>188</v>
      </c>
      <c r="I104" s="464"/>
      <c r="J104" s="464"/>
      <c r="K104" s="464"/>
      <c r="L104" s="464"/>
      <c r="M104" s="464"/>
      <c r="N104" s="132"/>
      <c r="O104" s="105"/>
      <c r="P104" s="236">
        <v>0.1</v>
      </c>
    </row>
    <row r="105" spans="1:16" ht="15.75">
      <c r="A105" s="451"/>
      <c r="B105" s="452"/>
      <c r="C105" s="455"/>
      <c r="D105" s="458"/>
      <c r="E105" s="279"/>
      <c r="F105" s="452"/>
      <c r="G105" s="78" t="s">
        <v>248</v>
      </c>
      <c r="H105" s="20" t="s">
        <v>188</v>
      </c>
      <c r="I105" s="464"/>
      <c r="J105" s="464"/>
      <c r="K105" s="464"/>
      <c r="L105" s="464"/>
      <c r="M105" s="464"/>
      <c r="N105" s="132"/>
      <c r="O105" s="105"/>
      <c r="P105" s="236">
        <v>86.4</v>
      </c>
    </row>
    <row r="106" spans="1:16" ht="31.5">
      <c r="A106" s="88">
        <v>24</v>
      </c>
      <c r="B106" s="73" t="s">
        <v>249</v>
      </c>
      <c r="C106" s="88">
        <f>A106</f>
        <v>24</v>
      </c>
      <c r="D106" s="89">
        <f>D102</f>
        <v>52100</v>
      </c>
      <c r="E106" s="89"/>
      <c r="F106" s="75"/>
      <c r="G106" s="76"/>
      <c r="H106" s="75"/>
      <c r="I106" s="77"/>
      <c r="J106" s="77"/>
      <c r="K106" s="77"/>
      <c r="L106" s="77"/>
      <c r="M106" s="74"/>
      <c r="N106" s="132"/>
      <c r="O106" s="105"/>
      <c r="P106" s="236">
        <v>0.3</v>
      </c>
    </row>
    <row r="107" spans="1:16" ht="15.75">
      <c r="A107" s="461" t="s">
        <v>270</v>
      </c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3"/>
      <c r="N107" s="132"/>
      <c r="O107" s="105"/>
      <c r="P107" s="236">
        <v>0.7</v>
      </c>
    </row>
    <row r="108" spans="1:16" ht="47.25">
      <c r="A108" s="59" t="s">
        <v>224</v>
      </c>
      <c r="B108" s="78" t="s">
        <v>257</v>
      </c>
      <c r="C108" s="61" t="s">
        <v>222</v>
      </c>
      <c r="D108" s="67"/>
      <c r="E108" s="67"/>
      <c r="F108" s="90" t="s">
        <v>225</v>
      </c>
      <c r="G108" s="78" t="s">
        <v>260</v>
      </c>
      <c r="H108" s="63" t="s">
        <v>222</v>
      </c>
      <c r="I108" s="83"/>
      <c r="J108" s="65"/>
      <c r="K108" s="65"/>
      <c r="L108" s="65"/>
      <c r="M108" s="19"/>
      <c r="N108" s="132"/>
      <c r="O108" s="105"/>
      <c r="P108" s="236">
        <v>86.4</v>
      </c>
    </row>
    <row r="109" spans="1:16" ht="47.25">
      <c r="A109" s="59" t="s">
        <v>227</v>
      </c>
      <c r="B109" s="78" t="s">
        <v>261</v>
      </c>
      <c r="C109" s="61" t="s">
        <v>222</v>
      </c>
      <c r="D109" s="67"/>
      <c r="E109" s="67"/>
      <c r="F109" s="90" t="s">
        <v>262</v>
      </c>
      <c r="G109" s="78" t="s">
        <v>263</v>
      </c>
      <c r="H109" s="63" t="s">
        <v>222</v>
      </c>
      <c r="I109" s="83"/>
      <c r="J109" s="65"/>
      <c r="K109" s="65"/>
      <c r="L109" s="65"/>
      <c r="M109" s="19"/>
      <c r="N109" s="132"/>
      <c r="O109" s="105"/>
      <c r="P109" s="236">
        <v>1.1</v>
      </c>
    </row>
    <row r="110" spans="1:16" ht="47.25">
      <c r="A110" s="59" t="s">
        <v>234</v>
      </c>
      <c r="B110" s="78" t="s">
        <v>264</v>
      </c>
      <c r="C110" s="61" t="s">
        <v>222</v>
      </c>
      <c r="D110" s="67"/>
      <c r="E110" s="67"/>
      <c r="F110" s="90" t="s">
        <v>265</v>
      </c>
      <c r="G110" s="78" t="s">
        <v>266</v>
      </c>
      <c r="H110" s="63" t="s">
        <v>222</v>
      </c>
      <c r="I110" s="83"/>
      <c r="J110" s="65"/>
      <c r="K110" s="65"/>
      <c r="L110" s="65"/>
      <c r="M110" s="19"/>
      <c r="N110" s="132"/>
      <c r="O110" s="105"/>
      <c r="P110" s="236">
        <v>1.8</v>
      </c>
    </row>
    <row r="111" spans="1:16" ht="15.75">
      <c r="A111" s="477" t="s">
        <v>238</v>
      </c>
      <c r="B111" s="479" t="s">
        <v>267</v>
      </c>
      <c r="C111" s="453" t="s">
        <v>222</v>
      </c>
      <c r="D111" s="466"/>
      <c r="E111" s="71"/>
      <c r="F111" s="479" t="s">
        <v>268</v>
      </c>
      <c r="G111" s="78" t="s">
        <v>192</v>
      </c>
      <c r="H111" s="63" t="s">
        <v>188</v>
      </c>
      <c r="I111" s="456"/>
      <c r="J111" s="466"/>
      <c r="K111" s="466"/>
      <c r="L111" s="466"/>
      <c r="M111" s="466"/>
      <c r="N111" s="132"/>
      <c r="O111" s="105"/>
      <c r="P111" s="236">
        <v>40</v>
      </c>
    </row>
    <row r="112" spans="1:16" ht="15.75">
      <c r="A112" s="478"/>
      <c r="B112" s="480"/>
      <c r="C112" s="455"/>
      <c r="D112" s="467"/>
      <c r="E112" s="280"/>
      <c r="F112" s="480"/>
      <c r="G112" s="78" t="s">
        <v>218</v>
      </c>
      <c r="H112" s="63" t="s">
        <v>188</v>
      </c>
      <c r="I112" s="458"/>
      <c r="J112" s="467"/>
      <c r="K112" s="467"/>
      <c r="L112" s="467"/>
      <c r="M112" s="467"/>
      <c r="N112" s="132"/>
      <c r="O112" s="105"/>
      <c r="P112" s="236">
        <v>5</v>
      </c>
    </row>
    <row r="113" spans="1:16" ht="78.75">
      <c r="A113" s="59" t="s">
        <v>393</v>
      </c>
      <c r="B113" s="18" t="s">
        <v>269</v>
      </c>
      <c r="C113" s="61" t="s">
        <v>222</v>
      </c>
      <c r="D113" s="67"/>
      <c r="E113" s="67"/>
      <c r="F113" s="90" t="s">
        <v>258</v>
      </c>
      <c r="G113" s="78"/>
      <c r="H113" s="63"/>
      <c r="I113" s="83"/>
      <c r="J113" s="65"/>
      <c r="K113" s="65"/>
      <c r="L113" s="65"/>
      <c r="M113" s="19"/>
      <c r="N113" s="132"/>
      <c r="O113" s="105"/>
      <c r="P113" s="236">
        <v>1.5</v>
      </c>
    </row>
    <row r="114" spans="1:16" ht="31.5">
      <c r="A114" s="88">
        <v>17</v>
      </c>
      <c r="B114" s="73" t="s">
        <v>256</v>
      </c>
      <c r="C114" s="88">
        <f>A114</f>
        <v>17</v>
      </c>
      <c r="D114" s="89">
        <v>24880</v>
      </c>
      <c r="E114" s="89"/>
      <c r="F114" s="75"/>
      <c r="G114" s="76"/>
      <c r="H114" s="75"/>
      <c r="I114" s="77"/>
      <c r="J114" s="77"/>
      <c r="K114" s="77"/>
      <c r="L114" s="77"/>
      <c r="M114" s="74"/>
      <c r="N114" s="132"/>
      <c r="O114" s="105"/>
      <c r="P114" s="236">
        <v>1.5</v>
      </c>
    </row>
    <row r="115" spans="1:16" ht="15.75">
      <c r="A115" s="461" t="s">
        <v>250</v>
      </c>
      <c r="B115" s="462"/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3"/>
      <c r="N115" s="132"/>
      <c r="O115" s="105"/>
      <c r="P115" s="236">
        <v>50</v>
      </c>
    </row>
    <row r="116" spans="1:16" ht="63">
      <c r="A116" s="79" t="s">
        <v>224</v>
      </c>
      <c r="B116" s="18" t="s">
        <v>223</v>
      </c>
      <c r="C116" s="61" t="s">
        <v>222</v>
      </c>
      <c r="D116" s="61">
        <v>11546.5</v>
      </c>
      <c r="E116" s="61"/>
      <c r="F116" s="64" t="s">
        <v>225</v>
      </c>
      <c r="G116" s="78" t="s">
        <v>226</v>
      </c>
      <c r="H116" s="80" t="s">
        <v>232</v>
      </c>
      <c r="I116" s="19"/>
      <c r="J116" s="19"/>
      <c r="K116" s="19"/>
      <c r="L116" s="19"/>
      <c r="M116" s="19"/>
      <c r="N116" s="77">
        <f>P116</f>
        <v>402.90000000000003</v>
      </c>
      <c r="O116" s="72"/>
      <c r="P116" s="77">
        <f>SUM(P94:P115)</f>
        <v>402.90000000000003</v>
      </c>
    </row>
    <row r="117" spans="1:16" ht="15" customHeight="1">
      <c r="A117" s="79" t="s">
        <v>227</v>
      </c>
      <c r="B117" s="78" t="s">
        <v>229</v>
      </c>
      <c r="C117" s="61" t="s">
        <v>222</v>
      </c>
      <c r="D117" s="61">
        <v>21792</v>
      </c>
      <c r="E117" s="61"/>
      <c r="F117" s="81" t="s">
        <v>228</v>
      </c>
      <c r="G117" s="79" t="s">
        <v>230</v>
      </c>
      <c r="H117" s="59" t="s">
        <v>231</v>
      </c>
      <c r="I117" s="26"/>
      <c r="J117" s="26"/>
      <c r="K117" s="26"/>
      <c r="L117" s="26"/>
      <c r="M117" s="26"/>
      <c r="N117" s="58"/>
      <c r="O117" s="58"/>
      <c r="P117" s="26"/>
    </row>
    <row r="118" spans="1:16" ht="78.75">
      <c r="A118" s="79" t="s">
        <v>234</v>
      </c>
      <c r="B118" s="78" t="s">
        <v>233</v>
      </c>
      <c r="C118" s="61" t="s">
        <v>222</v>
      </c>
      <c r="D118" s="61">
        <f>27293.2-408.6</f>
        <v>26884.600000000002</v>
      </c>
      <c r="E118" s="61"/>
      <c r="F118" s="82" t="s">
        <v>236</v>
      </c>
      <c r="G118" s="79" t="s">
        <v>235</v>
      </c>
      <c r="H118" s="59" t="s">
        <v>197</v>
      </c>
      <c r="I118" s="85"/>
      <c r="J118" s="26"/>
      <c r="K118" s="26"/>
      <c r="L118" s="26"/>
      <c r="M118" s="26"/>
      <c r="N118" s="159">
        <f>O118+P118</f>
        <v>16.8</v>
      </c>
      <c r="O118" s="96"/>
      <c r="P118" s="97">
        <v>16.8</v>
      </c>
    </row>
    <row r="119" spans="1:16" ht="78.75">
      <c r="A119" s="79" t="s">
        <v>238</v>
      </c>
      <c r="B119" s="78" t="s">
        <v>237</v>
      </c>
      <c r="C119" s="61" t="s">
        <v>222</v>
      </c>
      <c r="D119" s="61">
        <f>D118</f>
        <v>26884.600000000002</v>
      </c>
      <c r="E119" s="61"/>
      <c r="F119" s="82" t="s">
        <v>239</v>
      </c>
      <c r="G119" s="79" t="s">
        <v>192</v>
      </c>
      <c r="H119" s="59" t="s">
        <v>188</v>
      </c>
      <c r="I119" s="26"/>
      <c r="J119" s="26"/>
      <c r="K119" s="26"/>
      <c r="L119" s="26"/>
      <c r="M119" s="26"/>
      <c r="N119" s="159">
        <f aca="true" t="shared" si="0" ref="N119:N181">O119+P119</f>
        <v>22</v>
      </c>
      <c r="O119" s="96"/>
      <c r="P119" s="97">
        <v>22</v>
      </c>
    </row>
    <row r="120" spans="1:16" ht="31.5">
      <c r="A120" s="88">
        <v>18</v>
      </c>
      <c r="B120" s="73" t="s">
        <v>240</v>
      </c>
      <c r="C120" s="88">
        <v>18</v>
      </c>
      <c r="D120" s="86">
        <f>D119</f>
        <v>26884.600000000002</v>
      </c>
      <c r="E120" s="86"/>
      <c r="F120" s="75"/>
      <c r="G120" s="76"/>
      <c r="H120" s="75"/>
      <c r="I120" s="77"/>
      <c r="J120" s="77"/>
      <c r="K120" s="77"/>
      <c r="L120" s="77"/>
      <c r="M120" s="77"/>
      <c r="N120" s="159"/>
      <c r="O120" s="96"/>
      <c r="P120" s="97"/>
    </row>
    <row r="121" spans="1:16" ht="15.75">
      <c r="A121" s="484" t="s">
        <v>253</v>
      </c>
      <c r="B121" s="485"/>
      <c r="C121" s="485"/>
      <c r="D121" s="485"/>
      <c r="E121" s="485"/>
      <c r="F121" s="485"/>
      <c r="G121" s="485"/>
      <c r="H121" s="485"/>
      <c r="I121" s="485"/>
      <c r="J121" s="485"/>
      <c r="K121" s="485"/>
      <c r="L121" s="485"/>
      <c r="M121" s="486"/>
      <c r="N121" s="159">
        <f t="shared" si="0"/>
        <v>111.1</v>
      </c>
      <c r="O121" s="96"/>
      <c r="P121" s="97">
        <v>111.1</v>
      </c>
    </row>
    <row r="122" spans="1:16" ht="60">
      <c r="A122" s="133" t="s">
        <v>224</v>
      </c>
      <c r="B122" s="226" t="s">
        <v>464</v>
      </c>
      <c r="C122" s="227">
        <v>1094.3</v>
      </c>
      <c r="D122" s="228" t="s">
        <v>465</v>
      </c>
      <c r="E122" s="228"/>
      <c r="F122" s="228" t="s">
        <v>466</v>
      </c>
      <c r="G122" s="229" t="s">
        <v>467</v>
      </c>
      <c r="H122" s="227">
        <v>7</v>
      </c>
      <c r="I122" s="230"/>
      <c r="J122" s="230"/>
      <c r="K122" s="230"/>
      <c r="L122" s="231"/>
      <c r="M122" s="26"/>
      <c r="N122" s="159"/>
      <c r="O122" s="96"/>
      <c r="P122" s="97"/>
    </row>
    <row r="123" spans="1:16" ht="15.75">
      <c r="A123" s="468" t="s">
        <v>227</v>
      </c>
      <c r="B123" s="471" t="s">
        <v>468</v>
      </c>
      <c r="C123" s="474">
        <v>634</v>
      </c>
      <c r="D123" s="228" t="str">
        <f>$C$14</f>
        <v>км</v>
      </c>
      <c r="E123" s="228"/>
      <c r="F123" s="228" t="s">
        <v>466</v>
      </c>
      <c r="G123" s="229" t="s">
        <v>467</v>
      </c>
      <c r="H123" s="227">
        <v>7</v>
      </c>
      <c r="I123" s="230"/>
      <c r="J123" s="230"/>
      <c r="K123" s="230"/>
      <c r="L123" s="231"/>
      <c r="M123" s="26"/>
      <c r="N123" s="159">
        <f t="shared" si="0"/>
        <v>11.7</v>
      </c>
      <c r="O123" s="96"/>
      <c r="P123" s="97">
        <v>11.7</v>
      </c>
    </row>
    <row r="124" spans="1:16" ht="45">
      <c r="A124" s="469"/>
      <c r="B124" s="472"/>
      <c r="C124" s="475"/>
      <c r="D124" s="228" t="s">
        <v>469</v>
      </c>
      <c r="E124" s="228"/>
      <c r="F124" s="228" t="s">
        <v>470</v>
      </c>
      <c r="G124" s="233" t="s">
        <v>467</v>
      </c>
      <c r="H124" s="227">
        <v>30</v>
      </c>
      <c r="I124" s="234"/>
      <c r="J124" s="234"/>
      <c r="K124" s="234"/>
      <c r="L124" s="235"/>
      <c r="M124" s="26"/>
      <c r="N124" s="159">
        <f t="shared" si="0"/>
        <v>11</v>
      </c>
      <c r="O124" s="96"/>
      <c r="P124" s="97">
        <v>11</v>
      </c>
    </row>
    <row r="125" spans="1:16" ht="60">
      <c r="A125" s="470"/>
      <c r="B125" s="473"/>
      <c r="C125" s="476"/>
      <c r="D125" s="228" t="s">
        <v>471</v>
      </c>
      <c r="E125" s="228"/>
      <c r="F125" s="228" t="s">
        <v>472</v>
      </c>
      <c r="G125" s="229" t="s">
        <v>198</v>
      </c>
      <c r="H125" s="227">
        <v>2</v>
      </c>
      <c r="I125" s="234"/>
      <c r="J125" s="234"/>
      <c r="K125" s="234"/>
      <c r="L125" s="235"/>
      <c r="M125" s="26"/>
      <c r="N125" s="159"/>
      <c r="O125" s="96"/>
      <c r="P125" s="97"/>
    </row>
    <row r="126" spans="1:16" ht="15.75">
      <c r="A126" s="468" t="s">
        <v>234</v>
      </c>
      <c r="B126" s="481" t="s">
        <v>473</v>
      </c>
      <c r="C126" s="487">
        <v>667.7</v>
      </c>
      <c r="D126" s="228" t="str">
        <f>$C$14</f>
        <v>км</v>
      </c>
      <c r="E126" s="228"/>
      <c r="F126" s="228" t="s">
        <v>466</v>
      </c>
      <c r="G126" s="229" t="s">
        <v>467</v>
      </c>
      <c r="H126" s="227">
        <v>4</v>
      </c>
      <c r="I126" s="234"/>
      <c r="J126" s="234"/>
      <c r="K126" s="234"/>
      <c r="L126" s="235"/>
      <c r="M126" s="26"/>
      <c r="N126" s="159">
        <f t="shared" si="0"/>
        <v>40.1</v>
      </c>
      <c r="O126" s="96"/>
      <c r="P126" s="97">
        <v>40.1</v>
      </c>
    </row>
    <row r="127" spans="1:16" ht="60">
      <c r="A127" s="470"/>
      <c r="B127" s="482"/>
      <c r="C127" s="476"/>
      <c r="D127" s="228" t="s">
        <v>471</v>
      </c>
      <c r="E127" s="228"/>
      <c r="F127" s="228" t="s">
        <v>472</v>
      </c>
      <c r="G127" s="229" t="s">
        <v>198</v>
      </c>
      <c r="H127" s="227">
        <v>2</v>
      </c>
      <c r="I127" s="234"/>
      <c r="J127" s="234"/>
      <c r="K127" s="234"/>
      <c r="L127" s="237"/>
      <c r="M127" s="26"/>
      <c r="N127" s="159">
        <f t="shared" si="0"/>
        <v>0</v>
      </c>
      <c r="O127" s="96"/>
      <c r="P127" s="97"/>
    </row>
    <row r="128" spans="1:16" ht="15" customHeight="1">
      <c r="A128" s="468" t="s">
        <v>238</v>
      </c>
      <c r="B128" s="481" t="s">
        <v>474</v>
      </c>
      <c r="C128" s="488">
        <v>341.6</v>
      </c>
      <c r="D128" s="228" t="s">
        <v>475</v>
      </c>
      <c r="E128" s="228"/>
      <c r="F128" s="228"/>
      <c r="G128" s="229"/>
      <c r="H128" s="227"/>
      <c r="I128" s="234"/>
      <c r="J128" s="234"/>
      <c r="K128" s="234"/>
      <c r="L128" s="237"/>
      <c r="M128" s="26"/>
      <c r="N128" s="159">
        <f t="shared" si="0"/>
        <v>18.1</v>
      </c>
      <c r="O128" s="96"/>
      <c r="P128" s="97">
        <v>18.1</v>
      </c>
    </row>
    <row r="129" spans="1:16" ht="30">
      <c r="A129" s="470"/>
      <c r="B129" s="482"/>
      <c r="C129" s="476"/>
      <c r="D129" s="228" t="s">
        <v>476</v>
      </c>
      <c r="E129" s="228"/>
      <c r="F129" s="228" t="s">
        <v>477</v>
      </c>
      <c r="G129" s="229" t="s">
        <v>198</v>
      </c>
      <c r="H129" s="227">
        <v>1</v>
      </c>
      <c r="I129" s="234"/>
      <c r="J129" s="234"/>
      <c r="K129" s="234"/>
      <c r="L129" s="237"/>
      <c r="M129" s="26"/>
      <c r="N129" s="159">
        <f t="shared" si="0"/>
        <v>22</v>
      </c>
      <c r="O129" s="96"/>
      <c r="P129" s="97">
        <v>22</v>
      </c>
    </row>
    <row r="130" spans="1:16" ht="15.75">
      <c r="A130" s="133" t="s">
        <v>393</v>
      </c>
      <c r="B130" s="241" t="s">
        <v>478</v>
      </c>
      <c r="C130" s="99">
        <v>652.7</v>
      </c>
      <c r="D130" s="228" t="str">
        <f>$C$14</f>
        <v>км</v>
      </c>
      <c r="E130" s="228"/>
      <c r="F130" s="228" t="s">
        <v>466</v>
      </c>
      <c r="G130" s="229" t="s">
        <v>467</v>
      </c>
      <c r="H130" s="227">
        <v>6</v>
      </c>
      <c r="I130" s="234"/>
      <c r="J130" s="234"/>
      <c r="K130" s="234"/>
      <c r="L130" s="237"/>
      <c r="M130" s="26"/>
      <c r="N130" s="159"/>
      <c r="O130" s="96"/>
      <c r="P130" s="97"/>
    </row>
    <row r="131" spans="1:16" ht="15.75">
      <c r="A131" s="133" t="s">
        <v>494</v>
      </c>
      <c r="B131" s="241" t="s">
        <v>479</v>
      </c>
      <c r="C131" s="99">
        <v>1622.2</v>
      </c>
      <c r="D131" s="228" t="str">
        <f>$C$14</f>
        <v>км</v>
      </c>
      <c r="E131" s="228"/>
      <c r="F131" s="228" t="s">
        <v>466</v>
      </c>
      <c r="G131" s="229" t="s">
        <v>467</v>
      </c>
      <c r="H131" s="227">
        <v>9</v>
      </c>
      <c r="I131" s="234"/>
      <c r="J131" s="234"/>
      <c r="K131" s="234"/>
      <c r="L131" s="237"/>
      <c r="M131" s="26"/>
      <c r="N131" s="159">
        <f t="shared" si="0"/>
        <v>22</v>
      </c>
      <c r="O131" s="96"/>
      <c r="P131" s="97">
        <v>22</v>
      </c>
    </row>
    <row r="132" spans="1:16" ht="15.75">
      <c r="A132" s="468" t="s">
        <v>495</v>
      </c>
      <c r="B132" s="481" t="s">
        <v>480</v>
      </c>
      <c r="C132" s="487">
        <v>1642</v>
      </c>
      <c r="D132" s="228" t="str">
        <f>$C$14</f>
        <v>км</v>
      </c>
      <c r="E132" s="228"/>
      <c r="F132" s="228" t="s">
        <v>466</v>
      </c>
      <c r="G132" s="229" t="s">
        <v>467</v>
      </c>
      <c r="H132" s="227">
        <v>2</v>
      </c>
      <c r="I132" s="234"/>
      <c r="J132" s="234"/>
      <c r="K132" s="234"/>
      <c r="L132" s="237"/>
      <c r="M132" s="26"/>
      <c r="N132" s="159">
        <f t="shared" si="0"/>
        <v>46.1</v>
      </c>
      <c r="O132" s="96"/>
      <c r="P132" s="97">
        <v>46.1</v>
      </c>
    </row>
    <row r="133" spans="1:16" ht="45">
      <c r="A133" s="470"/>
      <c r="B133" s="482"/>
      <c r="C133" s="476"/>
      <c r="D133" s="228" t="s">
        <v>481</v>
      </c>
      <c r="E133" s="238"/>
      <c r="F133" s="238" t="s">
        <v>482</v>
      </c>
      <c r="G133" s="233" t="s">
        <v>467</v>
      </c>
      <c r="H133" s="227">
        <v>96</v>
      </c>
      <c r="I133" s="234"/>
      <c r="J133" s="234"/>
      <c r="K133" s="234"/>
      <c r="L133" s="237"/>
      <c r="M133" s="26"/>
      <c r="N133" s="159"/>
      <c r="O133" s="96"/>
      <c r="P133" s="97"/>
    </row>
    <row r="134" spans="1:16" ht="15.75">
      <c r="A134" s="133" t="s">
        <v>496</v>
      </c>
      <c r="B134" s="241" t="s">
        <v>483</v>
      </c>
      <c r="C134" s="99">
        <v>1568.5</v>
      </c>
      <c r="D134" s="228" t="str">
        <f>$C$14</f>
        <v>км</v>
      </c>
      <c r="E134" s="228"/>
      <c r="F134" s="228" t="s">
        <v>466</v>
      </c>
      <c r="G134" s="229" t="s">
        <v>467</v>
      </c>
      <c r="H134" s="227">
        <v>5</v>
      </c>
      <c r="I134" s="234"/>
      <c r="J134" s="234"/>
      <c r="K134" s="234"/>
      <c r="L134" s="237"/>
      <c r="M134" s="26"/>
      <c r="N134" s="159">
        <f t="shared" si="0"/>
        <v>69.5</v>
      </c>
      <c r="O134" s="96"/>
      <c r="P134" s="97">
        <v>69.5</v>
      </c>
    </row>
    <row r="135" spans="1:16" ht="15.75">
      <c r="A135" s="468" t="s">
        <v>497</v>
      </c>
      <c r="B135" s="483" t="s">
        <v>484</v>
      </c>
      <c r="C135" s="474">
        <v>1632.4</v>
      </c>
      <c r="D135" s="228" t="str">
        <f>$C$14</f>
        <v>км</v>
      </c>
      <c r="E135" s="228"/>
      <c r="F135" s="228" t="s">
        <v>466</v>
      </c>
      <c r="G135" s="229" t="s">
        <v>467</v>
      </c>
      <c r="H135" s="227">
        <v>11</v>
      </c>
      <c r="I135" s="234"/>
      <c r="J135" s="234"/>
      <c r="K135" s="234"/>
      <c r="L135" s="237"/>
      <c r="M135" s="26"/>
      <c r="N135" s="159"/>
      <c r="O135" s="96"/>
      <c r="P135" s="97"/>
    </row>
    <row r="136" spans="1:16" ht="30">
      <c r="A136" s="470"/>
      <c r="B136" s="473"/>
      <c r="C136" s="476"/>
      <c r="D136" s="228" t="s">
        <v>485</v>
      </c>
      <c r="E136" s="238"/>
      <c r="F136" s="238" t="s">
        <v>482</v>
      </c>
      <c r="G136" s="233" t="s">
        <v>467</v>
      </c>
      <c r="H136" s="227">
        <v>96</v>
      </c>
      <c r="I136" s="234"/>
      <c r="J136" s="234"/>
      <c r="K136" s="234"/>
      <c r="L136" s="237"/>
      <c r="M136" s="26"/>
      <c r="N136" s="159">
        <f t="shared" si="0"/>
        <v>7</v>
      </c>
      <c r="O136" s="96"/>
      <c r="P136" s="97">
        <v>7</v>
      </c>
    </row>
    <row r="137" spans="1:16" ht="15.75">
      <c r="A137" s="133" t="s">
        <v>498</v>
      </c>
      <c r="B137" s="242" t="s">
        <v>486</v>
      </c>
      <c r="C137" s="227">
        <v>3131.3</v>
      </c>
      <c r="D137" s="228" t="str">
        <f>$C$14</f>
        <v>км</v>
      </c>
      <c r="E137" s="228"/>
      <c r="F137" s="228" t="s">
        <v>466</v>
      </c>
      <c r="G137" s="229" t="s">
        <v>467</v>
      </c>
      <c r="H137" s="227">
        <v>18</v>
      </c>
      <c r="I137" s="234"/>
      <c r="J137" s="234"/>
      <c r="K137" s="234"/>
      <c r="L137" s="237"/>
      <c r="M137" s="26"/>
      <c r="N137" s="159">
        <f t="shared" si="0"/>
        <v>22.4</v>
      </c>
      <c r="O137" s="96"/>
      <c r="P137" s="97">
        <v>22.4</v>
      </c>
    </row>
    <row r="138" spans="1:16" ht="15.75">
      <c r="A138" s="468" t="s">
        <v>499</v>
      </c>
      <c r="B138" s="481" t="s">
        <v>487</v>
      </c>
      <c r="C138" s="474">
        <v>1657.2</v>
      </c>
      <c r="D138" s="228" t="str">
        <f>$C$14</f>
        <v>км</v>
      </c>
      <c r="E138" s="228"/>
      <c r="F138" s="228" t="s">
        <v>466</v>
      </c>
      <c r="G138" s="229" t="s">
        <v>467</v>
      </c>
      <c r="H138" s="227">
        <v>30</v>
      </c>
      <c r="I138" s="234"/>
      <c r="J138" s="234"/>
      <c r="K138" s="234"/>
      <c r="L138" s="237"/>
      <c r="M138" s="26"/>
      <c r="N138" s="159">
        <f t="shared" si="0"/>
        <v>4</v>
      </c>
      <c r="O138" s="96"/>
      <c r="P138" s="97">
        <v>4</v>
      </c>
    </row>
    <row r="139" spans="1:16" ht="60">
      <c r="A139" s="469"/>
      <c r="B139" s="493"/>
      <c r="C139" s="475"/>
      <c r="D139" s="228" t="s">
        <v>488</v>
      </c>
      <c r="E139" s="228"/>
      <c r="F139" s="228"/>
      <c r="G139" s="229" t="s">
        <v>198</v>
      </c>
      <c r="H139" s="227">
        <v>8</v>
      </c>
      <c r="I139" s="234"/>
      <c r="J139" s="234"/>
      <c r="K139" s="234"/>
      <c r="L139" s="237"/>
      <c r="M139" s="26"/>
      <c r="N139" s="159">
        <f t="shared" si="0"/>
        <v>9</v>
      </c>
      <c r="O139" s="96"/>
      <c r="P139" s="97">
        <v>9</v>
      </c>
    </row>
    <row r="140" spans="1:16" ht="45">
      <c r="A140" s="470"/>
      <c r="B140" s="482"/>
      <c r="C140" s="476"/>
      <c r="D140" s="228" t="s">
        <v>489</v>
      </c>
      <c r="E140" s="228"/>
      <c r="F140" s="228" t="s">
        <v>490</v>
      </c>
      <c r="G140" s="233" t="s">
        <v>467</v>
      </c>
      <c r="H140" s="239">
        <v>50</v>
      </c>
      <c r="I140" s="240"/>
      <c r="J140" s="240"/>
      <c r="K140" s="240"/>
      <c r="L140" s="240"/>
      <c r="M140" s="26"/>
      <c r="N140" s="159">
        <f t="shared" si="0"/>
        <v>12</v>
      </c>
      <c r="O140" s="96"/>
      <c r="P140" s="97">
        <v>12</v>
      </c>
    </row>
    <row r="141" spans="1:16" ht="15.75">
      <c r="A141" s="468" t="s">
        <v>500</v>
      </c>
      <c r="B141" s="481" t="s">
        <v>491</v>
      </c>
      <c r="C141" s="488">
        <v>594</v>
      </c>
      <c r="D141" s="228" t="str">
        <f>$C$14</f>
        <v>км</v>
      </c>
      <c r="E141" s="228"/>
      <c r="F141" s="228" t="s">
        <v>466</v>
      </c>
      <c r="G141" s="233" t="s">
        <v>467</v>
      </c>
      <c r="H141" s="239">
        <v>25</v>
      </c>
      <c r="I141" s="240"/>
      <c r="J141" s="240"/>
      <c r="K141" s="240"/>
      <c r="L141" s="240"/>
      <c r="M141" s="26"/>
      <c r="N141" s="159">
        <f t="shared" si="0"/>
        <v>15</v>
      </c>
      <c r="O141" s="96"/>
      <c r="P141" s="97">
        <v>15</v>
      </c>
    </row>
    <row r="142" spans="1:16" ht="75">
      <c r="A142" s="469"/>
      <c r="B142" s="493"/>
      <c r="C142" s="475"/>
      <c r="D142" s="228" t="s">
        <v>492</v>
      </c>
      <c r="E142" s="228"/>
      <c r="F142" s="228" t="s">
        <v>493</v>
      </c>
      <c r="G142" s="229" t="s">
        <v>198</v>
      </c>
      <c r="H142" s="239">
        <v>2</v>
      </c>
      <c r="I142" s="240"/>
      <c r="J142" s="240"/>
      <c r="K142" s="240"/>
      <c r="L142" s="240"/>
      <c r="M142" s="26"/>
      <c r="N142" s="159"/>
      <c r="O142" s="96"/>
      <c r="P142" s="97"/>
    </row>
    <row r="143" spans="1:16" ht="60">
      <c r="A143" s="470"/>
      <c r="B143" s="482"/>
      <c r="C143" s="476"/>
      <c r="D143" s="228" t="s">
        <v>471</v>
      </c>
      <c r="E143" s="228"/>
      <c r="F143" s="228" t="s">
        <v>472</v>
      </c>
      <c r="G143" s="229" t="s">
        <v>198</v>
      </c>
      <c r="H143" s="239">
        <v>2</v>
      </c>
      <c r="I143" s="240"/>
      <c r="J143" s="240"/>
      <c r="K143" s="240"/>
      <c r="L143" s="240"/>
      <c r="M143" s="26"/>
      <c r="N143" s="159">
        <f t="shared" si="0"/>
        <v>19.5</v>
      </c>
      <c r="O143" s="96"/>
      <c r="P143" s="97">
        <v>19.5</v>
      </c>
    </row>
    <row r="144" spans="1:16" ht="31.5">
      <c r="A144" s="88">
        <v>12</v>
      </c>
      <c r="B144" s="73" t="s">
        <v>219</v>
      </c>
      <c r="C144" s="222">
        <v>12</v>
      </c>
      <c r="D144" s="86">
        <f>SUM(C122:C143)</f>
        <v>15237.900000000001</v>
      </c>
      <c r="E144" s="86"/>
      <c r="F144" s="75"/>
      <c r="G144" s="76"/>
      <c r="H144" s="75"/>
      <c r="I144" s="77"/>
      <c r="J144" s="77"/>
      <c r="K144" s="77"/>
      <c r="L144" s="77"/>
      <c r="M144" s="77"/>
      <c r="N144" s="159">
        <f t="shared" si="0"/>
        <v>81</v>
      </c>
      <c r="O144" s="96"/>
      <c r="P144" s="97">
        <v>81</v>
      </c>
    </row>
    <row r="145" spans="1:16" ht="15.75">
      <c r="A145" s="461" t="s">
        <v>280</v>
      </c>
      <c r="B145" s="462"/>
      <c r="C145" s="462"/>
      <c r="D145" s="462"/>
      <c r="E145" s="462"/>
      <c r="F145" s="462"/>
      <c r="G145" s="462"/>
      <c r="H145" s="462"/>
      <c r="I145" s="462"/>
      <c r="J145" s="462"/>
      <c r="K145" s="462"/>
      <c r="L145" s="462"/>
      <c r="M145" s="463"/>
      <c r="N145" s="159"/>
      <c r="O145" s="96"/>
      <c r="P145" s="97"/>
    </row>
    <row r="146" spans="1:16" ht="157.5">
      <c r="A146" s="26"/>
      <c r="B146" s="100" t="s">
        <v>305</v>
      </c>
      <c r="C146" s="84" t="s">
        <v>306</v>
      </c>
      <c r="D146" s="84">
        <v>621.6</v>
      </c>
      <c r="E146" s="84"/>
      <c r="F146" s="4" t="s">
        <v>307</v>
      </c>
      <c r="G146" s="94" t="s">
        <v>308</v>
      </c>
      <c r="H146" s="95" t="s">
        <v>309</v>
      </c>
      <c r="I146" s="159">
        <f>J146+N118</f>
        <v>16.8</v>
      </c>
      <c r="J146" s="96"/>
      <c r="K146" s="96"/>
      <c r="L146" s="96"/>
      <c r="M146" s="96"/>
      <c r="N146" s="159">
        <f t="shared" si="0"/>
        <v>19.5</v>
      </c>
      <c r="O146" s="96"/>
      <c r="P146" s="97">
        <v>19.5</v>
      </c>
    </row>
    <row r="147" spans="1:16" ht="31.5">
      <c r="A147" s="26"/>
      <c r="B147" s="160"/>
      <c r="C147" s="104"/>
      <c r="D147" s="84"/>
      <c r="E147" s="84"/>
      <c r="F147" s="4" t="s">
        <v>310</v>
      </c>
      <c r="G147" s="98" t="s">
        <v>308</v>
      </c>
      <c r="H147" s="99" t="s">
        <v>311</v>
      </c>
      <c r="I147" s="159">
        <f>J147+N119</f>
        <v>22</v>
      </c>
      <c r="J147" s="96"/>
      <c r="K147" s="96"/>
      <c r="L147" s="96"/>
      <c r="M147" s="96"/>
      <c r="N147" s="159">
        <f t="shared" si="0"/>
        <v>83.5</v>
      </c>
      <c r="O147" s="96"/>
      <c r="P147" s="97">
        <v>83.5</v>
      </c>
    </row>
    <row r="148" spans="1:16" ht="15.75">
      <c r="A148" s="26"/>
      <c r="B148" s="160"/>
      <c r="C148" s="104"/>
      <c r="D148" s="84"/>
      <c r="E148" s="84"/>
      <c r="F148" s="26"/>
      <c r="G148" s="94"/>
      <c r="H148" s="95"/>
      <c r="I148" s="159"/>
      <c r="J148" s="96"/>
      <c r="K148" s="96"/>
      <c r="L148" s="96"/>
      <c r="M148" s="96"/>
      <c r="N148" s="159"/>
      <c r="O148" s="96"/>
      <c r="P148" s="97"/>
    </row>
    <row r="149" spans="1:16" ht="15.75">
      <c r="A149" s="26"/>
      <c r="B149" s="160" t="s">
        <v>312</v>
      </c>
      <c r="C149" s="84" t="s">
        <v>306</v>
      </c>
      <c r="D149" s="84">
        <v>1747.5</v>
      </c>
      <c r="E149" s="84"/>
      <c r="F149" s="26" t="s">
        <v>313</v>
      </c>
      <c r="G149" s="94" t="s">
        <v>308</v>
      </c>
      <c r="H149" s="95" t="s">
        <v>222</v>
      </c>
      <c r="I149" s="159">
        <f>J149+N121</f>
        <v>111.1</v>
      </c>
      <c r="J149" s="96"/>
      <c r="K149" s="96"/>
      <c r="L149" s="96"/>
      <c r="M149" s="96"/>
      <c r="N149" s="159">
        <f t="shared" si="0"/>
        <v>39</v>
      </c>
      <c r="O149" s="96"/>
      <c r="P149" s="97">
        <v>39</v>
      </c>
    </row>
    <row r="150" spans="1:16" ht="15.75">
      <c r="A150" s="26"/>
      <c r="B150" s="160"/>
      <c r="C150" s="104"/>
      <c r="D150" s="84"/>
      <c r="E150" s="84"/>
      <c r="F150" s="26"/>
      <c r="G150" s="94"/>
      <c r="H150" s="95"/>
      <c r="I150" s="159"/>
      <c r="J150" s="96"/>
      <c r="K150" s="96"/>
      <c r="L150" s="96"/>
      <c r="M150" s="96"/>
      <c r="N150" s="159">
        <f t="shared" si="0"/>
        <v>44.3</v>
      </c>
      <c r="O150" s="96"/>
      <c r="P150" s="97">
        <v>44.3</v>
      </c>
    </row>
    <row r="151" spans="1:16" ht="63">
      <c r="A151" s="26"/>
      <c r="B151" s="160" t="s">
        <v>314</v>
      </c>
      <c r="C151" s="84" t="s">
        <v>306</v>
      </c>
      <c r="D151" s="84">
        <v>363.6</v>
      </c>
      <c r="E151" s="84"/>
      <c r="F151" s="167" t="s">
        <v>315</v>
      </c>
      <c r="G151" s="168" t="s">
        <v>316</v>
      </c>
      <c r="H151" s="95" t="s">
        <v>309</v>
      </c>
      <c r="I151" s="159">
        <f>J151+N123</f>
        <v>11.7</v>
      </c>
      <c r="J151" s="96"/>
      <c r="K151" s="96"/>
      <c r="L151" s="96"/>
      <c r="M151" s="96"/>
      <c r="N151" s="159">
        <f t="shared" si="0"/>
        <v>20</v>
      </c>
      <c r="O151" s="96"/>
      <c r="P151" s="97">
        <v>20</v>
      </c>
    </row>
    <row r="152" spans="1:16" ht="31.5">
      <c r="A152" s="26"/>
      <c r="B152" s="160"/>
      <c r="C152" s="104"/>
      <c r="D152" s="84"/>
      <c r="E152" s="84"/>
      <c r="F152" s="167" t="s">
        <v>310</v>
      </c>
      <c r="G152" s="168" t="s">
        <v>308</v>
      </c>
      <c r="H152" s="95" t="s">
        <v>311</v>
      </c>
      <c r="I152" s="159">
        <f>J152+N124</f>
        <v>11</v>
      </c>
      <c r="J152" s="96"/>
      <c r="K152" s="96"/>
      <c r="L152" s="96"/>
      <c r="M152" s="96"/>
      <c r="N152" s="159"/>
      <c r="O152" s="96"/>
      <c r="P152" s="97"/>
    </row>
    <row r="153" spans="1:16" ht="15.75">
      <c r="A153" s="26"/>
      <c r="B153" s="160"/>
      <c r="C153" s="104"/>
      <c r="D153" s="84"/>
      <c r="E153" s="84"/>
      <c r="F153" s="167"/>
      <c r="G153" s="168"/>
      <c r="H153" s="95"/>
      <c r="I153" s="159"/>
      <c r="J153" s="96"/>
      <c r="K153" s="96"/>
      <c r="L153" s="96"/>
      <c r="M153" s="96"/>
      <c r="N153" s="159">
        <f t="shared" si="0"/>
        <v>9</v>
      </c>
      <c r="O153" s="96"/>
      <c r="P153" s="97">
        <v>9</v>
      </c>
    </row>
    <row r="154" spans="1:16" ht="31.5">
      <c r="A154" s="26"/>
      <c r="B154" s="160" t="s">
        <v>317</v>
      </c>
      <c r="C154" s="84" t="s">
        <v>306</v>
      </c>
      <c r="D154" s="84">
        <v>642.5</v>
      </c>
      <c r="E154" s="84"/>
      <c r="F154" s="167" t="s">
        <v>318</v>
      </c>
      <c r="G154" s="168" t="s">
        <v>308</v>
      </c>
      <c r="H154" s="95" t="s">
        <v>309</v>
      </c>
      <c r="I154" s="159">
        <f>J154+N126</f>
        <v>40.1</v>
      </c>
      <c r="J154" s="96"/>
      <c r="K154" s="96"/>
      <c r="L154" s="96"/>
      <c r="M154" s="96"/>
      <c r="N154" s="159">
        <f t="shared" si="0"/>
        <v>94.3</v>
      </c>
      <c r="O154" s="96"/>
      <c r="P154" s="97">
        <v>94.3</v>
      </c>
    </row>
    <row r="155" spans="1:16" ht="15.75">
      <c r="A155" s="26"/>
      <c r="B155" s="160"/>
      <c r="C155" s="104"/>
      <c r="D155" s="84"/>
      <c r="E155" s="84"/>
      <c r="F155" s="167"/>
      <c r="G155" s="168"/>
      <c r="H155" s="95"/>
      <c r="I155" s="159"/>
      <c r="J155" s="96"/>
      <c r="K155" s="96"/>
      <c r="L155" s="96"/>
      <c r="M155" s="96"/>
      <c r="N155" s="159"/>
      <c r="O155" s="96"/>
      <c r="P155" s="97"/>
    </row>
    <row r="156" spans="1:16" ht="31.5">
      <c r="A156" s="26"/>
      <c r="B156" s="160" t="s">
        <v>319</v>
      </c>
      <c r="C156" s="84" t="s">
        <v>306</v>
      </c>
      <c r="D156" s="84">
        <v>642.4</v>
      </c>
      <c r="E156" s="84"/>
      <c r="F156" s="167" t="s">
        <v>320</v>
      </c>
      <c r="G156" s="168" t="s">
        <v>308</v>
      </c>
      <c r="H156" s="95" t="s">
        <v>222</v>
      </c>
      <c r="I156" s="159">
        <f>J156+N128</f>
        <v>18.1</v>
      </c>
      <c r="J156" s="96"/>
      <c r="K156" s="96"/>
      <c r="L156" s="96"/>
      <c r="M156" s="96"/>
      <c r="N156" s="159">
        <f t="shared" si="0"/>
        <v>9</v>
      </c>
      <c r="O156" s="96"/>
      <c r="P156" s="97">
        <v>9</v>
      </c>
    </row>
    <row r="157" spans="1:16" ht="30">
      <c r="A157" s="26"/>
      <c r="B157" s="160"/>
      <c r="C157" s="104"/>
      <c r="D157" s="84"/>
      <c r="E157" s="84"/>
      <c r="F157" s="167" t="s">
        <v>321</v>
      </c>
      <c r="G157" s="169" t="s">
        <v>308</v>
      </c>
      <c r="H157" s="99" t="s">
        <v>311</v>
      </c>
      <c r="I157" s="159">
        <f>J157+N129</f>
        <v>22</v>
      </c>
      <c r="J157" s="96"/>
      <c r="K157" s="96"/>
      <c r="L157" s="96"/>
      <c r="M157" s="96"/>
      <c r="N157" s="159">
        <f t="shared" si="0"/>
        <v>75</v>
      </c>
      <c r="O157" s="96"/>
      <c r="P157" s="97">
        <v>75</v>
      </c>
    </row>
    <row r="158" spans="1:16" ht="15.75">
      <c r="A158" s="26"/>
      <c r="B158" s="160"/>
      <c r="C158" s="104"/>
      <c r="D158" s="84"/>
      <c r="E158" s="84"/>
      <c r="F158" s="167"/>
      <c r="G158" s="168"/>
      <c r="H158" s="95"/>
      <c r="I158" s="159"/>
      <c r="J158" s="96"/>
      <c r="K158" s="96"/>
      <c r="L158" s="96"/>
      <c r="M158" s="96"/>
      <c r="N158" s="159">
        <f t="shared" si="0"/>
        <v>20.6</v>
      </c>
      <c r="O158" s="96"/>
      <c r="P158" s="97">
        <v>20.6</v>
      </c>
    </row>
    <row r="159" spans="1:16" ht="31.5">
      <c r="A159" s="26"/>
      <c r="B159" s="160" t="s">
        <v>322</v>
      </c>
      <c r="C159" s="84" t="s">
        <v>306</v>
      </c>
      <c r="D159" s="84">
        <v>1090.8</v>
      </c>
      <c r="E159" s="84"/>
      <c r="F159" s="167" t="s">
        <v>323</v>
      </c>
      <c r="G159" s="169" t="s">
        <v>308</v>
      </c>
      <c r="H159" s="99" t="s">
        <v>311</v>
      </c>
      <c r="I159" s="159">
        <f>J159+N131</f>
        <v>22</v>
      </c>
      <c r="J159" s="96"/>
      <c r="K159" s="96"/>
      <c r="L159" s="96"/>
      <c r="M159" s="96"/>
      <c r="N159" s="159"/>
      <c r="O159" s="96"/>
      <c r="P159" s="97"/>
    </row>
    <row r="160" spans="1:16" ht="31.5">
      <c r="A160" s="26"/>
      <c r="B160" s="160"/>
      <c r="C160" s="104"/>
      <c r="D160" s="84"/>
      <c r="E160" s="84"/>
      <c r="F160" s="167" t="s">
        <v>324</v>
      </c>
      <c r="G160" s="168" t="s">
        <v>308</v>
      </c>
      <c r="H160" s="95" t="s">
        <v>222</v>
      </c>
      <c r="I160" s="159">
        <f>J160+N132</f>
        <v>46.1</v>
      </c>
      <c r="J160" s="96"/>
      <c r="K160" s="96"/>
      <c r="L160" s="96"/>
      <c r="M160" s="96"/>
      <c r="N160" s="159"/>
      <c r="O160" s="96"/>
      <c r="P160" s="97"/>
    </row>
    <row r="161" spans="1:16" ht="15.75">
      <c r="A161" s="26"/>
      <c r="B161" s="160"/>
      <c r="C161" s="104"/>
      <c r="D161" s="84"/>
      <c r="E161" s="84"/>
      <c r="F161" s="167"/>
      <c r="G161" s="168"/>
      <c r="H161" s="95"/>
      <c r="I161" s="159"/>
      <c r="J161" s="96"/>
      <c r="K161" s="96"/>
      <c r="L161" s="96"/>
      <c r="M161" s="96"/>
      <c r="N161" s="159">
        <f t="shared" si="0"/>
        <v>30</v>
      </c>
      <c r="O161" s="96"/>
      <c r="P161" s="97">
        <v>30</v>
      </c>
    </row>
    <row r="162" spans="1:16" ht="47.25">
      <c r="A162" s="26"/>
      <c r="B162" s="160" t="s">
        <v>325</v>
      </c>
      <c r="C162" s="84" t="s">
        <v>306</v>
      </c>
      <c r="D162" s="84">
        <v>1114.5</v>
      </c>
      <c r="E162" s="84"/>
      <c r="F162" s="167" t="s">
        <v>326</v>
      </c>
      <c r="G162" s="168" t="s">
        <v>308</v>
      </c>
      <c r="H162" s="95" t="s">
        <v>222</v>
      </c>
      <c r="I162" s="159">
        <f>J162+N134</f>
        <v>69.5</v>
      </c>
      <c r="J162" s="96"/>
      <c r="K162" s="96"/>
      <c r="L162" s="96"/>
      <c r="M162" s="96"/>
      <c r="N162" s="159">
        <f t="shared" si="0"/>
        <v>10</v>
      </c>
      <c r="O162" s="96"/>
      <c r="P162" s="97">
        <v>10</v>
      </c>
    </row>
    <row r="163" spans="1:16" ht="15.75">
      <c r="A163" s="26"/>
      <c r="B163" s="101" t="s">
        <v>327</v>
      </c>
      <c r="C163" s="84" t="s">
        <v>306</v>
      </c>
      <c r="D163" s="84">
        <v>92.6</v>
      </c>
      <c r="E163" s="84"/>
      <c r="F163" s="167"/>
      <c r="G163" s="168"/>
      <c r="H163" s="95"/>
      <c r="I163" s="159"/>
      <c r="J163" s="96"/>
      <c r="K163" s="96"/>
      <c r="L163" s="96"/>
      <c r="M163" s="96"/>
      <c r="N163" s="159"/>
      <c r="O163" s="96"/>
      <c r="P163" s="97"/>
    </row>
    <row r="164" spans="1:16" ht="47.25">
      <c r="A164" s="26"/>
      <c r="B164" s="160" t="s">
        <v>328</v>
      </c>
      <c r="C164" s="84" t="s">
        <v>306</v>
      </c>
      <c r="D164" s="84">
        <v>1112.9</v>
      </c>
      <c r="E164" s="84"/>
      <c r="F164" s="167" t="s">
        <v>329</v>
      </c>
      <c r="G164" s="168" t="s">
        <v>308</v>
      </c>
      <c r="H164" s="95" t="s">
        <v>222</v>
      </c>
      <c r="I164" s="159">
        <f aca="true" t="shared" si="1" ref="I164:I169">J164+N136</f>
        <v>7</v>
      </c>
      <c r="J164" s="96"/>
      <c r="K164" s="96"/>
      <c r="L164" s="96"/>
      <c r="M164" s="96"/>
      <c r="N164" s="159">
        <f t="shared" si="0"/>
        <v>40.3</v>
      </c>
      <c r="O164" s="96"/>
      <c r="P164" s="97">
        <v>40.3</v>
      </c>
    </row>
    <row r="165" spans="1:16" ht="31.5">
      <c r="A165" s="26"/>
      <c r="B165" s="160"/>
      <c r="C165" s="104"/>
      <c r="D165" s="84"/>
      <c r="E165" s="84"/>
      <c r="F165" s="167" t="s">
        <v>330</v>
      </c>
      <c r="G165" s="168" t="s">
        <v>308</v>
      </c>
      <c r="H165" s="95" t="s">
        <v>222</v>
      </c>
      <c r="I165" s="159">
        <f t="shared" si="1"/>
        <v>22.4</v>
      </c>
      <c r="J165" s="96"/>
      <c r="K165" s="96"/>
      <c r="L165" s="96"/>
      <c r="M165" s="96"/>
      <c r="N165" s="159">
        <f t="shared" si="0"/>
        <v>10</v>
      </c>
      <c r="O165" s="96"/>
      <c r="P165" s="97">
        <v>10</v>
      </c>
    </row>
    <row r="166" spans="1:16" ht="78.75">
      <c r="A166" s="26"/>
      <c r="B166" s="160"/>
      <c r="C166" s="104"/>
      <c r="D166" s="84"/>
      <c r="E166" s="84"/>
      <c r="F166" s="167" t="s">
        <v>331</v>
      </c>
      <c r="G166" s="168" t="s">
        <v>308</v>
      </c>
      <c r="H166" s="95" t="s">
        <v>311</v>
      </c>
      <c r="I166" s="159">
        <f t="shared" si="1"/>
        <v>4</v>
      </c>
      <c r="J166" s="96"/>
      <c r="K166" s="96"/>
      <c r="L166" s="96"/>
      <c r="M166" s="96"/>
      <c r="N166" s="159"/>
      <c r="O166" s="96"/>
      <c r="P166" s="97"/>
    </row>
    <row r="167" spans="1:16" ht="47.25">
      <c r="A167" s="26"/>
      <c r="B167" s="160"/>
      <c r="C167" s="104"/>
      <c r="D167" s="84"/>
      <c r="E167" s="84"/>
      <c r="F167" s="167" t="s">
        <v>332</v>
      </c>
      <c r="G167" s="168" t="s">
        <v>308</v>
      </c>
      <c r="H167" s="95" t="s">
        <v>311</v>
      </c>
      <c r="I167" s="159">
        <f t="shared" si="1"/>
        <v>9</v>
      </c>
      <c r="J167" s="96"/>
      <c r="K167" s="96"/>
      <c r="L167" s="96"/>
      <c r="M167" s="96"/>
      <c r="N167" s="159">
        <f t="shared" si="0"/>
        <v>39.7</v>
      </c>
      <c r="O167" s="96"/>
      <c r="P167" s="97">
        <v>39.7</v>
      </c>
    </row>
    <row r="168" spans="1:16" ht="63">
      <c r="A168" s="26"/>
      <c r="B168" s="160"/>
      <c r="C168" s="104"/>
      <c r="D168" s="84"/>
      <c r="E168" s="84"/>
      <c r="F168" s="167" t="s">
        <v>333</v>
      </c>
      <c r="G168" s="168" t="s">
        <v>308</v>
      </c>
      <c r="H168" s="95" t="s">
        <v>311</v>
      </c>
      <c r="I168" s="159">
        <f t="shared" si="1"/>
        <v>12</v>
      </c>
      <c r="J168" s="96"/>
      <c r="K168" s="96"/>
      <c r="L168" s="96"/>
      <c r="M168" s="96"/>
      <c r="N168" s="159">
        <f t="shared" si="0"/>
        <v>10</v>
      </c>
      <c r="O168" s="96"/>
      <c r="P168" s="97">
        <v>10</v>
      </c>
    </row>
    <row r="169" spans="1:16" ht="78.75">
      <c r="A169" s="26"/>
      <c r="B169" s="160"/>
      <c r="C169" s="104"/>
      <c r="D169" s="84"/>
      <c r="E169" s="84"/>
      <c r="F169" s="167" t="s">
        <v>334</v>
      </c>
      <c r="G169" s="168" t="s">
        <v>316</v>
      </c>
      <c r="H169" s="95" t="s">
        <v>222</v>
      </c>
      <c r="I169" s="159">
        <f t="shared" si="1"/>
        <v>15</v>
      </c>
      <c r="J169" s="96"/>
      <c r="K169" s="96"/>
      <c r="L169" s="96"/>
      <c r="M169" s="96"/>
      <c r="N169" s="159"/>
      <c r="O169" s="96"/>
      <c r="P169" s="97"/>
    </row>
    <row r="170" spans="1:16" ht="15.75">
      <c r="A170" s="26"/>
      <c r="B170" s="160"/>
      <c r="C170" s="104"/>
      <c r="D170" s="84"/>
      <c r="E170" s="84"/>
      <c r="F170" s="167"/>
      <c r="G170" s="168"/>
      <c r="H170" s="95"/>
      <c r="I170" s="159"/>
      <c r="J170" s="96"/>
      <c r="K170" s="96"/>
      <c r="L170" s="96"/>
      <c r="M170" s="96"/>
      <c r="N170" s="159">
        <f t="shared" si="0"/>
        <v>90</v>
      </c>
      <c r="O170" s="96"/>
      <c r="P170" s="97">
        <v>90</v>
      </c>
    </row>
    <row r="171" spans="1:16" ht="47.25">
      <c r="A171" s="26"/>
      <c r="B171" s="160" t="s">
        <v>335</v>
      </c>
      <c r="C171" s="84" t="s">
        <v>306</v>
      </c>
      <c r="D171" s="84">
        <v>1611.3</v>
      </c>
      <c r="E171" s="84"/>
      <c r="F171" s="167" t="s">
        <v>336</v>
      </c>
      <c r="G171" s="168" t="s">
        <v>308</v>
      </c>
      <c r="H171" s="95" t="s">
        <v>337</v>
      </c>
      <c r="I171" s="159">
        <f>J171+N143</f>
        <v>19.5</v>
      </c>
      <c r="J171" s="96"/>
      <c r="K171" s="96"/>
      <c r="L171" s="96"/>
      <c r="M171" s="96"/>
      <c r="N171" s="159">
        <f t="shared" si="0"/>
        <v>50</v>
      </c>
      <c r="O171" s="96"/>
      <c r="P171" s="97">
        <v>50</v>
      </c>
    </row>
    <row r="172" spans="1:16" ht="30">
      <c r="A172" s="26"/>
      <c r="B172" s="101" t="s">
        <v>327</v>
      </c>
      <c r="C172" s="84" t="s">
        <v>306</v>
      </c>
      <c r="D172" s="84">
        <v>100.8</v>
      </c>
      <c r="E172" s="84"/>
      <c r="F172" s="167" t="s">
        <v>338</v>
      </c>
      <c r="G172" s="168" t="s">
        <v>308</v>
      </c>
      <c r="H172" s="95" t="s">
        <v>222</v>
      </c>
      <c r="I172" s="159">
        <f>J172+N144</f>
        <v>81</v>
      </c>
      <c r="J172" s="96"/>
      <c r="K172" s="96"/>
      <c r="L172" s="96"/>
      <c r="M172" s="96"/>
      <c r="N172" s="159">
        <f t="shared" si="0"/>
        <v>97.5</v>
      </c>
      <c r="O172" s="96"/>
      <c r="P172" s="97">
        <v>97.5</v>
      </c>
    </row>
    <row r="173" spans="1:16" ht="15.75">
      <c r="A173" s="26"/>
      <c r="B173" s="160"/>
      <c r="C173" s="104"/>
      <c r="D173" s="84"/>
      <c r="E173" s="84"/>
      <c r="F173" s="167"/>
      <c r="G173" s="168"/>
      <c r="H173" s="95"/>
      <c r="I173" s="159"/>
      <c r="J173" s="96"/>
      <c r="K173" s="96"/>
      <c r="L173" s="96"/>
      <c r="M173" s="96"/>
      <c r="N173" s="159"/>
      <c r="O173" s="96"/>
      <c r="P173" s="97"/>
    </row>
    <row r="174" spans="1:16" ht="47.25">
      <c r="A174" s="26"/>
      <c r="B174" s="160" t="s">
        <v>339</v>
      </c>
      <c r="C174" s="84" t="s">
        <v>306</v>
      </c>
      <c r="D174" s="84">
        <v>1651</v>
      </c>
      <c r="E174" s="84"/>
      <c r="F174" s="167" t="s">
        <v>336</v>
      </c>
      <c r="G174" s="168" t="s">
        <v>308</v>
      </c>
      <c r="H174" s="95" t="s">
        <v>337</v>
      </c>
      <c r="I174" s="159">
        <f>J174+N146</f>
        <v>19.5</v>
      </c>
      <c r="J174" s="96"/>
      <c r="K174" s="96"/>
      <c r="L174" s="96"/>
      <c r="M174" s="96"/>
      <c r="N174" s="159">
        <f t="shared" si="0"/>
        <v>185</v>
      </c>
      <c r="O174" s="96"/>
      <c r="P174" s="97">
        <v>185</v>
      </c>
    </row>
    <row r="175" spans="1:16" ht="30">
      <c r="A175" s="26"/>
      <c r="B175" s="101" t="s">
        <v>327</v>
      </c>
      <c r="C175" s="84" t="s">
        <v>306</v>
      </c>
      <c r="D175" s="84">
        <v>93</v>
      </c>
      <c r="E175" s="84"/>
      <c r="F175" s="167" t="s">
        <v>338</v>
      </c>
      <c r="G175" s="168" t="s">
        <v>308</v>
      </c>
      <c r="H175" s="95" t="s">
        <v>222</v>
      </c>
      <c r="I175" s="159">
        <f>J175+N147</f>
        <v>83.5</v>
      </c>
      <c r="J175" s="96"/>
      <c r="K175" s="96"/>
      <c r="L175" s="96"/>
      <c r="M175" s="96"/>
      <c r="N175" s="159">
        <f t="shared" si="0"/>
        <v>78.1</v>
      </c>
      <c r="O175" s="96"/>
      <c r="P175" s="97">
        <v>78.1</v>
      </c>
    </row>
    <row r="176" spans="1:16" ht="15.75">
      <c r="A176" s="26"/>
      <c r="B176" s="160"/>
      <c r="C176" s="104"/>
      <c r="D176" s="84"/>
      <c r="E176" s="84"/>
      <c r="F176" s="167"/>
      <c r="G176" s="168"/>
      <c r="H176" s="95"/>
      <c r="I176" s="159"/>
      <c r="J176" s="96"/>
      <c r="K176" s="96"/>
      <c r="L176" s="96"/>
      <c r="M176" s="96"/>
      <c r="N176" s="159">
        <f t="shared" si="0"/>
        <v>45</v>
      </c>
      <c r="O176" s="96"/>
      <c r="P176" s="97">
        <v>45</v>
      </c>
    </row>
    <row r="177" spans="1:16" ht="47.25">
      <c r="A177" s="26"/>
      <c r="B177" s="160" t="s">
        <v>340</v>
      </c>
      <c r="C177" s="84" t="s">
        <v>306</v>
      </c>
      <c r="D177" s="84">
        <v>1655.8</v>
      </c>
      <c r="E177" s="84"/>
      <c r="F177" s="167" t="s">
        <v>336</v>
      </c>
      <c r="G177" s="168" t="s">
        <v>308</v>
      </c>
      <c r="H177" s="95" t="s">
        <v>337</v>
      </c>
      <c r="I177" s="159">
        <f>J177+N149</f>
        <v>39</v>
      </c>
      <c r="J177" s="96"/>
      <c r="K177" s="96"/>
      <c r="L177" s="96"/>
      <c r="M177" s="96"/>
      <c r="N177" s="159">
        <f t="shared" si="0"/>
        <v>27</v>
      </c>
      <c r="O177" s="96"/>
      <c r="P177" s="97">
        <v>27</v>
      </c>
    </row>
    <row r="178" spans="1:16" ht="31.5">
      <c r="A178" s="26"/>
      <c r="B178" s="160"/>
      <c r="C178" s="104"/>
      <c r="D178" s="84"/>
      <c r="E178" s="84"/>
      <c r="F178" s="167" t="s">
        <v>330</v>
      </c>
      <c r="G178" s="168" t="s">
        <v>308</v>
      </c>
      <c r="H178" s="95" t="s">
        <v>222</v>
      </c>
      <c r="I178" s="159">
        <f>J178+N150</f>
        <v>44.3</v>
      </c>
      <c r="J178" s="96"/>
      <c r="K178" s="96"/>
      <c r="L178" s="96"/>
      <c r="M178" s="96"/>
      <c r="N178" s="159"/>
      <c r="O178" s="96"/>
      <c r="P178" s="97"/>
    </row>
    <row r="179" spans="1:16" ht="31.5">
      <c r="A179" s="26"/>
      <c r="B179" s="160"/>
      <c r="C179" s="104"/>
      <c r="D179" s="84"/>
      <c r="E179" s="84"/>
      <c r="F179" s="167" t="s">
        <v>341</v>
      </c>
      <c r="G179" s="168" t="s">
        <v>308</v>
      </c>
      <c r="H179" s="95" t="s">
        <v>196</v>
      </c>
      <c r="I179" s="159">
        <f>J179+N151</f>
        <v>20</v>
      </c>
      <c r="J179" s="96"/>
      <c r="K179" s="96"/>
      <c r="L179" s="96"/>
      <c r="M179" s="96"/>
      <c r="N179" s="159">
        <f t="shared" si="0"/>
        <v>80</v>
      </c>
      <c r="O179" s="96"/>
      <c r="P179" s="97">
        <v>80</v>
      </c>
    </row>
    <row r="180" spans="1:16" ht="15.75">
      <c r="A180" s="26"/>
      <c r="B180" s="160"/>
      <c r="C180" s="104"/>
      <c r="D180" s="84"/>
      <c r="E180" s="84"/>
      <c r="F180" s="167"/>
      <c r="G180" s="168"/>
      <c r="H180" s="95"/>
      <c r="I180" s="159"/>
      <c r="J180" s="96"/>
      <c r="K180" s="96"/>
      <c r="L180" s="96"/>
      <c r="M180" s="96"/>
      <c r="N180" s="159">
        <f t="shared" si="0"/>
        <v>93.8</v>
      </c>
      <c r="O180" s="96"/>
      <c r="P180" s="97">
        <v>93.8</v>
      </c>
    </row>
    <row r="181" spans="1:16" ht="47.25">
      <c r="A181" s="26"/>
      <c r="B181" s="160" t="s">
        <v>342</v>
      </c>
      <c r="C181" s="84" t="s">
        <v>306</v>
      </c>
      <c r="D181" s="84">
        <v>1655.4</v>
      </c>
      <c r="E181" s="84"/>
      <c r="F181" s="167" t="s">
        <v>336</v>
      </c>
      <c r="G181" s="168" t="s">
        <v>308</v>
      </c>
      <c r="H181" s="95" t="s">
        <v>337</v>
      </c>
      <c r="I181" s="159">
        <f>J181+N153</f>
        <v>9</v>
      </c>
      <c r="J181" s="96"/>
      <c r="K181" s="96"/>
      <c r="L181" s="96"/>
      <c r="M181" s="96"/>
      <c r="N181" s="159">
        <f t="shared" si="0"/>
        <v>35</v>
      </c>
      <c r="O181" s="96"/>
      <c r="P181" s="97">
        <v>35</v>
      </c>
    </row>
    <row r="182" spans="1:16" ht="30">
      <c r="A182" s="26"/>
      <c r="B182" s="160"/>
      <c r="C182" s="104"/>
      <c r="D182" s="84"/>
      <c r="E182" s="84"/>
      <c r="F182" s="167" t="s">
        <v>338</v>
      </c>
      <c r="G182" s="168" t="s">
        <v>308</v>
      </c>
      <c r="H182" s="95" t="s">
        <v>222</v>
      </c>
      <c r="I182" s="159">
        <f>J182+N154</f>
        <v>94.3</v>
      </c>
      <c r="J182" s="96"/>
      <c r="K182" s="96"/>
      <c r="L182" s="96"/>
      <c r="M182" s="96"/>
      <c r="N182" s="159"/>
      <c r="O182" s="96"/>
      <c r="P182" s="97"/>
    </row>
    <row r="183" spans="1:16" ht="15.75">
      <c r="A183" s="26"/>
      <c r="B183" s="160"/>
      <c r="C183" s="104"/>
      <c r="D183" s="84"/>
      <c r="E183" s="84"/>
      <c r="F183" s="167"/>
      <c r="G183" s="168"/>
      <c r="H183" s="95"/>
      <c r="I183" s="159"/>
      <c r="J183" s="96"/>
      <c r="K183" s="96"/>
      <c r="L183" s="96"/>
      <c r="M183" s="96"/>
      <c r="N183" s="159">
        <f aca="true" t="shared" si="2" ref="N183:N191">O183+P183</f>
        <v>59.6</v>
      </c>
      <c r="O183" s="96"/>
      <c r="P183" s="97">
        <v>59.6</v>
      </c>
    </row>
    <row r="184" spans="1:16" ht="47.25">
      <c r="A184" s="26"/>
      <c r="B184" s="160" t="s">
        <v>343</v>
      </c>
      <c r="C184" s="84" t="s">
        <v>306</v>
      </c>
      <c r="D184" s="84">
        <v>1675.6</v>
      </c>
      <c r="E184" s="84"/>
      <c r="F184" s="167" t="s">
        <v>336</v>
      </c>
      <c r="G184" s="168" t="s">
        <v>308</v>
      </c>
      <c r="H184" s="95" t="s">
        <v>337</v>
      </c>
      <c r="I184" s="159">
        <f>J184+N156</f>
        <v>9</v>
      </c>
      <c r="J184" s="96"/>
      <c r="K184" s="96"/>
      <c r="L184" s="96"/>
      <c r="M184" s="96"/>
      <c r="N184" s="159"/>
      <c r="O184" s="96"/>
      <c r="P184" s="97"/>
    </row>
    <row r="185" spans="1:16" ht="63">
      <c r="A185" s="26"/>
      <c r="B185" s="160"/>
      <c r="C185" s="104"/>
      <c r="D185" s="84"/>
      <c r="E185" s="84"/>
      <c r="F185" s="167" t="s">
        <v>344</v>
      </c>
      <c r="G185" s="168" t="s">
        <v>308</v>
      </c>
      <c r="H185" s="95" t="s">
        <v>222</v>
      </c>
      <c r="I185" s="159">
        <f>J185+N157</f>
        <v>75</v>
      </c>
      <c r="J185" s="96"/>
      <c r="K185" s="96"/>
      <c r="L185" s="96"/>
      <c r="M185" s="96"/>
      <c r="N185" s="159">
        <f t="shared" si="2"/>
        <v>101.7</v>
      </c>
      <c r="O185" s="96"/>
      <c r="P185" s="97">
        <v>101.7</v>
      </c>
    </row>
    <row r="186" spans="1:16" ht="31.5">
      <c r="A186" s="26"/>
      <c r="B186" s="160"/>
      <c r="C186" s="104"/>
      <c r="D186" s="84"/>
      <c r="E186" s="84"/>
      <c r="F186" s="167" t="s">
        <v>345</v>
      </c>
      <c r="G186" s="168" t="s">
        <v>308</v>
      </c>
      <c r="H186" s="95" t="s">
        <v>196</v>
      </c>
      <c r="I186" s="159">
        <f>J186+N158</f>
        <v>20.6</v>
      </c>
      <c r="J186" s="96"/>
      <c r="K186" s="96"/>
      <c r="L186" s="96"/>
      <c r="M186" s="96"/>
      <c r="N186" s="159"/>
      <c r="O186" s="96"/>
      <c r="P186" s="97"/>
    </row>
    <row r="187" spans="1:16" ht="15.75">
      <c r="A187" s="26"/>
      <c r="B187" s="160"/>
      <c r="C187" s="104"/>
      <c r="D187" s="84"/>
      <c r="E187" s="84"/>
      <c r="F187" s="167"/>
      <c r="G187" s="168"/>
      <c r="H187" s="95"/>
      <c r="I187" s="159"/>
      <c r="J187" s="96"/>
      <c r="K187" s="96"/>
      <c r="L187" s="96"/>
      <c r="M187" s="96"/>
      <c r="N187" s="159">
        <f t="shared" si="2"/>
        <v>15</v>
      </c>
      <c r="O187" s="96"/>
      <c r="P187" s="97">
        <v>15</v>
      </c>
    </row>
    <row r="188" spans="1:16" ht="15.75">
      <c r="A188" s="26"/>
      <c r="B188" s="84" t="s">
        <v>346</v>
      </c>
      <c r="C188" s="84"/>
      <c r="D188" s="84"/>
      <c r="E188" s="84"/>
      <c r="F188" s="167"/>
      <c r="G188" s="169"/>
      <c r="H188" s="100"/>
      <c r="I188" s="159"/>
      <c r="J188" s="96"/>
      <c r="K188" s="96"/>
      <c r="L188" s="96"/>
      <c r="M188" s="96"/>
      <c r="N188" s="159">
        <f t="shared" si="2"/>
        <v>88.4</v>
      </c>
      <c r="O188" s="96"/>
      <c r="P188" s="97">
        <v>88.4</v>
      </c>
    </row>
    <row r="189" spans="1:16" ht="47.25">
      <c r="A189" s="26"/>
      <c r="B189" s="161" t="s">
        <v>347</v>
      </c>
      <c r="C189" s="84" t="s">
        <v>306</v>
      </c>
      <c r="D189" s="84">
        <v>564.7</v>
      </c>
      <c r="E189" s="84"/>
      <c r="F189" s="167" t="s">
        <v>348</v>
      </c>
      <c r="G189" s="168" t="s">
        <v>308</v>
      </c>
      <c r="H189" s="95" t="s">
        <v>222</v>
      </c>
      <c r="I189" s="159">
        <f>J189+N161</f>
        <v>30</v>
      </c>
      <c r="J189" s="96"/>
      <c r="K189" s="96"/>
      <c r="L189" s="96"/>
      <c r="M189" s="96"/>
      <c r="N189" s="159"/>
      <c r="O189" s="96"/>
      <c r="P189" s="97"/>
    </row>
    <row r="190" spans="1:16" ht="31.5">
      <c r="A190" s="26"/>
      <c r="B190" s="161"/>
      <c r="C190" s="104"/>
      <c r="D190" s="84"/>
      <c r="E190" s="84"/>
      <c r="F190" s="78" t="s">
        <v>349</v>
      </c>
      <c r="G190" s="170" t="s">
        <v>308</v>
      </c>
      <c r="H190" s="99" t="s">
        <v>196</v>
      </c>
      <c r="I190" s="159">
        <f>J190+N162</f>
        <v>10</v>
      </c>
      <c r="J190" s="162"/>
      <c r="K190" s="96"/>
      <c r="L190" s="96"/>
      <c r="M190" s="96"/>
      <c r="N190" s="159"/>
      <c r="O190" s="96"/>
      <c r="P190" s="97"/>
    </row>
    <row r="191" spans="1:16" ht="15.75">
      <c r="A191" s="26"/>
      <c r="B191" s="161"/>
      <c r="C191" s="104"/>
      <c r="D191" s="84"/>
      <c r="E191" s="84"/>
      <c r="F191" s="167"/>
      <c r="G191" s="168"/>
      <c r="H191" s="95"/>
      <c r="I191" s="159"/>
      <c r="J191" s="96"/>
      <c r="K191" s="96"/>
      <c r="L191" s="96"/>
      <c r="M191" s="96"/>
      <c r="N191" s="159">
        <f t="shared" si="2"/>
        <v>95</v>
      </c>
      <c r="O191" s="96"/>
      <c r="P191" s="97">
        <v>95</v>
      </c>
    </row>
    <row r="192" spans="1:16" ht="63">
      <c r="A192" s="26"/>
      <c r="B192" s="161" t="s">
        <v>350</v>
      </c>
      <c r="C192" s="84" t="s">
        <v>306</v>
      </c>
      <c r="D192" s="84">
        <v>645.2</v>
      </c>
      <c r="E192" s="84"/>
      <c r="F192" s="167" t="s">
        <v>351</v>
      </c>
      <c r="G192" s="168" t="s">
        <v>308</v>
      </c>
      <c r="H192" s="95" t="s">
        <v>222</v>
      </c>
      <c r="I192" s="159">
        <f>J192+N164</f>
        <v>40.3</v>
      </c>
      <c r="J192" s="96"/>
      <c r="K192" s="96"/>
      <c r="L192" s="96"/>
      <c r="M192" s="96"/>
      <c r="N192" s="77">
        <f>P192</f>
        <v>972</v>
      </c>
      <c r="O192" s="72"/>
      <c r="P192" s="77">
        <v>972</v>
      </c>
    </row>
    <row r="193" spans="1:16" ht="15" customHeight="1">
      <c r="A193" s="26"/>
      <c r="B193" s="161"/>
      <c r="C193" s="104"/>
      <c r="D193" s="84"/>
      <c r="E193" s="84"/>
      <c r="F193" s="78" t="s">
        <v>349</v>
      </c>
      <c r="G193" s="170" t="s">
        <v>308</v>
      </c>
      <c r="H193" s="99" t="s">
        <v>196</v>
      </c>
      <c r="I193" s="159">
        <f>J193+N165</f>
        <v>10</v>
      </c>
      <c r="J193" s="162"/>
      <c r="K193" s="96"/>
      <c r="L193" s="96"/>
      <c r="M193" s="96"/>
      <c r="N193" s="58"/>
      <c r="O193" s="58"/>
      <c r="P193" s="132"/>
    </row>
    <row r="194" spans="1:16" ht="15.75">
      <c r="A194" s="26"/>
      <c r="B194" s="161"/>
      <c r="C194" s="104"/>
      <c r="D194" s="84"/>
      <c r="E194" s="84"/>
      <c r="F194" s="167"/>
      <c r="G194" s="168"/>
      <c r="H194" s="95"/>
      <c r="I194" s="159"/>
      <c r="J194" s="96"/>
      <c r="K194" s="96"/>
      <c r="L194" s="96"/>
      <c r="M194" s="96"/>
      <c r="N194" s="132"/>
      <c r="O194" s="105"/>
      <c r="P194" s="132"/>
    </row>
    <row r="195" spans="1:16" ht="63">
      <c r="A195" s="26"/>
      <c r="B195" s="161" t="s">
        <v>352</v>
      </c>
      <c r="C195" s="84" t="s">
        <v>306</v>
      </c>
      <c r="D195" s="84">
        <v>636</v>
      </c>
      <c r="E195" s="84"/>
      <c r="F195" s="167" t="s">
        <v>351</v>
      </c>
      <c r="G195" s="168" t="s">
        <v>308</v>
      </c>
      <c r="H195" s="95" t="s">
        <v>222</v>
      </c>
      <c r="I195" s="159">
        <f>J195+N167</f>
        <v>39.7</v>
      </c>
      <c r="J195" s="96"/>
      <c r="K195" s="96"/>
      <c r="L195" s="96"/>
      <c r="M195" s="96"/>
      <c r="N195" s="132">
        <f>P195</f>
        <v>20</v>
      </c>
      <c r="O195" s="105"/>
      <c r="P195" s="248">
        <v>20</v>
      </c>
    </row>
    <row r="196" spans="1:16" ht="31.5">
      <c r="A196" s="26"/>
      <c r="B196" s="161"/>
      <c r="C196" s="104"/>
      <c r="D196" s="84"/>
      <c r="E196" s="84"/>
      <c r="F196" s="78" t="s">
        <v>349</v>
      </c>
      <c r="G196" s="170" t="s">
        <v>308</v>
      </c>
      <c r="H196" s="99" t="s">
        <v>196</v>
      </c>
      <c r="I196" s="159">
        <f>J196+N168</f>
        <v>10</v>
      </c>
      <c r="J196" s="162"/>
      <c r="K196" s="96"/>
      <c r="L196" s="96"/>
      <c r="M196" s="96"/>
      <c r="N196" s="132">
        <f aca="true" t="shared" si="3" ref="N196:N242">P196</f>
        <v>10</v>
      </c>
      <c r="O196" s="105"/>
      <c r="P196" s="248">
        <v>10</v>
      </c>
    </row>
    <row r="197" spans="1:16" ht="15.75">
      <c r="A197" s="26"/>
      <c r="B197" s="161"/>
      <c r="C197" s="104"/>
      <c r="D197" s="84"/>
      <c r="E197" s="84"/>
      <c r="F197" s="167"/>
      <c r="G197" s="168"/>
      <c r="H197" s="95"/>
      <c r="I197" s="159"/>
      <c r="J197" s="96"/>
      <c r="K197" s="96"/>
      <c r="L197" s="96"/>
      <c r="M197" s="96"/>
      <c r="N197" s="132">
        <f t="shared" si="3"/>
        <v>90</v>
      </c>
      <c r="O197" s="105"/>
      <c r="P197" s="248">
        <v>90</v>
      </c>
    </row>
    <row r="198" spans="1:16" ht="31.5">
      <c r="A198" s="26"/>
      <c r="B198" s="161" t="s">
        <v>353</v>
      </c>
      <c r="C198" s="84" t="s">
        <v>306</v>
      </c>
      <c r="D198" s="84">
        <v>4019.4</v>
      </c>
      <c r="E198" s="84"/>
      <c r="F198" s="167" t="s">
        <v>354</v>
      </c>
      <c r="G198" s="168" t="s">
        <v>308</v>
      </c>
      <c r="H198" s="103" t="s">
        <v>198</v>
      </c>
      <c r="I198" s="159">
        <f>J198+N170</f>
        <v>90</v>
      </c>
      <c r="J198" s="96"/>
      <c r="K198" s="96"/>
      <c r="L198" s="96"/>
      <c r="M198" s="96"/>
      <c r="N198" s="132">
        <f t="shared" si="3"/>
        <v>7.5</v>
      </c>
      <c r="O198" s="105"/>
      <c r="P198" s="248">
        <v>7.5</v>
      </c>
    </row>
    <row r="199" spans="1:16" ht="31.5">
      <c r="A199" s="26"/>
      <c r="B199" s="161"/>
      <c r="C199" s="104"/>
      <c r="D199" s="84"/>
      <c r="E199" s="84"/>
      <c r="F199" s="78" t="s">
        <v>349</v>
      </c>
      <c r="G199" s="170" t="s">
        <v>308</v>
      </c>
      <c r="H199" s="99" t="s">
        <v>196</v>
      </c>
      <c r="I199" s="159">
        <f>J199+N171</f>
        <v>50</v>
      </c>
      <c r="J199" s="162"/>
      <c r="K199" s="96"/>
      <c r="L199" s="96"/>
      <c r="M199" s="96"/>
      <c r="N199" s="132">
        <f t="shared" si="3"/>
        <v>15</v>
      </c>
      <c r="O199" s="105"/>
      <c r="P199" s="248">
        <v>15</v>
      </c>
    </row>
    <row r="200" spans="1:16" ht="31.5">
      <c r="A200" s="26"/>
      <c r="B200" s="101" t="s">
        <v>355</v>
      </c>
      <c r="C200" s="84" t="s">
        <v>306</v>
      </c>
      <c r="D200" s="84">
        <v>323.7</v>
      </c>
      <c r="E200" s="84"/>
      <c r="F200" s="167" t="s">
        <v>330</v>
      </c>
      <c r="G200" s="168" t="s">
        <v>308</v>
      </c>
      <c r="H200" s="95" t="s">
        <v>222</v>
      </c>
      <c r="I200" s="159">
        <f>J200+N172</f>
        <v>97.5</v>
      </c>
      <c r="J200" s="96"/>
      <c r="K200" s="96"/>
      <c r="L200" s="96"/>
      <c r="M200" s="96"/>
      <c r="N200" s="132">
        <f t="shared" si="3"/>
        <v>60</v>
      </c>
      <c r="O200" s="105"/>
      <c r="P200" s="248">
        <v>60</v>
      </c>
    </row>
    <row r="201" spans="1:16" ht="15.75">
      <c r="A201" s="26"/>
      <c r="B201" s="161"/>
      <c r="C201" s="104"/>
      <c r="D201" s="84"/>
      <c r="E201" s="84"/>
      <c r="F201" s="167"/>
      <c r="G201" s="168"/>
      <c r="H201" s="95"/>
      <c r="I201" s="159"/>
      <c r="J201" s="96"/>
      <c r="K201" s="96"/>
      <c r="L201" s="96"/>
      <c r="M201" s="96"/>
      <c r="N201" s="132">
        <f t="shared" si="3"/>
        <v>90</v>
      </c>
      <c r="O201" s="105"/>
      <c r="P201" s="251">
        <v>90</v>
      </c>
    </row>
    <row r="202" spans="1:16" ht="31.5">
      <c r="A202" s="26"/>
      <c r="B202" s="161" t="s">
        <v>356</v>
      </c>
      <c r="C202" s="84" t="s">
        <v>306</v>
      </c>
      <c r="D202" s="84">
        <v>5370.1</v>
      </c>
      <c r="E202" s="84"/>
      <c r="F202" s="167" t="s">
        <v>357</v>
      </c>
      <c r="G202" s="168" t="s">
        <v>308</v>
      </c>
      <c r="H202" s="103" t="s">
        <v>198</v>
      </c>
      <c r="I202" s="159">
        <f>J202+N174</f>
        <v>185</v>
      </c>
      <c r="J202" s="96"/>
      <c r="K202" s="96"/>
      <c r="L202" s="96"/>
      <c r="M202" s="96"/>
      <c r="N202" s="132">
        <f t="shared" si="3"/>
        <v>25</v>
      </c>
      <c r="O202" s="105"/>
      <c r="P202" s="251">
        <v>25</v>
      </c>
    </row>
    <row r="203" spans="1:16" ht="47.25">
      <c r="A203" s="26"/>
      <c r="B203" s="161"/>
      <c r="C203" s="104"/>
      <c r="D203" s="84"/>
      <c r="E203" s="84"/>
      <c r="F203" s="167" t="s">
        <v>358</v>
      </c>
      <c r="G203" s="168" t="s">
        <v>308</v>
      </c>
      <c r="H203" s="95" t="s">
        <v>222</v>
      </c>
      <c r="I203" s="159">
        <f>J203+N175</f>
        <v>78.1</v>
      </c>
      <c r="J203" s="96"/>
      <c r="K203" s="96"/>
      <c r="L203" s="96"/>
      <c r="M203" s="96"/>
      <c r="N203" s="132">
        <f t="shared" si="3"/>
        <v>19.5</v>
      </c>
      <c r="O203" s="105"/>
      <c r="P203" s="251">
        <v>19.5</v>
      </c>
    </row>
    <row r="204" spans="1:16" ht="47.25">
      <c r="A204" s="26"/>
      <c r="B204" s="161"/>
      <c r="C204" s="104"/>
      <c r="D204" s="84"/>
      <c r="E204" s="84"/>
      <c r="F204" s="78" t="s">
        <v>359</v>
      </c>
      <c r="G204" s="170" t="s">
        <v>308</v>
      </c>
      <c r="H204" s="99" t="s">
        <v>196</v>
      </c>
      <c r="I204" s="159">
        <f>J204+N176</f>
        <v>45</v>
      </c>
      <c r="J204" s="162"/>
      <c r="K204" s="96"/>
      <c r="L204" s="96"/>
      <c r="M204" s="96"/>
      <c r="N204" s="132">
        <f t="shared" si="3"/>
        <v>12</v>
      </c>
      <c r="O204" s="105"/>
      <c r="P204" s="251">
        <v>12</v>
      </c>
    </row>
    <row r="205" spans="1:16" ht="47.25">
      <c r="A205" s="26"/>
      <c r="B205" s="161"/>
      <c r="C205" s="104"/>
      <c r="D205" s="84"/>
      <c r="E205" s="84"/>
      <c r="F205" s="167" t="s">
        <v>336</v>
      </c>
      <c r="G205" s="168" t="s">
        <v>308</v>
      </c>
      <c r="H205" s="95" t="s">
        <v>337</v>
      </c>
      <c r="I205" s="159">
        <f>J205+N177</f>
        <v>27</v>
      </c>
      <c r="J205" s="96"/>
      <c r="K205" s="96"/>
      <c r="L205" s="96"/>
      <c r="M205" s="96"/>
      <c r="N205" s="132">
        <f t="shared" si="3"/>
        <v>30</v>
      </c>
      <c r="O205" s="105"/>
      <c r="P205" s="251">
        <v>30</v>
      </c>
    </row>
    <row r="206" spans="1:16" ht="15.75">
      <c r="A206" s="26"/>
      <c r="B206" s="161"/>
      <c r="C206" s="104"/>
      <c r="D206" s="84"/>
      <c r="E206" s="84"/>
      <c r="F206" s="167"/>
      <c r="G206" s="168"/>
      <c r="H206" s="95"/>
      <c r="I206" s="159"/>
      <c r="J206" s="96"/>
      <c r="K206" s="96"/>
      <c r="L206" s="96"/>
      <c r="M206" s="96"/>
      <c r="N206" s="132">
        <f t="shared" si="3"/>
        <v>90</v>
      </c>
      <c r="O206" s="105"/>
      <c r="P206" s="251">
        <v>90</v>
      </c>
    </row>
    <row r="207" spans="1:16" ht="31.5">
      <c r="A207" s="26"/>
      <c r="B207" s="163" t="s">
        <v>360</v>
      </c>
      <c r="C207" s="84" t="s">
        <v>306</v>
      </c>
      <c r="D207" s="84">
        <v>3346.8</v>
      </c>
      <c r="E207" s="84"/>
      <c r="F207" s="167" t="s">
        <v>361</v>
      </c>
      <c r="G207" s="168" t="s">
        <v>308</v>
      </c>
      <c r="H207" s="95" t="s">
        <v>222</v>
      </c>
      <c r="I207" s="159">
        <f>J207+N179</f>
        <v>80</v>
      </c>
      <c r="J207" s="96"/>
      <c r="K207" s="96"/>
      <c r="L207" s="96"/>
      <c r="M207" s="96"/>
      <c r="N207" s="132">
        <f t="shared" si="3"/>
        <v>14.4</v>
      </c>
      <c r="O207" s="105"/>
      <c r="P207" s="251">
        <v>14.4</v>
      </c>
    </row>
    <row r="208" spans="1:16" ht="31.5">
      <c r="A208" s="26"/>
      <c r="B208" s="163"/>
      <c r="C208" s="104"/>
      <c r="D208" s="84"/>
      <c r="E208" s="84"/>
      <c r="F208" s="167" t="s">
        <v>362</v>
      </c>
      <c r="G208" s="168" t="s">
        <v>308</v>
      </c>
      <c r="H208" s="95" t="s">
        <v>196</v>
      </c>
      <c r="I208" s="159">
        <f>J208+N180</f>
        <v>93.8</v>
      </c>
      <c r="J208" s="96"/>
      <c r="K208" s="96"/>
      <c r="L208" s="96"/>
      <c r="M208" s="96"/>
      <c r="N208" s="132">
        <f t="shared" si="3"/>
        <v>90</v>
      </c>
      <c r="O208" s="105"/>
      <c r="P208" s="251">
        <v>90</v>
      </c>
    </row>
    <row r="209" spans="1:16" ht="47.25">
      <c r="A209" s="26"/>
      <c r="B209" s="161"/>
      <c r="C209" s="104"/>
      <c r="D209" s="84"/>
      <c r="E209" s="84"/>
      <c r="F209" s="167" t="s">
        <v>336</v>
      </c>
      <c r="G209" s="168" t="s">
        <v>308</v>
      </c>
      <c r="H209" s="95" t="s">
        <v>337</v>
      </c>
      <c r="I209" s="159">
        <f>J209+N181</f>
        <v>35</v>
      </c>
      <c r="J209" s="96"/>
      <c r="K209" s="96"/>
      <c r="L209" s="96"/>
      <c r="M209" s="96"/>
      <c r="N209" s="132">
        <f t="shared" si="3"/>
        <v>9</v>
      </c>
      <c r="O209" s="105"/>
      <c r="P209" s="251">
        <v>9</v>
      </c>
    </row>
    <row r="210" spans="1:16" ht="15.75">
      <c r="A210" s="26"/>
      <c r="B210" s="161"/>
      <c r="C210" s="104"/>
      <c r="D210" s="84"/>
      <c r="E210" s="84"/>
      <c r="F210" s="167"/>
      <c r="G210" s="168"/>
      <c r="H210" s="95"/>
      <c r="I210" s="159"/>
      <c r="J210" s="96"/>
      <c r="K210" s="96"/>
      <c r="L210" s="96"/>
      <c r="M210" s="96"/>
      <c r="N210" s="132">
        <f t="shared" si="3"/>
        <v>6</v>
      </c>
      <c r="O210" s="105"/>
      <c r="P210" s="251">
        <v>6</v>
      </c>
    </row>
    <row r="211" spans="1:16" ht="63">
      <c r="A211" s="26"/>
      <c r="B211" s="163" t="s">
        <v>363</v>
      </c>
      <c r="C211" s="84" t="s">
        <v>306</v>
      </c>
      <c r="D211" s="84">
        <v>954.9</v>
      </c>
      <c r="E211" s="84"/>
      <c r="F211" s="167" t="s">
        <v>364</v>
      </c>
      <c r="G211" s="168" t="s">
        <v>308</v>
      </c>
      <c r="H211" s="95" t="s">
        <v>222</v>
      </c>
      <c r="I211" s="159">
        <f>J211+N183</f>
        <v>59.6</v>
      </c>
      <c r="J211" s="96"/>
      <c r="K211" s="96"/>
      <c r="L211" s="96"/>
      <c r="M211" s="96"/>
      <c r="N211" s="132">
        <f t="shared" si="3"/>
        <v>9.6</v>
      </c>
      <c r="O211" s="105"/>
      <c r="P211" s="251">
        <v>9.6</v>
      </c>
    </row>
    <row r="212" spans="1:16" ht="15.75">
      <c r="A212" s="26"/>
      <c r="B212" s="161"/>
      <c r="C212" s="104"/>
      <c r="D212" s="84"/>
      <c r="E212" s="84"/>
      <c r="F212" s="167"/>
      <c r="G212" s="168"/>
      <c r="H212" s="95"/>
      <c r="I212" s="159"/>
      <c r="J212" s="96"/>
      <c r="K212" s="96"/>
      <c r="L212" s="96"/>
      <c r="M212" s="96"/>
      <c r="N212" s="132">
        <f t="shared" si="3"/>
        <v>22</v>
      </c>
      <c r="O212" s="105"/>
      <c r="P212" s="251">
        <v>22</v>
      </c>
    </row>
    <row r="213" spans="1:16" ht="31.5">
      <c r="A213" s="26"/>
      <c r="B213" s="163" t="s">
        <v>365</v>
      </c>
      <c r="C213" s="84" t="s">
        <v>306</v>
      </c>
      <c r="D213" s="84">
        <v>1630.2</v>
      </c>
      <c r="E213" s="84"/>
      <c r="F213" s="167" t="s">
        <v>366</v>
      </c>
      <c r="G213" s="168" t="s">
        <v>308</v>
      </c>
      <c r="H213" s="95" t="s">
        <v>196</v>
      </c>
      <c r="I213" s="159">
        <f>J213+N185</f>
        <v>101.7</v>
      </c>
      <c r="J213" s="96"/>
      <c r="K213" s="96"/>
      <c r="L213" s="96"/>
      <c r="M213" s="96"/>
      <c r="N213" s="132">
        <f t="shared" si="3"/>
        <v>90</v>
      </c>
      <c r="O213" s="105"/>
      <c r="P213" s="251">
        <v>90</v>
      </c>
    </row>
    <row r="214" spans="1:16" ht="15.75">
      <c r="A214" s="26"/>
      <c r="B214" s="164"/>
      <c r="C214" s="165"/>
      <c r="D214" s="84"/>
      <c r="E214" s="84"/>
      <c r="F214" s="167"/>
      <c r="G214" s="168"/>
      <c r="H214" s="95"/>
      <c r="I214" s="159"/>
      <c r="J214" s="96"/>
      <c r="K214" s="96"/>
      <c r="L214" s="96"/>
      <c r="M214" s="96"/>
      <c r="N214" s="132">
        <f t="shared" si="3"/>
        <v>14.4</v>
      </c>
      <c r="O214" s="105"/>
      <c r="P214" s="251">
        <v>14.4</v>
      </c>
    </row>
    <row r="215" spans="1:16" ht="47.25">
      <c r="A215" s="26"/>
      <c r="B215" s="163" t="s">
        <v>367</v>
      </c>
      <c r="C215" s="84" t="s">
        <v>306</v>
      </c>
      <c r="D215" s="84">
        <v>1656.8</v>
      </c>
      <c r="E215" s="84"/>
      <c r="F215" s="167" t="s">
        <v>336</v>
      </c>
      <c r="G215" s="168" t="s">
        <v>308</v>
      </c>
      <c r="H215" s="95" t="s">
        <v>337</v>
      </c>
      <c r="I215" s="159">
        <f>J215+N187</f>
        <v>15</v>
      </c>
      <c r="J215" s="96"/>
      <c r="K215" s="96"/>
      <c r="L215" s="96"/>
      <c r="M215" s="96"/>
      <c r="N215" s="132">
        <f t="shared" si="3"/>
        <v>90</v>
      </c>
      <c r="O215" s="105"/>
      <c r="P215" s="251">
        <v>90</v>
      </c>
    </row>
    <row r="216" spans="1:16" ht="31.5">
      <c r="A216" s="26"/>
      <c r="B216" s="163"/>
      <c r="C216" s="104"/>
      <c r="D216" s="84"/>
      <c r="E216" s="84"/>
      <c r="F216" s="167" t="s">
        <v>368</v>
      </c>
      <c r="G216" s="168" t="s">
        <v>308</v>
      </c>
      <c r="H216" s="95"/>
      <c r="I216" s="159">
        <f>J216+N188</f>
        <v>88.4</v>
      </c>
      <c r="J216" s="96"/>
      <c r="K216" s="96"/>
      <c r="L216" s="96"/>
      <c r="M216" s="96"/>
      <c r="N216" s="132">
        <f t="shared" si="3"/>
        <v>14.4</v>
      </c>
      <c r="O216" s="105"/>
      <c r="P216" s="251">
        <v>14.4</v>
      </c>
    </row>
    <row r="217" spans="1:16" ht="15.75">
      <c r="A217" s="26"/>
      <c r="B217" s="163"/>
      <c r="C217" s="104"/>
      <c r="D217" s="84"/>
      <c r="E217" s="84"/>
      <c r="F217" s="167"/>
      <c r="G217" s="168"/>
      <c r="H217" s="95"/>
      <c r="I217" s="159"/>
      <c r="J217" s="96"/>
      <c r="K217" s="96"/>
      <c r="L217" s="96"/>
      <c r="M217" s="96"/>
      <c r="N217" s="132">
        <f t="shared" si="3"/>
        <v>12</v>
      </c>
      <c r="O217" s="105"/>
      <c r="P217" s="251">
        <v>12</v>
      </c>
    </row>
    <row r="218" spans="1:16" ht="15.75">
      <c r="A218" s="26"/>
      <c r="B218" s="166"/>
      <c r="C218" s="95"/>
      <c r="D218" s="84"/>
      <c r="E218" s="84"/>
      <c r="F218" s="167"/>
      <c r="G218" s="168"/>
      <c r="H218" s="104"/>
      <c r="I218" s="159"/>
      <c r="J218" s="96"/>
      <c r="K218" s="96"/>
      <c r="L218" s="96"/>
      <c r="M218" s="96"/>
      <c r="N218" s="132">
        <f t="shared" si="3"/>
        <v>22.4</v>
      </c>
      <c r="O218" s="105"/>
      <c r="P218" s="251">
        <v>22.4</v>
      </c>
    </row>
    <row r="219" spans="1:16" ht="31.5">
      <c r="A219" s="26"/>
      <c r="B219" s="163" t="s">
        <v>369</v>
      </c>
      <c r="C219" s="84" t="s">
        <v>306</v>
      </c>
      <c r="D219" s="84">
        <v>1522.6</v>
      </c>
      <c r="E219" s="84"/>
      <c r="F219" s="167" t="s">
        <v>370</v>
      </c>
      <c r="G219" s="168" t="s">
        <v>308</v>
      </c>
      <c r="H219" s="95" t="s">
        <v>196</v>
      </c>
      <c r="I219" s="159">
        <f>J219+N191</f>
        <v>95</v>
      </c>
      <c r="J219" s="96"/>
      <c r="K219" s="96"/>
      <c r="L219" s="96"/>
      <c r="M219" s="96"/>
      <c r="N219" s="132">
        <f t="shared" si="3"/>
        <v>90</v>
      </c>
      <c r="O219" s="105"/>
      <c r="P219" s="251">
        <v>90</v>
      </c>
    </row>
    <row r="220" spans="1:16" ht="31.5">
      <c r="A220" s="88">
        <v>23</v>
      </c>
      <c r="B220" s="73" t="s">
        <v>396</v>
      </c>
      <c r="C220" s="222">
        <v>23</v>
      </c>
      <c r="D220" s="86">
        <v>36541.700000000004</v>
      </c>
      <c r="E220" s="86"/>
      <c r="F220" s="75"/>
      <c r="G220" s="76"/>
      <c r="H220" s="75"/>
      <c r="I220" s="77"/>
      <c r="J220" s="77"/>
      <c r="K220" s="77"/>
      <c r="L220" s="77"/>
      <c r="M220" s="77"/>
      <c r="N220" s="132">
        <f t="shared" si="3"/>
        <v>12</v>
      </c>
      <c r="O220" s="105"/>
      <c r="P220" s="251">
        <v>12</v>
      </c>
    </row>
    <row r="221" spans="1:16" ht="15.75">
      <c r="A221" s="461" t="s">
        <v>374</v>
      </c>
      <c r="B221" s="462"/>
      <c r="C221" s="462"/>
      <c r="D221" s="462"/>
      <c r="E221" s="462"/>
      <c r="F221" s="462"/>
      <c r="G221" s="462"/>
      <c r="H221" s="462"/>
      <c r="I221" s="462"/>
      <c r="J221" s="462"/>
      <c r="K221" s="462"/>
      <c r="L221" s="462"/>
      <c r="M221" s="463"/>
      <c r="N221" s="132">
        <f t="shared" si="3"/>
        <v>9.6</v>
      </c>
      <c r="O221" s="105"/>
      <c r="P221" s="251">
        <v>9.6</v>
      </c>
    </row>
    <row r="222" spans="1:16" ht="15.75">
      <c r="A222" s="343" t="s">
        <v>513</v>
      </c>
      <c r="B222" s="344"/>
      <c r="C222" s="344"/>
      <c r="D222" s="344"/>
      <c r="E222" s="344"/>
      <c r="F222" s="344"/>
      <c r="G222" s="344"/>
      <c r="H222" s="344"/>
      <c r="I222" s="344"/>
      <c r="J222" s="344"/>
      <c r="K222" s="344"/>
      <c r="L222" s="344"/>
      <c r="M222" s="495"/>
      <c r="N222" s="132">
        <f t="shared" si="3"/>
        <v>9.6</v>
      </c>
      <c r="O222" s="105"/>
      <c r="P222" s="251">
        <v>9.6</v>
      </c>
    </row>
    <row r="223" spans="1:16" ht="47.25">
      <c r="A223" s="459">
        <v>1</v>
      </c>
      <c r="B223" s="497" t="s">
        <v>514</v>
      </c>
      <c r="C223" s="459"/>
      <c r="D223" s="497">
        <v>2917.1</v>
      </c>
      <c r="E223" s="282"/>
      <c r="F223" s="78" t="s">
        <v>515</v>
      </c>
      <c r="G223" s="78"/>
      <c r="H223" s="80" t="s">
        <v>198</v>
      </c>
      <c r="I223" s="90"/>
      <c r="J223" s="26"/>
      <c r="K223" s="55"/>
      <c r="L223" s="55"/>
      <c r="M223" s="55"/>
      <c r="N223" s="132">
        <f t="shared" si="3"/>
        <v>12</v>
      </c>
      <c r="O223" s="105"/>
      <c r="P223" s="251">
        <v>12</v>
      </c>
    </row>
    <row r="224" spans="1:16" ht="15.75">
      <c r="A224" s="460"/>
      <c r="B224" s="498"/>
      <c r="C224" s="460"/>
      <c r="D224" s="498"/>
      <c r="E224" s="283"/>
      <c r="F224" s="78" t="s">
        <v>516</v>
      </c>
      <c r="G224" s="78"/>
      <c r="H224" s="249" t="s">
        <v>222</v>
      </c>
      <c r="I224" s="248"/>
      <c r="J224" s="26"/>
      <c r="K224" s="55"/>
      <c r="L224" s="55"/>
      <c r="M224" s="55"/>
      <c r="N224" s="132">
        <f t="shared" si="3"/>
        <v>20</v>
      </c>
      <c r="O224" s="105"/>
      <c r="P224" s="251">
        <v>20</v>
      </c>
    </row>
    <row r="225" spans="1:16" ht="47.25">
      <c r="A225" s="460"/>
      <c r="B225" s="498"/>
      <c r="C225" s="460"/>
      <c r="D225" s="498"/>
      <c r="E225" s="283"/>
      <c r="F225" s="78" t="s">
        <v>517</v>
      </c>
      <c r="G225" s="78"/>
      <c r="H225" s="80" t="s">
        <v>198</v>
      </c>
      <c r="I225" s="90"/>
      <c r="J225" s="26"/>
      <c r="K225" s="55"/>
      <c r="L225" s="55"/>
      <c r="M225" s="55"/>
      <c r="N225" s="132">
        <f t="shared" si="3"/>
        <v>90</v>
      </c>
      <c r="O225" s="105"/>
      <c r="P225" s="251">
        <v>90</v>
      </c>
    </row>
    <row r="226" spans="1:16" ht="63">
      <c r="A226" s="460"/>
      <c r="B226" s="498"/>
      <c r="C226" s="460"/>
      <c r="D226" s="498"/>
      <c r="E226" s="283"/>
      <c r="F226" s="78" t="s">
        <v>518</v>
      </c>
      <c r="G226" s="78"/>
      <c r="H226" s="80" t="s">
        <v>188</v>
      </c>
      <c r="I226" s="248"/>
      <c r="J226" s="26"/>
      <c r="K226" s="55"/>
      <c r="L226" s="55"/>
      <c r="M226" s="55"/>
      <c r="N226" s="132">
        <f t="shared" si="3"/>
        <v>30</v>
      </c>
      <c r="O226" s="105"/>
      <c r="P226" s="251">
        <v>30</v>
      </c>
    </row>
    <row r="227" spans="1:16" ht="63">
      <c r="A227" s="496"/>
      <c r="B227" s="499"/>
      <c r="C227" s="496"/>
      <c r="D227" s="499"/>
      <c r="E227" s="284"/>
      <c r="F227" s="78" t="s">
        <v>519</v>
      </c>
      <c r="G227" s="78"/>
      <c r="H227" s="80" t="s">
        <v>188</v>
      </c>
      <c r="I227" s="248"/>
      <c r="J227" s="26"/>
      <c r="K227" s="55"/>
      <c r="L227" s="55"/>
      <c r="M227" s="55"/>
      <c r="N227" s="132">
        <f t="shared" si="3"/>
        <v>14.4</v>
      </c>
      <c r="O227" s="105"/>
      <c r="P227" s="251">
        <v>14.4</v>
      </c>
    </row>
    <row r="228" spans="1:16" ht="47.25">
      <c r="A228" s="459">
        <v>2</v>
      </c>
      <c r="B228" s="497" t="s">
        <v>520</v>
      </c>
      <c r="C228" s="459"/>
      <c r="D228" s="497">
        <v>2971</v>
      </c>
      <c r="E228" s="282"/>
      <c r="F228" s="78" t="s">
        <v>521</v>
      </c>
      <c r="G228" s="78"/>
      <c r="H228" s="80" t="s">
        <v>198</v>
      </c>
      <c r="I228" s="90"/>
      <c r="J228" s="26"/>
      <c r="K228" s="494"/>
      <c r="L228" s="494"/>
      <c r="M228" s="500"/>
      <c r="N228" s="132">
        <f t="shared" si="3"/>
        <v>18</v>
      </c>
      <c r="O228" s="105"/>
      <c r="P228" s="251">
        <v>18</v>
      </c>
    </row>
    <row r="229" spans="1:16" ht="31.5">
      <c r="A229" s="460"/>
      <c r="B229" s="498"/>
      <c r="C229" s="460"/>
      <c r="D229" s="498"/>
      <c r="E229" s="283"/>
      <c r="F229" s="78" t="s">
        <v>522</v>
      </c>
      <c r="G229" s="78"/>
      <c r="H229" s="80" t="s">
        <v>198</v>
      </c>
      <c r="I229" s="250"/>
      <c r="J229" s="26"/>
      <c r="K229" s="494"/>
      <c r="L229" s="494"/>
      <c r="M229" s="500"/>
      <c r="N229" s="132">
        <f t="shared" si="3"/>
        <v>10</v>
      </c>
      <c r="O229" s="105"/>
      <c r="P229" s="251">
        <v>10</v>
      </c>
    </row>
    <row r="230" spans="1:16" ht="78.75">
      <c r="A230" s="460"/>
      <c r="B230" s="498"/>
      <c r="C230" s="460"/>
      <c r="D230" s="498"/>
      <c r="E230" s="283"/>
      <c r="F230" s="248" t="s">
        <v>523</v>
      </c>
      <c r="G230" s="248"/>
      <c r="H230" s="80" t="s">
        <v>198</v>
      </c>
      <c r="I230" s="250"/>
      <c r="J230" s="26"/>
      <c r="K230" s="494"/>
      <c r="L230" s="494"/>
      <c r="M230" s="500"/>
      <c r="N230" s="132">
        <f t="shared" si="3"/>
        <v>10</v>
      </c>
      <c r="O230" s="105"/>
      <c r="P230" s="251">
        <v>10</v>
      </c>
    </row>
    <row r="231" spans="1:16" ht="141.75">
      <c r="A231" s="460"/>
      <c r="B231" s="498"/>
      <c r="C231" s="460"/>
      <c r="D231" s="498"/>
      <c r="E231" s="283"/>
      <c r="F231" s="248" t="s">
        <v>524</v>
      </c>
      <c r="G231" s="248"/>
      <c r="H231" s="80" t="s">
        <v>188</v>
      </c>
      <c r="I231" s="251"/>
      <c r="J231" s="26"/>
      <c r="K231" s="494"/>
      <c r="L231" s="494"/>
      <c r="M231" s="500"/>
      <c r="N231" s="132">
        <f t="shared" si="3"/>
        <v>10</v>
      </c>
      <c r="O231" s="105"/>
      <c r="P231" s="251">
        <v>10</v>
      </c>
    </row>
    <row r="232" spans="1:16" ht="31.5">
      <c r="A232" s="496"/>
      <c r="B232" s="499"/>
      <c r="C232" s="496"/>
      <c r="D232" s="499"/>
      <c r="E232" s="284"/>
      <c r="F232" s="248" t="s">
        <v>525</v>
      </c>
      <c r="G232" s="248"/>
      <c r="H232" s="80" t="s">
        <v>198</v>
      </c>
      <c r="I232" s="251"/>
      <c r="J232" s="26"/>
      <c r="K232" s="494"/>
      <c r="L232" s="494"/>
      <c r="M232" s="500"/>
      <c r="N232" s="132">
        <f t="shared" si="3"/>
        <v>13</v>
      </c>
      <c r="O232" s="105"/>
      <c r="P232" s="251">
        <v>13</v>
      </c>
    </row>
    <row r="233" spans="1:16" ht="78.75">
      <c r="A233" s="459">
        <v>3</v>
      </c>
      <c r="B233" s="497" t="s">
        <v>526</v>
      </c>
      <c r="C233" s="90"/>
      <c r="D233" s="497">
        <v>3382.7</v>
      </c>
      <c r="E233" s="282"/>
      <c r="F233" s="78" t="s">
        <v>527</v>
      </c>
      <c r="G233" s="78"/>
      <c r="H233" s="249" t="s">
        <v>222</v>
      </c>
      <c r="I233" s="251"/>
      <c r="J233" s="26"/>
      <c r="K233" s="494"/>
      <c r="L233" s="494"/>
      <c r="M233" s="500"/>
      <c r="N233" s="132">
        <f t="shared" si="3"/>
        <v>5</v>
      </c>
      <c r="O233" s="105"/>
      <c r="P233" s="251">
        <v>5</v>
      </c>
    </row>
    <row r="234" spans="1:16" ht="31.5">
      <c r="A234" s="460"/>
      <c r="B234" s="498"/>
      <c r="C234" s="90"/>
      <c r="D234" s="498"/>
      <c r="E234" s="283"/>
      <c r="F234" s="78" t="s">
        <v>522</v>
      </c>
      <c r="G234" s="78"/>
      <c r="H234" s="80" t="s">
        <v>198</v>
      </c>
      <c r="I234" s="250"/>
      <c r="J234" s="26"/>
      <c r="K234" s="494"/>
      <c r="L234" s="494"/>
      <c r="M234" s="500"/>
      <c r="N234" s="132">
        <f t="shared" si="3"/>
        <v>7.5</v>
      </c>
      <c r="O234" s="105"/>
      <c r="P234" s="251">
        <v>7.5</v>
      </c>
    </row>
    <row r="235" spans="1:16" ht="78.75">
      <c r="A235" s="496"/>
      <c r="B235" s="499"/>
      <c r="C235" s="90"/>
      <c r="D235" s="499"/>
      <c r="E235" s="284"/>
      <c r="F235" s="78" t="s">
        <v>528</v>
      </c>
      <c r="G235" s="78"/>
      <c r="H235" s="80" t="s">
        <v>188</v>
      </c>
      <c r="I235" s="251"/>
      <c r="J235" s="26"/>
      <c r="K235" s="494"/>
      <c r="L235" s="494"/>
      <c r="M235" s="500"/>
      <c r="N235" s="132">
        <f t="shared" si="3"/>
        <v>10.8</v>
      </c>
      <c r="O235" s="105"/>
      <c r="P235" s="251">
        <v>10.8</v>
      </c>
    </row>
    <row r="236" spans="1:16" ht="31.5">
      <c r="A236" s="459">
        <v>4</v>
      </c>
      <c r="B236" s="497" t="s">
        <v>529</v>
      </c>
      <c r="C236" s="90"/>
      <c r="D236" s="497">
        <v>1707</v>
      </c>
      <c r="E236" s="282"/>
      <c r="F236" s="78" t="s">
        <v>530</v>
      </c>
      <c r="G236" s="78"/>
      <c r="H236" s="80" t="s">
        <v>198</v>
      </c>
      <c r="I236" s="250"/>
      <c r="J236" s="26"/>
      <c r="K236" s="494"/>
      <c r="L236" s="494"/>
      <c r="M236" s="500"/>
      <c r="N236" s="132">
        <f t="shared" si="3"/>
        <v>10</v>
      </c>
      <c r="O236" s="105"/>
      <c r="P236" s="251">
        <v>10</v>
      </c>
    </row>
    <row r="237" spans="1:16" ht="31.5">
      <c r="A237" s="496"/>
      <c r="B237" s="499"/>
      <c r="C237" s="90"/>
      <c r="D237" s="499"/>
      <c r="E237" s="284"/>
      <c r="F237" s="248" t="s">
        <v>531</v>
      </c>
      <c r="G237" s="248"/>
      <c r="H237" s="80" t="s">
        <v>188</v>
      </c>
      <c r="I237" s="251"/>
      <c r="J237" s="26"/>
      <c r="K237" s="494"/>
      <c r="L237" s="494"/>
      <c r="M237" s="500"/>
      <c r="N237" s="132">
        <f t="shared" si="3"/>
        <v>8</v>
      </c>
      <c r="O237" s="105"/>
      <c r="P237" s="251">
        <v>8</v>
      </c>
    </row>
    <row r="238" spans="1:16" ht="63">
      <c r="A238" s="459">
        <v>5</v>
      </c>
      <c r="B238" s="497" t="s">
        <v>532</v>
      </c>
      <c r="C238" s="90"/>
      <c r="D238" s="497">
        <v>588.29</v>
      </c>
      <c r="E238" s="282"/>
      <c r="F238" s="78" t="s">
        <v>533</v>
      </c>
      <c r="G238" s="78"/>
      <c r="H238" s="249" t="s">
        <v>222</v>
      </c>
      <c r="I238" s="251"/>
      <c r="J238" s="26"/>
      <c r="K238" s="494"/>
      <c r="L238" s="494"/>
      <c r="M238" s="500"/>
      <c r="N238" s="132">
        <f t="shared" si="3"/>
        <v>32</v>
      </c>
      <c r="O238" s="105"/>
      <c r="P238" s="251">
        <v>32</v>
      </c>
    </row>
    <row r="239" spans="1:16" ht="94.5">
      <c r="A239" s="496"/>
      <c r="B239" s="499"/>
      <c r="C239" s="90"/>
      <c r="D239" s="499"/>
      <c r="E239" s="284"/>
      <c r="F239" s="78" t="s">
        <v>534</v>
      </c>
      <c r="G239" s="78"/>
      <c r="H239" s="80" t="s">
        <v>188</v>
      </c>
      <c r="I239" s="251"/>
      <c r="J239" s="26"/>
      <c r="K239" s="494"/>
      <c r="L239" s="494"/>
      <c r="M239" s="500"/>
      <c r="N239" s="132">
        <f t="shared" si="3"/>
        <v>20</v>
      </c>
      <c r="O239" s="105"/>
      <c r="P239" s="251">
        <v>20</v>
      </c>
    </row>
    <row r="240" spans="1:16" ht="63">
      <c r="A240" s="459">
        <v>6</v>
      </c>
      <c r="B240" s="497" t="s">
        <v>535</v>
      </c>
      <c r="C240" s="90"/>
      <c r="D240" s="497">
        <v>3467.5</v>
      </c>
      <c r="E240" s="282"/>
      <c r="F240" s="78" t="s">
        <v>536</v>
      </c>
      <c r="G240" s="78"/>
      <c r="H240" s="80" t="s">
        <v>198</v>
      </c>
      <c r="I240" s="250"/>
      <c r="J240" s="26"/>
      <c r="K240" s="494"/>
      <c r="L240" s="494"/>
      <c r="M240" s="500"/>
      <c r="N240" s="132">
        <f t="shared" si="3"/>
        <v>5</v>
      </c>
      <c r="O240" s="105"/>
      <c r="P240" s="251">
        <v>5</v>
      </c>
    </row>
    <row r="241" spans="1:16" ht="47.25">
      <c r="A241" s="460"/>
      <c r="B241" s="498"/>
      <c r="C241" s="90"/>
      <c r="D241" s="498"/>
      <c r="E241" s="283"/>
      <c r="F241" s="78" t="s">
        <v>537</v>
      </c>
      <c r="G241" s="78"/>
      <c r="H241" s="80" t="s">
        <v>198</v>
      </c>
      <c r="I241" s="250"/>
      <c r="J241" s="26"/>
      <c r="K241" s="494"/>
      <c r="L241" s="494"/>
      <c r="M241" s="500"/>
      <c r="N241" s="132">
        <f t="shared" si="3"/>
        <v>5</v>
      </c>
      <c r="O241" s="105"/>
      <c r="P241" s="251">
        <v>5</v>
      </c>
    </row>
    <row r="242" spans="1:16" ht="94.5">
      <c r="A242" s="496"/>
      <c r="B242" s="499"/>
      <c r="C242" s="90"/>
      <c r="D242" s="499"/>
      <c r="E242" s="284"/>
      <c r="F242" s="78" t="s">
        <v>534</v>
      </c>
      <c r="G242" s="78"/>
      <c r="H242" s="80" t="s">
        <v>188</v>
      </c>
      <c r="I242" s="251"/>
      <c r="J242" s="26"/>
      <c r="K242" s="494"/>
      <c r="L242" s="494"/>
      <c r="M242" s="500"/>
      <c r="N242" s="132">
        <f t="shared" si="3"/>
        <v>1315.1000000000001</v>
      </c>
      <c r="O242" s="105"/>
      <c r="P242" s="256">
        <v>1315.1000000000001</v>
      </c>
    </row>
    <row r="243" spans="1:16" ht="47.25">
      <c r="A243" s="459">
        <v>7</v>
      </c>
      <c r="B243" s="497" t="s">
        <v>538</v>
      </c>
      <c r="C243" s="90"/>
      <c r="D243" s="497">
        <v>3341.1</v>
      </c>
      <c r="E243" s="282"/>
      <c r="F243" s="78" t="s">
        <v>539</v>
      </c>
      <c r="G243" s="78"/>
      <c r="H243" s="80" t="s">
        <v>198</v>
      </c>
      <c r="I243" s="250"/>
      <c r="J243" s="26"/>
      <c r="K243" s="494"/>
      <c r="L243" s="494"/>
      <c r="M243" s="500"/>
      <c r="N243" s="132"/>
      <c r="O243" s="105"/>
      <c r="P243" s="132"/>
    </row>
    <row r="244" spans="1:16" ht="94.5">
      <c r="A244" s="460"/>
      <c r="B244" s="498"/>
      <c r="C244" s="90"/>
      <c r="D244" s="498"/>
      <c r="E244" s="283"/>
      <c r="F244" s="78" t="s">
        <v>534</v>
      </c>
      <c r="G244" s="78"/>
      <c r="H244" s="80" t="s">
        <v>188</v>
      </c>
      <c r="I244" s="251"/>
      <c r="J244" s="26"/>
      <c r="K244" s="494"/>
      <c r="L244" s="494"/>
      <c r="M244" s="500"/>
      <c r="N244" s="254">
        <v>12.8</v>
      </c>
      <c r="O244" s="105"/>
      <c r="P244" s="250">
        <v>12.8</v>
      </c>
    </row>
    <row r="245" spans="1:16" ht="47.25">
      <c r="A245" s="496"/>
      <c r="B245" s="499"/>
      <c r="C245" s="90"/>
      <c r="D245" s="499"/>
      <c r="E245" s="284"/>
      <c r="F245" s="248" t="s">
        <v>540</v>
      </c>
      <c r="G245" s="248"/>
      <c r="H245" s="80" t="s">
        <v>198</v>
      </c>
      <c r="I245" s="250"/>
      <c r="J245" s="26"/>
      <c r="K245" s="494"/>
      <c r="L245" s="494"/>
      <c r="M245" s="500"/>
      <c r="N245" s="270">
        <v>20</v>
      </c>
      <c r="O245" s="105"/>
      <c r="P245" s="90">
        <v>20</v>
      </c>
    </row>
    <row r="246" spans="1:16" ht="47.25">
      <c r="A246" s="80">
        <v>8</v>
      </c>
      <c r="B246" s="90" t="s">
        <v>541</v>
      </c>
      <c r="C246" s="90"/>
      <c r="D246" s="90">
        <v>185.3</v>
      </c>
      <c r="E246" s="90"/>
      <c r="F246" s="78" t="s">
        <v>542</v>
      </c>
      <c r="G246" s="78"/>
      <c r="H246" s="80" t="s">
        <v>198</v>
      </c>
      <c r="I246" s="250"/>
      <c r="J246" s="26"/>
      <c r="K246" s="252"/>
      <c r="L246" s="252"/>
      <c r="M246" s="253"/>
      <c r="N246" s="254">
        <v>74.19999999999999</v>
      </c>
      <c r="O246" s="105"/>
      <c r="P246" s="250">
        <v>74.19999999999999</v>
      </c>
    </row>
    <row r="247" spans="1:16" ht="47.25">
      <c r="A247" s="459">
        <v>9</v>
      </c>
      <c r="B247" s="497" t="s">
        <v>543</v>
      </c>
      <c r="C247" s="90"/>
      <c r="D247" s="497">
        <v>1960.3</v>
      </c>
      <c r="E247" s="282"/>
      <c r="F247" s="78" t="s">
        <v>537</v>
      </c>
      <c r="G247" s="78"/>
      <c r="H247" s="80" t="s">
        <v>198</v>
      </c>
      <c r="I247" s="250"/>
      <c r="J247" s="26"/>
      <c r="K247" s="494"/>
      <c r="L247" s="494"/>
      <c r="M247" s="500"/>
      <c r="N247" s="254">
        <v>115.19999999999999</v>
      </c>
      <c r="O247" s="105"/>
      <c r="P247" s="250">
        <v>115.19999999999999</v>
      </c>
    </row>
    <row r="248" spans="1:16" ht="94.5">
      <c r="A248" s="460"/>
      <c r="B248" s="498"/>
      <c r="C248" s="90"/>
      <c r="D248" s="498"/>
      <c r="E248" s="283"/>
      <c r="F248" s="78" t="s">
        <v>534</v>
      </c>
      <c r="G248" s="78"/>
      <c r="H248" s="80" t="s">
        <v>188</v>
      </c>
      <c r="I248" s="251"/>
      <c r="J248" s="26"/>
      <c r="K248" s="494"/>
      <c r="L248" s="494"/>
      <c r="M248" s="500"/>
      <c r="N248" s="254">
        <v>45.5</v>
      </c>
      <c r="O248" s="105"/>
      <c r="P248" s="250">
        <v>45.5</v>
      </c>
    </row>
    <row r="249" spans="1:16" ht="63">
      <c r="A249" s="496"/>
      <c r="B249" s="499"/>
      <c r="C249" s="90"/>
      <c r="D249" s="499"/>
      <c r="E249" s="284"/>
      <c r="F249" s="78" t="s">
        <v>519</v>
      </c>
      <c r="G249" s="78"/>
      <c r="H249" s="80" t="s">
        <v>188</v>
      </c>
      <c r="I249" s="251"/>
      <c r="J249" s="26"/>
      <c r="K249" s="494"/>
      <c r="L249" s="494"/>
      <c r="M249" s="500"/>
      <c r="N249" s="254">
        <v>20</v>
      </c>
      <c r="O249" s="105"/>
      <c r="P249" s="250">
        <v>20</v>
      </c>
    </row>
    <row r="250" spans="1:16" ht="63">
      <c r="A250" s="459">
        <v>10</v>
      </c>
      <c r="B250" s="497" t="s">
        <v>544</v>
      </c>
      <c r="C250" s="90"/>
      <c r="D250" s="497">
        <v>1344.2</v>
      </c>
      <c r="E250" s="282"/>
      <c r="F250" s="78" t="s">
        <v>519</v>
      </c>
      <c r="G250" s="78"/>
      <c r="H250" s="80" t="s">
        <v>188</v>
      </c>
      <c r="I250" s="251"/>
      <c r="J250" s="26"/>
      <c r="K250" s="494"/>
      <c r="L250" s="494"/>
      <c r="M250" s="500"/>
      <c r="N250" s="254">
        <v>32</v>
      </c>
      <c r="O250" s="105"/>
      <c r="P250" s="250">
        <v>32</v>
      </c>
    </row>
    <row r="251" spans="1:16" ht="78.75">
      <c r="A251" s="496"/>
      <c r="B251" s="499"/>
      <c r="C251" s="90"/>
      <c r="D251" s="499"/>
      <c r="E251" s="284"/>
      <c r="F251" s="78" t="s">
        <v>545</v>
      </c>
      <c r="G251" s="78"/>
      <c r="H251" s="80" t="s">
        <v>188</v>
      </c>
      <c r="I251" s="251"/>
      <c r="J251" s="26"/>
      <c r="K251" s="494"/>
      <c r="L251" s="494"/>
      <c r="M251" s="500"/>
      <c r="N251" s="254">
        <v>52.5</v>
      </c>
      <c r="O251" s="105"/>
      <c r="P251" s="250">
        <v>52.5</v>
      </c>
    </row>
    <row r="252" spans="1:16" ht="63">
      <c r="A252" s="459">
        <v>11</v>
      </c>
      <c r="B252" s="497" t="s">
        <v>546</v>
      </c>
      <c r="C252" s="90"/>
      <c r="D252" s="497">
        <v>4679.9</v>
      </c>
      <c r="E252" s="282"/>
      <c r="F252" s="78" t="s">
        <v>547</v>
      </c>
      <c r="G252" s="78"/>
      <c r="H252" s="80" t="s">
        <v>198</v>
      </c>
      <c r="I252" s="250"/>
      <c r="J252" s="26"/>
      <c r="K252" s="55"/>
      <c r="L252" s="55"/>
      <c r="M252" s="55"/>
      <c r="N252" s="254">
        <v>40.8</v>
      </c>
      <c r="O252" s="105"/>
      <c r="P252" s="250">
        <v>40.8</v>
      </c>
    </row>
    <row r="253" spans="1:16" ht="47.25">
      <c r="A253" s="460"/>
      <c r="B253" s="498"/>
      <c r="C253" s="90"/>
      <c r="D253" s="498"/>
      <c r="E253" s="283"/>
      <c r="F253" s="78" t="s">
        <v>548</v>
      </c>
      <c r="G253" s="78"/>
      <c r="H253" s="80" t="s">
        <v>549</v>
      </c>
      <c r="I253" s="250"/>
      <c r="J253" s="26"/>
      <c r="K253" s="55"/>
      <c r="L253" s="55"/>
      <c r="M253" s="55"/>
      <c r="N253" s="256">
        <v>48</v>
      </c>
      <c r="O253" s="105"/>
      <c r="P253" s="251">
        <v>48</v>
      </c>
    </row>
    <row r="254" spans="1:16" ht="63">
      <c r="A254" s="460"/>
      <c r="B254" s="498"/>
      <c r="C254" s="90"/>
      <c r="D254" s="498"/>
      <c r="E254" s="283"/>
      <c r="F254" s="248" t="s">
        <v>550</v>
      </c>
      <c r="G254" s="248"/>
      <c r="H254" s="80" t="s">
        <v>198</v>
      </c>
      <c r="I254" s="250"/>
      <c r="J254" s="26"/>
      <c r="K254" s="55"/>
      <c r="L254" s="55"/>
      <c r="M254" s="55"/>
      <c r="N254" s="256">
        <v>31.200000000000003</v>
      </c>
      <c r="O254" s="105"/>
      <c r="P254" s="251">
        <v>31.200000000000003</v>
      </c>
    </row>
    <row r="255" spans="1:16" ht="78.75">
      <c r="A255" s="460"/>
      <c r="B255" s="498"/>
      <c r="C255" s="90"/>
      <c r="D255" s="498"/>
      <c r="E255" s="283"/>
      <c r="F255" s="78" t="s">
        <v>545</v>
      </c>
      <c r="G255" s="78"/>
      <c r="H255" s="80" t="s">
        <v>188</v>
      </c>
      <c r="I255" s="251"/>
      <c r="J255" s="26"/>
      <c r="K255" s="55"/>
      <c r="L255" s="55"/>
      <c r="M255" s="55"/>
      <c r="N255" s="256">
        <v>81</v>
      </c>
      <c r="O255" s="105"/>
      <c r="P255" s="251">
        <v>81</v>
      </c>
    </row>
    <row r="256" spans="1:16" ht="31.5">
      <c r="A256" s="496"/>
      <c r="B256" s="499"/>
      <c r="C256" s="90"/>
      <c r="D256" s="499"/>
      <c r="E256" s="284"/>
      <c r="F256" s="248" t="s">
        <v>525</v>
      </c>
      <c r="G256" s="248"/>
      <c r="H256" s="80" t="s">
        <v>198</v>
      </c>
      <c r="I256" s="251"/>
      <c r="J256" s="26"/>
      <c r="K256" s="55"/>
      <c r="L256" s="55"/>
      <c r="M256" s="55"/>
      <c r="N256" s="256">
        <v>63</v>
      </c>
      <c r="O256" s="105"/>
      <c r="P256" s="251">
        <v>63</v>
      </c>
    </row>
    <row r="257" spans="1:16" ht="63">
      <c r="A257" s="459">
        <v>12</v>
      </c>
      <c r="B257" s="497" t="s">
        <v>551</v>
      </c>
      <c r="C257" s="90"/>
      <c r="D257" s="497">
        <v>666.6</v>
      </c>
      <c r="E257" s="282"/>
      <c r="F257" s="248" t="s">
        <v>552</v>
      </c>
      <c r="G257" s="248"/>
      <c r="H257" s="80" t="s">
        <v>198</v>
      </c>
      <c r="I257" s="250"/>
      <c r="J257" s="26"/>
      <c r="K257" s="494"/>
      <c r="L257" s="494"/>
      <c r="M257" s="500"/>
      <c r="N257" s="256">
        <v>8.1</v>
      </c>
      <c r="O257" s="105"/>
      <c r="P257" s="251">
        <v>8.1</v>
      </c>
    </row>
    <row r="258" spans="1:16" ht="31.5">
      <c r="A258" s="496"/>
      <c r="B258" s="499"/>
      <c r="C258" s="90"/>
      <c r="D258" s="499"/>
      <c r="E258" s="284"/>
      <c r="F258" s="78" t="s">
        <v>553</v>
      </c>
      <c r="G258" s="78"/>
      <c r="H258" s="249" t="s">
        <v>222</v>
      </c>
      <c r="I258" s="251"/>
      <c r="J258" s="26"/>
      <c r="K258" s="494"/>
      <c r="L258" s="494"/>
      <c r="M258" s="500"/>
      <c r="N258" s="256">
        <v>74.39999999999999</v>
      </c>
      <c r="O258" s="105"/>
      <c r="P258" s="251">
        <v>74.39999999999999</v>
      </c>
    </row>
    <row r="259" spans="1:16" ht="31.5">
      <c r="A259" s="459">
        <v>13</v>
      </c>
      <c r="B259" s="497" t="s">
        <v>554</v>
      </c>
      <c r="C259" s="90"/>
      <c r="D259" s="497">
        <v>294.2</v>
      </c>
      <c r="E259" s="282"/>
      <c r="F259" s="78" t="s">
        <v>553</v>
      </c>
      <c r="G259" s="78"/>
      <c r="H259" s="249" t="s">
        <v>222</v>
      </c>
      <c r="I259" s="251"/>
      <c r="J259" s="26"/>
      <c r="K259" s="494"/>
      <c r="L259" s="494"/>
      <c r="M259" s="500"/>
      <c r="N259" s="256">
        <v>6</v>
      </c>
      <c r="O259" s="105"/>
      <c r="P259" s="251">
        <v>6</v>
      </c>
    </row>
    <row r="260" spans="1:16" ht="15.75">
      <c r="A260" s="496"/>
      <c r="B260" s="499"/>
      <c r="C260" s="90"/>
      <c r="D260" s="499"/>
      <c r="E260" s="284"/>
      <c r="F260" s="78" t="s">
        <v>555</v>
      </c>
      <c r="G260" s="78"/>
      <c r="H260" s="80" t="s">
        <v>198</v>
      </c>
      <c r="I260" s="250"/>
      <c r="J260" s="26"/>
      <c r="K260" s="494"/>
      <c r="L260" s="494"/>
      <c r="M260" s="500"/>
      <c r="N260" s="256">
        <v>27</v>
      </c>
      <c r="O260" s="105"/>
      <c r="P260" s="251">
        <v>27</v>
      </c>
    </row>
    <row r="261" spans="1:16" ht="63">
      <c r="A261" s="80">
        <v>14</v>
      </c>
      <c r="B261" s="90" t="s">
        <v>556</v>
      </c>
      <c r="C261" s="90"/>
      <c r="D261" s="90">
        <v>363.4</v>
      </c>
      <c r="E261" s="90"/>
      <c r="F261" s="248" t="s">
        <v>557</v>
      </c>
      <c r="G261" s="248"/>
      <c r="H261" s="80" t="s">
        <v>198</v>
      </c>
      <c r="I261" s="250"/>
      <c r="J261" s="26"/>
      <c r="K261" s="252"/>
      <c r="L261" s="252"/>
      <c r="M261" s="253"/>
      <c r="N261" s="256">
        <v>54</v>
      </c>
      <c r="O261" s="105"/>
      <c r="P261" s="251">
        <v>54</v>
      </c>
    </row>
    <row r="262" spans="1:16" ht="63">
      <c r="A262" s="459">
        <v>15</v>
      </c>
      <c r="B262" s="497" t="s">
        <v>558</v>
      </c>
      <c r="C262" s="90"/>
      <c r="D262" s="497">
        <v>1907.9</v>
      </c>
      <c r="E262" s="282"/>
      <c r="F262" s="78" t="s">
        <v>518</v>
      </c>
      <c r="G262" s="78"/>
      <c r="H262" s="80" t="s">
        <v>188</v>
      </c>
      <c r="I262" s="251"/>
      <c r="J262" s="26"/>
      <c r="K262" s="494"/>
      <c r="L262" s="494"/>
      <c r="M262" s="500"/>
      <c r="N262" s="256">
        <v>30</v>
      </c>
      <c r="O262" s="105"/>
      <c r="P262" s="251">
        <v>30</v>
      </c>
    </row>
    <row r="263" spans="1:16" ht="31.5">
      <c r="A263" s="460"/>
      <c r="B263" s="498"/>
      <c r="C263" s="90"/>
      <c r="D263" s="498"/>
      <c r="E263" s="283"/>
      <c r="F263" s="78" t="s">
        <v>559</v>
      </c>
      <c r="G263" s="78"/>
      <c r="H263" s="80" t="s">
        <v>188</v>
      </c>
      <c r="I263" s="251"/>
      <c r="J263" s="26"/>
      <c r="K263" s="494"/>
      <c r="L263" s="494"/>
      <c r="M263" s="500"/>
      <c r="N263" s="256">
        <v>72</v>
      </c>
      <c r="O263" s="105"/>
      <c r="P263" s="251">
        <v>72</v>
      </c>
    </row>
    <row r="264" spans="1:16" ht="15" customHeight="1">
      <c r="A264" s="496"/>
      <c r="B264" s="499"/>
      <c r="C264" s="90"/>
      <c r="D264" s="499"/>
      <c r="E264" s="284"/>
      <c r="F264" s="78" t="s">
        <v>560</v>
      </c>
      <c r="G264" s="78"/>
      <c r="H264" s="80" t="s">
        <v>198</v>
      </c>
      <c r="I264" s="250"/>
      <c r="J264" s="26"/>
      <c r="K264" s="494"/>
      <c r="L264" s="494"/>
      <c r="M264" s="500"/>
      <c r="N264" s="256">
        <v>78</v>
      </c>
      <c r="O264" s="105"/>
      <c r="P264" s="251">
        <v>78</v>
      </c>
    </row>
    <row r="265" spans="1:16" ht="15" customHeight="1">
      <c r="A265" s="459">
        <v>16</v>
      </c>
      <c r="B265" s="497" t="s">
        <v>561</v>
      </c>
      <c r="C265" s="90"/>
      <c r="D265" s="497">
        <v>837.7</v>
      </c>
      <c r="E265" s="282"/>
      <c r="F265" s="78" t="s">
        <v>559</v>
      </c>
      <c r="G265" s="78"/>
      <c r="H265" s="80" t="s">
        <v>188</v>
      </c>
      <c r="I265" s="251"/>
      <c r="J265" s="26"/>
      <c r="K265" s="494"/>
      <c r="L265" s="494"/>
      <c r="M265" s="500"/>
      <c r="N265" s="256">
        <v>20.8</v>
      </c>
      <c r="O265" s="105"/>
      <c r="P265" s="251">
        <v>20.8</v>
      </c>
    </row>
    <row r="266" spans="1:16" ht="15" customHeight="1">
      <c r="A266" s="496"/>
      <c r="B266" s="499"/>
      <c r="C266" s="90"/>
      <c r="D266" s="499"/>
      <c r="E266" s="284"/>
      <c r="F266" s="78" t="s">
        <v>562</v>
      </c>
      <c r="G266" s="78"/>
      <c r="H266" s="80" t="s">
        <v>188</v>
      </c>
      <c r="I266" s="251"/>
      <c r="J266" s="26"/>
      <c r="K266" s="494"/>
      <c r="L266" s="494"/>
      <c r="M266" s="500"/>
      <c r="N266" s="256">
        <v>28.799999999999997</v>
      </c>
      <c r="O266" s="105"/>
      <c r="P266" s="251">
        <v>28.799999999999997</v>
      </c>
    </row>
    <row r="267" spans="1:16" ht="15" customHeight="1">
      <c r="A267" s="459">
        <v>17</v>
      </c>
      <c r="B267" s="497" t="s">
        <v>563</v>
      </c>
      <c r="C267" s="90"/>
      <c r="D267" s="497">
        <v>402.2</v>
      </c>
      <c r="E267" s="282"/>
      <c r="F267" s="78" t="s">
        <v>564</v>
      </c>
      <c r="G267" s="78"/>
      <c r="H267" s="80" t="s">
        <v>198</v>
      </c>
      <c r="I267" s="250"/>
      <c r="J267" s="26"/>
      <c r="K267" s="494"/>
      <c r="L267" s="494"/>
      <c r="M267" s="500"/>
      <c r="N267" s="256">
        <v>160</v>
      </c>
      <c r="O267" s="105"/>
      <c r="P267" s="251">
        <v>160</v>
      </c>
    </row>
    <row r="268" spans="1:16" ht="15" customHeight="1">
      <c r="A268" s="496"/>
      <c r="B268" s="499"/>
      <c r="C268" s="90"/>
      <c r="D268" s="499"/>
      <c r="E268" s="284"/>
      <c r="F268" s="78" t="s">
        <v>565</v>
      </c>
      <c r="G268" s="78"/>
      <c r="H268" s="80" t="s">
        <v>198</v>
      </c>
      <c r="I268" s="250"/>
      <c r="J268" s="26"/>
      <c r="K268" s="494"/>
      <c r="L268" s="494"/>
      <c r="M268" s="500"/>
      <c r="N268" s="256">
        <v>30</v>
      </c>
      <c r="O268" s="105"/>
      <c r="P268" s="251">
        <v>30</v>
      </c>
    </row>
    <row r="269" spans="1:16" ht="15" customHeight="1">
      <c r="A269" s="80">
        <v>18</v>
      </c>
      <c r="B269" s="90" t="s">
        <v>566</v>
      </c>
      <c r="C269" s="90"/>
      <c r="D269" s="90">
        <v>361.4</v>
      </c>
      <c r="E269" s="90"/>
      <c r="F269" s="78" t="s">
        <v>565</v>
      </c>
      <c r="G269" s="78"/>
      <c r="H269" s="80" t="s">
        <v>198</v>
      </c>
      <c r="I269" s="250"/>
      <c r="J269" s="26"/>
      <c r="K269" s="252"/>
      <c r="L269" s="252"/>
      <c r="M269" s="253"/>
      <c r="N269" s="256">
        <v>135</v>
      </c>
      <c r="O269" s="105"/>
      <c r="P269" s="251">
        <v>135</v>
      </c>
    </row>
    <row r="270" spans="1:16" ht="15" customHeight="1">
      <c r="A270" s="507" t="s">
        <v>567</v>
      </c>
      <c r="B270" s="508"/>
      <c r="C270" s="254"/>
      <c r="D270" s="255">
        <v>31377.790000000005</v>
      </c>
      <c r="E270" s="255"/>
      <c r="F270" s="78"/>
      <c r="G270" s="78"/>
      <c r="H270" s="80"/>
      <c r="I270" s="250"/>
      <c r="J270" s="26"/>
      <c r="K270" s="252"/>
      <c r="L270" s="252"/>
      <c r="M270" s="253"/>
      <c r="N270" s="256">
        <v>144</v>
      </c>
      <c r="O270" s="105"/>
      <c r="P270" s="251">
        <v>144</v>
      </c>
    </row>
    <row r="271" spans="1:16" ht="15" customHeight="1">
      <c r="A271" s="343" t="s">
        <v>568</v>
      </c>
      <c r="B271" s="344"/>
      <c r="C271" s="344"/>
      <c r="D271" s="344"/>
      <c r="E271" s="344"/>
      <c r="F271" s="344"/>
      <c r="G271" s="344"/>
      <c r="H271" s="344"/>
      <c r="I271" s="344"/>
      <c r="J271" s="344"/>
      <c r="K271" s="344"/>
      <c r="L271" s="344"/>
      <c r="M271" s="495"/>
      <c r="N271" s="256">
        <v>98.39999999999999</v>
      </c>
      <c r="O271" s="105"/>
      <c r="P271" s="251">
        <v>98.39999999999999</v>
      </c>
    </row>
    <row r="272" spans="1:16" ht="15" customHeight="1">
      <c r="A272" s="501">
        <v>19</v>
      </c>
      <c r="B272" s="503" t="s">
        <v>569</v>
      </c>
      <c r="C272" s="64"/>
      <c r="D272" s="505">
        <v>341.8</v>
      </c>
      <c r="E272" s="294"/>
      <c r="F272" s="78" t="s">
        <v>570</v>
      </c>
      <c r="G272" s="78"/>
      <c r="H272" s="80" t="s">
        <v>198</v>
      </c>
      <c r="I272" s="80"/>
      <c r="J272" s="26"/>
      <c r="K272" s="55"/>
      <c r="L272" s="55"/>
      <c r="M272" s="55"/>
      <c r="N272" s="256">
        <v>61.199999999999996</v>
      </c>
      <c r="O272" s="105"/>
      <c r="P272" s="251">
        <v>61.199999999999996</v>
      </c>
    </row>
    <row r="273" spans="1:16" ht="31.5">
      <c r="A273" s="502"/>
      <c r="B273" s="504"/>
      <c r="C273" s="64"/>
      <c r="D273" s="506"/>
      <c r="E273" s="295"/>
      <c r="F273" s="60" t="s">
        <v>571</v>
      </c>
      <c r="G273" s="60"/>
      <c r="H273" s="63" t="s">
        <v>572</v>
      </c>
      <c r="I273" s="257"/>
      <c r="J273" s="26"/>
      <c r="K273" s="21"/>
      <c r="L273" s="21"/>
      <c r="M273" s="102"/>
      <c r="N273" s="256">
        <v>60</v>
      </c>
      <c r="O273" s="105"/>
      <c r="P273" s="251">
        <v>60</v>
      </c>
    </row>
    <row r="274" spans="1:16" ht="31.5">
      <c r="A274" s="459">
        <v>20</v>
      </c>
      <c r="B274" s="479" t="s">
        <v>573</v>
      </c>
      <c r="C274" s="78"/>
      <c r="D274" s="510">
        <v>3827.8</v>
      </c>
      <c r="E274" s="288"/>
      <c r="F274" s="60" t="s">
        <v>574</v>
      </c>
      <c r="G274" s="60"/>
      <c r="H274" s="80" t="s">
        <v>572</v>
      </c>
      <c r="I274" s="258"/>
      <c r="J274" s="26"/>
      <c r="K274" s="21"/>
      <c r="L274" s="21"/>
      <c r="M274" s="102"/>
      <c r="N274" s="256">
        <v>40.8</v>
      </c>
      <c r="O274" s="105"/>
      <c r="P274" s="251">
        <v>40.8</v>
      </c>
    </row>
    <row r="275" spans="1:16" ht="31.5">
      <c r="A275" s="460"/>
      <c r="B275" s="509"/>
      <c r="C275" s="78"/>
      <c r="D275" s="511"/>
      <c r="E275" s="289"/>
      <c r="F275" s="60" t="s">
        <v>575</v>
      </c>
      <c r="G275" s="60"/>
      <c r="H275" s="80" t="s">
        <v>572</v>
      </c>
      <c r="I275" s="258"/>
      <c r="J275" s="26"/>
      <c r="K275" s="21"/>
      <c r="L275" s="21"/>
      <c r="M275" s="102"/>
      <c r="N275" s="256">
        <v>38.4</v>
      </c>
      <c r="O275" s="105"/>
      <c r="P275" s="251">
        <v>38.4</v>
      </c>
    </row>
    <row r="276" spans="1:16" ht="31.5">
      <c r="A276" s="460"/>
      <c r="B276" s="509"/>
      <c r="C276" s="78"/>
      <c r="D276" s="511"/>
      <c r="E276" s="289"/>
      <c r="F276" s="60" t="s">
        <v>576</v>
      </c>
      <c r="G276" s="60"/>
      <c r="H276" s="80" t="s">
        <v>572</v>
      </c>
      <c r="I276" s="258"/>
      <c r="J276" s="26"/>
      <c r="K276" s="21"/>
      <c r="L276" s="21"/>
      <c r="M276" s="102"/>
      <c r="N276" s="256">
        <v>7.4399999999999995</v>
      </c>
      <c r="O276" s="105"/>
      <c r="P276" s="251">
        <v>7.4399999999999995</v>
      </c>
    </row>
    <row r="277" spans="1:16" ht="31.5">
      <c r="A277" s="460"/>
      <c r="B277" s="509"/>
      <c r="C277" s="78"/>
      <c r="D277" s="511"/>
      <c r="E277" s="289"/>
      <c r="F277" s="60" t="s">
        <v>577</v>
      </c>
      <c r="G277" s="60"/>
      <c r="H277" s="80" t="s">
        <v>572</v>
      </c>
      <c r="I277" s="258"/>
      <c r="J277" s="26"/>
      <c r="K277" s="21"/>
      <c r="L277" s="21"/>
      <c r="M277" s="102"/>
      <c r="N277" s="256">
        <v>132</v>
      </c>
      <c r="O277" s="105"/>
      <c r="P277" s="251">
        <v>132</v>
      </c>
    </row>
    <row r="278" spans="1:16" ht="47.25">
      <c r="A278" s="460"/>
      <c r="B278" s="509"/>
      <c r="C278" s="78"/>
      <c r="D278" s="511"/>
      <c r="E278" s="289"/>
      <c r="F278" s="60" t="s">
        <v>578</v>
      </c>
      <c r="G278" s="60"/>
      <c r="H278" s="80" t="s">
        <v>198</v>
      </c>
      <c r="I278" s="258"/>
      <c r="J278" s="26"/>
      <c r="K278" s="21"/>
      <c r="L278" s="21"/>
      <c r="M278" s="102"/>
      <c r="N278" s="256">
        <v>65</v>
      </c>
      <c r="O278" s="105"/>
      <c r="P278" s="251">
        <v>65</v>
      </c>
    </row>
    <row r="279" spans="1:16" ht="63">
      <c r="A279" s="460"/>
      <c r="B279" s="509"/>
      <c r="C279" s="78"/>
      <c r="D279" s="511"/>
      <c r="E279" s="289"/>
      <c r="F279" s="60" t="s">
        <v>579</v>
      </c>
      <c r="G279" s="60"/>
      <c r="H279" s="80" t="s">
        <v>580</v>
      </c>
      <c r="I279" s="258"/>
      <c r="J279" s="26"/>
      <c r="K279" s="21"/>
      <c r="L279" s="21"/>
      <c r="M279" s="102"/>
      <c r="N279" s="256">
        <v>30</v>
      </c>
      <c r="O279" s="105"/>
      <c r="P279" s="251">
        <v>30</v>
      </c>
    </row>
    <row r="280" spans="1:16" ht="31.5">
      <c r="A280" s="496"/>
      <c r="B280" s="480"/>
      <c r="C280" s="78"/>
      <c r="D280" s="512"/>
      <c r="E280" s="290"/>
      <c r="F280" s="60" t="s">
        <v>581</v>
      </c>
      <c r="G280" s="60"/>
      <c r="H280" s="80" t="s">
        <v>572</v>
      </c>
      <c r="I280" s="258"/>
      <c r="J280" s="26"/>
      <c r="K280" s="21"/>
      <c r="L280" s="21"/>
      <c r="M280" s="102"/>
      <c r="N280" s="256">
        <v>132</v>
      </c>
      <c r="O280" s="105"/>
      <c r="P280" s="251">
        <v>132</v>
      </c>
    </row>
    <row r="281" spans="1:16" ht="31.5">
      <c r="A281" s="459">
        <v>21</v>
      </c>
      <c r="B281" s="479" t="s">
        <v>582</v>
      </c>
      <c r="C281" s="78"/>
      <c r="D281" s="510">
        <v>2215.8</v>
      </c>
      <c r="E281" s="288"/>
      <c r="F281" s="60" t="s">
        <v>583</v>
      </c>
      <c r="G281" s="60"/>
      <c r="H281" s="80" t="s">
        <v>572</v>
      </c>
      <c r="I281" s="258"/>
      <c r="J281" s="26"/>
      <c r="K281" s="21"/>
      <c r="L281" s="21"/>
      <c r="M281" s="102"/>
      <c r="N281" s="256">
        <v>46.800000000000004</v>
      </c>
      <c r="O281" s="105"/>
      <c r="P281" s="251">
        <v>46.800000000000004</v>
      </c>
    </row>
    <row r="282" spans="1:16" ht="15.75">
      <c r="A282" s="460"/>
      <c r="B282" s="509"/>
      <c r="C282" s="78"/>
      <c r="D282" s="511"/>
      <c r="E282" s="289"/>
      <c r="F282" s="60" t="s">
        <v>584</v>
      </c>
      <c r="G282" s="60"/>
      <c r="H282" s="80" t="s">
        <v>572</v>
      </c>
      <c r="I282" s="258"/>
      <c r="J282" s="26"/>
      <c r="K282" s="21"/>
      <c r="L282" s="21"/>
      <c r="M282" s="102"/>
      <c r="N282" s="256">
        <v>18</v>
      </c>
      <c r="O282" s="105"/>
      <c r="P282" s="251">
        <v>18</v>
      </c>
    </row>
    <row r="283" spans="1:16" ht="15.75">
      <c r="A283" s="460"/>
      <c r="B283" s="509"/>
      <c r="C283" s="78"/>
      <c r="D283" s="511"/>
      <c r="E283" s="289"/>
      <c r="F283" s="60" t="s">
        <v>585</v>
      </c>
      <c r="G283" s="60"/>
      <c r="H283" s="80" t="s">
        <v>198</v>
      </c>
      <c r="I283" s="258"/>
      <c r="J283" s="26"/>
      <c r="K283" s="21"/>
      <c r="L283" s="21"/>
      <c r="M283" s="102"/>
      <c r="N283" s="256">
        <v>36</v>
      </c>
      <c r="O283" s="105"/>
      <c r="P283" s="251">
        <v>36</v>
      </c>
    </row>
    <row r="284" spans="1:16" ht="31.5">
      <c r="A284" s="460"/>
      <c r="B284" s="509"/>
      <c r="C284" s="78"/>
      <c r="D284" s="511"/>
      <c r="E284" s="289"/>
      <c r="F284" s="60" t="s">
        <v>586</v>
      </c>
      <c r="G284" s="60"/>
      <c r="H284" s="80" t="s">
        <v>198</v>
      </c>
      <c r="I284" s="258"/>
      <c r="J284" s="26"/>
      <c r="K284" s="21"/>
      <c r="L284" s="21"/>
      <c r="M284" s="102"/>
      <c r="N284" s="256">
        <v>105</v>
      </c>
      <c r="O284" s="105"/>
      <c r="P284" s="251">
        <v>105</v>
      </c>
    </row>
    <row r="285" spans="1:16" ht="31.5">
      <c r="A285" s="496"/>
      <c r="B285" s="480"/>
      <c r="C285" s="78"/>
      <c r="D285" s="512"/>
      <c r="E285" s="290"/>
      <c r="F285" s="60" t="s">
        <v>587</v>
      </c>
      <c r="G285" s="60"/>
      <c r="H285" s="80" t="s">
        <v>588</v>
      </c>
      <c r="I285" s="258"/>
      <c r="J285" s="26"/>
      <c r="K285" s="21"/>
      <c r="L285" s="21"/>
      <c r="M285" s="102"/>
      <c r="N285" s="256">
        <v>70</v>
      </c>
      <c r="O285" s="105"/>
      <c r="P285" s="251">
        <v>70</v>
      </c>
    </row>
    <row r="286" spans="1:16" ht="31.5">
      <c r="A286" s="459">
        <v>22</v>
      </c>
      <c r="B286" s="479" t="s">
        <v>589</v>
      </c>
      <c r="C286" s="78"/>
      <c r="D286" s="510">
        <v>1785.9</v>
      </c>
      <c r="E286" s="288"/>
      <c r="F286" s="60" t="s">
        <v>590</v>
      </c>
      <c r="G286" s="60"/>
      <c r="H286" s="80" t="s">
        <v>572</v>
      </c>
      <c r="I286" s="258"/>
      <c r="J286" s="26"/>
      <c r="K286" s="21"/>
      <c r="L286" s="21"/>
      <c r="M286" s="102"/>
      <c r="N286" s="256">
        <v>20</v>
      </c>
      <c r="O286" s="105"/>
      <c r="P286" s="251">
        <v>20</v>
      </c>
    </row>
    <row r="287" spans="1:16" ht="31.5">
      <c r="A287" s="460"/>
      <c r="B287" s="509"/>
      <c r="C287" s="78"/>
      <c r="D287" s="511"/>
      <c r="E287" s="289"/>
      <c r="F287" s="60" t="s">
        <v>591</v>
      </c>
      <c r="G287" s="60"/>
      <c r="H287" s="80" t="s">
        <v>572</v>
      </c>
      <c r="I287" s="258"/>
      <c r="J287" s="26"/>
      <c r="K287" s="21"/>
      <c r="L287" s="21"/>
      <c r="M287" s="102"/>
      <c r="N287" s="256">
        <v>16</v>
      </c>
      <c r="O287" s="105"/>
      <c r="P287" s="251">
        <v>16</v>
      </c>
    </row>
    <row r="288" spans="1:16" ht="47.25">
      <c r="A288" s="460"/>
      <c r="B288" s="509"/>
      <c r="C288" s="78"/>
      <c r="D288" s="511"/>
      <c r="E288" s="289"/>
      <c r="F288" s="60" t="s">
        <v>592</v>
      </c>
      <c r="G288" s="60"/>
      <c r="H288" s="138" t="s">
        <v>198</v>
      </c>
      <c r="I288" s="259"/>
      <c r="J288" s="26"/>
      <c r="K288" s="21"/>
      <c r="L288" s="21"/>
      <c r="M288" s="102"/>
      <c r="N288" s="256">
        <v>7</v>
      </c>
      <c r="O288" s="105"/>
      <c r="P288" s="251">
        <v>7</v>
      </c>
    </row>
    <row r="289" spans="1:16" ht="31.5">
      <c r="A289" s="496"/>
      <c r="B289" s="480"/>
      <c r="C289" s="78"/>
      <c r="D289" s="512"/>
      <c r="E289" s="290"/>
      <c r="F289" s="78" t="s">
        <v>593</v>
      </c>
      <c r="G289" s="78"/>
      <c r="H289" s="138" t="s">
        <v>588</v>
      </c>
      <c r="I289" s="258"/>
      <c r="J289" s="26"/>
      <c r="K289" s="21"/>
      <c r="L289" s="21"/>
      <c r="M289" s="102"/>
      <c r="N289" s="256">
        <v>108</v>
      </c>
      <c r="O289" s="105"/>
      <c r="P289" s="251">
        <v>108</v>
      </c>
    </row>
    <row r="290" spans="1:16" ht="31.5">
      <c r="A290" s="80">
        <v>23</v>
      </c>
      <c r="B290" s="78" t="s">
        <v>594</v>
      </c>
      <c r="C290" s="78"/>
      <c r="D290" s="260">
        <v>284.7</v>
      </c>
      <c r="E290" s="260"/>
      <c r="F290" s="60" t="s">
        <v>595</v>
      </c>
      <c r="G290" s="60"/>
      <c r="H290" s="80" t="s">
        <v>198</v>
      </c>
      <c r="I290" s="258"/>
      <c r="J290" s="26"/>
      <c r="K290" s="21"/>
      <c r="L290" s="21"/>
      <c r="M290" s="102"/>
      <c r="N290" s="256">
        <v>4.5</v>
      </c>
      <c r="O290" s="105"/>
      <c r="P290" s="251">
        <v>4.5</v>
      </c>
    </row>
    <row r="291" spans="1:16" ht="31.5">
      <c r="A291" s="459">
        <v>24</v>
      </c>
      <c r="B291" s="479" t="s">
        <v>596</v>
      </c>
      <c r="C291" s="78"/>
      <c r="D291" s="513">
        <v>5058.3</v>
      </c>
      <c r="E291" s="291"/>
      <c r="F291" s="60" t="s">
        <v>597</v>
      </c>
      <c r="G291" s="60"/>
      <c r="H291" s="80" t="s">
        <v>572</v>
      </c>
      <c r="I291" s="258"/>
      <c r="J291" s="26"/>
      <c r="K291" s="21"/>
      <c r="L291" s="21"/>
      <c r="M291" s="102"/>
      <c r="N291" s="256">
        <v>180</v>
      </c>
      <c r="O291" s="105"/>
      <c r="P291" s="251">
        <v>180</v>
      </c>
    </row>
    <row r="292" spans="1:16" ht="15.75">
      <c r="A292" s="460"/>
      <c r="B292" s="509"/>
      <c r="C292" s="78"/>
      <c r="D292" s="514"/>
      <c r="E292" s="292"/>
      <c r="F292" s="60" t="s">
        <v>584</v>
      </c>
      <c r="G292" s="60"/>
      <c r="H292" s="80" t="s">
        <v>572</v>
      </c>
      <c r="I292" s="258"/>
      <c r="J292" s="26"/>
      <c r="K292" s="21"/>
      <c r="L292" s="21"/>
      <c r="M292" s="102"/>
      <c r="N292" s="256">
        <v>39.900000000000006</v>
      </c>
      <c r="O292" s="105"/>
      <c r="P292" s="251">
        <v>39.900000000000006</v>
      </c>
    </row>
    <row r="293" spans="1:16" ht="31.5">
      <c r="A293" s="460"/>
      <c r="B293" s="509"/>
      <c r="C293" s="78"/>
      <c r="D293" s="514"/>
      <c r="E293" s="292"/>
      <c r="F293" s="60" t="s">
        <v>598</v>
      </c>
      <c r="G293" s="60"/>
      <c r="H293" s="80" t="s">
        <v>588</v>
      </c>
      <c r="I293" s="258"/>
      <c r="J293" s="26"/>
      <c r="K293" s="21"/>
      <c r="L293" s="21"/>
      <c r="M293" s="102"/>
      <c r="N293" s="256">
        <v>24</v>
      </c>
      <c r="O293" s="105"/>
      <c r="P293" s="251">
        <v>24</v>
      </c>
    </row>
    <row r="294" spans="1:16" ht="47.25">
      <c r="A294" s="460"/>
      <c r="B294" s="509"/>
      <c r="C294" s="78"/>
      <c r="D294" s="514"/>
      <c r="E294" s="292"/>
      <c r="F294" s="78" t="s">
        <v>599</v>
      </c>
      <c r="G294" s="78"/>
      <c r="H294" s="80" t="s">
        <v>588</v>
      </c>
      <c r="I294" s="258"/>
      <c r="J294" s="26"/>
      <c r="K294" s="21"/>
      <c r="L294" s="21"/>
      <c r="M294" s="102"/>
      <c r="N294" s="256">
        <v>11.700000000000001</v>
      </c>
      <c r="O294" s="105"/>
      <c r="P294" s="251">
        <v>11.700000000000001</v>
      </c>
    </row>
    <row r="295" spans="1:16" ht="31.5">
      <c r="A295" s="460"/>
      <c r="B295" s="509"/>
      <c r="C295" s="78"/>
      <c r="D295" s="514"/>
      <c r="E295" s="292"/>
      <c r="F295" s="60" t="s">
        <v>600</v>
      </c>
      <c r="G295" s="60"/>
      <c r="H295" s="80" t="s">
        <v>198</v>
      </c>
      <c r="I295" s="258"/>
      <c r="J295" s="26"/>
      <c r="K295" s="21"/>
      <c r="L295" s="21"/>
      <c r="M295" s="102"/>
      <c r="N295" s="256">
        <v>0</v>
      </c>
      <c r="O295" s="105"/>
      <c r="P295" s="251">
        <v>0</v>
      </c>
    </row>
    <row r="296" spans="1:16" ht="15.75">
      <c r="A296" s="460"/>
      <c r="B296" s="509"/>
      <c r="C296" s="78"/>
      <c r="D296" s="514"/>
      <c r="E296" s="292"/>
      <c r="F296" s="60" t="s">
        <v>601</v>
      </c>
      <c r="G296" s="60"/>
      <c r="H296" s="80" t="s">
        <v>198</v>
      </c>
      <c r="I296" s="258"/>
      <c r="J296" s="26"/>
      <c r="K296" s="21"/>
      <c r="L296" s="21"/>
      <c r="M296" s="102"/>
      <c r="N296" s="256">
        <v>20</v>
      </c>
      <c r="O296" s="105"/>
      <c r="P296" s="251">
        <v>20</v>
      </c>
    </row>
    <row r="297" spans="1:16" ht="31.5">
      <c r="A297" s="496"/>
      <c r="B297" s="480"/>
      <c r="C297" s="78"/>
      <c r="D297" s="515"/>
      <c r="E297" s="293"/>
      <c r="F297" s="60" t="s">
        <v>602</v>
      </c>
      <c r="G297" s="60"/>
      <c r="H297" s="80" t="s">
        <v>588</v>
      </c>
      <c r="I297" s="258"/>
      <c r="J297" s="26"/>
      <c r="K297" s="21"/>
      <c r="L297" s="21"/>
      <c r="M297" s="102"/>
      <c r="N297" s="256">
        <v>5</v>
      </c>
      <c r="O297" s="105"/>
      <c r="P297" s="251">
        <v>5</v>
      </c>
    </row>
    <row r="298" spans="1:16" ht="31.5">
      <c r="A298" s="459">
        <v>25</v>
      </c>
      <c r="B298" s="479" t="s">
        <v>603</v>
      </c>
      <c r="C298" s="78"/>
      <c r="D298" s="510">
        <v>3463.1</v>
      </c>
      <c r="E298" s="288"/>
      <c r="F298" s="60" t="s">
        <v>604</v>
      </c>
      <c r="G298" s="60"/>
      <c r="H298" s="80" t="s">
        <v>572</v>
      </c>
      <c r="I298" s="258"/>
      <c r="J298" s="26"/>
      <c r="K298" s="21"/>
      <c r="L298" s="21"/>
      <c r="M298" s="102"/>
      <c r="N298" s="256">
        <v>4</v>
      </c>
      <c r="O298" s="105"/>
      <c r="P298" s="251">
        <v>4</v>
      </c>
    </row>
    <row r="299" spans="1:16" ht="31.5">
      <c r="A299" s="460"/>
      <c r="B299" s="509"/>
      <c r="C299" s="78"/>
      <c r="D299" s="511"/>
      <c r="E299" s="289"/>
      <c r="F299" s="60" t="s">
        <v>605</v>
      </c>
      <c r="G299" s="60"/>
      <c r="H299" s="80" t="s">
        <v>572</v>
      </c>
      <c r="I299" s="258"/>
      <c r="J299" s="26"/>
      <c r="K299" s="21"/>
      <c r="L299" s="21"/>
      <c r="M299" s="102"/>
      <c r="N299" s="256">
        <v>12.8</v>
      </c>
      <c r="O299" s="105"/>
      <c r="P299" s="251">
        <v>12.8</v>
      </c>
    </row>
    <row r="300" spans="1:16" ht="47.25">
      <c r="A300" s="460"/>
      <c r="B300" s="509"/>
      <c r="C300" s="78"/>
      <c r="D300" s="511"/>
      <c r="E300" s="289"/>
      <c r="F300" s="60" t="s">
        <v>606</v>
      </c>
      <c r="G300" s="60"/>
      <c r="H300" s="80" t="s">
        <v>588</v>
      </c>
      <c r="I300" s="258"/>
      <c r="J300" s="26"/>
      <c r="K300" s="21"/>
      <c r="L300" s="21"/>
      <c r="M300" s="102"/>
      <c r="N300" s="256">
        <v>2898.2400000000002</v>
      </c>
      <c r="O300" s="105"/>
      <c r="P300" s="256">
        <v>2898.2400000000002</v>
      </c>
    </row>
    <row r="301" spans="1:16" ht="47.25">
      <c r="A301" s="460"/>
      <c r="B301" s="509"/>
      <c r="C301" s="78"/>
      <c r="D301" s="511"/>
      <c r="E301" s="289"/>
      <c r="F301" s="60" t="s">
        <v>607</v>
      </c>
      <c r="G301" s="60"/>
      <c r="H301" s="80" t="s">
        <v>572</v>
      </c>
      <c r="I301" s="258"/>
      <c r="J301" s="26"/>
      <c r="K301" s="21"/>
      <c r="L301" s="21"/>
      <c r="M301" s="102"/>
      <c r="N301" s="132"/>
      <c r="O301" s="105"/>
      <c r="P301" s="132"/>
    </row>
    <row r="302" spans="1:16" ht="31.5">
      <c r="A302" s="496"/>
      <c r="B302" s="480"/>
      <c r="C302" s="78"/>
      <c r="D302" s="512"/>
      <c r="E302" s="290"/>
      <c r="F302" s="60" t="s">
        <v>608</v>
      </c>
      <c r="G302" s="60"/>
      <c r="H302" s="80" t="s">
        <v>572</v>
      </c>
      <c r="I302" s="258"/>
      <c r="J302" s="26"/>
      <c r="K302" s="21"/>
      <c r="L302" s="21"/>
      <c r="M302" s="102"/>
      <c r="N302" s="256">
        <v>132</v>
      </c>
      <c r="O302" s="105"/>
      <c r="P302" s="251">
        <v>132</v>
      </c>
    </row>
    <row r="303" spans="1:16" ht="31.5">
      <c r="A303" s="459">
        <v>26</v>
      </c>
      <c r="B303" s="479" t="s">
        <v>609</v>
      </c>
      <c r="C303" s="78"/>
      <c r="D303" s="510">
        <v>3466.4</v>
      </c>
      <c r="E303" s="288"/>
      <c r="F303" s="60" t="s">
        <v>590</v>
      </c>
      <c r="G303" s="60"/>
      <c r="H303" s="80" t="s">
        <v>572</v>
      </c>
      <c r="I303" s="258"/>
      <c r="J303" s="26"/>
      <c r="K303" s="21"/>
      <c r="L303" s="21"/>
      <c r="M303" s="102"/>
      <c r="N303" s="256">
        <v>88</v>
      </c>
      <c r="O303" s="105"/>
      <c r="P303" s="251">
        <v>88</v>
      </c>
    </row>
    <row r="304" spans="1:16" ht="15" customHeight="1">
      <c r="A304" s="460"/>
      <c r="B304" s="509"/>
      <c r="C304" s="78"/>
      <c r="D304" s="511"/>
      <c r="E304" s="289"/>
      <c r="F304" s="60" t="s">
        <v>610</v>
      </c>
      <c r="G304" s="60"/>
      <c r="H304" s="80" t="s">
        <v>588</v>
      </c>
      <c r="I304" s="258"/>
      <c r="J304" s="26"/>
      <c r="K304" s="21"/>
      <c r="L304" s="21"/>
      <c r="M304" s="102"/>
      <c r="N304" s="263">
        <v>220</v>
      </c>
      <c r="O304" s="105"/>
      <c r="P304" s="263">
        <v>220</v>
      </c>
    </row>
    <row r="305" spans="1:16" ht="15" customHeight="1">
      <c r="A305" s="460"/>
      <c r="B305" s="509"/>
      <c r="C305" s="78"/>
      <c r="D305" s="511"/>
      <c r="E305" s="289"/>
      <c r="F305" s="60" t="s">
        <v>611</v>
      </c>
      <c r="G305" s="60"/>
      <c r="H305" s="80" t="s">
        <v>572</v>
      </c>
      <c r="I305" s="258"/>
      <c r="J305" s="26"/>
      <c r="K305" s="21"/>
      <c r="L305" s="21"/>
      <c r="M305" s="102"/>
      <c r="N305" s="132"/>
      <c r="O305" s="105"/>
      <c r="P305" s="132"/>
    </row>
    <row r="306" spans="1:16" ht="15" customHeight="1">
      <c r="A306" s="460"/>
      <c r="B306" s="509"/>
      <c r="C306" s="78"/>
      <c r="D306" s="511"/>
      <c r="E306" s="289"/>
      <c r="F306" s="60" t="s">
        <v>612</v>
      </c>
      <c r="G306" s="60"/>
      <c r="H306" s="80" t="s">
        <v>198</v>
      </c>
      <c r="I306" s="258"/>
      <c r="J306" s="26"/>
      <c r="K306" s="21"/>
      <c r="L306" s="21"/>
      <c r="M306" s="102"/>
      <c r="N306" s="263">
        <v>0.705</v>
      </c>
      <c r="O306" s="105"/>
      <c r="P306" s="265">
        <v>0.705</v>
      </c>
    </row>
    <row r="307" spans="1:16" ht="15" customHeight="1">
      <c r="A307" s="496"/>
      <c r="B307" s="480"/>
      <c r="C307" s="78"/>
      <c r="D307" s="512"/>
      <c r="E307" s="290"/>
      <c r="F307" s="60" t="s">
        <v>613</v>
      </c>
      <c r="G307" s="60"/>
      <c r="H307" s="80" t="s">
        <v>572</v>
      </c>
      <c r="I307" s="258"/>
      <c r="J307" s="26"/>
      <c r="K307" s="21"/>
      <c r="L307" s="21"/>
      <c r="M307" s="102"/>
      <c r="N307" s="271">
        <v>40</v>
      </c>
      <c r="O307" s="105"/>
      <c r="P307" s="267">
        <v>40</v>
      </c>
    </row>
    <row r="308" spans="1:16" ht="15" customHeight="1">
      <c r="A308" s="459">
        <v>27</v>
      </c>
      <c r="B308" s="479" t="s">
        <v>614</v>
      </c>
      <c r="C308" s="78"/>
      <c r="D308" s="510">
        <v>3172.5</v>
      </c>
      <c r="E308" s="288"/>
      <c r="F308" s="261" t="s">
        <v>583</v>
      </c>
      <c r="G308" s="261"/>
      <c r="H308" s="80" t="s">
        <v>572</v>
      </c>
      <c r="I308" s="258"/>
      <c r="J308" s="26"/>
      <c r="K308" s="21"/>
      <c r="L308" s="21"/>
      <c r="M308" s="102"/>
      <c r="N308" s="263">
        <v>23.4</v>
      </c>
      <c r="O308" s="105"/>
      <c r="P308" s="265">
        <v>23.4</v>
      </c>
    </row>
    <row r="309" spans="1:16" ht="15" customHeight="1">
      <c r="A309" s="460"/>
      <c r="B309" s="509"/>
      <c r="C309" s="78"/>
      <c r="D309" s="511"/>
      <c r="E309" s="289"/>
      <c r="F309" s="261" t="s">
        <v>584</v>
      </c>
      <c r="G309" s="261"/>
      <c r="H309" s="80" t="s">
        <v>572</v>
      </c>
      <c r="I309" s="258"/>
      <c r="J309" s="26"/>
      <c r="K309" s="21"/>
      <c r="L309" s="21"/>
      <c r="M309" s="102"/>
      <c r="N309" s="263">
        <v>11.4</v>
      </c>
      <c r="O309" s="105"/>
      <c r="P309" s="265">
        <v>11.4</v>
      </c>
    </row>
    <row r="310" spans="1:16" ht="15" customHeight="1">
      <c r="A310" s="460"/>
      <c r="B310" s="509"/>
      <c r="C310" s="78"/>
      <c r="D310" s="511"/>
      <c r="E310" s="289"/>
      <c r="F310" s="261" t="s">
        <v>598</v>
      </c>
      <c r="G310" s="261"/>
      <c r="H310" s="80" t="s">
        <v>572</v>
      </c>
      <c r="I310" s="258"/>
      <c r="J310" s="26"/>
      <c r="K310" s="21"/>
      <c r="L310" s="21"/>
      <c r="M310" s="102"/>
      <c r="N310" s="263">
        <v>26.25</v>
      </c>
      <c r="O310" s="105"/>
      <c r="P310" s="265">
        <v>26.25</v>
      </c>
    </row>
    <row r="311" spans="1:16" ht="15" customHeight="1">
      <c r="A311" s="460"/>
      <c r="B311" s="509"/>
      <c r="C311" s="78"/>
      <c r="D311" s="511"/>
      <c r="E311" s="289"/>
      <c r="F311" s="261" t="s">
        <v>615</v>
      </c>
      <c r="G311" s="261"/>
      <c r="H311" s="80" t="s">
        <v>588</v>
      </c>
      <c r="I311" s="258"/>
      <c r="J311" s="26"/>
      <c r="K311" s="21"/>
      <c r="L311" s="21"/>
      <c r="M311" s="102"/>
      <c r="N311" s="263">
        <v>6.6</v>
      </c>
      <c r="O311" s="105"/>
      <c r="P311" s="265">
        <v>6.6</v>
      </c>
    </row>
    <row r="312" spans="1:16" ht="15" customHeight="1">
      <c r="A312" s="460"/>
      <c r="B312" s="509"/>
      <c r="C312" s="78"/>
      <c r="D312" s="511"/>
      <c r="E312" s="289"/>
      <c r="F312" s="261" t="s">
        <v>616</v>
      </c>
      <c r="G312" s="261"/>
      <c r="H312" s="80" t="s">
        <v>572</v>
      </c>
      <c r="I312" s="258"/>
      <c r="J312" s="26"/>
      <c r="K312" s="21"/>
      <c r="L312" s="21"/>
      <c r="M312" s="102"/>
      <c r="N312" s="263">
        <v>11.4</v>
      </c>
      <c r="O312" s="105"/>
      <c r="P312" s="265">
        <v>11.4</v>
      </c>
    </row>
    <row r="313" spans="1:16" ht="31.5">
      <c r="A313" s="460"/>
      <c r="B313" s="509"/>
      <c r="C313" s="78"/>
      <c r="D313" s="511"/>
      <c r="E313" s="289"/>
      <c r="F313" s="261" t="s">
        <v>612</v>
      </c>
      <c r="G313" s="261"/>
      <c r="H313" s="80" t="s">
        <v>198</v>
      </c>
      <c r="I313" s="258"/>
      <c r="J313" s="26"/>
      <c r="K313" s="21"/>
      <c r="L313" s="21"/>
      <c r="M313" s="102"/>
      <c r="N313" s="263">
        <v>33</v>
      </c>
      <c r="O313" s="105"/>
      <c r="P313" s="265">
        <v>33</v>
      </c>
    </row>
    <row r="314" spans="1:16" ht="15.75">
      <c r="A314" s="460"/>
      <c r="B314" s="509"/>
      <c r="C314" s="78"/>
      <c r="D314" s="511"/>
      <c r="E314" s="289"/>
      <c r="F314" s="261" t="s">
        <v>601</v>
      </c>
      <c r="G314" s="261"/>
      <c r="H314" s="80" t="s">
        <v>198</v>
      </c>
      <c r="I314" s="258"/>
      <c r="J314" s="26"/>
      <c r="K314" s="21"/>
      <c r="L314" s="21"/>
      <c r="M314" s="102"/>
      <c r="N314" s="263">
        <v>35</v>
      </c>
      <c r="O314" s="105"/>
      <c r="P314" s="265">
        <v>35</v>
      </c>
    </row>
    <row r="315" spans="1:16" ht="47.25">
      <c r="A315" s="496"/>
      <c r="B315" s="480"/>
      <c r="C315" s="78"/>
      <c r="D315" s="512"/>
      <c r="E315" s="290"/>
      <c r="F315" s="261" t="s">
        <v>2</v>
      </c>
      <c r="G315" s="261"/>
      <c r="H315" s="80" t="s">
        <v>588</v>
      </c>
      <c r="I315" s="258"/>
      <c r="J315" s="26"/>
      <c r="K315" s="21"/>
      <c r="L315" s="21"/>
      <c r="M315" s="102"/>
      <c r="N315" s="263">
        <v>5</v>
      </c>
      <c r="O315" s="105"/>
      <c r="P315" s="265">
        <v>5</v>
      </c>
    </row>
    <row r="316" spans="1:16" ht="47.25">
      <c r="A316" s="459">
        <v>28</v>
      </c>
      <c r="B316" s="479" t="s">
        <v>3</v>
      </c>
      <c r="C316" s="78"/>
      <c r="D316" s="510">
        <v>3582.5</v>
      </c>
      <c r="E316" s="288"/>
      <c r="F316" s="261" t="s">
        <v>4</v>
      </c>
      <c r="G316" s="261"/>
      <c r="H316" s="80" t="s">
        <v>588</v>
      </c>
      <c r="I316" s="258"/>
      <c r="J316" s="26"/>
      <c r="K316" s="21"/>
      <c r="L316" s="21"/>
      <c r="M316" s="102"/>
      <c r="N316" s="263">
        <v>150</v>
      </c>
      <c r="O316" s="105"/>
      <c r="P316" s="265">
        <v>150</v>
      </c>
    </row>
    <row r="317" spans="1:16" ht="31.5">
      <c r="A317" s="460"/>
      <c r="B317" s="509"/>
      <c r="C317" s="78"/>
      <c r="D317" s="511"/>
      <c r="E317" s="289"/>
      <c r="F317" s="261" t="s">
        <v>5</v>
      </c>
      <c r="G317" s="261"/>
      <c r="H317" s="80" t="s">
        <v>572</v>
      </c>
      <c r="I317" s="258"/>
      <c r="J317" s="26"/>
      <c r="K317" s="21"/>
      <c r="L317" s="21"/>
      <c r="M317" s="102"/>
      <c r="N317" s="263">
        <v>112.5</v>
      </c>
      <c r="O317" s="105"/>
      <c r="P317" s="265">
        <v>112.5</v>
      </c>
    </row>
    <row r="318" spans="1:16" ht="47.25">
      <c r="A318" s="460"/>
      <c r="B318" s="509"/>
      <c r="C318" s="78"/>
      <c r="D318" s="511"/>
      <c r="E318" s="289"/>
      <c r="F318" s="261" t="s">
        <v>6</v>
      </c>
      <c r="G318" s="261"/>
      <c r="H318" s="80" t="s">
        <v>588</v>
      </c>
      <c r="I318" s="258"/>
      <c r="J318" s="26"/>
      <c r="K318" s="21"/>
      <c r="L318" s="21"/>
      <c r="M318" s="102"/>
      <c r="N318" s="263">
        <v>101.95</v>
      </c>
      <c r="O318" s="105"/>
      <c r="P318" s="265">
        <v>101.95</v>
      </c>
    </row>
    <row r="319" spans="1:16" ht="31.5">
      <c r="A319" s="460"/>
      <c r="B319" s="509"/>
      <c r="C319" s="78"/>
      <c r="D319" s="511"/>
      <c r="E319" s="289"/>
      <c r="F319" s="261" t="s">
        <v>7</v>
      </c>
      <c r="G319" s="261"/>
      <c r="H319" s="80" t="s">
        <v>588</v>
      </c>
      <c r="I319" s="258"/>
      <c r="J319" s="26"/>
      <c r="K319" s="21"/>
      <c r="L319" s="21"/>
      <c r="M319" s="102"/>
      <c r="N319" s="263">
        <v>160</v>
      </c>
      <c r="O319" s="105"/>
      <c r="P319" s="265">
        <v>160</v>
      </c>
    </row>
    <row r="320" spans="1:16" ht="47.25">
      <c r="A320" s="496"/>
      <c r="B320" s="480"/>
      <c r="C320" s="78"/>
      <c r="D320" s="512"/>
      <c r="E320" s="290"/>
      <c r="F320" s="261" t="s">
        <v>8</v>
      </c>
      <c r="G320" s="261"/>
      <c r="H320" s="80" t="s">
        <v>588</v>
      </c>
      <c r="I320" s="258"/>
      <c r="J320" s="26"/>
      <c r="K320" s="21"/>
      <c r="L320" s="21"/>
      <c r="M320" s="102"/>
      <c r="N320" s="263">
        <v>17</v>
      </c>
      <c r="O320" s="105"/>
      <c r="P320" s="265">
        <v>17</v>
      </c>
    </row>
    <row r="321" spans="1:16" ht="31.5">
      <c r="A321" s="459">
        <v>29</v>
      </c>
      <c r="B321" s="479" t="s">
        <v>9</v>
      </c>
      <c r="C321" s="78"/>
      <c r="D321" s="510">
        <v>405.4</v>
      </c>
      <c r="E321" s="288"/>
      <c r="F321" s="60" t="s">
        <v>10</v>
      </c>
      <c r="G321" s="60"/>
      <c r="H321" s="80" t="s">
        <v>572</v>
      </c>
      <c r="I321" s="258"/>
      <c r="J321" s="26"/>
      <c r="K321" s="21"/>
      <c r="L321" s="21"/>
      <c r="M321" s="102"/>
      <c r="N321" s="263"/>
      <c r="O321" s="105"/>
      <c r="P321" s="265"/>
    </row>
    <row r="322" spans="1:16" ht="47.25">
      <c r="A322" s="460"/>
      <c r="B322" s="509"/>
      <c r="C322" s="78"/>
      <c r="D322" s="511"/>
      <c r="E322" s="289"/>
      <c r="F322" s="60" t="s">
        <v>11</v>
      </c>
      <c r="G322" s="60"/>
      <c r="H322" s="80" t="s">
        <v>588</v>
      </c>
      <c r="I322" s="258"/>
      <c r="J322" s="26"/>
      <c r="K322" s="21"/>
      <c r="L322" s="21"/>
      <c r="M322" s="102"/>
      <c r="N322" s="263">
        <v>95</v>
      </c>
      <c r="O322" s="105"/>
      <c r="P322" s="265">
        <v>95</v>
      </c>
    </row>
    <row r="323" spans="1:16" ht="31.5">
      <c r="A323" s="496"/>
      <c r="B323" s="480"/>
      <c r="C323" s="78"/>
      <c r="D323" s="512"/>
      <c r="E323" s="290"/>
      <c r="F323" s="60" t="s">
        <v>12</v>
      </c>
      <c r="G323" s="60"/>
      <c r="H323" s="80" t="s">
        <v>588</v>
      </c>
      <c r="I323" s="258"/>
      <c r="J323" s="26"/>
      <c r="K323" s="21"/>
      <c r="L323" s="21"/>
      <c r="M323" s="102"/>
      <c r="N323" s="263">
        <v>252</v>
      </c>
      <c r="O323" s="105"/>
      <c r="P323" s="265">
        <v>252</v>
      </c>
    </row>
    <row r="324" spans="1:16" ht="47.25">
      <c r="A324" s="80">
        <v>30</v>
      </c>
      <c r="B324" s="78" t="s">
        <v>13</v>
      </c>
      <c r="C324" s="78"/>
      <c r="D324" s="260">
        <v>372.9</v>
      </c>
      <c r="E324" s="260"/>
      <c r="F324" s="60" t="s">
        <v>14</v>
      </c>
      <c r="G324" s="60"/>
      <c r="H324" s="80" t="s">
        <v>198</v>
      </c>
      <c r="I324" s="258"/>
      <c r="J324" s="26"/>
      <c r="K324" s="21"/>
      <c r="L324" s="21"/>
      <c r="M324" s="102"/>
      <c r="N324" s="263"/>
      <c r="O324" s="105"/>
      <c r="P324" s="265"/>
    </row>
    <row r="325" spans="1:16" ht="47.25">
      <c r="A325" s="459">
        <v>31</v>
      </c>
      <c r="B325" s="479" t="s">
        <v>15</v>
      </c>
      <c r="C325" s="78"/>
      <c r="D325" s="510">
        <v>367.9</v>
      </c>
      <c r="E325" s="288"/>
      <c r="F325" s="60" t="s">
        <v>16</v>
      </c>
      <c r="G325" s="60"/>
      <c r="H325" s="80" t="s">
        <v>198</v>
      </c>
      <c r="I325" s="258"/>
      <c r="J325" s="26"/>
      <c r="K325" s="21"/>
      <c r="L325" s="21"/>
      <c r="M325" s="102"/>
      <c r="N325" s="263">
        <v>40</v>
      </c>
      <c r="O325" s="105"/>
      <c r="P325" s="265">
        <v>40</v>
      </c>
    </row>
    <row r="326" spans="1:16" ht="47.25">
      <c r="A326" s="460"/>
      <c r="B326" s="509"/>
      <c r="C326" s="78"/>
      <c r="D326" s="511"/>
      <c r="E326" s="289"/>
      <c r="F326" s="60" t="s">
        <v>17</v>
      </c>
      <c r="G326" s="60"/>
      <c r="H326" s="80" t="s">
        <v>572</v>
      </c>
      <c r="I326" s="258"/>
      <c r="J326" s="26"/>
      <c r="K326" s="21"/>
      <c r="L326" s="21"/>
      <c r="M326" s="102"/>
      <c r="N326" s="263">
        <v>1121.205</v>
      </c>
      <c r="O326" s="105"/>
      <c r="P326" s="263">
        <v>1121.205</v>
      </c>
    </row>
    <row r="327" spans="1:16" ht="63">
      <c r="A327" s="496"/>
      <c r="B327" s="480"/>
      <c r="C327" s="78"/>
      <c r="D327" s="512"/>
      <c r="E327" s="290"/>
      <c r="F327" s="60" t="s">
        <v>18</v>
      </c>
      <c r="G327" s="60"/>
      <c r="H327" s="80" t="s">
        <v>198</v>
      </c>
      <c r="I327" s="258"/>
      <c r="J327" s="26"/>
      <c r="K327" s="21"/>
      <c r="L327" s="21"/>
      <c r="M327" s="102"/>
      <c r="N327" s="132"/>
      <c r="O327" s="105"/>
      <c r="P327" s="132"/>
    </row>
    <row r="328" spans="1:16" ht="15.75">
      <c r="A328" s="507" t="s">
        <v>19</v>
      </c>
      <c r="B328" s="508"/>
      <c r="C328" s="254"/>
      <c r="D328" s="260">
        <v>28345.000000000007</v>
      </c>
      <c r="E328" s="260"/>
      <c r="F328" s="60"/>
      <c r="G328" s="60"/>
      <c r="H328" s="80"/>
      <c r="I328" s="258"/>
      <c r="J328" s="26"/>
      <c r="K328" s="21"/>
      <c r="L328" s="21"/>
      <c r="M328" s="102"/>
      <c r="N328" s="263">
        <v>10</v>
      </c>
      <c r="O328" s="105"/>
      <c r="P328" s="265">
        <v>10</v>
      </c>
    </row>
    <row r="329" spans="1:16" ht="15.75">
      <c r="A329" s="518" t="s">
        <v>20</v>
      </c>
      <c r="B329" s="518"/>
      <c r="C329" s="518"/>
      <c r="D329" s="518"/>
      <c r="E329" s="518"/>
      <c r="F329" s="518"/>
      <c r="G329" s="518"/>
      <c r="H329" s="518"/>
      <c r="I329" s="518"/>
      <c r="J329" s="518"/>
      <c r="K329" s="21"/>
      <c r="L329" s="21"/>
      <c r="M329" s="102"/>
      <c r="N329" s="263">
        <v>130</v>
      </c>
      <c r="O329" s="105"/>
      <c r="P329" s="265">
        <v>130</v>
      </c>
    </row>
    <row r="330" spans="1:16" ht="47.25">
      <c r="A330" s="80">
        <v>32</v>
      </c>
      <c r="B330" s="90" t="s">
        <v>21</v>
      </c>
      <c r="C330" s="90"/>
      <c r="D330" s="90">
        <v>5043.3</v>
      </c>
      <c r="E330" s="90"/>
      <c r="F330" s="60" t="s">
        <v>22</v>
      </c>
      <c r="G330" s="60"/>
      <c r="H330" s="21" t="s">
        <v>222</v>
      </c>
      <c r="I330" s="262"/>
      <c r="J330" s="26"/>
      <c r="K330" s="21"/>
      <c r="L330" s="21"/>
      <c r="M330" s="102"/>
      <c r="N330" s="263">
        <v>32</v>
      </c>
      <c r="O330" s="105"/>
      <c r="P330" s="265">
        <v>32</v>
      </c>
    </row>
    <row r="331" spans="1:16" ht="47.25">
      <c r="A331" s="80">
        <v>33</v>
      </c>
      <c r="B331" s="90" t="s">
        <v>23</v>
      </c>
      <c r="C331" s="90"/>
      <c r="D331" s="90">
        <v>2878.2</v>
      </c>
      <c r="E331" s="90"/>
      <c r="F331" s="60" t="s">
        <v>22</v>
      </c>
      <c r="G331" s="60"/>
      <c r="H331" s="21" t="s">
        <v>222</v>
      </c>
      <c r="I331" s="262"/>
      <c r="J331" s="26"/>
      <c r="K331" s="21"/>
      <c r="L331" s="21"/>
      <c r="M331" s="102"/>
      <c r="N331" s="263">
        <v>172</v>
      </c>
      <c r="O331" s="105"/>
      <c r="P331" s="263">
        <v>172</v>
      </c>
    </row>
    <row r="332" spans="1:16" ht="15.75">
      <c r="A332" s="519" t="s">
        <v>24</v>
      </c>
      <c r="B332" s="519"/>
      <c r="C332" s="254"/>
      <c r="D332" s="90">
        <v>7921.5</v>
      </c>
      <c r="E332" s="90"/>
      <c r="F332" s="60"/>
      <c r="G332" s="60"/>
      <c r="H332" s="21"/>
      <c r="I332" s="262"/>
      <c r="J332" s="26"/>
      <c r="K332" s="21"/>
      <c r="L332" s="21"/>
      <c r="M332" s="102"/>
      <c r="N332" s="132"/>
      <c r="O332" s="105"/>
      <c r="P332" s="132"/>
    </row>
    <row r="333" spans="1:16" ht="15.75">
      <c r="A333" s="518" t="s">
        <v>25</v>
      </c>
      <c r="B333" s="518"/>
      <c r="C333" s="518"/>
      <c r="D333" s="518"/>
      <c r="E333" s="518"/>
      <c r="F333" s="518"/>
      <c r="G333" s="518"/>
      <c r="H333" s="518"/>
      <c r="I333" s="518"/>
      <c r="J333" s="518"/>
      <c r="K333" s="21"/>
      <c r="L333" s="21"/>
      <c r="M333" s="102"/>
      <c r="N333" s="263">
        <v>45</v>
      </c>
      <c r="O333" s="105"/>
      <c r="P333" s="265">
        <v>45</v>
      </c>
    </row>
    <row r="334" spans="1:16" ht="31.5">
      <c r="A334" s="516">
        <v>34</v>
      </c>
      <c r="B334" s="517" t="s">
        <v>26</v>
      </c>
      <c r="C334" s="90"/>
      <c r="D334" s="517">
        <v>3562.4</v>
      </c>
      <c r="E334" s="90"/>
      <c r="F334" s="60" t="s">
        <v>27</v>
      </c>
      <c r="G334" s="60"/>
      <c r="H334" s="21" t="s">
        <v>222</v>
      </c>
      <c r="I334" s="264"/>
      <c r="J334" s="26"/>
      <c r="K334" s="21"/>
      <c r="L334" s="21"/>
      <c r="M334" s="102"/>
      <c r="N334" s="263">
        <v>60</v>
      </c>
      <c r="O334" s="105"/>
      <c r="P334" s="265">
        <v>60</v>
      </c>
    </row>
    <row r="335" spans="1:16" ht="94.5">
      <c r="A335" s="516"/>
      <c r="B335" s="517"/>
      <c r="C335" s="90"/>
      <c r="D335" s="517"/>
      <c r="E335" s="90"/>
      <c r="F335" s="60" t="s">
        <v>28</v>
      </c>
      <c r="G335" s="60"/>
      <c r="H335" s="21" t="s">
        <v>29</v>
      </c>
      <c r="I335" s="266"/>
      <c r="J335" s="26"/>
      <c r="K335" s="21"/>
      <c r="L335" s="21"/>
      <c r="M335" s="102"/>
      <c r="N335" s="263">
        <v>100</v>
      </c>
      <c r="O335" s="105"/>
      <c r="P335" s="265">
        <v>100</v>
      </c>
    </row>
    <row r="336" spans="1:16" ht="63">
      <c r="A336" s="516"/>
      <c r="B336" s="517"/>
      <c r="C336" s="90"/>
      <c r="D336" s="517">
        <v>3055.4</v>
      </c>
      <c r="E336" s="90"/>
      <c r="F336" s="60" t="s">
        <v>30</v>
      </c>
      <c r="G336" s="60"/>
      <c r="H336" s="21" t="s">
        <v>222</v>
      </c>
      <c r="I336" s="266"/>
      <c r="J336" s="26"/>
      <c r="K336" s="21"/>
      <c r="L336" s="21"/>
      <c r="M336" s="102"/>
      <c r="N336" s="263">
        <v>205</v>
      </c>
      <c r="O336" s="105"/>
      <c r="P336" s="263">
        <v>205</v>
      </c>
    </row>
    <row r="337" spans="1:16" ht="47.25">
      <c r="A337" s="516"/>
      <c r="B337" s="517"/>
      <c r="C337" s="90"/>
      <c r="D337" s="517"/>
      <c r="E337" s="90"/>
      <c r="F337" s="60" t="s">
        <v>31</v>
      </c>
      <c r="G337" s="60"/>
      <c r="H337" s="21" t="s">
        <v>198</v>
      </c>
      <c r="I337" s="266"/>
      <c r="J337" s="26"/>
      <c r="K337" s="21"/>
      <c r="L337" s="21"/>
      <c r="M337" s="102"/>
      <c r="N337" s="132"/>
      <c r="O337" s="105"/>
      <c r="P337" s="132"/>
    </row>
    <row r="338" spans="1:16" ht="31.5">
      <c r="A338" s="516">
        <v>35</v>
      </c>
      <c r="B338" s="517" t="s">
        <v>32</v>
      </c>
      <c r="C338" s="90"/>
      <c r="D338" s="517">
        <v>2142.7</v>
      </c>
      <c r="E338" s="90"/>
      <c r="F338" s="60" t="s">
        <v>33</v>
      </c>
      <c r="G338" s="60"/>
      <c r="H338" s="21" t="s">
        <v>222</v>
      </c>
      <c r="I338" s="266"/>
      <c r="J338" s="26"/>
      <c r="K338" s="21"/>
      <c r="L338" s="21"/>
      <c r="M338" s="102"/>
      <c r="N338" s="263">
        <v>20</v>
      </c>
      <c r="O338" s="105"/>
      <c r="P338" s="265">
        <v>20</v>
      </c>
    </row>
    <row r="339" spans="1:16" ht="63">
      <c r="A339" s="516"/>
      <c r="B339" s="517"/>
      <c r="C339" s="90"/>
      <c r="D339" s="517"/>
      <c r="E339" s="90"/>
      <c r="F339" s="60" t="s">
        <v>34</v>
      </c>
      <c r="G339" s="60"/>
      <c r="H339" s="21" t="s">
        <v>198</v>
      </c>
      <c r="I339" s="266"/>
      <c r="J339" s="26"/>
      <c r="K339" s="21"/>
      <c r="L339" s="21"/>
      <c r="M339" s="102"/>
      <c r="N339" s="263">
        <v>80</v>
      </c>
      <c r="O339" s="105"/>
      <c r="P339" s="265">
        <v>80</v>
      </c>
    </row>
    <row r="340" spans="1:16" ht="47.25">
      <c r="A340" s="516"/>
      <c r="B340" s="517"/>
      <c r="C340" s="90"/>
      <c r="D340" s="517"/>
      <c r="E340" s="90"/>
      <c r="F340" s="60" t="s">
        <v>31</v>
      </c>
      <c r="G340" s="60"/>
      <c r="H340" s="21" t="s">
        <v>198</v>
      </c>
      <c r="I340" s="266"/>
      <c r="J340" s="26"/>
      <c r="K340" s="21"/>
      <c r="L340" s="21"/>
      <c r="M340" s="102"/>
      <c r="N340" s="263">
        <v>9</v>
      </c>
      <c r="O340" s="105"/>
      <c r="P340" s="265">
        <v>9</v>
      </c>
    </row>
    <row r="341" spans="1:16" ht="63">
      <c r="A341" s="516">
        <v>36</v>
      </c>
      <c r="B341" s="517" t="s">
        <v>35</v>
      </c>
      <c r="C341" s="90"/>
      <c r="D341" s="517">
        <v>2418.5</v>
      </c>
      <c r="E341" s="90"/>
      <c r="F341" s="60" t="s">
        <v>36</v>
      </c>
      <c r="G341" s="60"/>
      <c r="H341" s="21" t="s">
        <v>198</v>
      </c>
      <c r="I341" s="266"/>
      <c r="J341" s="26"/>
      <c r="K341" s="21"/>
      <c r="L341" s="21"/>
      <c r="M341" s="102"/>
      <c r="N341" s="263">
        <v>40</v>
      </c>
      <c r="O341" s="105"/>
      <c r="P341" s="265">
        <v>40</v>
      </c>
    </row>
    <row r="342" spans="1:16" ht="78.75">
      <c r="A342" s="516"/>
      <c r="B342" s="517"/>
      <c r="C342" s="90"/>
      <c r="D342" s="517"/>
      <c r="E342" s="90"/>
      <c r="F342" s="60" t="s">
        <v>37</v>
      </c>
      <c r="G342" s="60"/>
      <c r="H342" s="21" t="s">
        <v>38</v>
      </c>
      <c r="I342" s="266"/>
      <c r="J342" s="26"/>
      <c r="K342" s="21"/>
      <c r="L342" s="21"/>
      <c r="M342" s="102"/>
      <c r="N342" s="263">
        <v>149</v>
      </c>
      <c r="O342" s="105"/>
      <c r="P342" s="263">
        <v>149</v>
      </c>
    </row>
    <row r="343" spans="1:16" ht="63">
      <c r="A343" s="516"/>
      <c r="B343" s="517"/>
      <c r="C343" s="90"/>
      <c r="D343" s="517"/>
      <c r="E343" s="90"/>
      <c r="F343" s="60" t="s">
        <v>39</v>
      </c>
      <c r="G343" s="60"/>
      <c r="H343" s="21" t="s">
        <v>38</v>
      </c>
      <c r="I343" s="266"/>
      <c r="J343" s="26"/>
      <c r="K343" s="21"/>
      <c r="L343" s="21"/>
      <c r="M343" s="102"/>
      <c r="N343" s="132"/>
      <c r="O343" s="105"/>
      <c r="P343" s="132"/>
    </row>
    <row r="344" spans="1:16" ht="31.5">
      <c r="A344" s="516">
        <v>37</v>
      </c>
      <c r="B344" s="517" t="s">
        <v>40</v>
      </c>
      <c r="C344" s="90"/>
      <c r="D344" s="524">
        <v>5227.3</v>
      </c>
      <c r="E344" s="134"/>
      <c r="F344" s="60" t="s">
        <v>41</v>
      </c>
      <c r="G344" s="60"/>
      <c r="H344" s="21" t="s">
        <v>222</v>
      </c>
      <c r="I344" s="268"/>
      <c r="J344" s="26"/>
      <c r="K344" s="21"/>
      <c r="L344" s="21"/>
      <c r="M344" s="102"/>
      <c r="N344" s="263">
        <v>33.5</v>
      </c>
      <c r="O344" s="105"/>
      <c r="P344" s="265">
        <v>33.5</v>
      </c>
    </row>
    <row r="345" spans="1:16" ht="47.25">
      <c r="A345" s="516"/>
      <c r="B345" s="517"/>
      <c r="C345" s="90"/>
      <c r="D345" s="524"/>
      <c r="E345" s="134"/>
      <c r="F345" s="60" t="s">
        <v>611</v>
      </c>
      <c r="G345" s="60"/>
      <c r="H345" s="21" t="s">
        <v>42</v>
      </c>
      <c r="I345" s="268"/>
      <c r="J345" s="26"/>
      <c r="K345" s="21"/>
      <c r="L345" s="21"/>
      <c r="M345" s="102"/>
      <c r="N345" s="263">
        <v>45</v>
      </c>
      <c r="O345" s="105"/>
      <c r="P345" s="265">
        <v>45</v>
      </c>
    </row>
    <row r="346" spans="1:16" ht="15.75">
      <c r="A346" s="80">
        <v>38</v>
      </c>
      <c r="B346" s="90" t="s">
        <v>43</v>
      </c>
      <c r="C346" s="90"/>
      <c r="D346" s="90">
        <v>2455.1</v>
      </c>
      <c r="E346" s="90"/>
      <c r="F346" s="60" t="s">
        <v>338</v>
      </c>
      <c r="G346" s="60"/>
      <c r="H346" s="21" t="s">
        <v>222</v>
      </c>
      <c r="I346" s="268"/>
      <c r="J346" s="26"/>
      <c r="K346" s="21"/>
      <c r="L346" s="21"/>
      <c r="M346" s="102"/>
      <c r="N346" s="263">
        <v>20</v>
      </c>
      <c r="O346" s="105"/>
      <c r="P346" s="265">
        <v>20</v>
      </c>
    </row>
    <row r="347" spans="1:16" ht="63">
      <c r="A347" s="80">
        <v>39</v>
      </c>
      <c r="B347" s="90" t="s">
        <v>44</v>
      </c>
      <c r="C347" s="90"/>
      <c r="D347" s="134">
        <v>2957.4</v>
      </c>
      <c r="E347" s="134"/>
      <c r="F347" s="60" t="s">
        <v>45</v>
      </c>
      <c r="G347" s="60"/>
      <c r="H347" s="21" t="s">
        <v>549</v>
      </c>
      <c r="I347" s="268"/>
      <c r="J347" s="26"/>
      <c r="K347" s="21"/>
      <c r="L347" s="21"/>
      <c r="M347" s="102"/>
      <c r="N347" s="263">
        <v>22.5</v>
      </c>
      <c r="O347" s="105"/>
      <c r="P347" s="265">
        <v>22.5</v>
      </c>
    </row>
    <row r="348" spans="1:16" ht="47.25">
      <c r="A348" s="80">
        <v>40</v>
      </c>
      <c r="B348" s="90" t="s">
        <v>46</v>
      </c>
      <c r="C348" s="90"/>
      <c r="D348" s="90">
        <v>362.36</v>
      </c>
      <c r="E348" s="90"/>
      <c r="F348" s="60" t="s">
        <v>47</v>
      </c>
      <c r="G348" s="60"/>
      <c r="H348" s="21" t="s">
        <v>222</v>
      </c>
      <c r="I348" s="268"/>
      <c r="J348" s="26"/>
      <c r="K348" s="21"/>
      <c r="L348" s="21"/>
      <c r="M348" s="102"/>
      <c r="N348" s="263">
        <v>5</v>
      </c>
      <c r="O348" s="105"/>
      <c r="P348" s="265">
        <v>5</v>
      </c>
    </row>
    <row r="349" spans="1:16" ht="31.5">
      <c r="A349" s="80">
        <v>41</v>
      </c>
      <c r="B349" s="90" t="s">
        <v>48</v>
      </c>
      <c r="C349" s="90"/>
      <c r="D349" s="90">
        <v>640.3</v>
      </c>
      <c r="E349" s="90"/>
      <c r="F349" s="60" t="s">
        <v>49</v>
      </c>
      <c r="G349" s="60"/>
      <c r="H349" s="21" t="s">
        <v>198</v>
      </c>
      <c r="I349" s="268"/>
      <c r="J349" s="26"/>
      <c r="K349" s="21"/>
      <c r="L349" s="21"/>
      <c r="M349" s="102"/>
      <c r="N349" s="263">
        <v>140</v>
      </c>
      <c r="O349" s="105"/>
      <c r="P349" s="265">
        <v>140</v>
      </c>
    </row>
    <row r="350" spans="1:16" ht="31.5">
      <c r="A350" s="516">
        <v>42</v>
      </c>
      <c r="B350" s="517" t="s">
        <v>50</v>
      </c>
      <c r="C350" s="90"/>
      <c r="D350" s="517">
        <v>6199.6</v>
      </c>
      <c r="E350" s="90"/>
      <c r="F350" s="60" t="s">
        <v>595</v>
      </c>
      <c r="G350" s="60"/>
      <c r="H350" s="21" t="s">
        <v>549</v>
      </c>
      <c r="I350" s="268"/>
      <c r="J350" s="26"/>
      <c r="K350" s="21"/>
      <c r="L350" s="21"/>
      <c r="M350" s="102"/>
      <c r="N350" s="263">
        <v>40</v>
      </c>
      <c r="O350" s="105"/>
      <c r="P350" s="265">
        <v>40</v>
      </c>
    </row>
    <row r="351" spans="1:16" ht="47.25">
      <c r="A351" s="516"/>
      <c r="B351" s="517"/>
      <c r="C351" s="90"/>
      <c r="D351" s="517"/>
      <c r="E351" s="90"/>
      <c r="F351" s="60" t="s">
        <v>611</v>
      </c>
      <c r="G351" s="60"/>
      <c r="H351" s="21" t="s">
        <v>42</v>
      </c>
      <c r="I351" s="268"/>
      <c r="J351" s="26"/>
      <c r="K351" s="21"/>
      <c r="L351" s="21"/>
      <c r="M351" s="102"/>
      <c r="N351" s="263">
        <v>306</v>
      </c>
      <c r="O351" s="105"/>
      <c r="P351" s="263">
        <v>306</v>
      </c>
    </row>
    <row r="352" spans="1:16" ht="31.5">
      <c r="A352" s="516"/>
      <c r="B352" s="517"/>
      <c r="C352" s="90"/>
      <c r="D352" s="517"/>
      <c r="E352" s="90"/>
      <c r="F352" s="60" t="s">
        <v>51</v>
      </c>
      <c r="G352" s="60"/>
      <c r="H352" s="21"/>
      <c r="I352" s="268"/>
      <c r="J352" s="26"/>
      <c r="K352" s="21"/>
      <c r="L352" s="21"/>
      <c r="M352" s="102"/>
      <c r="N352" s="132"/>
      <c r="O352" s="105"/>
      <c r="P352" s="132"/>
    </row>
    <row r="353" spans="1:16" ht="31.5">
      <c r="A353" s="80">
        <v>43</v>
      </c>
      <c r="B353" s="90" t="s">
        <v>52</v>
      </c>
      <c r="C353" s="90"/>
      <c r="D353" s="90">
        <v>1922.7</v>
      </c>
      <c r="E353" s="90"/>
      <c r="F353" s="60" t="s">
        <v>53</v>
      </c>
      <c r="G353" s="60"/>
      <c r="H353" s="21" t="s">
        <v>42</v>
      </c>
      <c r="I353" s="268"/>
      <c r="J353" s="26"/>
      <c r="K353" s="21"/>
      <c r="L353" s="21"/>
      <c r="M353" s="102"/>
      <c r="N353" s="263">
        <v>9</v>
      </c>
      <c r="O353" s="105"/>
      <c r="P353" s="265">
        <v>9</v>
      </c>
    </row>
    <row r="354" spans="1:16" ht="15.75">
      <c r="A354" s="525" t="s">
        <v>54</v>
      </c>
      <c r="B354" s="525"/>
      <c r="C354" s="269"/>
      <c r="D354" s="255">
        <v>30943.76</v>
      </c>
      <c r="E354" s="255"/>
      <c r="F354" s="60"/>
      <c r="G354" s="60"/>
      <c r="H354" s="21"/>
      <c r="I354" s="268"/>
      <c r="J354" s="26"/>
      <c r="K354" s="21"/>
      <c r="L354" s="21"/>
      <c r="M354" s="102"/>
      <c r="N354" s="263">
        <v>30</v>
      </c>
      <c r="O354" s="105"/>
      <c r="P354" s="265">
        <v>30</v>
      </c>
    </row>
    <row r="355" spans="1:16" ht="15.75">
      <c r="A355" s="80"/>
      <c r="B355" s="343" t="s">
        <v>55</v>
      </c>
      <c r="C355" s="344"/>
      <c r="D355" s="344"/>
      <c r="E355" s="344"/>
      <c r="F355" s="344"/>
      <c r="G355" s="344"/>
      <c r="H355" s="344"/>
      <c r="I355" s="344"/>
      <c r="J355" s="495"/>
      <c r="K355" s="21"/>
      <c r="L355" s="21"/>
      <c r="M355" s="102"/>
      <c r="N355" s="263">
        <v>39</v>
      </c>
      <c r="O355" s="105"/>
      <c r="P355" s="263">
        <v>39</v>
      </c>
    </row>
    <row r="356" spans="1:16" ht="63">
      <c r="A356" s="459">
        <v>44</v>
      </c>
      <c r="B356" s="497" t="s">
        <v>56</v>
      </c>
      <c r="C356" s="90"/>
      <c r="D356" s="497">
        <v>4769.3</v>
      </c>
      <c r="E356" s="282"/>
      <c r="F356" s="60" t="s">
        <v>57</v>
      </c>
      <c r="G356" s="60"/>
      <c r="H356" s="21" t="s">
        <v>198</v>
      </c>
      <c r="I356" s="268"/>
      <c r="J356" s="26"/>
      <c r="K356" s="21"/>
      <c r="L356" s="21"/>
      <c r="M356" s="102"/>
      <c r="N356" s="132"/>
      <c r="O356" s="105"/>
      <c r="P356" s="132"/>
    </row>
    <row r="357" spans="1:16" ht="47.25">
      <c r="A357" s="460"/>
      <c r="B357" s="498"/>
      <c r="C357" s="90"/>
      <c r="D357" s="498"/>
      <c r="E357" s="283"/>
      <c r="F357" s="60" t="s">
        <v>58</v>
      </c>
      <c r="G357" s="60"/>
      <c r="H357" s="21" t="s">
        <v>42</v>
      </c>
      <c r="I357" s="268"/>
      <c r="J357" s="26"/>
      <c r="K357" s="21"/>
      <c r="L357" s="21"/>
      <c r="M357" s="102"/>
      <c r="N357" s="263">
        <v>8</v>
      </c>
      <c r="O357" s="105"/>
      <c r="P357" s="265">
        <v>8</v>
      </c>
    </row>
    <row r="358" spans="1:16" ht="47.25">
      <c r="A358" s="496"/>
      <c r="B358" s="499"/>
      <c r="C358" s="90"/>
      <c r="D358" s="499"/>
      <c r="E358" s="284"/>
      <c r="F358" s="60" t="s">
        <v>59</v>
      </c>
      <c r="G358" s="60"/>
      <c r="H358" s="21" t="s">
        <v>198</v>
      </c>
      <c r="I358" s="268"/>
      <c r="J358" s="26"/>
      <c r="K358" s="21"/>
      <c r="L358" s="21"/>
      <c r="M358" s="102"/>
      <c r="N358" s="263">
        <v>5</v>
      </c>
      <c r="O358" s="105"/>
      <c r="P358" s="265">
        <v>5</v>
      </c>
    </row>
    <row r="359" spans="1:16" ht="15.75">
      <c r="A359" s="520" t="s">
        <v>60</v>
      </c>
      <c r="B359" s="521"/>
      <c r="C359" s="269"/>
      <c r="D359" s="90">
        <v>4769.3</v>
      </c>
      <c r="E359" s="90"/>
      <c r="F359" s="60"/>
      <c r="G359" s="60"/>
      <c r="H359" s="21"/>
      <c r="I359" s="268"/>
      <c r="J359" s="26"/>
      <c r="K359" s="21"/>
      <c r="L359" s="21"/>
      <c r="M359" s="102"/>
      <c r="N359" s="263">
        <v>10</v>
      </c>
      <c r="O359" s="105"/>
      <c r="P359" s="265">
        <v>10</v>
      </c>
    </row>
    <row r="360" spans="1:16" ht="15.75">
      <c r="A360" s="343" t="s">
        <v>61</v>
      </c>
      <c r="B360" s="344"/>
      <c r="C360" s="344"/>
      <c r="D360" s="344"/>
      <c r="E360" s="344"/>
      <c r="F360" s="344"/>
      <c r="G360" s="344"/>
      <c r="H360" s="344"/>
      <c r="I360" s="344"/>
      <c r="J360" s="495"/>
      <c r="K360" s="21"/>
      <c r="L360" s="21"/>
      <c r="M360" s="102"/>
      <c r="N360" s="263">
        <v>40</v>
      </c>
      <c r="O360" s="105"/>
      <c r="P360" s="265">
        <v>40</v>
      </c>
    </row>
    <row r="361" spans="1:16" ht="31.5">
      <c r="A361" s="80">
        <v>45</v>
      </c>
      <c r="B361" s="90" t="s">
        <v>62</v>
      </c>
      <c r="C361" s="90"/>
      <c r="D361" s="255">
        <v>569.9</v>
      </c>
      <c r="E361" s="255"/>
      <c r="F361" s="60" t="s">
        <v>324</v>
      </c>
      <c r="G361" s="60"/>
      <c r="H361" s="21" t="s">
        <v>222</v>
      </c>
      <c r="I361" s="268"/>
      <c r="J361" s="265">
        <v>45</v>
      </c>
      <c r="K361" s="21"/>
      <c r="L361" s="21"/>
      <c r="M361" s="102"/>
      <c r="N361" s="263">
        <v>20</v>
      </c>
      <c r="O361" s="105"/>
      <c r="P361" s="265">
        <v>20</v>
      </c>
    </row>
    <row r="362" spans="1:16" ht="31.5">
      <c r="A362" s="80">
        <v>46</v>
      </c>
      <c r="B362" s="90" t="s">
        <v>63</v>
      </c>
      <c r="C362" s="90"/>
      <c r="D362" s="255">
        <v>580</v>
      </c>
      <c r="E362" s="255"/>
      <c r="F362" s="60" t="s">
        <v>324</v>
      </c>
      <c r="G362" s="60"/>
      <c r="H362" s="21" t="s">
        <v>222</v>
      </c>
      <c r="I362" s="268"/>
      <c r="J362" s="265">
        <v>60</v>
      </c>
      <c r="K362" s="21"/>
      <c r="L362" s="21"/>
      <c r="M362" s="102"/>
      <c r="N362" s="263">
        <v>30</v>
      </c>
      <c r="O362" s="105"/>
      <c r="P362" s="265">
        <v>30</v>
      </c>
    </row>
    <row r="363" spans="1:16" ht="63">
      <c r="A363" s="80">
        <v>47</v>
      </c>
      <c r="B363" s="90" t="s">
        <v>64</v>
      </c>
      <c r="C363" s="90"/>
      <c r="D363" s="255">
        <v>1047.2</v>
      </c>
      <c r="E363" s="255"/>
      <c r="F363" s="60" t="s">
        <v>533</v>
      </c>
      <c r="G363" s="60"/>
      <c r="H363" s="21" t="s">
        <v>222</v>
      </c>
      <c r="I363" s="268"/>
      <c r="J363" s="265">
        <v>100</v>
      </c>
      <c r="K363" s="21"/>
      <c r="L363" s="21"/>
      <c r="M363" s="102"/>
      <c r="N363" s="263">
        <v>17</v>
      </c>
      <c r="O363" s="105"/>
      <c r="P363" s="265">
        <v>17</v>
      </c>
    </row>
    <row r="364" spans="1:16" ht="15.75">
      <c r="A364" s="507" t="s">
        <v>65</v>
      </c>
      <c r="B364" s="508"/>
      <c r="C364" s="254"/>
      <c r="D364" s="255">
        <v>2197.1000000000004</v>
      </c>
      <c r="E364" s="255"/>
      <c r="F364" s="60"/>
      <c r="G364" s="60"/>
      <c r="H364" s="21"/>
      <c r="I364" s="268"/>
      <c r="J364" s="263">
        <v>205</v>
      </c>
      <c r="K364" s="21"/>
      <c r="L364" s="21"/>
      <c r="M364" s="102"/>
      <c r="N364" s="263">
        <v>26</v>
      </c>
      <c r="O364" s="105"/>
      <c r="P364" s="265">
        <v>26</v>
      </c>
    </row>
    <row r="365" spans="1:16" ht="15.75">
      <c r="A365" s="343" t="s">
        <v>66</v>
      </c>
      <c r="B365" s="344"/>
      <c r="C365" s="344"/>
      <c r="D365" s="344"/>
      <c r="E365" s="344"/>
      <c r="F365" s="344"/>
      <c r="G365" s="344"/>
      <c r="H365" s="344"/>
      <c r="I365" s="344"/>
      <c r="J365" s="495"/>
      <c r="K365" s="21"/>
      <c r="L365" s="21"/>
      <c r="M365" s="102"/>
      <c r="N365" s="263">
        <v>15</v>
      </c>
      <c r="O365" s="105"/>
      <c r="P365" s="265">
        <v>15</v>
      </c>
    </row>
    <row r="366" spans="1:16" ht="15.75">
      <c r="A366" s="459">
        <v>48</v>
      </c>
      <c r="B366" s="497" t="s">
        <v>67</v>
      </c>
      <c r="C366" s="90"/>
      <c r="D366" s="522">
        <v>801.4</v>
      </c>
      <c r="E366" s="285"/>
      <c r="F366" s="60" t="s">
        <v>68</v>
      </c>
      <c r="G366" s="60"/>
      <c r="H366" s="21" t="s">
        <v>222</v>
      </c>
      <c r="I366" s="264"/>
      <c r="J366" s="265">
        <v>20</v>
      </c>
      <c r="K366" s="21"/>
      <c r="L366" s="21"/>
      <c r="M366" s="102"/>
      <c r="N366" s="263">
        <v>540</v>
      </c>
      <c r="O366" s="105"/>
      <c r="P366" s="265">
        <v>540</v>
      </c>
    </row>
    <row r="367" spans="1:16" ht="31.5">
      <c r="A367" s="496"/>
      <c r="B367" s="499"/>
      <c r="C367" s="90"/>
      <c r="D367" s="523"/>
      <c r="E367" s="286"/>
      <c r="F367" s="60" t="s">
        <v>258</v>
      </c>
      <c r="G367" s="60"/>
      <c r="H367" s="21" t="s">
        <v>69</v>
      </c>
      <c r="I367" s="264"/>
      <c r="J367" s="265">
        <v>80</v>
      </c>
      <c r="K367" s="21"/>
      <c r="L367" s="21"/>
      <c r="M367" s="102"/>
      <c r="N367" s="263">
        <v>13</v>
      </c>
      <c r="O367" s="105"/>
      <c r="P367" s="265">
        <v>13</v>
      </c>
    </row>
    <row r="368" spans="1:16" ht="15.75">
      <c r="A368" s="459">
        <v>49</v>
      </c>
      <c r="B368" s="497" t="s">
        <v>70</v>
      </c>
      <c r="C368" s="90"/>
      <c r="D368" s="522">
        <v>423</v>
      </c>
      <c r="E368" s="285"/>
      <c r="F368" s="60" t="s">
        <v>68</v>
      </c>
      <c r="G368" s="60"/>
      <c r="H368" s="21" t="s">
        <v>222</v>
      </c>
      <c r="I368" s="264"/>
      <c r="J368" s="265">
        <v>9</v>
      </c>
      <c r="K368" s="21"/>
      <c r="L368" s="21"/>
      <c r="M368" s="102"/>
      <c r="N368" s="263">
        <v>724</v>
      </c>
      <c r="O368" s="105"/>
      <c r="P368" s="263">
        <v>724</v>
      </c>
    </row>
    <row r="369" spans="1:16" ht="31.5">
      <c r="A369" s="496"/>
      <c r="B369" s="499"/>
      <c r="C369" s="90"/>
      <c r="D369" s="523"/>
      <c r="E369" s="286"/>
      <c r="F369" s="60" t="s">
        <v>258</v>
      </c>
      <c r="G369" s="60"/>
      <c r="H369" s="21" t="s">
        <v>69</v>
      </c>
      <c r="I369" s="264"/>
      <c r="J369" s="265">
        <v>40</v>
      </c>
      <c r="K369" s="21"/>
      <c r="L369" s="21"/>
      <c r="M369" s="102"/>
      <c r="N369" s="274">
        <v>7149.545</v>
      </c>
      <c r="O369" s="273"/>
      <c r="P369" s="274">
        <v>7149.545</v>
      </c>
    </row>
    <row r="370" spans="1:16" ht="15.75">
      <c r="A370" s="507" t="s">
        <v>24</v>
      </c>
      <c r="B370" s="508"/>
      <c r="C370" s="254"/>
      <c r="D370" s="255">
        <v>1224.4</v>
      </c>
      <c r="E370" s="255"/>
      <c r="F370" s="60"/>
      <c r="G370" s="60"/>
      <c r="H370" s="21"/>
      <c r="I370" s="264"/>
      <c r="J370" s="263">
        <v>149</v>
      </c>
      <c r="K370" s="21"/>
      <c r="L370" s="21"/>
      <c r="M370" s="102"/>
      <c r="N370" s="172">
        <f>P370</f>
        <v>12254.045</v>
      </c>
      <c r="O370" s="146"/>
      <c r="P370" s="172">
        <f>P192+P92+P86+P116+P369</f>
        <v>12254.045</v>
      </c>
    </row>
    <row r="371" spans="1:16" ht="15.75">
      <c r="A371" s="343" t="s">
        <v>71</v>
      </c>
      <c r="B371" s="344"/>
      <c r="C371" s="344"/>
      <c r="D371" s="344"/>
      <c r="E371" s="344"/>
      <c r="F371" s="344"/>
      <c r="G371" s="344"/>
      <c r="H371" s="344"/>
      <c r="I371" s="344"/>
      <c r="J371" s="495"/>
      <c r="K371" s="21"/>
      <c r="L371" s="21"/>
      <c r="M371" s="102"/>
      <c r="N371" s="175">
        <f>N370</f>
        <v>12254.045</v>
      </c>
      <c r="O371" s="176"/>
      <c r="P371" s="175">
        <f>P370</f>
        <v>12254.045</v>
      </c>
    </row>
    <row r="372" spans="1:16" ht="31.5">
      <c r="A372" s="459">
        <v>50</v>
      </c>
      <c r="B372" s="497" t="s">
        <v>72</v>
      </c>
      <c r="C372" s="90"/>
      <c r="D372" s="522">
        <v>928.6</v>
      </c>
      <c r="E372" s="285"/>
      <c r="F372" s="60" t="s">
        <v>73</v>
      </c>
      <c r="G372" s="60"/>
      <c r="H372" s="21" t="s">
        <v>198</v>
      </c>
      <c r="I372" s="268"/>
      <c r="J372" s="265">
        <v>33.5</v>
      </c>
      <c r="K372" s="21"/>
      <c r="L372" s="21"/>
      <c r="M372" s="102"/>
      <c r="N372" s="26"/>
      <c r="O372" s="26"/>
      <c r="P372" s="26"/>
    </row>
    <row r="373" spans="1:16" ht="31.5">
      <c r="A373" s="496"/>
      <c r="B373" s="499"/>
      <c r="C373" s="90"/>
      <c r="D373" s="523"/>
      <c r="E373" s="286"/>
      <c r="F373" s="60" t="s">
        <v>74</v>
      </c>
      <c r="G373" s="60"/>
      <c r="H373" s="21" t="s">
        <v>222</v>
      </c>
      <c r="I373" s="264"/>
      <c r="J373" s="265">
        <v>45</v>
      </c>
      <c r="K373" s="21"/>
      <c r="L373" s="21"/>
      <c r="M373" s="102"/>
      <c r="N373" s="26"/>
      <c r="O373" s="26"/>
      <c r="P373" s="26"/>
    </row>
    <row r="374" spans="1:16" ht="47.25">
      <c r="A374" s="459">
        <v>51</v>
      </c>
      <c r="B374" s="497" t="s">
        <v>75</v>
      </c>
      <c r="C374" s="90"/>
      <c r="D374" s="522">
        <v>7231.2</v>
      </c>
      <c r="E374" s="285"/>
      <c r="F374" s="60" t="s">
        <v>76</v>
      </c>
      <c r="G374" s="60"/>
      <c r="H374" s="21" t="s">
        <v>198</v>
      </c>
      <c r="I374" s="264"/>
      <c r="J374" s="265">
        <v>20</v>
      </c>
      <c r="K374" s="21"/>
      <c r="L374" s="21"/>
      <c r="M374" s="102"/>
      <c r="N374" s="26"/>
      <c r="O374" s="26"/>
      <c r="P374" s="26"/>
    </row>
    <row r="375" spans="1:16" ht="63">
      <c r="A375" s="460"/>
      <c r="B375" s="498"/>
      <c r="C375" s="90"/>
      <c r="D375" s="526"/>
      <c r="E375" s="287"/>
      <c r="F375" s="60" t="s">
        <v>77</v>
      </c>
      <c r="G375" s="60"/>
      <c r="H375" s="21" t="s">
        <v>198</v>
      </c>
      <c r="I375" s="264"/>
      <c r="J375" s="265">
        <v>22.5</v>
      </c>
      <c r="K375" s="21"/>
      <c r="L375" s="21"/>
      <c r="M375" s="102"/>
      <c r="N375" s="26"/>
      <c r="O375" s="26"/>
      <c r="P375" s="26"/>
    </row>
    <row r="376" spans="1:16" ht="31.5">
      <c r="A376" s="496"/>
      <c r="B376" s="499"/>
      <c r="C376" s="90"/>
      <c r="D376" s="523"/>
      <c r="E376" s="286"/>
      <c r="F376" s="60" t="s">
        <v>78</v>
      </c>
      <c r="G376" s="60"/>
      <c r="H376" s="21" t="s">
        <v>42</v>
      </c>
      <c r="I376" s="264"/>
      <c r="J376" s="265">
        <v>5</v>
      </c>
      <c r="K376" s="21"/>
      <c r="L376" s="21"/>
      <c r="M376" s="102"/>
      <c r="N376" s="26"/>
      <c r="O376" s="26"/>
      <c r="P376" s="26"/>
    </row>
    <row r="377" spans="1:16" ht="63">
      <c r="A377" s="459">
        <v>52</v>
      </c>
      <c r="B377" s="497" t="s">
        <v>79</v>
      </c>
      <c r="C377" s="90"/>
      <c r="D377" s="522">
        <v>4670.9</v>
      </c>
      <c r="E377" s="285"/>
      <c r="F377" s="60" t="s">
        <v>80</v>
      </c>
      <c r="G377" s="60"/>
      <c r="H377" s="21" t="s">
        <v>222</v>
      </c>
      <c r="I377" s="264"/>
      <c r="J377" s="265">
        <v>140</v>
      </c>
      <c r="K377" s="21"/>
      <c r="L377" s="21"/>
      <c r="M377" s="102"/>
      <c r="N377" s="26"/>
      <c r="O377" s="26"/>
      <c r="P377" s="26"/>
    </row>
    <row r="378" spans="1:16" ht="31.5">
      <c r="A378" s="496"/>
      <c r="B378" s="499"/>
      <c r="C378" s="90"/>
      <c r="D378" s="523"/>
      <c r="E378" s="286"/>
      <c r="F378" s="60" t="s">
        <v>78</v>
      </c>
      <c r="G378" s="60"/>
      <c r="H378" s="21" t="s">
        <v>42</v>
      </c>
      <c r="I378" s="264"/>
      <c r="J378" s="265">
        <v>40</v>
      </c>
      <c r="K378" s="21"/>
      <c r="L378" s="21"/>
      <c r="M378" s="102"/>
      <c r="N378" s="220"/>
      <c r="O378" s="220"/>
      <c r="P378" s="26"/>
    </row>
    <row r="379" spans="1:16" ht="15.75">
      <c r="A379" s="507" t="s">
        <v>65</v>
      </c>
      <c r="B379" s="508"/>
      <c r="C379" s="254"/>
      <c r="D379" s="255">
        <v>12830.7</v>
      </c>
      <c r="E379" s="255"/>
      <c r="F379" s="60"/>
      <c r="G379" s="60"/>
      <c r="H379" s="21"/>
      <c r="I379" s="264"/>
      <c r="J379" s="263">
        <v>306</v>
      </c>
      <c r="K379" s="21"/>
      <c r="L379" s="21"/>
      <c r="M379" s="102"/>
      <c r="N379" s="220"/>
      <c r="O379" s="220"/>
      <c r="P379" s="26"/>
    </row>
    <row r="380" spans="1:16" ht="15.75">
      <c r="A380" s="343" t="s">
        <v>81</v>
      </c>
      <c r="B380" s="344"/>
      <c r="C380" s="344"/>
      <c r="D380" s="344"/>
      <c r="E380" s="344"/>
      <c r="F380" s="344"/>
      <c r="G380" s="344"/>
      <c r="H380" s="344"/>
      <c r="I380" s="344"/>
      <c r="J380" s="495"/>
      <c r="K380" s="21"/>
      <c r="L380" s="21"/>
      <c r="M380" s="102"/>
      <c r="N380" s="26"/>
      <c r="O380" s="26"/>
      <c r="P380" s="26"/>
    </row>
    <row r="381" spans="1:16" ht="47.25">
      <c r="A381" s="459">
        <v>53</v>
      </c>
      <c r="B381" s="527" t="s">
        <v>82</v>
      </c>
      <c r="C381" s="129"/>
      <c r="D381" s="497">
        <v>2887.1</v>
      </c>
      <c r="E381" s="282"/>
      <c r="F381" s="60" t="s">
        <v>83</v>
      </c>
      <c r="G381" s="60"/>
      <c r="H381" s="21" t="s">
        <v>198</v>
      </c>
      <c r="I381" s="264"/>
      <c r="J381" s="265"/>
      <c r="K381" s="21"/>
      <c r="L381" s="21"/>
      <c r="M381" s="102"/>
      <c r="N381" s="26"/>
      <c r="O381" s="26"/>
      <c r="P381" s="26"/>
    </row>
    <row r="382" spans="1:13" ht="26.25" customHeight="1">
      <c r="A382" s="496"/>
      <c r="B382" s="528"/>
      <c r="C382" s="129"/>
      <c r="D382" s="499"/>
      <c r="E382" s="284"/>
      <c r="F382" s="60" t="s">
        <v>84</v>
      </c>
      <c r="G382" s="60"/>
      <c r="H382" s="21" t="s">
        <v>222</v>
      </c>
      <c r="I382" s="264"/>
      <c r="J382" s="265"/>
      <c r="K382" s="21"/>
      <c r="L382" s="21"/>
      <c r="M382" s="102"/>
    </row>
    <row r="383" spans="1:13" ht="15.75">
      <c r="A383" s="520" t="s">
        <v>60</v>
      </c>
      <c r="B383" s="521"/>
      <c r="C383" s="269"/>
      <c r="D383" s="90">
        <v>2887.1</v>
      </c>
      <c r="E383" s="90"/>
      <c r="F383" s="60"/>
      <c r="G383" s="60"/>
      <c r="H383" s="21"/>
      <c r="I383" s="264"/>
      <c r="J383" s="263"/>
      <c r="K383" s="21"/>
      <c r="L383" s="21"/>
      <c r="M383" s="102"/>
    </row>
    <row r="384" spans="1:13" ht="15.75">
      <c r="A384" s="343" t="s">
        <v>85</v>
      </c>
      <c r="B384" s="344"/>
      <c r="C384" s="344"/>
      <c r="D384" s="344"/>
      <c r="E384" s="344"/>
      <c r="F384" s="344"/>
      <c r="G384" s="344"/>
      <c r="H384" s="344"/>
      <c r="I384" s="344"/>
      <c r="J384" s="495"/>
      <c r="K384" s="21"/>
      <c r="L384" s="21"/>
      <c r="M384" s="102"/>
    </row>
    <row r="385" spans="1:13" ht="31.5">
      <c r="A385" s="459">
        <v>54</v>
      </c>
      <c r="B385" s="497" t="s">
        <v>86</v>
      </c>
      <c r="C385" s="90"/>
      <c r="D385" s="522">
        <v>1262.8</v>
      </c>
      <c r="E385" s="285"/>
      <c r="F385" s="60" t="s">
        <v>87</v>
      </c>
      <c r="G385" s="60"/>
      <c r="H385" s="21" t="s">
        <v>198</v>
      </c>
      <c r="I385" s="264"/>
      <c r="J385" s="265"/>
      <c r="K385" s="21"/>
      <c r="L385" s="21"/>
      <c r="M385" s="102"/>
    </row>
    <row r="386" spans="1:13" ht="31.5">
      <c r="A386" s="496"/>
      <c r="B386" s="499"/>
      <c r="C386" s="90"/>
      <c r="D386" s="523"/>
      <c r="E386" s="286"/>
      <c r="F386" s="60" t="s">
        <v>88</v>
      </c>
      <c r="G386" s="60"/>
      <c r="H386" s="21" t="s">
        <v>222</v>
      </c>
      <c r="I386" s="264"/>
      <c r="J386" s="265"/>
      <c r="K386" s="21"/>
      <c r="L386" s="21"/>
      <c r="M386" s="102"/>
    </row>
    <row r="387" spans="1:13" ht="47.25">
      <c r="A387" s="459">
        <v>55</v>
      </c>
      <c r="B387" s="497" t="s">
        <v>89</v>
      </c>
      <c r="C387" s="90"/>
      <c r="D387" s="522">
        <v>2591.5</v>
      </c>
      <c r="E387" s="285"/>
      <c r="F387" s="60" t="s">
        <v>90</v>
      </c>
      <c r="G387" s="60"/>
      <c r="H387" s="21" t="s">
        <v>42</v>
      </c>
      <c r="I387" s="264"/>
      <c r="J387" s="265"/>
      <c r="K387" s="21"/>
      <c r="L387" s="21"/>
      <c r="M387" s="102"/>
    </row>
    <row r="388" spans="1:13" ht="63">
      <c r="A388" s="496"/>
      <c r="B388" s="499"/>
      <c r="C388" s="90"/>
      <c r="D388" s="523"/>
      <c r="E388" s="286"/>
      <c r="F388" s="60" t="s">
        <v>533</v>
      </c>
      <c r="G388" s="60"/>
      <c r="H388" s="21" t="s">
        <v>222</v>
      </c>
      <c r="I388" s="264"/>
      <c r="J388" s="265"/>
      <c r="K388" s="21"/>
      <c r="L388" s="21"/>
      <c r="M388" s="102"/>
    </row>
    <row r="389" spans="1:13" ht="63">
      <c r="A389" s="80">
        <v>56</v>
      </c>
      <c r="B389" s="90" t="s">
        <v>91</v>
      </c>
      <c r="C389" s="90"/>
      <c r="D389" s="255">
        <v>1976</v>
      </c>
      <c r="E389" s="255"/>
      <c r="F389" s="60" t="s">
        <v>533</v>
      </c>
      <c r="G389" s="60"/>
      <c r="H389" s="21" t="s">
        <v>222</v>
      </c>
      <c r="I389" s="264"/>
      <c r="J389" s="265"/>
      <c r="K389" s="21"/>
      <c r="L389" s="21"/>
      <c r="M389" s="102"/>
    </row>
    <row r="390" spans="1:13" ht="63">
      <c r="A390" s="80">
        <v>57</v>
      </c>
      <c r="B390" s="90" t="s">
        <v>92</v>
      </c>
      <c r="C390" s="90"/>
      <c r="D390" s="255">
        <v>1183.4</v>
      </c>
      <c r="E390" s="255"/>
      <c r="F390" s="60" t="s">
        <v>533</v>
      </c>
      <c r="G390" s="60"/>
      <c r="H390" s="21" t="s">
        <v>222</v>
      </c>
      <c r="I390" s="264"/>
      <c r="J390" s="265"/>
      <c r="K390" s="21"/>
      <c r="L390" s="21"/>
      <c r="M390" s="102"/>
    </row>
    <row r="391" spans="1:13" ht="47.25">
      <c r="A391" s="459">
        <v>58</v>
      </c>
      <c r="B391" s="497" t="s">
        <v>93</v>
      </c>
      <c r="C391" s="90"/>
      <c r="D391" s="522">
        <v>4743.7</v>
      </c>
      <c r="E391" s="285"/>
      <c r="F391" s="60" t="s">
        <v>94</v>
      </c>
      <c r="G391" s="60"/>
      <c r="H391" s="21" t="s">
        <v>198</v>
      </c>
      <c r="I391" s="264"/>
      <c r="J391" s="265"/>
      <c r="K391" s="21"/>
      <c r="L391" s="21"/>
      <c r="M391" s="102"/>
    </row>
    <row r="392" spans="1:13" ht="63">
      <c r="A392" s="496"/>
      <c r="B392" s="499"/>
      <c r="C392" s="90"/>
      <c r="D392" s="523"/>
      <c r="E392" s="286"/>
      <c r="F392" s="60" t="s">
        <v>95</v>
      </c>
      <c r="G392" s="60"/>
      <c r="H392" s="21" t="s">
        <v>42</v>
      </c>
      <c r="I392" s="264"/>
      <c r="J392" s="265"/>
      <c r="K392" s="21"/>
      <c r="L392" s="21"/>
      <c r="M392" s="102"/>
    </row>
    <row r="393" spans="1:13" ht="94.5">
      <c r="A393" s="80">
        <v>59</v>
      </c>
      <c r="B393" s="90" t="s">
        <v>96</v>
      </c>
      <c r="C393" s="90"/>
      <c r="D393" s="255">
        <v>1626.4</v>
      </c>
      <c r="E393" s="255"/>
      <c r="F393" s="60" t="s">
        <v>97</v>
      </c>
      <c r="G393" s="60"/>
      <c r="H393" s="21" t="s">
        <v>198</v>
      </c>
      <c r="I393" s="264"/>
      <c r="J393" s="265"/>
      <c r="K393" s="21"/>
      <c r="L393" s="21"/>
      <c r="M393" s="102"/>
    </row>
    <row r="394" spans="1:13" ht="31.5">
      <c r="A394" s="459">
        <v>60</v>
      </c>
      <c r="B394" s="497" t="s">
        <v>98</v>
      </c>
      <c r="C394" s="90"/>
      <c r="D394" s="522">
        <v>1514.6</v>
      </c>
      <c r="E394" s="285"/>
      <c r="F394" s="60" t="s">
        <v>324</v>
      </c>
      <c r="G394" s="60"/>
      <c r="H394" s="21" t="s">
        <v>222</v>
      </c>
      <c r="I394" s="264"/>
      <c r="J394" s="265"/>
      <c r="K394" s="21"/>
      <c r="L394" s="21"/>
      <c r="M394" s="102"/>
    </row>
    <row r="395" spans="1:13" ht="63">
      <c r="A395" s="496"/>
      <c r="B395" s="499"/>
      <c r="C395" s="90"/>
      <c r="D395" s="523"/>
      <c r="E395" s="286"/>
      <c r="F395" s="60" t="s">
        <v>95</v>
      </c>
      <c r="G395" s="60"/>
      <c r="H395" s="21" t="s">
        <v>42</v>
      </c>
      <c r="I395" s="264"/>
      <c r="J395" s="265"/>
      <c r="K395" s="21"/>
      <c r="L395" s="21"/>
      <c r="M395" s="102"/>
    </row>
    <row r="396" spans="1:13" ht="15.75">
      <c r="A396" s="507" t="s">
        <v>99</v>
      </c>
      <c r="B396" s="508"/>
      <c r="C396" s="254"/>
      <c r="D396" s="255">
        <v>14898.400000000001</v>
      </c>
      <c r="E396" s="255"/>
      <c r="F396" s="60"/>
      <c r="G396" s="60"/>
      <c r="H396" s="21"/>
      <c r="I396" s="264"/>
      <c r="J396" s="263">
        <v>724</v>
      </c>
      <c r="K396" s="21"/>
      <c r="L396" s="21"/>
      <c r="M396" s="102"/>
    </row>
    <row r="397" spans="1:13" ht="15.75">
      <c r="A397" s="88">
        <f>A394</f>
        <v>60</v>
      </c>
      <c r="B397" s="73" t="s">
        <v>100</v>
      </c>
      <c r="C397" s="222">
        <v>60</v>
      </c>
      <c r="D397" s="272">
        <v>78106.29000000001</v>
      </c>
      <c r="E397" s="272"/>
      <c r="F397" s="75"/>
      <c r="G397" s="76"/>
      <c r="H397" s="75"/>
      <c r="I397" s="77"/>
      <c r="J397" s="77"/>
      <c r="K397" s="77"/>
      <c r="L397" s="77"/>
      <c r="M397" s="77"/>
    </row>
    <row r="398" spans="1:13" ht="47.25">
      <c r="A398" s="158">
        <f>A220+A120+A114+A106+A144+A397</f>
        <v>154</v>
      </c>
      <c r="B398" s="142" t="s">
        <v>394</v>
      </c>
      <c r="C398" s="173" t="s">
        <v>222</v>
      </c>
      <c r="D398" s="174">
        <f>D220+D120+D114+D106+D144+D397</f>
        <v>233750.49</v>
      </c>
      <c r="E398" s="174"/>
      <c r="F398" s="143"/>
      <c r="G398" s="141"/>
      <c r="H398" s="144"/>
      <c r="I398" s="145"/>
      <c r="J398" s="145"/>
      <c r="K398" s="145"/>
      <c r="L398" s="141"/>
      <c r="M398" s="146"/>
    </row>
    <row r="399" spans="1:13" ht="47.25">
      <c r="A399" s="120"/>
      <c r="B399" s="121" t="s">
        <v>395</v>
      </c>
      <c r="C399" s="88">
        <f>A398</f>
        <v>154</v>
      </c>
      <c r="D399" s="120"/>
      <c r="E399" s="120"/>
      <c r="F399" s="120"/>
      <c r="G399" s="120"/>
      <c r="H399" s="120"/>
      <c r="I399" s="127" t="e">
        <f>J399</f>
        <v>#REF!</v>
      </c>
      <c r="J399" s="127" t="e">
        <f>J410</f>
        <v>#REF!</v>
      </c>
      <c r="K399" s="127" t="e">
        <f>K410</f>
        <v>#REF!</v>
      </c>
      <c r="L399" s="127" t="e">
        <f>L410</f>
        <v>#REF!</v>
      </c>
      <c r="M399" s="127"/>
    </row>
    <row r="400" spans="1:13" ht="15.75">
      <c r="A400" s="178"/>
      <c r="B400" s="529" t="s">
        <v>453</v>
      </c>
      <c r="C400" s="530"/>
      <c r="D400" s="530"/>
      <c r="E400" s="530"/>
      <c r="F400" s="531"/>
      <c r="G400" s="178" t="s">
        <v>123</v>
      </c>
      <c r="H400" s="221" t="e">
        <f>#REF!</f>
        <v>#REF!</v>
      </c>
      <c r="I400" s="179"/>
      <c r="J400" s="179"/>
      <c r="K400" s="179"/>
      <c r="L400" s="178"/>
      <c r="M400" s="26"/>
    </row>
    <row r="401" spans="1:13" ht="15.75">
      <c r="A401" s="178"/>
      <c r="B401" s="529" t="s">
        <v>454</v>
      </c>
      <c r="C401" s="530"/>
      <c r="D401" s="530"/>
      <c r="E401" s="530"/>
      <c r="F401" s="531"/>
      <c r="G401" s="178" t="s">
        <v>122</v>
      </c>
      <c r="H401" s="180">
        <v>4</v>
      </c>
      <c r="I401" s="179"/>
      <c r="J401" s="179"/>
      <c r="K401" s="179"/>
      <c r="L401" s="178"/>
      <c r="M401" s="26"/>
    </row>
    <row r="402" spans="1:13" ht="15.75">
      <c r="A402" s="178"/>
      <c r="B402" s="529" t="s">
        <v>455</v>
      </c>
      <c r="C402" s="530"/>
      <c r="D402" s="530"/>
      <c r="E402" s="530"/>
      <c r="F402" s="531"/>
      <c r="G402" s="178" t="s">
        <v>123</v>
      </c>
      <c r="H402" s="181">
        <v>51</v>
      </c>
      <c r="I402" s="180"/>
      <c r="J402" s="180"/>
      <c r="K402" s="180"/>
      <c r="L402" s="180"/>
      <c r="M402" s="26"/>
    </row>
    <row r="403" spans="1:13" ht="15.75">
      <c r="A403" s="178"/>
      <c r="B403" s="529" t="s">
        <v>456</v>
      </c>
      <c r="C403" s="530"/>
      <c r="D403" s="530"/>
      <c r="E403" s="530"/>
      <c r="F403" s="531"/>
      <c r="G403" s="178" t="s">
        <v>196</v>
      </c>
      <c r="H403" s="178">
        <v>38</v>
      </c>
      <c r="I403" s="178"/>
      <c r="J403" s="182"/>
      <c r="K403" s="178"/>
      <c r="L403" s="178"/>
      <c r="M403" s="26"/>
    </row>
    <row r="404" spans="1:13" ht="15.75">
      <c r="A404" s="178"/>
      <c r="B404" s="529" t="s">
        <v>457</v>
      </c>
      <c r="C404" s="530"/>
      <c r="D404" s="530"/>
      <c r="E404" s="530"/>
      <c r="F404" s="531"/>
      <c r="G404" s="178" t="s">
        <v>196</v>
      </c>
      <c r="H404" s="178">
        <v>43</v>
      </c>
      <c r="I404" s="178"/>
      <c r="J404" s="182"/>
      <c r="K404" s="178"/>
      <c r="L404" s="178"/>
      <c r="M404" s="26"/>
    </row>
    <row r="405" spans="1:13" ht="15.75">
      <c r="A405" s="178"/>
      <c r="B405" s="529" t="s">
        <v>458</v>
      </c>
      <c r="C405" s="530"/>
      <c r="D405" s="530"/>
      <c r="E405" s="530"/>
      <c r="F405" s="531"/>
      <c r="G405" s="178" t="s">
        <v>123</v>
      </c>
      <c r="H405" s="178">
        <v>25</v>
      </c>
      <c r="I405" s="178"/>
      <c r="J405" s="182"/>
      <c r="K405" s="178"/>
      <c r="L405" s="178"/>
      <c r="M405" s="26"/>
    </row>
    <row r="406" spans="1:13" ht="15.75">
      <c r="A406" s="178"/>
      <c r="B406" s="529" t="s">
        <v>459</v>
      </c>
      <c r="C406" s="530"/>
      <c r="D406" s="530"/>
      <c r="E406" s="530"/>
      <c r="F406" s="531"/>
      <c r="G406" s="178" t="s">
        <v>196</v>
      </c>
      <c r="H406" s="178">
        <v>15</v>
      </c>
      <c r="I406" s="178"/>
      <c r="J406" s="182"/>
      <c r="K406" s="178"/>
      <c r="L406" s="178"/>
      <c r="M406" s="26"/>
    </row>
    <row r="407" spans="1:13" ht="15.75">
      <c r="A407" s="178"/>
      <c r="B407" s="529" t="s">
        <v>460</v>
      </c>
      <c r="C407" s="530"/>
      <c r="D407" s="530"/>
      <c r="E407" s="530"/>
      <c r="F407" s="531"/>
      <c r="G407" s="178" t="s">
        <v>196</v>
      </c>
      <c r="H407" s="178">
        <v>6</v>
      </c>
      <c r="I407" s="178"/>
      <c r="J407" s="182"/>
      <c r="K407" s="178"/>
      <c r="L407" s="178"/>
      <c r="M407" s="26"/>
    </row>
    <row r="408" spans="1:13" ht="15.75">
      <c r="A408" s="26"/>
      <c r="B408" s="532" t="s">
        <v>463</v>
      </c>
      <c r="C408" s="532"/>
      <c r="D408" s="532"/>
      <c r="E408" s="532"/>
      <c r="F408" s="532"/>
      <c r="G408" s="178" t="s">
        <v>196</v>
      </c>
      <c r="H408" s="178">
        <v>1</v>
      </c>
      <c r="I408" s="178"/>
      <c r="J408" s="182"/>
      <c r="K408" s="178"/>
      <c r="L408" s="178"/>
      <c r="M408" s="26"/>
    </row>
    <row r="409" spans="1:13" ht="15.75">
      <c r="A409" s="26"/>
      <c r="B409" s="532" t="s">
        <v>101</v>
      </c>
      <c r="C409" s="532"/>
      <c r="D409" s="532"/>
      <c r="E409" s="532"/>
      <c r="F409" s="532"/>
      <c r="G409" s="178" t="s">
        <v>102</v>
      </c>
      <c r="H409" s="178">
        <v>597</v>
      </c>
      <c r="I409" s="178"/>
      <c r="J409" s="182"/>
      <c r="K409" s="178"/>
      <c r="L409" s="178"/>
      <c r="M409" s="26"/>
    </row>
    <row r="410" spans="1:13" ht="18.75">
      <c r="A410" s="311"/>
      <c r="B410" s="312" t="s">
        <v>119</v>
      </c>
      <c r="C410" s="311"/>
      <c r="D410" s="311"/>
      <c r="E410" s="311"/>
      <c r="F410" s="311"/>
      <c r="G410" s="311"/>
      <c r="H410" s="311"/>
      <c r="I410" s="311" t="e">
        <f>J410</f>
        <v>#REF!</v>
      </c>
      <c r="J410" s="311" t="e">
        <f>SUM(K410:M410)</f>
        <v>#REF!</v>
      </c>
      <c r="K410" s="311" t="e">
        <f>K19</f>
        <v>#REF!</v>
      </c>
      <c r="L410" s="311" t="e">
        <f>L19</f>
        <v>#REF!</v>
      </c>
      <c r="M410" s="311"/>
    </row>
    <row r="413" spans="1:6" ht="18.75">
      <c r="A413" s="23" t="s">
        <v>124</v>
      </c>
      <c r="B413" s="23"/>
      <c r="C413" s="23"/>
      <c r="D413" s="23"/>
      <c r="E413" s="23"/>
      <c r="F413" s="23"/>
    </row>
    <row r="414" spans="1:6" ht="18.75">
      <c r="A414" s="23" t="s">
        <v>125</v>
      </c>
      <c r="B414" s="23"/>
      <c r="C414" s="23"/>
      <c r="D414" s="23"/>
      <c r="E414" s="23"/>
      <c r="F414" s="23"/>
    </row>
    <row r="415" spans="1:6" ht="18.75">
      <c r="A415" s="23" t="s">
        <v>184</v>
      </c>
      <c r="B415" s="23"/>
      <c r="C415" s="23"/>
      <c r="D415" s="23"/>
      <c r="E415" s="23"/>
      <c r="F415" s="23"/>
    </row>
    <row r="417" ht="15.75">
      <c r="I417" s="275"/>
    </row>
  </sheetData>
  <sheetProtection/>
  <mergeCells count="294">
    <mergeCell ref="B408:F408"/>
    <mergeCell ref="D387:D388"/>
    <mergeCell ref="B409:F409"/>
    <mergeCell ref="D2:E6"/>
    <mergeCell ref="F2:F7"/>
    <mergeCell ref="B2:B7"/>
    <mergeCell ref="C2:C7"/>
    <mergeCell ref="A396:B396"/>
    <mergeCell ref="B405:F405"/>
    <mergeCell ref="B406:F406"/>
    <mergeCell ref="B407:F407"/>
    <mergeCell ref="D394:D395"/>
    <mergeCell ref="B400:F400"/>
    <mergeCell ref="B401:F401"/>
    <mergeCell ref="B402:F402"/>
    <mergeCell ref="B403:F403"/>
    <mergeCell ref="B404:F404"/>
    <mergeCell ref="A385:A386"/>
    <mergeCell ref="B385:B386"/>
    <mergeCell ref="D385:D386"/>
    <mergeCell ref="A387:A388"/>
    <mergeCell ref="B387:B388"/>
    <mergeCell ref="A370:B370"/>
    <mergeCell ref="A372:A373"/>
    <mergeCell ref="B372:B373"/>
    <mergeCell ref="D372:D373"/>
    <mergeCell ref="D381:D382"/>
    <mergeCell ref="A391:A392"/>
    <mergeCell ref="B391:B392"/>
    <mergeCell ref="D391:D392"/>
    <mergeCell ref="A394:A395"/>
    <mergeCell ref="B394:B395"/>
    <mergeCell ref="A371:J371"/>
    <mergeCell ref="A383:B383"/>
    <mergeCell ref="A380:J380"/>
    <mergeCell ref="A381:A382"/>
    <mergeCell ref="B381:B382"/>
    <mergeCell ref="A384:J384"/>
    <mergeCell ref="A374:A376"/>
    <mergeCell ref="B374:B376"/>
    <mergeCell ref="D374:D376"/>
    <mergeCell ref="A377:A378"/>
    <mergeCell ref="B377:B378"/>
    <mergeCell ref="D377:D378"/>
    <mergeCell ref="A379:B379"/>
    <mergeCell ref="A364:B364"/>
    <mergeCell ref="A368:A369"/>
    <mergeCell ref="B368:B369"/>
    <mergeCell ref="D368:D369"/>
    <mergeCell ref="A366:A367"/>
    <mergeCell ref="B366:B367"/>
    <mergeCell ref="A365:J365"/>
    <mergeCell ref="A360:J360"/>
    <mergeCell ref="D366:D367"/>
    <mergeCell ref="B334:B337"/>
    <mergeCell ref="D334:D335"/>
    <mergeCell ref="D336:D337"/>
    <mergeCell ref="A344:A345"/>
    <mergeCell ref="B344:B345"/>
    <mergeCell ref="D344:D345"/>
    <mergeCell ref="B338:B340"/>
    <mergeCell ref="A354:B354"/>
    <mergeCell ref="A350:A352"/>
    <mergeCell ref="B350:B352"/>
    <mergeCell ref="D350:D352"/>
    <mergeCell ref="A359:B359"/>
    <mergeCell ref="B355:J355"/>
    <mergeCell ref="A356:A358"/>
    <mergeCell ref="B356:B358"/>
    <mergeCell ref="D356:D358"/>
    <mergeCell ref="A328:B328"/>
    <mergeCell ref="A341:A343"/>
    <mergeCell ref="B341:B343"/>
    <mergeCell ref="D341:D343"/>
    <mergeCell ref="A338:A340"/>
    <mergeCell ref="A329:J329"/>
    <mergeCell ref="A332:B332"/>
    <mergeCell ref="A333:J333"/>
    <mergeCell ref="D338:D340"/>
    <mergeCell ref="A334:A337"/>
    <mergeCell ref="A321:A323"/>
    <mergeCell ref="B321:B323"/>
    <mergeCell ref="D321:D323"/>
    <mergeCell ref="B325:B327"/>
    <mergeCell ref="D325:D327"/>
    <mergeCell ref="A325:A327"/>
    <mergeCell ref="B303:B307"/>
    <mergeCell ref="D303:D307"/>
    <mergeCell ref="A308:A315"/>
    <mergeCell ref="B308:B315"/>
    <mergeCell ref="D308:D315"/>
    <mergeCell ref="A316:A320"/>
    <mergeCell ref="B316:B320"/>
    <mergeCell ref="D316:D320"/>
    <mergeCell ref="A303:A307"/>
    <mergeCell ref="A291:A297"/>
    <mergeCell ref="B291:B297"/>
    <mergeCell ref="D291:D297"/>
    <mergeCell ref="A298:A302"/>
    <mergeCell ref="B298:B302"/>
    <mergeCell ref="D298:D302"/>
    <mergeCell ref="A270:B270"/>
    <mergeCell ref="A286:A289"/>
    <mergeCell ref="B286:B289"/>
    <mergeCell ref="D286:D289"/>
    <mergeCell ref="A281:A285"/>
    <mergeCell ref="B281:B285"/>
    <mergeCell ref="D281:D285"/>
    <mergeCell ref="A274:A280"/>
    <mergeCell ref="B274:B280"/>
    <mergeCell ref="D274:D280"/>
    <mergeCell ref="M262:M264"/>
    <mergeCell ref="A262:A264"/>
    <mergeCell ref="L262:L264"/>
    <mergeCell ref="A272:A273"/>
    <mergeCell ref="B272:B273"/>
    <mergeCell ref="M267:M268"/>
    <mergeCell ref="D272:D273"/>
    <mergeCell ref="D267:D268"/>
    <mergeCell ref="A271:M271"/>
    <mergeCell ref="K267:K268"/>
    <mergeCell ref="M257:M258"/>
    <mergeCell ref="L259:L260"/>
    <mergeCell ref="M259:M260"/>
    <mergeCell ref="A265:A266"/>
    <mergeCell ref="B265:B266"/>
    <mergeCell ref="D265:D266"/>
    <mergeCell ref="L265:L266"/>
    <mergeCell ref="B262:B264"/>
    <mergeCell ref="D262:D264"/>
    <mergeCell ref="M265:M266"/>
    <mergeCell ref="L267:L268"/>
    <mergeCell ref="A267:A268"/>
    <mergeCell ref="A259:A260"/>
    <mergeCell ref="B259:B260"/>
    <mergeCell ref="D259:D260"/>
    <mergeCell ref="K265:K266"/>
    <mergeCell ref="K262:K264"/>
    <mergeCell ref="K259:K260"/>
    <mergeCell ref="B267:B268"/>
    <mergeCell ref="L250:L251"/>
    <mergeCell ref="A257:A258"/>
    <mergeCell ref="B257:B258"/>
    <mergeCell ref="K250:K251"/>
    <mergeCell ref="A252:A256"/>
    <mergeCell ref="B252:B256"/>
    <mergeCell ref="D252:D256"/>
    <mergeCell ref="K257:K258"/>
    <mergeCell ref="L257:L258"/>
    <mergeCell ref="D257:D258"/>
    <mergeCell ref="L247:L249"/>
    <mergeCell ref="M247:M249"/>
    <mergeCell ref="A250:A251"/>
    <mergeCell ref="B250:B251"/>
    <mergeCell ref="D250:D251"/>
    <mergeCell ref="A247:A249"/>
    <mergeCell ref="B247:B249"/>
    <mergeCell ref="D247:D249"/>
    <mergeCell ref="K247:K249"/>
    <mergeCell ref="M250:M251"/>
    <mergeCell ref="A243:A245"/>
    <mergeCell ref="B243:B245"/>
    <mergeCell ref="D243:D245"/>
    <mergeCell ref="K243:K245"/>
    <mergeCell ref="L238:L239"/>
    <mergeCell ref="M238:M239"/>
    <mergeCell ref="A240:A242"/>
    <mergeCell ref="B240:B242"/>
    <mergeCell ref="D240:D242"/>
    <mergeCell ref="K240:K242"/>
    <mergeCell ref="L243:L245"/>
    <mergeCell ref="M243:M245"/>
    <mergeCell ref="L240:L242"/>
    <mergeCell ref="M240:M242"/>
    <mergeCell ref="L236:L237"/>
    <mergeCell ref="M236:M237"/>
    <mergeCell ref="A238:A239"/>
    <mergeCell ref="B238:B239"/>
    <mergeCell ref="A236:A237"/>
    <mergeCell ref="B236:B237"/>
    <mergeCell ref="D236:D237"/>
    <mergeCell ref="K236:K237"/>
    <mergeCell ref="D238:D239"/>
    <mergeCell ref="K238:K239"/>
    <mergeCell ref="L233:L235"/>
    <mergeCell ref="M233:M235"/>
    <mergeCell ref="A228:A232"/>
    <mergeCell ref="B228:B232"/>
    <mergeCell ref="C228:C232"/>
    <mergeCell ref="A233:A235"/>
    <mergeCell ref="B233:B235"/>
    <mergeCell ref="D233:D235"/>
    <mergeCell ref="K233:K235"/>
    <mergeCell ref="D228:D232"/>
    <mergeCell ref="K228:K232"/>
    <mergeCell ref="L228:L232"/>
    <mergeCell ref="A222:M222"/>
    <mergeCell ref="A223:A227"/>
    <mergeCell ref="B223:B227"/>
    <mergeCell ref="C223:C227"/>
    <mergeCell ref="D223:D227"/>
    <mergeCell ref="M228:M232"/>
    <mergeCell ref="N83:N84"/>
    <mergeCell ref="L102:L105"/>
    <mergeCell ref="A221:M221"/>
    <mergeCell ref="A145:M145"/>
    <mergeCell ref="A138:A140"/>
    <mergeCell ref="B138:B140"/>
    <mergeCell ref="C138:C140"/>
    <mergeCell ref="A141:A143"/>
    <mergeCell ref="B141:B143"/>
    <mergeCell ref="C141:C143"/>
    <mergeCell ref="C128:C129"/>
    <mergeCell ref="A132:A133"/>
    <mergeCell ref="O83:O84"/>
    <mergeCell ref="A126:A127"/>
    <mergeCell ref="B126:B127"/>
    <mergeCell ref="C126:C127"/>
    <mergeCell ref="A94:M94"/>
    <mergeCell ref="I102:I105"/>
    <mergeCell ref="L111:L112"/>
    <mergeCell ref="M111:M112"/>
    <mergeCell ref="B132:B133"/>
    <mergeCell ref="I111:I112"/>
    <mergeCell ref="A135:A136"/>
    <mergeCell ref="B135:B136"/>
    <mergeCell ref="C135:C136"/>
    <mergeCell ref="A115:M115"/>
    <mergeCell ref="A121:M121"/>
    <mergeCell ref="A128:A129"/>
    <mergeCell ref="C132:C133"/>
    <mergeCell ref="B128:B129"/>
    <mergeCell ref="J111:J112"/>
    <mergeCell ref="A107:M107"/>
    <mergeCell ref="K111:K112"/>
    <mergeCell ref="D111:D112"/>
    <mergeCell ref="F111:F112"/>
    <mergeCell ref="B111:B112"/>
    <mergeCell ref="C111:C112"/>
    <mergeCell ref="P74:P77"/>
    <mergeCell ref="O74:O77"/>
    <mergeCell ref="P83:P84"/>
    <mergeCell ref="A123:A125"/>
    <mergeCell ref="B123:B125"/>
    <mergeCell ref="C123:C125"/>
    <mergeCell ref="J102:J105"/>
    <mergeCell ref="K102:K105"/>
    <mergeCell ref="F102:F105"/>
    <mergeCell ref="A111:A112"/>
    <mergeCell ref="N74:N77"/>
    <mergeCell ref="A102:A105"/>
    <mergeCell ref="B102:B105"/>
    <mergeCell ref="C102:C105"/>
    <mergeCell ref="D102:D105"/>
    <mergeCell ref="G75:G82"/>
    <mergeCell ref="A74:M74"/>
    <mergeCell ref="A83:M83"/>
    <mergeCell ref="A99:M99"/>
    <mergeCell ref="M102:M105"/>
    <mergeCell ref="B47:F47"/>
    <mergeCell ref="B58:F58"/>
    <mergeCell ref="G50:G54"/>
    <mergeCell ref="H50:H54"/>
    <mergeCell ref="A48:M48"/>
    <mergeCell ref="G56:G57"/>
    <mergeCell ref="H56:H57"/>
    <mergeCell ref="A68:M68"/>
    <mergeCell ref="G69:G71"/>
    <mergeCell ref="B73:F73"/>
    <mergeCell ref="A59:M59"/>
    <mergeCell ref="B67:F67"/>
    <mergeCell ref="B72:F72"/>
    <mergeCell ref="A65:M65"/>
    <mergeCell ref="A63:M63"/>
    <mergeCell ref="A8:P8"/>
    <mergeCell ref="A9:M9"/>
    <mergeCell ref="B46:F46"/>
    <mergeCell ref="G4:G7"/>
    <mergeCell ref="A2:A7"/>
    <mergeCell ref="H4:H7"/>
    <mergeCell ref="A39:M39"/>
    <mergeCell ref="L4:L6"/>
    <mergeCell ref="M4:M6"/>
    <mergeCell ref="O4:O6"/>
    <mergeCell ref="A32:M32"/>
    <mergeCell ref="I2:M2"/>
    <mergeCell ref="N3:P3"/>
    <mergeCell ref="J4:J6"/>
    <mergeCell ref="K4:K6"/>
    <mergeCell ref="N4:N6"/>
    <mergeCell ref="P4:P6"/>
    <mergeCell ref="G2:H3"/>
    <mergeCell ref="I3:I6"/>
    <mergeCell ref="J3:M3"/>
  </mergeCells>
  <printOptions/>
  <pageMargins left="0.15748031496062992" right="0.15748031496062992" top="0.6299212598425197" bottom="0.5118110236220472" header="0.6299212598425197" footer="0.5118110236220472"/>
  <pageSetup fitToHeight="30" horizontalDpi="600" verticalDpi="600" orientation="landscape" paperSize="9" scale="71" r:id="rId1"/>
  <headerFooter alignWithMargins="0">
    <oddFooter>&amp;CСтраница &amp;P</oddFooter>
  </headerFooter>
  <rowBreaks count="4" manualBreakCount="4">
    <brk id="39" max="15" man="1"/>
    <brk id="58" max="15" man="1"/>
    <brk id="86" max="15" man="1"/>
    <brk id="39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7.00390625" style="318" customWidth="1"/>
    <col min="2" max="2" width="62.375" style="318" customWidth="1"/>
    <col min="3" max="3" width="14.125" style="318" customWidth="1"/>
    <col min="4" max="4" width="15.125" style="318" customWidth="1"/>
    <col min="5" max="16384" width="9.125" style="318" customWidth="1"/>
  </cols>
  <sheetData>
    <row r="2" spans="1:4" ht="29.25" customHeight="1">
      <c r="A2" s="544" t="s">
        <v>629</v>
      </c>
      <c r="B2" s="544"/>
      <c r="C2" s="544"/>
      <c r="D2" s="544"/>
    </row>
    <row r="3" spans="1:4" ht="53.25" customHeight="1">
      <c r="A3" s="545" t="s">
        <v>630</v>
      </c>
      <c r="B3" s="546"/>
      <c r="C3" s="546"/>
      <c r="D3" s="547"/>
    </row>
    <row r="4" spans="1:4" ht="12.75">
      <c r="A4" s="548" t="s">
        <v>128</v>
      </c>
      <c r="B4" s="548" t="s">
        <v>617</v>
      </c>
      <c r="C4" s="550" t="s">
        <v>618</v>
      </c>
      <c r="D4" s="550" t="s">
        <v>619</v>
      </c>
    </row>
    <row r="5" spans="1:4" ht="33.75" customHeight="1">
      <c r="A5" s="549"/>
      <c r="B5" s="549"/>
      <c r="C5" s="551"/>
      <c r="D5" s="551"/>
    </row>
    <row r="6" spans="1:4" ht="42.75" customHeight="1">
      <c r="A6" s="539" t="s">
        <v>643</v>
      </c>
      <c r="B6" s="539"/>
      <c r="C6" s="539"/>
      <c r="D6" s="539"/>
    </row>
    <row r="7" spans="1:4" ht="15.75" customHeight="1">
      <c r="A7" s="319" t="s">
        <v>189</v>
      </c>
      <c r="B7" s="320" t="s">
        <v>620</v>
      </c>
      <c r="C7" s="320"/>
      <c r="D7" s="320"/>
    </row>
    <row r="8" spans="1:4" ht="107.25" customHeight="1">
      <c r="A8" s="335" t="s">
        <v>0</v>
      </c>
      <c r="B8" s="336" t="s">
        <v>641</v>
      </c>
      <c r="C8" s="337">
        <v>2019</v>
      </c>
      <c r="D8" s="337">
        <v>2020</v>
      </c>
    </row>
    <row r="9" spans="1:4" ht="88.5" customHeight="1">
      <c r="A9" s="321" t="s">
        <v>1</v>
      </c>
      <c r="B9" s="336" t="s">
        <v>642</v>
      </c>
      <c r="C9" s="322">
        <v>2020</v>
      </c>
      <c r="D9" s="322">
        <v>2021</v>
      </c>
    </row>
    <row r="10" spans="1:4" ht="12.75" customHeight="1">
      <c r="A10" s="540" t="s">
        <v>623</v>
      </c>
      <c r="B10" s="541"/>
      <c r="C10" s="541"/>
      <c r="D10" s="542"/>
    </row>
    <row r="11" spans="1:4" ht="55.5" customHeight="1">
      <c r="A11" s="323" t="s">
        <v>632</v>
      </c>
      <c r="B11" s="324" t="s">
        <v>631</v>
      </c>
      <c r="C11" s="322">
        <v>2020</v>
      </c>
      <c r="D11" s="322">
        <v>2021</v>
      </c>
    </row>
    <row r="12" spans="1:4" ht="54" customHeight="1">
      <c r="A12" s="323" t="s">
        <v>633</v>
      </c>
      <c r="B12" s="324" t="s">
        <v>640</v>
      </c>
      <c r="C12" s="322">
        <v>2020</v>
      </c>
      <c r="D12" s="322">
        <v>2021</v>
      </c>
    </row>
    <row r="13" spans="1:4" ht="15">
      <c r="A13" s="325" t="s">
        <v>634</v>
      </c>
      <c r="B13" s="326" t="s">
        <v>635</v>
      </c>
      <c r="C13" s="321"/>
      <c r="D13" s="321"/>
    </row>
    <row r="14" spans="1:4" ht="15">
      <c r="A14" s="323" t="s">
        <v>636</v>
      </c>
      <c r="B14" s="327" t="s">
        <v>625</v>
      </c>
      <c r="C14" s="322">
        <v>2019</v>
      </c>
      <c r="D14" s="322">
        <v>2019</v>
      </c>
    </row>
    <row r="15" spans="1:4" ht="30" customHeight="1">
      <c r="A15" s="543" t="s">
        <v>637</v>
      </c>
      <c r="B15" s="543"/>
      <c r="C15" s="543"/>
      <c r="D15" s="543"/>
    </row>
    <row r="16" spans="1:4" ht="15">
      <c r="A16" s="328" t="s">
        <v>638</v>
      </c>
      <c r="B16" s="329" t="s">
        <v>626</v>
      </c>
      <c r="C16" s="321"/>
      <c r="D16" s="321"/>
    </row>
    <row r="17" spans="1:4" ht="15">
      <c r="A17" s="330" t="s">
        <v>621</v>
      </c>
      <c r="B17" s="331" t="s">
        <v>627</v>
      </c>
      <c r="C17" s="330" t="s">
        <v>624</v>
      </c>
      <c r="D17" s="330" t="s">
        <v>639</v>
      </c>
    </row>
    <row r="18" spans="1:4" ht="15">
      <c r="A18" s="332" t="s">
        <v>622</v>
      </c>
      <c r="B18" s="327" t="s">
        <v>628</v>
      </c>
      <c r="C18" s="333">
        <v>2019</v>
      </c>
      <c r="D18" s="333">
        <v>2019</v>
      </c>
    </row>
    <row r="19" spans="1:4" ht="14.25">
      <c r="A19" s="334"/>
      <c r="B19" s="334"/>
      <c r="C19" s="334"/>
      <c r="D19" s="338" t="s">
        <v>644</v>
      </c>
    </row>
    <row r="20" spans="1:4" ht="12.75">
      <c r="A20" s="334"/>
      <c r="B20" s="334"/>
      <c r="C20" s="334"/>
      <c r="D20" s="334"/>
    </row>
    <row r="21" spans="1:4" ht="12.75">
      <c r="A21" s="334"/>
      <c r="B21" s="334"/>
      <c r="C21" s="334"/>
      <c r="D21" s="334"/>
    </row>
    <row r="22" spans="1:4" ht="12.75">
      <c r="A22" s="334"/>
      <c r="B22" s="334"/>
      <c r="C22" s="334"/>
      <c r="D22" s="334"/>
    </row>
    <row r="23" spans="1:4" ht="12.75">
      <c r="A23" s="334"/>
      <c r="B23" s="334"/>
      <c r="C23" s="334"/>
      <c r="D23" s="334"/>
    </row>
    <row r="24" spans="1:4" ht="12.75">
      <c r="A24" s="334"/>
      <c r="B24" s="334"/>
      <c r="C24" s="334"/>
      <c r="D24" s="334"/>
    </row>
    <row r="25" spans="1:4" ht="12.75">
      <c r="A25" s="334"/>
      <c r="B25" s="334"/>
      <c r="C25" s="334"/>
      <c r="D25" s="334"/>
    </row>
  </sheetData>
  <sheetProtection/>
  <mergeCells count="9">
    <mergeCell ref="A6:D6"/>
    <mergeCell ref="A10:D10"/>
    <mergeCell ref="A15:D15"/>
    <mergeCell ref="A2:D2"/>
    <mergeCell ref="A3:D3"/>
    <mergeCell ref="A4:A5"/>
    <mergeCell ref="B4:B5"/>
    <mergeCell ref="C4:C5"/>
    <mergeCell ref="D4:D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вэс</dc:creator>
  <cp:keywords/>
  <dc:description/>
  <cp:lastModifiedBy>Пользователь</cp:lastModifiedBy>
  <cp:lastPrinted>2018-02-21T22:55:54Z</cp:lastPrinted>
  <dcterms:created xsi:type="dcterms:W3CDTF">2007-12-12T02:03:31Z</dcterms:created>
  <dcterms:modified xsi:type="dcterms:W3CDTF">2018-02-21T23:22:12Z</dcterms:modified>
  <cp:category/>
  <cp:version/>
  <cp:contentType/>
  <cp:contentStatus/>
</cp:coreProperties>
</file>