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Заречная 1А" sheetId="1" r:id="rId1"/>
    <sheet name="Лист1" sheetId="2" r:id="rId2"/>
    <sheet name="2015" sheetId="3" r:id="rId3"/>
  </sheets>
  <definedNames>
    <definedName name="_xlnm._FilterDatabase" localSheetId="2" hidden="1">'2015'!$B$6:$L$24</definedName>
    <definedName name="_xlnm.Print_Area" localSheetId="2">'2015'!$B$2:$L$24</definedName>
    <definedName name="_xlnm.Print_Area" localSheetId="0">'Заречная 1А'!$B$1:$O$166</definedName>
  </definedNames>
  <calcPr fullCalcOnLoad="1"/>
</workbook>
</file>

<file path=xl/sharedStrings.xml><?xml version="1.0" encoding="utf-8"?>
<sst xmlns="http://schemas.openxmlformats.org/spreadsheetml/2006/main" count="362" uniqueCount="245">
  <si>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</si>
  <si>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</si>
  <si>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</si>
  <si>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</si>
  <si>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</si>
  <si>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</si>
  <si>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</si>
  <si>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</si>
  <si>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</si>
  <si>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</si>
  <si>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</si>
  <si>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</si>
  <si>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</si>
  <si>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</si>
  <si>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</si>
  <si>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</si>
  <si>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</si>
  <si>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</si>
  <si>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</si>
  <si>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</si>
  <si>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</si>
  <si>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</si>
  <si>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</si>
  <si>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</si>
  <si>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</si>
  <si>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</si>
  <si>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</si>
  <si>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</si>
  <si>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</si>
  <si>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</si>
  <si>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</si>
  <si>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</si>
  <si>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</si>
  <si>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</si>
  <si>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</si>
  <si>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</si>
  <si>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</si>
  <si>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</si>
  <si>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</si>
  <si>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</si>
  <si>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</si>
  <si>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</si>
  <si>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</si>
  <si>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</si>
  <si>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</si>
  <si>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</si>
  <si>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</si>
  <si>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</si>
  <si>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</si>
  <si>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</si>
  <si>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</si>
  <si>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</si>
  <si>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</si>
  <si>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</si>
  <si>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</si>
  <si>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</si>
  <si>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</si>
  <si>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</si>
  <si>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</si>
  <si>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</si>
  <si>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</si>
  <si>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</si>
  <si>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</si>
  <si>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</si>
  <si>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</si>
  <si>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</si>
  <si>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</si>
  <si>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</si>
  <si>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</si>
  <si>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</si>
  <si>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</si>
  <si>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</si>
  <si>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</si>
  <si>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</si>
  <si>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</si>
  <si>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</si>
  <si>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</si>
  <si>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</si>
  <si>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</si>
  <si>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</si>
  <si>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</si>
  <si>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</si>
  <si>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</si>
  <si>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</si>
  <si>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</si>
  <si>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</si>
  <si>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</si>
  <si>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</si>
  <si>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</si>
  <si>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</si>
  <si>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</si>
  <si>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</si>
  <si>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</si>
  <si>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</si>
  <si>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</si>
  <si>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</si>
  <si>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</si>
  <si>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</si>
  <si>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</si>
  <si>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</si>
  <si>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</si>
  <si>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</si>
  <si>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</si>
  <si>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</si>
  <si>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</si>
  <si>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</si>
  <si>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</si>
  <si>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</si>
  <si>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</si>
  <si>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</si>
  <si>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</si>
  <si>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</si>
  <si>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</si>
  <si>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</si>
  <si>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</si>
  <si>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</si>
  <si>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</si>
  <si>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</si>
  <si>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</si>
  <si>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</si>
  <si>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</si>
  <si>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</si>
  <si>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</si>
  <si>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</si>
  <si>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</si>
  <si>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</si>
  <si>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</si>
  <si>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</si>
  <si>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</si>
  <si>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</si>
  <si>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</si>
  <si>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</si>
  <si>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</si>
  <si>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</si>
  <si>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</si>
  <si>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</si>
  <si>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</si>
  <si>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</si>
  <si>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</si>
  <si>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</si>
  <si>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</si>
  <si>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</si>
  <si>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</si>
  <si>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</si>
  <si>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</si>
  <si>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</si>
  <si>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</si>
  <si>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</si>
  <si>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</si>
  <si>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</si>
  <si>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</si>
  <si>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</si>
  <si>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</si>
  <si>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</si>
  <si>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</si>
  <si>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</si>
  <si>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</si>
  <si>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</si>
  <si>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</si>
  <si>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</si>
  <si>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</si>
  <si>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</si>
  <si>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</si>
  <si>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</si>
  <si>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</si>
  <si>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</si>
  <si>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</si>
  <si>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</si>
  <si>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</si>
  <si>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</si>
  <si>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</si>
  <si>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</si>
  <si>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</si>
  <si>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</si>
  <si>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</si>
  <si>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</si>
  <si>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</si>
  <si>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</si>
  <si>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</si>
  <si>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</si>
  <si>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</si>
  <si>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</si>
  <si>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</si>
  <si>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</si>
  <si>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</si>
  <si>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</si>
  <si>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</si>
  <si>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</si>
  <si>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</si>
  <si>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</si>
  <si>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</si>
  <si>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</si>
  <si>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</si>
  <si>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</si>
  <si>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</si>
  <si>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</si>
  <si>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</si>
  <si>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</si>
  <si>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</si>
  <si>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</si>
  <si>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</si>
  <si>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</si>
  <si>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</si>
  <si>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</si>
  <si>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</si>
  <si>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</si>
  <si>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</si>
  <si>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</si>
  <si>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</si>
  <si>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</si>
  <si>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</si>
  <si>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</si>
  <si>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</si>
  <si>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</si>
  <si>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</si>
  <si>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</si>
  <si>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</si>
  <si>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</si>
  <si>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</si>
  <si>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</si>
  <si>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</si>
  <si>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</si>
  <si>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</si>
  <si>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</si>
  <si>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ООО "Прайд-ЛТД</t>
  </si>
  <si>
    <t xml:space="preserve">Уровень собираемости  2015 года </t>
  </si>
  <si>
    <t>ИТОГО  РАСХОДЫ</t>
  </si>
  <si>
    <t>Уборка мест общего пользования</t>
  </si>
  <si>
    <t>Штукерт Инга Станиславовна</t>
  </si>
  <si>
    <t>пер. Тимирязевский, д. 7</t>
  </si>
  <si>
    <t>Заречная 1</t>
  </si>
  <si>
    <t>Проверка заполнения сэптика</t>
  </si>
  <si>
    <t>Отчет за  2015 год Заречная, 1А (1 под., 8 кв., 358,0 кв. м)</t>
  </si>
  <si>
    <t>сантехматериалы Заречная  1а</t>
  </si>
  <si>
    <t>сантехматериалы Заречная 1а</t>
  </si>
  <si>
    <t>Заречная 1 А</t>
  </si>
  <si>
    <t>Замена участка розлива Ц.О и установка отсекающих кранов</t>
  </si>
  <si>
    <t>муфта</t>
  </si>
  <si>
    <t>кран</t>
  </si>
  <si>
    <t>американка</t>
  </si>
  <si>
    <t>Замена стояка с подвала по 1-й этаж</t>
  </si>
  <si>
    <t>Буробин А.В.</t>
  </si>
  <si>
    <t>Заречная 1, 1А</t>
  </si>
  <si>
    <t>придомовая территория</t>
  </si>
  <si>
    <t>Очистка снега механизированой техникой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</si>
</sst>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1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/>
      <protection hidden="1"/>
    </xf>
    <xf numFmtId="0" fontId="1" fillId="8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2" fillId="9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27" activePane="bottomLeft" state="frozen"/>
      <selection pane="topLeft" activeCell="A1" sqref="A1"/>
      <selection pane="bottomLeft" activeCell="Q1" sqref="Q1:BN16384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6" width="0" style="11" hidden="1" customWidth="1"/>
    <col min="67" max="16384" width="9.125" style="11" customWidth="1"/>
  </cols>
  <sheetData>
    <row r="1" ht="15.75">
      <c r="B1" s="14" t="s">
        <v>171</v>
      </c>
    </row>
    <row r="2" ht="11.25">
      <c r="O2" s="15"/>
    </row>
    <row r="3" spans="2:15" ht="15.75">
      <c r="B3" s="14" t="s">
        <v>232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209</v>
      </c>
      <c r="C6" s="13">
        <f>SUM(C7:C18)</f>
        <v>1011.686786716962</v>
      </c>
      <c r="D6" s="13">
        <f aca="true" t="shared" si="0" ref="D6:N6">SUM(D7:D18)</f>
        <v>1037.8781668059721</v>
      </c>
      <c r="E6" s="13">
        <f t="shared" si="0"/>
        <v>910.879984370383</v>
      </c>
      <c r="F6" s="13">
        <f t="shared" si="0"/>
        <v>788.9060503283154</v>
      </c>
      <c r="G6" s="13">
        <f t="shared" si="0"/>
        <v>715.6976211819315</v>
      </c>
      <c r="H6" s="13">
        <f t="shared" si="0"/>
        <v>962.331737016584</v>
      </c>
      <c r="I6" s="13">
        <f t="shared" si="0"/>
        <v>4900.674429513834</v>
      </c>
      <c r="J6" s="13">
        <f t="shared" si="0"/>
        <v>863.3724420674841</v>
      </c>
      <c r="K6" s="13">
        <f t="shared" si="0"/>
        <v>852.4276269492892</v>
      </c>
      <c r="L6" s="13">
        <f t="shared" si="0"/>
        <v>853.0005357707901</v>
      </c>
      <c r="M6" s="13">
        <f t="shared" si="0"/>
        <v>2536.1085021624094</v>
      </c>
      <c r="N6" s="13">
        <f t="shared" si="0"/>
        <v>655.2242935938527</v>
      </c>
      <c r="O6" s="13">
        <f aca="true" t="shared" si="1" ref="O6:O37">SUM(C6:N6)</f>
        <v>16088.188176477808</v>
      </c>
      <c r="Q6" s="12">
        <f>O6/12/N146</f>
        <v>3.744922759887758</v>
      </c>
    </row>
    <row r="7" spans="1:15" ht="11.25">
      <c r="A7" s="23" t="s">
        <v>174</v>
      </c>
      <c r="B7" s="10" t="s">
        <v>210</v>
      </c>
      <c r="C7" s="18">
        <f>AI61/0.87*1.202*C$148+AW61</f>
        <v>414.9133346854072</v>
      </c>
      <c r="D7" s="18">
        <f aca="true" t="shared" si="2" ref="D7:N7">AJ61/0.87*1.202*D$148+AX61</f>
        <v>414.9133346854072</v>
      </c>
      <c r="E7" s="18">
        <f t="shared" si="2"/>
        <v>414.9133346854072</v>
      </c>
      <c r="F7" s="18">
        <f t="shared" si="2"/>
        <v>414.9133346854072</v>
      </c>
      <c r="G7" s="18">
        <f t="shared" si="2"/>
        <v>414.9133346854072</v>
      </c>
      <c r="H7" s="18">
        <f t="shared" si="2"/>
        <v>414.9133346854072</v>
      </c>
      <c r="I7" s="18">
        <f t="shared" si="2"/>
        <v>414.9133346854072</v>
      </c>
      <c r="J7" s="18">
        <f t="shared" si="2"/>
        <v>414.9133346854072</v>
      </c>
      <c r="K7" s="18">
        <f t="shared" si="2"/>
        <v>414.9133346854072</v>
      </c>
      <c r="L7" s="18">
        <f t="shared" si="2"/>
        <v>414.9133346854072</v>
      </c>
      <c r="M7" s="18">
        <f t="shared" si="2"/>
        <v>414.9133346854072</v>
      </c>
      <c r="N7" s="18">
        <f t="shared" si="2"/>
        <v>414.9133346854072</v>
      </c>
      <c r="O7" s="13">
        <f t="shared" si="1"/>
        <v>4978.960016224886</v>
      </c>
    </row>
    <row r="8" spans="1:15" ht="11.25">
      <c r="A8" s="23" t="s">
        <v>175</v>
      </c>
      <c r="B8" s="10" t="s">
        <v>211</v>
      </c>
      <c r="C8" s="18">
        <f>AI62/0.87*1.202*C$148+AW62</f>
        <v>551.2420017963267</v>
      </c>
      <c r="D8" s="18">
        <f aca="true" t="shared" si="3" ref="D8:N8">AJ62/0.87*1.202*D$148+AX62</f>
        <v>551.2420017963267</v>
      </c>
      <c r="E8" s="18">
        <f t="shared" si="3"/>
        <v>409.365350667328</v>
      </c>
      <c r="F8" s="18">
        <f t="shared" si="3"/>
        <v>237.09333410594698</v>
      </c>
      <c r="G8" s="18">
        <f t="shared" si="3"/>
        <v>237.09333410594698</v>
      </c>
      <c r="H8" s="18">
        <f t="shared" si="3"/>
        <v>237.09333410594698</v>
      </c>
      <c r="I8" s="18">
        <f t="shared" si="3"/>
        <v>237.09333410594698</v>
      </c>
      <c r="J8" s="18">
        <f t="shared" si="3"/>
        <v>237.09333410594698</v>
      </c>
      <c r="K8" s="18">
        <f t="shared" si="3"/>
        <v>237.09333410594698</v>
      </c>
      <c r="L8" s="18">
        <f t="shared" si="3"/>
        <v>237.09333410594698</v>
      </c>
      <c r="M8" s="18">
        <f t="shared" si="3"/>
        <v>237.09333410594698</v>
      </c>
      <c r="N8" s="18">
        <f t="shared" si="3"/>
        <v>237.09333410594698</v>
      </c>
      <c r="O8" s="13">
        <f t="shared" si="1"/>
        <v>3645.6893612135054</v>
      </c>
    </row>
    <row r="9" spans="1:15" ht="11.25">
      <c r="A9" s="23" t="s">
        <v>176</v>
      </c>
      <c r="B9" s="10" t="s">
        <v>136</v>
      </c>
      <c r="C9" s="18">
        <f>AI63*C$148+AW63</f>
        <v>39.86843058283066</v>
      </c>
      <c r="D9" s="18">
        <f aca="true" t="shared" si="4" ref="D9:N9">AJ63*D$148+AX63</f>
        <v>49.928784995314736</v>
      </c>
      <c r="E9" s="18">
        <f t="shared" si="4"/>
        <v>3.689543106865007</v>
      </c>
      <c r="F9" s="18">
        <f t="shared" si="4"/>
        <v>136.89938153696122</v>
      </c>
      <c r="G9" s="18">
        <f t="shared" si="4"/>
        <v>43.14105531861993</v>
      </c>
      <c r="H9" s="18">
        <f t="shared" si="4"/>
        <v>170.8860797841526</v>
      </c>
      <c r="I9" s="18">
        <f t="shared" si="4"/>
        <v>4224.728632191891</v>
      </c>
      <c r="J9" s="18">
        <f t="shared" si="4"/>
        <v>16.197523255777714</v>
      </c>
      <c r="K9" s="18">
        <f t="shared" si="4"/>
        <v>144.13397494622703</v>
      </c>
      <c r="L9" s="18">
        <f t="shared" si="4"/>
        <v>115.37930623455445</v>
      </c>
      <c r="M9" s="18">
        <f t="shared" si="4"/>
        <v>1884.1018333710554</v>
      </c>
      <c r="N9" s="18">
        <f t="shared" si="4"/>
        <v>3.2176248024985528</v>
      </c>
      <c r="O9" s="13">
        <f t="shared" si="1"/>
        <v>6832.172170126749</v>
      </c>
    </row>
    <row r="10" spans="1:15" ht="11.25">
      <c r="A10" s="23" t="s">
        <v>177</v>
      </c>
      <c r="B10" s="10" t="s">
        <v>138</v>
      </c>
      <c r="C10" s="18">
        <f aca="true" t="shared" si="5" ref="C10:C18">AI64*C$148+AW64</f>
        <v>5.663019652397453</v>
      </c>
      <c r="D10" s="18">
        <f aca="true" t="shared" si="6" ref="D10:D18">AJ64*D$148+AX64</f>
        <v>21.79404532892353</v>
      </c>
      <c r="E10" s="18">
        <f aca="true" t="shared" si="7" ref="E10:E18">AK64*E$148+AY64</f>
        <v>82.9117559107827</v>
      </c>
      <c r="F10" s="18">
        <f aca="true" t="shared" si="8" ref="F10:F18">AL64*F$148+AZ64</f>
        <v>0</v>
      </c>
      <c r="G10" s="18">
        <f aca="true" t="shared" si="9" ref="G10:G18">AM64*G$148+BA64</f>
        <v>20.549897071957425</v>
      </c>
      <c r="H10" s="18">
        <f aca="true" t="shared" si="10" ref="H10:H18">AN64*H$148+BB64</f>
        <v>139.43898844107727</v>
      </c>
      <c r="I10" s="18">
        <f aca="true" t="shared" si="11" ref="I10:I18">AO64*I$148+BC64</f>
        <v>23.939128530589233</v>
      </c>
      <c r="J10" s="18">
        <f aca="true" t="shared" si="12" ref="J10:J18">AP64*J$148+BD64</f>
        <v>195.16825002035222</v>
      </c>
      <c r="K10" s="18">
        <f aca="true" t="shared" si="13" ref="K10:K18">AQ64*K$148+BE64</f>
        <v>56.28698321170801</v>
      </c>
      <c r="L10" s="18">
        <f aca="true" t="shared" si="14" ref="L10:L18">AR64*L$148+BF64</f>
        <v>85.61456074488149</v>
      </c>
      <c r="M10" s="18">
        <f aca="true" t="shared" si="15" ref="M10:M18">AS64*M$148+BG64</f>
        <v>0</v>
      </c>
      <c r="N10" s="18">
        <f aca="true" t="shared" si="16" ref="N10:N18">AT64*N$148+BH64</f>
        <v>0</v>
      </c>
      <c r="O10" s="13">
        <f t="shared" si="1"/>
        <v>631.3666289126694</v>
      </c>
    </row>
    <row r="11" spans="1:15" ht="11.25">
      <c r="A11" s="23" t="s">
        <v>178</v>
      </c>
      <c r="B11" s="10" t="s">
        <v>212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0</v>
      </c>
      <c r="J11" s="18">
        <f t="shared" si="12"/>
        <v>0</v>
      </c>
      <c r="K11" s="18">
        <f t="shared" si="13"/>
        <v>0</v>
      </c>
      <c r="L11" s="18">
        <f t="shared" si="14"/>
        <v>0</v>
      </c>
      <c r="M11" s="18">
        <f t="shared" si="15"/>
        <v>0</v>
      </c>
      <c r="N11" s="18">
        <f t="shared" si="16"/>
        <v>0</v>
      </c>
      <c r="O11" s="13">
        <f t="shared" si="1"/>
        <v>0</v>
      </c>
    </row>
    <row r="12" spans="1:15" ht="11.25">
      <c r="A12" s="23" t="s">
        <v>179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180</v>
      </c>
      <c r="B13" s="8" t="s">
        <v>213</v>
      </c>
      <c r="C13" s="18">
        <f t="shared" si="5"/>
        <v>0</v>
      </c>
      <c r="D13" s="18">
        <f t="shared" si="6"/>
        <v>0</v>
      </c>
      <c r="E13" s="18">
        <f t="shared" si="7"/>
        <v>0</v>
      </c>
      <c r="F13" s="18">
        <f t="shared" si="8"/>
        <v>0</v>
      </c>
      <c r="G13" s="18">
        <f t="shared" si="9"/>
        <v>0</v>
      </c>
      <c r="H13" s="18">
        <f t="shared" si="10"/>
        <v>0</v>
      </c>
      <c r="I13" s="18">
        <f t="shared" si="11"/>
        <v>0</v>
      </c>
      <c r="J13" s="18">
        <f t="shared" si="12"/>
        <v>0</v>
      </c>
      <c r="K13" s="18">
        <f t="shared" si="13"/>
        <v>0</v>
      </c>
      <c r="L13" s="18">
        <f t="shared" si="14"/>
        <v>0</v>
      </c>
      <c r="M13" s="18">
        <f t="shared" si="15"/>
        <v>0</v>
      </c>
      <c r="N13" s="18">
        <f t="shared" si="16"/>
        <v>0</v>
      </c>
      <c r="O13" s="13">
        <f t="shared" si="1"/>
        <v>0</v>
      </c>
    </row>
    <row r="14" spans="1:15" ht="11.25">
      <c r="A14" s="23" t="s">
        <v>181</v>
      </c>
      <c r="B14" s="10" t="s">
        <v>214</v>
      </c>
      <c r="C14" s="18">
        <f t="shared" si="5"/>
        <v>0</v>
      </c>
      <c r="D14" s="18">
        <f t="shared" si="6"/>
        <v>0</v>
      </c>
      <c r="E14" s="18">
        <f t="shared" si="7"/>
        <v>0</v>
      </c>
      <c r="F14" s="18">
        <f t="shared" si="8"/>
        <v>0</v>
      </c>
      <c r="G14" s="18">
        <f t="shared" si="9"/>
        <v>0</v>
      </c>
      <c r="H14" s="18">
        <f t="shared" si="10"/>
        <v>0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0</v>
      </c>
    </row>
    <row r="15" spans="1:15" ht="11.25">
      <c r="A15" s="23" t="s">
        <v>182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0</v>
      </c>
    </row>
    <row r="16" spans="1:15" ht="11.25">
      <c r="A16" s="23" t="s">
        <v>183</v>
      </c>
      <c r="B16" s="10" t="s">
        <v>215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0</v>
      </c>
      <c r="K16" s="18">
        <f t="shared" si="13"/>
        <v>0</v>
      </c>
      <c r="L16" s="18">
        <f t="shared" si="14"/>
        <v>0</v>
      </c>
      <c r="M16" s="18">
        <f t="shared" si="15"/>
        <v>0</v>
      </c>
      <c r="N16" s="18">
        <f t="shared" si="16"/>
        <v>0</v>
      </c>
      <c r="O16" s="13">
        <f t="shared" si="1"/>
        <v>0</v>
      </c>
    </row>
    <row r="17" spans="1:15" ht="11.25">
      <c r="A17" s="23" t="s">
        <v>184</v>
      </c>
      <c r="B17" s="10" t="s">
        <v>216</v>
      </c>
      <c r="C17" s="18">
        <f t="shared" si="5"/>
        <v>0</v>
      </c>
      <c r="D17" s="18">
        <f t="shared" si="6"/>
        <v>0</v>
      </c>
      <c r="E17" s="18">
        <f t="shared" si="7"/>
        <v>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0</v>
      </c>
    </row>
    <row r="18" spans="1:15" ht="11.25">
      <c r="A18" s="23" t="s">
        <v>185</v>
      </c>
      <c r="B18" s="10" t="s">
        <v>217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0</v>
      </c>
      <c r="J18" s="18">
        <f t="shared" si="12"/>
        <v>0</v>
      </c>
      <c r="K18" s="18">
        <f t="shared" si="13"/>
        <v>0</v>
      </c>
      <c r="L18" s="18">
        <f t="shared" si="14"/>
        <v>0</v>
      </c>
      <c r="M18" s="18">
        <f t="shared" si="15"/>
        <v>0</v>
      </c>
      <c r="N18" s="18">
        <f t="shared" si="16"/>
        <v>0</v>
      </c>
      <c r="O18" s="13">
        <f t="shared" si="1"/>
        <v>0</v>
      </c>
    </row>
    <row r="19" spans="1:17" ht="11.25">
      <c r="A19" s="7">
        <v>23</v>
      </c>
      <c r="B19" s="10" t="s">
        <v>193</v>
      </c>
      <c r="C19" s="13">
        <f>SUM(C20:C50)</f>
        <v>9790.786835202367</v>
      </c>
      <c r="D19" s="13">
        <f aca="true" t="shared" si="17" ref="D19:N19">SUM(D20:D50)</f>
        <v>8662.03556083626</v>
      </c>
      <c r="E19" s="13">
        <f t="shared" si="17"/>
        <v>9161.643178174007</v>
      </c>
      <c r="F19" s="13">
        <f t="shared" si="17"/>
        <v>5691.9896563774355</v>
      </c>
      <c r="G19" s="13">
        <f t="shared" si="17"/>
        <v>8432.807593936534</v>
      </c>
      <c r="H19" s="13">
        <f t="shared" si="17"/>
        <v>8450.75507606823</v>
      </c>
      <c r="I19" s="13">
        <f t="shared" si="17"/>
        <v>8615.538072796657</v>
      </c>
      <c r="J19" s="13">
        <f t="shared" si="17"/>
        <v>8716.28601753545</v>
      </c>
      <c r="K19" s="13">
        <f t="shared" si="17"/>
        <v>8370.507289203866</v>
      </c>
      <c r="L19" s="13">
        <f t="shared" si="17"/>
        <v>7451.388243254952</v>
      </c>
      <c r="M19" s="13">
        <f t="shared" si="17"/>
        <v>8811.892573901532</v>
      </c>
      <c r="N19" s="13">
        <f t="shared" si="17"/>
        <v>8393.372864134475</v>
      </c>
      <c r="O19" s="13">
        <f t="shared" si="1"/>
        <v>100549.00296142178</v>
      </c>
      <c r="Q19" s="12">
        <f>O19/12/N146</f>
        <v>23.405261396979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233.50740788705136</v>
      </c>
      <c r="D20" s="18">
        <f t="shared" si="18"/>
        <v>173.4450782404117</v>
      </c>
      <c r="E20" s="18">
        <f t="shared" si="18"/>
        <v>173.4450782404117</v>
      </c>
      <c r="F20" s="18">
        <f t="shared" si="18"/>
        <v>182.11687739479353</v>
      </c>
      <c r="G20" s="18">
        <f t="shared" si="18"/>
        <v>182.11687739479353</v>
      </c>
      <c r="H20" s="18">
        <f t="shared" si="18"/>
        <v>157.69338907726822</v>
      </c>
      <c r="I20" s="18">
        <f t="shared" si="18"/>
        <v>98.10297773499501</v>
      </c>
      <c r="J20" s="18">
        <f t="shared" si="18"/>
        <v>68.21484705956226</v>
      </c>
      <c r="K20" s="18">
        <f t="shared" si="18"/>
        <v>68.21484705956226</v>
      </c>
      <c r="L20" s="18">
        <f t="shared" si="18"/>
        <v>68.21484705956226</v>
      </c>
      <c r="M20" s="18">
        <f t="shared" si="18"/>
        <v>68.21484705956226</v>
      </c>
      <c r="N20" s="18">
        <f t="shared" si="18"/>
        <v>68.21484705956226</v>
      </c>
      <c r="O20" s="13">
        <f t="shared" si="1"/>
        <v>1541.5019212675365</v>
      </c>
    </row>
    <row r="21" spans="1:18" ht="11.25">
      <c r="A21" s="23" t="s">
        <v>118</v>
      </c>
      <c r="B21" s="10" t="s">
        <v>31</v>
      </c>
      <c r="C21" s="18">
        <f t="shared" si="18"/>
        <v>1172.4444749806994</v>
      </c>
      <c r="D21" s="18">
        <f t="shared" si="18"/>
        <v>1172.4444749806994</v>
      </c>
      <c r="E21" s="18">
        <f t="shared" si="18"/>
        <v>1172.4444749806994</v>
      </c>
      <c r="F21" s="18">
        <f t="shared" si="18"/>
        <v>1351.188509352522</v>
      </c>
      <c r="G21" s="18">
        <f>Z75*G$148</f>
        <v>1291.1261797058824</v>
      </c>
      <c r="H21" s="18">
        <f t="shared" si="18"/>
        <v>1263.378670459056</v>
      </c>
      <c r="I21" s="18">
        <f t="shared" si="18"/>
        <v>1266.7239706137177</v>
      </c>
      <c r="J21" s="18">
        <f t="shared" si="18"/>
        <v>1280.134601773891</v>
      </c>
      <c r="K21" s="18">
        <f t="shared" si="18"/>
        <v>1280.134601773891</v>
      </c>
      <c r="L21" s="18">
        <f t="shared" si="18"/>
        <v>1280.134601773891</v>
      </c>
      <c r="M21" s="18">
        <f t="shared" si="18"/>
        <v>1280.134601773891</v>
      </c>
      <c r="N21" s="18">
        <f t="shared" si="18"/>
        <v>1280.134601773891</v>
      </c>
      <c r="O21" s="13">
        <f t="shared" si="1"/>
        <v>15090.423763942728</v>
      </c>
      <c r="R21" s="63">
        <v>958.5</v>
      </c>
    </row>
    <row r="22" spans="1:18" ht="11.25">
      <c r="A22" s="23" t="s">
        <v>119</v>
      </c>
      <c r="B22" s="10" t="s">
        <v>120</v>
      </c>
      <c r="C22" s="18">
        <f>V76/$R$23*$R$22</f>
        <v>5743.22825674136</v>
      </c>
      <c r="D22" s="18">
        <f aca="true" t="shared" si="19" ref="D22:N22">W76/$R$23*$R$22</f>
        <v>4307.421192556019</v>
      </c>
      <c r="E22" s="18">
        <f t="shared" si="19"/>
        <v>538.4276490695024</v>
      </c>
      <c r="F22" s="18">
        <f t="shared" si="19"/>
        <v>1435.80706418534</v>
      </c>
      <c r="G22" s="18">
        <f t="shared" si="19"/>
        <v>4307.421192556019</v>
      </c>
      <c r="H22" s="18">
        <f t="shared" si="19"/>
        <v>4307.421192556019</v>
      </c>
      <c r="I22" s="18">
        <f t="shared" si="19"/>
        <v>4106.734523357387</v>
      </c>
      <c r="J22" s="18">
        <f t="shared" si="19"/>
        <v>4664.741359665781</v>
      </c>
      <c r="K22" s="18">
        <f t="shared" si="19"/>
        <v>4146.436764147361</v>
      </c>
      <c r="L22" s="18">
        <f t="shared" si="19"/>
        <v>3368.97987086973</v>
      </c>
      <c r="M22" s="18">
        <f t="shared" si="19"/>
        <v>3887.28446638815</v>
      </c>
      <c r="N22" s="18">
        <f t="shared" si="19"/>
        <v>3628.1321686289402</v>
      </c>
      <c r="O22" s="13">
        <f t="shared" si="1"/>
        <v>44442.0357007216</v>
      </c>
      <c r="R22" s="11">
        <v>358</v>
      </c>
    </row>
    <row r="23" spans="1:18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20" ref="D23:N23">AJ77*D$148+AX77</f>
        <v>56.887606508174414</v>
      </c>
      <c r="E23" s="18">
        <f t="shared" si="20"/>
        <v>56.887606508174414</v>
      </c>
      <c r="F23" s="18">
        <f t="shared" si="20"/>
        <v>0</v>
      </c>
      <c r="G23" s="18">
        <f t="shared" si="20"/>
        <v>0</v>
      </c>
      <c r="H23" s="18">
        <f t="shared" si="20"/>
        <v>0</v>
      </c>
      <c r="I23" s="18">
        <f t="shared" si="20"/>
        <v>0</v>
      </c>
      <c r="J23" s="18">
        <f t="shared" si="20"/>
        <v>0</v>
      </c>
      <c r="K23" s="18">
        <f t="shared" si="20"/>
        <v>0</v>
      </c>
      <c r="L23" s="18">
        <f t="shared" si="20"/>
        <v>0</v>
      </c>
      <c r="M23" s="18">
        <f t="shared" si="20"/>
        <v>191.89914322101367</v>
      </c>
      <c r="N23" s="18">
        <f t="shared" si="20"/>
        <v>73.44764882503362</v>
      </c>
      <c r="O23" s="13">
        <f t="shared" si="1"/>
        <v>379.12200506239617</v>
      </c>
      <c r="R23" s="12">
        <f>R21+R22</f>
        <v>1316.5</v>
      </c>
    </row>
    <row r="24" spans="1:15" ht="11.25">
      <c r="A24" s="23" t="s">
        <v>123</v>
      </c>
      <c r="B24" s="10" t="s">
        <v>194</v>
      </c>
      <c r="C24" s="18">
        <f>AI78*C$148+AW78</f>
        <v>0</v>
      </c>
      <c r="D24" s="18">
        <f aca="true" t="shared" si="21" ref="D24:N24">AJ78*D$148+AX78</f>
        <v>311.03706424152676</v>
      </c>
      <c r="E24" s="18">
        <f t="shared" si="21"/>
        <v>0</v>
      </c>
      <c r="F24" s="18">
        <f t="shared" si="21"/>
        <v>0</v>
      </c>
      <c r="G24" s="18">
        <f t="shared" si="21"/>
        <v>0</v>
      </c>
      <c r="H24" s="18">
        <f t="shared" si="21"/>
        <v>0</v>
      </c>
      <c r="I24" s="18">
        <f t="shared" si="21"/>
        <v>0</v>
      </c>
      <c r="J24" s="18">
        <f t="shared" si="21"/>
        <v>0</v>
      </c>
      <c r="K24" s="18">
        <f t="shared" si="21"/>
        <v>0</v>
      </c>
      <c r="L24" s="18">
        <f t="shared" si="21"/>
        <v>0</v>
      </c>
      <c r="M24" s="18">
        <f t="shared" si="21"/>
        <v>0</v>
      </c>
      <c r="N24" s="18">
        <f t="shared" si="21"/>
        <v>411.85597471981475</v>
      </c>
      <c r="O24" s="13">
        <f t="shared" si="1"/>
        <v>722.8930389613415</v>
      </c>
    </row>
    <row r="25" spans="1:15" ht="11.25">
      <c r="A25" s="23" t="s">
        <v>124</v>
      </c>
      <c r="B25" s="10" t="s">
        <v>125</v>
      </c>
      <c r="C25" s="55">
        <f>(Y32+Y33)/0.87*1.202</f>
        <v>2629.937442976195</v>
      </c>
      <c r="D25" s="55">
        <f aca="true" t="shared" si="22" ref="D25:N25">(Z32+Z33)/0.87*1.202</f>
        <v>2629.937442976195</v>
      </c>
      <c r="E25" s="55">
        <f t="shared" si="22"/>
        <v>7194.757433284876</v>
      </c>
      <c r="F25" s="55">
        <f t="shared" si="22"/>
        <v>2629.937442976195</v>
      </c>
      <c r="G25" s="55">
        <f t="shared" si="22"/>
        <v>2629.937442976195</v>
      </c>
      <c r="H25" s="55">
        <f t="shared" si="22"/>
        <v>2629.937442976195</v>
      </c>
      <c r="I25" s="55">
        <f t="shared" si="22"/>
        <v>2629.937442976195</v>
      </c>
      <c r="J25" s="55">
        <f t="shared" si="22"/>
        <v>2629.937442976195</v>
      </c>
      <c r="K25" s="55">
        <f t="shared" si="22"/>
        <v>2629.937442976195</v>
      </c>
      <c r="L25" s="55">
        <f t="shared" si="22"/>
        <v>2629.937442976195</v>
      </c>
      <c r="M25" s="55">
        <f t="shared" si="22"/>
        <v>2629.937442976195</v>
      </c>
      <c r="N25" s="55">
        <f t="shared" si="22"/>
        <v>2629.937442976195</v>
      </c>
      <c r="O25" s="13">
        <f t="shared" si="1"/>
        <v>36124.069306023026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3" ref="D26:D36">AJ80*D$148+AX80</f>
        <v>0</v>
      </c>
      <c r="E26" s="18">
        <f aca="true" t="shared" si="24" ref="E26:E36">AK80*E$148+AY80</f>
        <v>0</v>
      </c>
      <c r="F26" s="18">
        <f aca="true" t="shared" si="25" ref="F26:F36">AL80*F$148+AZ80</f>
        <v>0</v>
      </c>
      <c r="G26" s="18">
        <f aca="true" t="shared" si="26" ref="G26:G36">AM80*G$148+BA80</f>
        <v>0</v>
      </c>
      <c r="H26" s="18">
        <f aca="true" t="shared" si="27" ref="H26:H36">AN80*H$148+BB80</f>
        <v>0</v>
      </c>
      <c r="I26" s="18">
        <f aca="true" t="shared" si="28" ref="I26:I36">AO80*I$148+BC80</f>
        <v>0</v>
      </c>
      <c r="J26" s="18">
        <f aca="true" t="shared" si="29" ref="J26:J36">AP80*J$148+BD80</f>
        <v>0</v>
      </c>
      <c r="K26" s="18">
        <f aca="true" t="shared" si="30" ref="K26:K36">AQ80*K$148+BE80</f>
        <v>0</v>
      </c>
      <c r="L26" s="18">
        <f aca="true" t="shared" si="31" ref="L26:L36">AR80*L$148+BF80</f>
        <v>0</v>
      </c>
      <c r="M26" s="18">
        <f aca="true" t="shared" si="32" ref="M26:M36">AS80*M$148+BG80</f>
        <v>0</v>
      </c>
      <c r="N26" s="18">
        <f aca="true" t="shared" si="33" ref="N26:N36">AT80*N$148+BH80</f>
        <v>0</v>
      </c>
      <c r="O26" s="13">
        <f t="shared" si="1"/>
        <v>0</v>
      </c>
    </row>
    <row r="27" spans="1:15" ht="11.25">
      <c r="A27" s="23" t="s">
        <v>128</v>
      </c>
      <c r="B27" s="10" t="s">
        <v>129</v>
      </c>
      <c r="C27" s="18">
        <f aca="true" t="shared" si="34" ref="C27:C36">AI81*C$148+AW81</f>
        <v>1.8876732174658175</v>
      </c>
      <c r="D27" s="18">
        <f t="shared" si="23"/>
        <v>0</v>
      </c>
      <c r="E27" s="18">
        <f t="shared" si="24"/>
        <v>0</v>
      </c>
      <c r="F27" s="18">
        <f t="shared" si="25"/>
        <v>0</v>
      </c>
      <c r="G27" s="18">
        <f t="shared" si="26"/>
        <v>0</v>
      </c>
      <c r="H27" s="18">
        <f t="shared" si="27"/>
        <v>0</v>
      </c>
      <c r="I27" s="18">
        <f t="shared" si="28"/>
        <v>0</v>
      </c>
      <c r="J27" s="18">
        <f t="shared" si="29"/>
        <v>0</v>
      </c>
      <c r="K27" s="18">
        <f t="shared" si="30"/>
        <v>26.81354002082127</v>
      </c>
      <c r="L27" s="18">
        <f t="shared" si="31"/>
        <v>0</v>
      </c>
      <c r="M27" s="18">
        <f t="shared" si="32"/>
        <v>20.38687074863083</v>
      </c>
      <c r="N27" s="18">
        <f t="shared" si="33"/>
        <v>0</v>
      </c>
      <c r="O27" s="13">
        <f t="shared" si="1"/>
        <v>49.08808398691792</v>
      </c>
    </row>
    <row r="28" spans="1:15" ht="11.25">
      <c r="A28" s="23" t="s">
        <v>130</v>
      </c>
      <c r="B28" s="10" t="s">
        <v>195</v>
      </c>
      <c r="C28" s="18">
        <f t="shared" si="34"/>
        <v>0</v>
      </c>
      <c r="D28" s="18">
        <f t="shared" si="23"/>
        <v>0</v>
      </c>
      <c r="E28" s="18">
        <f t="shared" si="24"/>
        <v>0</v>
      </c>
      <c r="F28" s="18">
        <f t="shared" si="25"/>
        <v>78.98196348533114</v>
      </c>
      <c r="G28" s="18">
        <f t="shared" si="26"/>
        <v>0</v>
      </c>
      <c r="H28" s="18">
        <f t="shared" si="27"/>
        <v>7.293282885663386</v>
      </c>
      <c r="I28" s="18">
        <f t="shared" si="28"/>
        <v>0</v>
      </c>
      <c r="J28" s="18">
        <f t="shared" si="29"/>
        <v>0</v>
      </c>
      <c r="K28" s="18">
        <f t="shared" si="30"/>
        <v>0</v>
      </c>
      <c r="L28" s="18">
        <f t="shared" si="31"/>
        <v>1.3728532490660492</v>
      </c>
      <c r="M28" s="18">
        <f t="shared" si="32"/>
        <v>0</v>
      </c>
      <c r="N28" s="18">
        <f t="shared" si="33"/>
        <v>50.992917869997065</v>
      </c>
      <c r="O28" s="13">
        <f t="shared" si="1"/>
        <v>138.64101749005764</v>
      </c>
    </row>
    <row r="29" spans="1:17" ht="11.25">
      <c r="A29" s="23" t="s">
        <v>131</v>
      </c>
      <c r="B29" s="10" t="s">
        <v>196</v>
      </c>
      <c r="C29" s="18">
        <f t="shared" si="34"/>
        <v>0</v>
      </c>
      <c r="D29" s="18">
        <f t="shared" si="23"/>
        <v>0</v>
      </c>
      <c r="E29" s="18">
        <f t="shared" si="24"/>
        <v>0</v>
      </c>
      <c r="F29" s="18">
        <f t="shared" si="25"/>
        <v>0</v>
      </c>
      <c r="G29" s="18">
        <f t="shared" si="26"/>
        <v>0</v>
      </c>
      <c r="H29" s="18">
        <f t="shared" si="27"/>
        <v>0</v>
      </c>
      <c r="I29" s="18">
        <f t="shared" si="28"/>
        <v>0</v>
      </c>
      <c r="J29" s="18">
        <f t="shared" si="29"/>
        <v>0</v>
      </c>
      <c r="K29" s="18">
        <f t="shared" si="30"/>
        <v>0</v>
      </c>
      <c r="L29" s="18">
        <f t="shared" si="31"/>
        <v>0</v>
      </c>
      <c r="M29" s="18">
        <f t="shared" si="32"/>
        <v>0</v>
      </c>
      <c r="N29" s="18">
        <f t="shared" si="33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197</v>
      </c>
      <c r="C30" s="18">
        <f t="shared" si="34"/>
        <v>0</v>
      </c>
      <c r="D30" s="18">
        <f t="shared" si="23"/>
        <v>0</v>
      </c>
      <c r="E30" s="18">
        <f t="shared" si="24"/>
        <v>0</v>
      </c>
      <c r="F30" s="18">
        <f t="shared" si="25"/>
        <v>0</v>
      </c>
      <c r="G30" s="18">
        <f t="shared" si="26"/>
        <v>0</v>
      </c>
      <c r="H30" s="18">
        <f t="shared" si="27"/>
        <v>0</v>
      </c>
      <c r="I30" s="18">
        <f t="shared" si="28"/>
        <v>0</v>
      </c>
      <c r="J30" s="18">
        <f t="shared" si="29"/>
        <v>0</v>
      </c>
      <c r="K30" s="18">
        <f t="shared" si="30"/>
        <v>0</v>
      </c>
      <c r="L30" s="18">
        <f t="shared" si="31"/>
        <v>0</v>
      </c>
      <c r="M30" s="18">
        <f t="shared" si="32"/>
        <v>0</v>
      </c>
      <c r="N30" s="18">
        <f t="shared" si="33"/>
        <v>0</v>
      </c>
      <c r="O30" s="13">
        <f t="shared" si="1"/>
        <v>0</v>
      </c>
    </row>
    <row r="31" spans="1:15" ht="11.25">
      <c r="A31" s="23" t="s">
        <v>133</v>
      </c>
      <c r="B31" s="10" t="s">
        <v>198</v>
      </c>
      <c r="C31" s="18">
        <f t="shared" si="34"/>
        <v>0</v>
      </c>
      <c r="D31" s="18">
        <f t="shared" si="23"/>
        <v>0</v>
      </c>
      <c r="E31" s="18">
        <f t="shared" si="24"/>
        <v>0</v>
      </c>
      <c r="F31" s="18">
        <f t="shared" si="25"/>
        <v>0</v>
      </c>
      <c r="G31" s="18">
        <f t="shared" si="26"/>
        <v>0</v>
      </c>
      <c r="H31" s="18">
        <f t="shared" si="27"/>
        <v>0</v>
      </c>
      <c r="I31" s="18">
        <f t="shared" si="28"/>
        <v>0</v>
      </c>
      <c r="J31" s="18">
        <f t="shared" si="29"/>
        <v>0</v>
      </c>
      <c r="K31" s="18">
        <f t="shared" si="30"/>
        <v>0</v>
      </c>
      <c r="L31" s="18">
        <f t="shared" si="31"/>
        <v>0</v>
      </c>
      <c r="M31" s="18">
        <f t="shared" si="32"/>
        <v>0</v>
      </c>
      <c r="N31" s="18">
        <f t="shared" si="33"/>
        <v>0</v>
      </c>
      <c r="O31" s="13">
        <f t="shared" si="1"/>
        <v>0</v>
      </c>
    </row>
    <row r="32" spans="1:36" ht="11.25">
      <c r="A32" s="23" t="s">
        <v>134</v>
      </c>
      <c r="B32" s="8" t="s">
        <v>199</v>
      </c>
      <c r="C32" s="18">
        <f t="shared" si="34"/>
        <v>0</v>
      </c>
      <c r="D32" s="18">
        <f t="shared" si="23"/>
        <v>0</v>
      </c>
      <c r="E32" s="18">
        <f t="shared" si="24"/>
        <v>0</v>
      </c>
      <c r="F32" s="18">
        <f t="shared" si="25"/>
        <v>0</v>
      </c>
      <c r="G32" s="18">
        <f t="shared" si="26"/>
        <v>0</v>
      </c>
      <c r="H32" s="18">
        <f t="shared" si="27"/>
        <v>0</v>
      </c>
      <c r="I32" s="18">
        <f t="shared" si="28"/>
        <v>0</v>
      </c>
      <c r="J32" s="18">
        <f t="shared" si="29"/>
        <v>0</v>
      </c>
      <c r="K32" s="18">
        <f t="shared" si="30"/>
        <v>0</v>
      </c>
      <c r="L32" s="18">
        <f t="shared" si="31"/>
        <v>0</v>
      </c>
      <c r="M32" s="18">
        <f t="shared" si="32"/>
        <v>0</v>
      </c>
      <c r="N32" s="18">
        <f t="shared" si="33"/>
        <v>0</v>
      </c>
      <c r="O32" s="13">
        <f t="shared" si="1"/>
        <v>0</v>
      </c>
      <c r="U32" s="49" t="s">
        <v>189</v>
      </c>
      <c r="V32" s="50"/>
      <c r="W32" s="8"/>
      <c r="X32" s="10" t="s">
        <v>190</v>
      </c>
      <c r="Y32" s="51">
        <f>Y36+Y37</f>
        <v>1903.5320926699583</v>
      </c>
      <c r="Z32" s="51">
        <f aca="true" t="shared" si="35" ref="Z32:AJ32">Z36+Z37</f>
        <v>1903.5320926699583</v>
      </c>
      <c r="AA32" s="51">
        <f t="shared" si="35"/>
        <v>5207.519939232814</v>
      </c>
      <c r="AB32" s="51">
        <f t="shared" si="35"/>
        <v>1903.5320926699583</v>
      </c>
      <c r="AC32" s="51">
        <f t="shared" si="35"/>
        <v>1903.5320926699583</v>
      </c>
      <c r="AD32" s="51">
        <f t="shared" si="35"/>
        <v>1903.5320926699583</v>
      </c>
      <c r="AE32" s="51">
        <f t="shared" si="35"/>
        <v>1903.5320926699583</v>
      </c>
      <c r="AF32" s="51">
        <f t="shared" si="35"/>
        <v>1903.5320926699583</v>
      </c>
      <c r="AG32" s="51">
        <f t="shared" si="35"/>
        <v>1903.5320926699583</v>
      </c>
      <c r="AH32" s="51">
        <f t="shared" si="35"/>
        <v>1903.5320926699583</v>
      </c>
      <c r="AI32" s="51">
        <f t="shared" si="35"/>
        <v>1903.5320926699583</v>
      </c>
      <c r="AJ32" s="51">
        <f t="shared" si="35"/>
        <v>1903.5320926699583</v>
      </c>
    </row>
    <row r="33" spans="1:36" ht="11.25">
      <c r="A33" s="23" t="s">
        <v>135</v>
      </c>
      <c r="B33" s="8" t="s">
        <v>200</v>
      </c>
      <c r="C33" s="18">
        <f t="shared" si="34"/>
        <v>0</v>
      </c>
      <c r="D33" s="18">
        <f t="shared" si="23"/>
        <v>0</v>
      </c>
      <c r="E33" s="18">
        <f t="shared" si="24"/>
        <v>0</v>
      </c>
      <c r="F33" s="18">
        <f t="shared" si="25"/>
        <v>0</v>
      </c>
      <c r="G33" s="18">
        <f t="shared" si="26"/>
        <v>0</v>
      </c>
      <c r="H33" s="18">
        <f t="shared" si="27"/>
        <v>0</v>
      </c>
      <c r="I33" s="18">
        <f t="shared" si="28"/>
        <v>0</v>
      </c>
      <c r="J33" s="18">
        <f t="shared" si="29"/>
        <v>0</v>
      </c>
      <c r="K33" s="18">
        <f t="shared" si="30"/>
        <v>0</v>
      </c>
      <c r="L33" s="18">
        <f t="shared" si="31"/>
        <v>0</v>
      </c>
      <c r="M33" s="18">
        <f t="shared" si="32"/>
        <v>0</v>
      </c>
      <c r="N33" s="18">
        <f t="shared" si="33"/>
        <v>0</v>
      </c>
      <c r="O33" s="13">
        <f t="shared" si="1"/>
        <v>0</v>
      </c>
      <c r="U33" s="49" t="s">
        <v>191</v>
      </c>
      <c r="V33" s="29"/>
      <c r="W33" s="8"/>
      <c r="X33" s="10" t="s">
        <v>192</v>
      </c>
      <c r="Y33" s="51">
        <f>Y38+Y39</f>
        <v>0</v>
      </c>
      <c r="Z33" s="51">
        <f aca="true" t="shared" si="36" ref="Z33:AJ33">Z38+Z39</f>
        <v>0</v>
      </c>
      <c r="AA33" s="51">
        <f t="shared" si="36"/>
        <v>0</v>
      </c>
      <c r="AB33" s="51">
        <f t="shared" si="36"/>
        <v>0</v>
      </c>
      <c r="AC33" s="51">
        <f t="shared" si="36"/>
        <v>0</v>
      </c>
      <c r="AD33" s="51">
        <f t="shared" si="36"/>
        <v>0</v>
      </c>
      <c r="AE33" s="51">
        <f t="shared" si="36"/>
        <v>0</v>
      </c>
      <c r="AF33" s="51">
        <f t="shared" si="36"/>
        <v>0</v>
      </c>
      <c r="AG33" s="51">
        <f t="shared" si="36"/>
        <v>0</v>
      </c>
      <c r="AH33" s="51">
        <f t="shared" si="36"/>
        <v>0</v>
      </c>
      <c r="AI33" s="51">
        <f t="shared" si="36"/>
        <v>0</v>
      </c>
      <c r="AJ33" s="51">
        <f t="shared" si="36"/>
        <v>0</v>
      </c>
    </row>
    <row r="34" spans="1:15" ht="11.25">
      <c r="A34" s="23" t="s">
        <v>137</v>
      </c>
      <c r="B34" s="10" t="s">
        <v>201</v>
      </c>
      <c r="C34" s="18">
        <f t="shared" si="34"/>
        <v>0</v>
      </c>
      <c r="D34" s="18">
        <f t="shared" si="23"/>
        <v>0</v>
      </c>
      <c r="E34" s="18">
        <f t="shared" si="24"/>
        <v>0</v>
      </c>
      <c r="F34" s="18">
        <f t="shared" si="25"/>
        <v>0</v>
      </c>
      <c r="G34" s="18">
        <f t="shared" si="26"/>
        <v>0</v>
      </c>
      <c r="H34" s="18">
        <f t="shared" si="27"/>
        <v>0</v>
      </c>
      <c r="I34" s="18">
        <f t="shared" si="28"/>
        <v>0</v>
      </c>
      <c r="J34" s="18">
        <f t="shared" si="29"/>
        <v>0</v>
      </c>
      <c r="K34" s="18">
        <f t="shared" si="30"/>
        <v>0</v>
      </c>
      <c r="L34" s="18">
        <f t="shared" si="31"/>
        <v>0</v>
      </c>
      <c r="M34" s="18">
        <f t="shared" si="32"/>
        <v>0</v>
      </c>
      <c r="N34" s="18">
        <f t="shared" si="33"/>
        <v>0</v>
      </c>
      <c r="O34" s="13">
        <f t="shared" si="1"/>
        <v>0</v>
      </c>
    </row>
    <row r="35" spans="1:15" ht="11.25">
      <c r="A35" s="23" t="s">
        <v>139</v>
      </c>
      <c r="B35" s="10" t="s">
        <v>202</v>
      </c>
      <c r="C35" s="18">
        <f t="shared" si="34"/>
        <v>0</v>
      </c>
      <c r="D35" s="18">
        <f t="shared" si="23"/>
        <v>0</v>
      </c>
      <c r="E35" s="18">
        <f t="shared" si="24"/>
        <v>0</v>
      </c>
      <c r="F35" s="18">
        <f t="shared" si="25"/>
        <v>0</v>
      </c>
      <c r="G35" s="18">
        <f t="shared" si="26"/>
        <v>0</v>
      </c>
      <c r="H35" s="18">
        <f t="shared" si="27"/>
        <v>0</v>
      </c>
      <c r="I35" s="18">
        <f t="shared" si="28"/>
        <v>0</v>
      </c>
      <c r="J35" s="18">
        <f t="shared" si="29"/>
        <v>0</v>
      </c>
      <c r="K35" s="18">
        <f t="shared" si="30"/>
        <v>0</v>
      </c>
      <c r="L35" s="18">
        <f t="shared" si="31"/>
        <v>0</v>
      </c>
      <c r="M35" s="18">
        <f t="shared" si="32"/>
        <v>244.53948498989</v>
      </c>
      <c r="N35" s="18">
        <f t="shared" si="33"/>
        <v>244.53948498989</v>
      </c>
      <c r="O35" s="13">
        <f t="shared" si="1"/>
        <v>489.07896997978</v>
      </c>
    </row>
    <row r="36" spans="1:36" ht="11.25">
      <c r="A36" s="23" t="s">
        <v>140</v>
      </c>
      <c r="B36" s="10" t="s">
        <v>203</v>
      </c>
      <c r="C36" s="18">
        <f t="shared" si="34"/>
        <v>0</v>
      </c>
      <c r="D36" s="18">
        <f t="shared" si="23"/>
        <v>0</v>
      </c>
      <c r="E36" s="18">
        <f t="shared" si="24"/>
        <v>0</v>
      </c>
      <c r="F36" s="18">
        <f t="shared" si="25"/>
        <v>0</v>
      </c>
      <c r="G36" s="18">
        <f t="shared" si="26"/>
        <v>0</v>
      </c>
      <c r="H36" s="18">
        <f t="shared" si="27"/>
        <v>0</v>
      </c>
      <c r="I36" s="18">
        <f t="shared" si="28"/>
        <v>0</v>
      </c>
      <c r="J36" s="18">
        <f t="shared" si="29"/>
        <v>0</v>
      </c>
      <c r="K36" s="18">
        <f t="shared" si="30"/>
        <v>0</v>
      </c>
      <c r="L36" s="18">
        <f t="shared" si="31"/>
        <v>0</v>
      </c>
      <c r="M36" s="18">
        <f t="shared" si="32"/>
        <v>0</v>
      </c>
      <c r="N36" s="18">
        <f t="shared" si="33"/>
        <v>0</v>
      </c>
      <c r="O36" s="13">
        <f t="shared" si="1"/>
        <v>0</v>
      </c>
      <c r="U36" s="67" t="s">
        <v>228</v>
      </c>
      <c r="V36" s="8" t="s">
        <v>229</v>
      </c>
      <c r="W36" s="10" t="s">
        <v>190</v>
      </c>
      <c r="X36" s="10" t="s">
        <v>227</v>
      </c>
      <c r="Y36" s="51">
        <f>Y40/$R$23*$R$22</f>
        <v>1903.5320926699583</v>
      </c>
      <c r="Z36" s="51">
        <f aca="true" t="shared" si="37" ref="Z36:AJ36">Z40/$R$23*$R$22</f>
        <v>1903.5320926699583</v>
      </c>
      <c r="AA36" s="51">
        <f t="shared" si="37"/>
        <v>5207.519939232814</v>
      </c>
      <c r="AB36" s="51">
        <f t="shared" si="37"/>
        <v>1903.5320926699583</v>
      </c>
      <c r="AC36" s="51">
        <f t="shared" si="37"/>
        <v>1903.5320926699583</v>
      </c>
      <c r="AD36" s="51">
        <f t="shared" si="37"/>
        <v>1903.5320926699583</v>
      </c>
      <c r="AE36" s="51">
        <f t="shared" si="37"/>
        <v>1903.5320926699583</v>
      </c>
      <c r="AF36" s="51">
        <f t="shared" si="37"/>
        <v>1903.5320926699583</v>
      </c>
      <c r="AG36" s="51">
        <f t="shared" si="37"/>
        <v>1903.5320926699583</v>
      </c>
      <c r="AH36" s="51">
        <f t="shared" si="37"/>
        <v>1903.5320926699583</v>
      </c>
      <c r="AI36" s="51">
        <f t="shared" si="37"/>
        <v>1903.5320926699583</v>
      </c>
      <c r="AJ36" s="51">
        <f t="shared" si="37"/>
        <v>1903.5320926699583</v>
      </c>
    </row>
    <row r="37" spans="1:15" ht="11.25">
      <c r="A37" s="23" t="s">
        <v>141</v>
      </c>
      <c r="B37" s="10" t="s">
        <v>204</v>
      </c>
      <c r="C37" s="18">
        <f aca="true" t="shared" si="38" ref="C37:N37">V91*C$148</f>
        <v>0</v>
      </c>
      <c r="D37" s="18">
        <f t="shared" si="38"/>
        <v>0</v>
      </c>
      <c r="E37" s="18">
        <f t="shared" si="38"/>
        <v>0</v>
      </c>
      <c r="F37" s="18">
        <f t="shared" si="38"/>
        <v>0</v>
      </c>
      <c r="G37" s="18">
        <f t="shared" si="38"/>
        <v>0</v>
      </c>
      <c r="H37" s="18">
        <f t="shared" si="38"/>
        <v>60.062329646639654</v>
      </c>
      <c r="I37" s="18">
        <f t="shared" si="38"/>
        <v>341.565888367633</v>
      </c>
      <c r="J37" s="18">
        <f t="shared" si="38"/>
        <v>63.52020376772476</v>
      </c>
      <c r="K37" s="18">
        <f t="shared" si="38"/>
        <v>0</v>
      </c>
      <c r="L37" s="18">
        <f t="shared" si="38"/>
        <v>51.481996839976844</v>
      </c>
      <c r="M37" s="18">
        <f t="shared" si="38"/>
        <v>0</v>
      </c>
      <c r="N37" s="18">
        <f t="shared" si="38"/>
        <v>0</v>
      </c>
      <c r="O37" s="13">
        <f t="shared" si="1"/>
        <v>516.6304186219743</v>
      </c>
    </row>
    <row r="38" spans="1:15" ht="11.25">
      <c r="A38" s="23" t="s">
        <v>142</v>
      </c>
      <c r="B38" s="10" t="s">
        <v>143</v>
      </c>
      <c r="C38" s="18">
        <f aca="true" t="shared" si="39" ref="C38:C49">AI92*C$148+AW92</f>
        <v>0</v>
      </c>
      <c r="D38" s="18">
        <f aca="true" t="shared" si="40" ref="D38:D50">AJ92*D$148+AX92</f>
        <v>0</v>
      </c>
      <c r="E38" s="18">
        <f aca="true" t="shared" si="41" ref="E38:E50">AK92*E$148+AY92</f>
        <v>0</v>
      </c>
      <c r="F38" s="18">
        <f aca="true" t="shared" si="42" ref="F38:F50">AL92*F$148+AZ92</f>
        <v>0</v>
      </c>
      <c r="G38" s="18">
        <f aca="true" t="shared" si="43" ref="G38:G50">AM92*G$148+BA92</f>
        <v>0</v>
      </c>
      <c r="H38" s="18">
        <f aca="true" t="shared" si="44" ref="H38:H50">AN92*H$148+BB92</f>
        <v>0</v>
      </c>
      <c r="I38" s="18">
        <f aca="true" t="shared" si="45" ref="I38:I50">AO92*I$148+BC92</f>
        <v>0</v>
      </c>
      <c r="J38" s="18">
        <f aca="true" t="shared" si="46" ref="J38:J50">AP92*J$148+BD92</f>
        <v>0</v>
      </c>
      <c r="K38" s="18">
        <f aca="true" t="shared" si="47" ref="K38:K50">AQ92*K$148+BE92</f>
        <v>0</v>
      </c>
      <c r="L38" s="18">
        <f aca="true" t="shared" si="48" ref="L38:L50">AR92*L$148+BF92</f>
        <v>0</v>
      </c>
      <c r="M38" s="18">
        <f aca="true" t="shared" si="49" ref="M38:M50">AS92*M$148+BG92</f>
        <v>0</v>
      </c>
      <c r="N38" s="18">
        <f aca="true" t="shared" si="50" ref="N38:N50">AT92*N$148+BH92</f>
        <v>0</v>
      </c>
      <c r="O38" s="13">
        <f aca="true" t="shared" si="51" ref="O38:O63">SUM(C38:N38)</f>
        <v>0</v>
      </c>
    </row>
    <row r="39" spans="1:15" ht="11.25">
      <c r="A39" s="23" t="s">
        <v>144</v>
      </c>
      <c r="B39" s="10" t="s">
        <v>35</v>
      </c>
      <c r="C39" s="18">
        <f t="shared" si="39"/>
        <v>0</v>
      </c>
      <c r="D39" s="18">
        <f t="shared" si="40"/>
        <v>0</v>
      </c>
      <c r="E39" s="18">
        <f t="shared" si="41"/>
        <v>0</v>
      </c>
      <c r="F39" s="18">
        <f t="shared" si="42"/>
        <v>0</v>
      </c>
      <c r="G39" s="18">
        <f t="shared" si="43"/>
        <v>0</v>
      </c>
      <c r="H39" s="18">
        <f t="shared" si="44"/>
        <v>0</v>
      </c>
      <c r="I39" s="18">
        <f t="shared" si="45"/>
        <v>0</v>
      </c>
      <c r="J39" s="18">
        <f t="shared" si="46"/>
        <v>0</v>
      </c>
      <c r="K39" s="18">
        <f t="shared" si="47"/>
        <v>0</v>
      </c>
      <c r="L39" s="18">
        <f t="shared" si="48"/>
        <v>0</v>
      </c>
      <c r="M39" s="18">
        <f t="shared" si="49"/>
        <v>0</v>
      </c>
      <c r="N39" s="18">
        <f t="shared" si="50"/>
        <v>0</v>
      </c>
      <c r="O39" s="13">
        <f t="shared" si="51"/>
        <v>0</v>
      </c>
    </row>
    <row r="40" spans="1:36" ht="11.25">
      <c r="A40" s="23" t="s">
        <v>145</v>
      </c>
      <c r="B40" s="10" t="s">
        <v>146</v>
      </c>
      <c r="C40" s="18">
        <f t="shared" si="39"/>
        <v>0</v>
      </c>
      <c r="D40" s="18">
        <f t="shared" si="40"/>
        <v>0</v>
      </c>
      <c r="E40" s="18">
        <f t="shared" si="41"/>
        <v>0</v>
      </c>
      <c r="F40" s="18">
        <f t="shared" si="42"/>
        <v>0</v>
      </c>
      <c r="G40" s="18">
        <f t="shared" si="43"/>
        <v>0</v>
      </c>
      <c r="H40" s="18">
        <f t="shared" si="44"/>
        <v>0</v>
      </c>
      <c r="I40" s="18">
        <f t="shared" si="45"/>
        <v>0</v>
      </c>
      <c r="J40" s="18">
        <f t="shared" si="46"/>
        <v>0</v>
      </c>
      <c r="K40" s="18">
        <f t="shared" si="47"/>
        <v>0</v>
      </c>
      <c r="L40" s="18">
        <f t="shared" si="48"/>
        <v>0</v>
      </c>
      <c r="M40" s="18">
        <f t="shared" si="49"/>
        <v>0</v>
      </c>
      <c r="N40" s="18">
        <f t="shared" si="50"/>
        <v>0</v>
      </c>
      <c r="O40" s="13">
        <f t="shared" si="51"/>
        <v>0</v>
      </c>
      <c r="U40" s="67" t="s">
        <v>228</v>
      </c>
      <c r="V40" s="8" t="s">
        <v>229</v>
      </c>
      <c r="W40" s="10" t="s">
        <v>190</v>
      </c>
      <c r="X40" s="10" t="s">
        <v>227</v>
      </c>
      <c r="Y40" s="51">
        <v>7000</v>
      </c>
      <c r="Z40" s="51">
        <v>7000</v>
      </c>
      <c r="AA40" s="68">
        <v>19150</v>
      </c>
      <c r="AB40" s="51">
        <v>7000</v>
      </c>
      <c r="AC40" s="51">
        <v>7000</v>
      </c>
      <c r="AD40" s="51">
        <v>7000</v>
      </c>
      <c r="AE40" s="51">
        <v>7000</v>
      </c>
      <c r="AF40" s="51">
        <v>7000</v>
      </c>
      <c r="AG40" s="51">
        <v>7000</v>
      </c>
      <c r="AH40" s="51">
        <v>7000</v>
      </c>
      <c r="AI40" s="51">
        <v>7000</v>
      </c>
      <c r="AJ40" s="51">
        <v>7000</v>
      </c>
    </row>
    <row r="41" spans="1:15" ht="11.25">
      <c r="A41" s="23" t="s">
        <v>147</v>
      </c>
      <c r="B41" s="10" t="s">
        <v>205</v>
      </c>
      <c r="C41" s="18">
        <f t="shared" si="39"/>
        <v>0</v>
      </c>
      <c r="D41" s="18">
        <f t="shared" si="40"/>
        <v>0</v>
      </c>
      <c r="E41" s="18">
        <f t="shared" si="41"/>
        <v>0</v>
      </c>
      <c r="F41" s="18">
        <f t="shared" si="42"/>
        <v>0</v>
      </c>
      <c r="G41" s="18">
        <f t="shared" si="43"/>
        <v>0</v>
      </c>
      <c r="H41" s="18">
        <f t="shared" si="44"/>
        <v>0</v>
      </c>
      <c r="I41" s="18">
        <f t="shared" si="45"/>
        <v>0</v>
      </c>
      <c r="J41" s="18">
        <f t="shared" si="46"/>
        <v>0</v>
      </c>
      <c r="K41" s="18">
        <f t="shared" si="47"/>
        <v>0</v>
      </c>
      <c r="L41" s="18">
        <f t="shared" si="48"/>
        <v>0</v>
      </c>
      <c r="M41" s="18">
        <f t="shared" si="49"/>
        <v>0</v>
      </c>
      <c r="N41" s="18">
        <f t="shared" si="50"/>
        <v>0</v>
      </c>
      <c r="O41" s="13">
        <f t="shared" si="51"/>
        <v>0</v>
      </c>
    </row>
    <row r="42" spans="1:15" ht="11.25">
      <c r="A42" s="23" t="s">
        <v>149</v>
      </c>
      <c r="B42" s="10" t="s">
        <v>150</v>
      </c>
      <c r="C42" s="18">
        <f t="shared" si="39"/>
        <v>0</v>
      </c>
      <c r="D42" s="18">
        <f t="shared" si="40"/>
        <v>0</v>
      </c>
      <c r="E42" s="18">
        <f t="shared" si="41"/>
        <v>0</v>
      </c>
      <c r="F42" s="18">
        <f t="shared" si="42"/>
        <v>0</v>
      </c>
      <c r="G42" s="18">
        <f t="shared" si="43"/>
        <v>0</v>
      </c>
      <c r="H42" s="18">
        <f t="shared" si="44"/>
        <v>0</v>
      </c>
      <c r="I42" s="18">
        <f t="shared" si="45"/>
        <v>0</v>
      </c>
      <c r="J42" s="18">
        <f t="shared" si="46"/>
        <v>0</v>
      </c>
      <c r="K42" s="18">
        <f t="shared" si="47"/>
        <v>0</v>
      </c>
      <c r="L42" s="18">
        <f t="shared" si="48"/>
        <v>0</v>
      </c>
      <c r="M42" s="18">
        <f t="shared" si="49"/>
        <v>0</v>
      </c>
      <c r="N42" s="18">
        <f t="shared" si="50"/>
        <v>0</v>
      </c>
      <c r="O42" s="13">
        <f t="shared" si="51"/>
        <v>0</v>
      </c>
    </row>
    <row r="43" spans="1:15" ht="11.25">
      <c r="A43" s="23" t="s">
        <v>151</v>
      </c>
      <c r="B43" s="10" t="s">
        <v>152</v>
      </c>
      <c r="C43" s="18">
        <f t="shared" si="39"/>
        <v>0</v>
      </c>
      <c r="D43" s="18">
        <f t="shared" si="40"/>
        <v>0</v>
      </c>
      <c r="E43" s="18">
        <f t="shared" si="41"/>
        <v>0</v>
      </c>
      <c r="F43" s="18">
        <f t="shared" si="42"/>
        <v>0</v>
      </c>
      <c r="G43" s="18">
        <f t="shared" si="43"/>
        <v>0</v>
      </c>
      <c r="H43" s="18">
        <f t="shared" si="44"/>
        <v>0</v>
      </c>
      <c r="I43" s="18">
        <f t="shared" si="45"/>
        <v>0</v>
      </c>
      <c r="J43" s="18">
        <f t="shared" si="46"/>
        <v>0</v>
      </c>
      <c r="K43" s="18">
        <f t="shared" si="47"/>
        <v>0</v>
      </c>
      <c r="L43" s="18">
        <f t="shared" si="48"/>
        <v>0</v>
      </c>
      <c r="M43" s="18">
        <f t="shared" si="49"/>
        <v>0</v>
      </c>
      <c r="N43" s="18">
        <f t="shared" si="50"/>
        <v>0</v>
      </c>
      <c r="O43" s="13">
        <f t="shared" si="51"/>
        <v>0</v>
      </c>
    </row>
    <row r="44" spans="1:15" ht="12" customHeight="1">
      <c r="A44" s="23" t="s">
        <v>153</v>
      </c>
      <c r="B44" s="10" t="s">
        <v>154</v>
      </c>
      <c r="C44" s="18">
        <f t="shared" si="39"/>
        <v>0</v>
      </c>
      <c r="D44" s="18">
        <f t="shared" si="40"/>
        <v>0</v>
      </c>
      <c r="E44" s="18">
        <f t="shared" si="41"/>
        <v>0</v>
      </c>
      <c r="F44" s="18">
        <f t="shared" si="42"/>
        <v>0</v>
      </c>
      <c r="G44" s="18">
        <f t="shared" si="43"/>
        <v>0</v>
      </c>
      <c r="H44" s="18">
        <f t="shared" si="44"/>
        <v>0</v>
      </c>
      <c r="I44" s="18">
        <f t="shared" si="45"/>
        <v>0</v>
      </c>
      <c r="J44" s="18">
        <f t="shared" si="46"/>
        <v>0</v>
      </c>
      <c r="K44" s="18">
        <f t="shared" si="47"/>
        <v>0</v>
      </c>
      <c r="L44" s="18">
        <f t="shared" si="48"/>
        <v>0</v>
      </c>
      <c r="M44" s="18">
        <f t="shared" si="49"/>
        <v>0</v>
      </c>
      <c r="N44" s="18">
        <f t="shared" si="50"/>
        <v>0</v>
      </c>
      <c r="O44" s="13">
        <f t="shared" si="51"/>
        <v>0</v>
      </c>
    </row>
    <row r="45" spans="1:15" ht="11.25">
      <c r="A45" s="23" t="s">
        <v>155</v>
      </c>
      <c r="B45" s="10" t="s">
        <v>156</v>
      </c>
      <c r="C45" s="18">
        <f t="shared" si="39"/>
        <v>0</v>
      </c>
      <c r="D45" s="18">
        <f t="shared" si="40"/>
        <v>0</v>
      </c>
      <c r="E45" s="18">
        <f t="shared" si="41"/>
        <v>0</v>
      </c>
      <c r="F45" s="18">
        <f t="shared" si="42"/>
        <v>0</v>
      </c>
      <c r="G45" s="18">
        <f t="shared" si="43"/>
        <v>0</v>
      </c>
      <c r="H45" s="18">
        <f t="shared" si="44"/>
        <v>0</v>
      </c>
      <c r="I45" s="18">
        <f t="shared" si="45"/>
        <v>0</v>
      </c>
      <c r="J45" s="18">
        <f t="shared" si="46"/>
        <v>0</v>
      </c>
      <c r="K45" s="18">
        <f t="shared" si="47"/>
        <v>0</v>
      </c>
      <c r="L45" s="18">
        <f t="shared" si="48"/>
        <v>0</v>
      </c>
      <c r="M45" s="18">
        <f t="shared" si="49"/>
        <v>0</v>
      </c>
      <c r="N45" s="18">
        <f t="shared" si="50"/>
        <v>0</v>
      </c>
      <c r="O45" s="13">
        <f t="shared" si="51"/>
        <v>0</v>
      </c>
    </row>
    <row r="46" spans="1:15" ht="11.25">
      <c r="A46" s="23" t="s">
        <v>157</v>
      </c>
      <c r="B46" s="10" t="s">
        <v>158</v>
      </c>
      <c r="C46" s="18">
        <f t="shared" si="39"/>
        <v>0</v>
      </c>
      <c r="D46" s="18">
        <f t="shared" si="40"/>
        <v>0</v>
      </c>
      <c r="E46" s="18">
        <f t="shared" si="41"/>
        <v>0</v>
      </c>
      <c r="F46" s="18">
        <f t="shared" si="42"/>
        <v>0</v>
      </c>
      <c r="G46" s="18">
        <f t="shared" si="43"/>
        <v>0</v>
      </c>
      <c r="H46" s="18">
        <f t="shared" si="44"/>
        <v>0</v>
      </c>
      <c r="I46" s="18">
        <f t="shared" si="45"/>
        <v>0</v>
      </c>
      <c r="J46" s="18">
        <f t="shared" si="46"/>
        <v>0</v>
      </c>
      <c r="K46" s="18">
        <f t="shared" si="47"/>
        <v>0</v>
      </c>
      <c r="L46" s="18">
        <f t="shared" si="48"/>
        <v>0</v>
      </c>
      <c r="M46" s="18">
        <f t="shared" si="49"/>
        <v>0</v>
      </c>
      <c r="N46" s="18">
        <f t="shared" si="50"/>
        <v>0</v>
      </c>
      <c r="O46" s="13">
        <f t="shared" si="51"/>
        <v>0</v>
      </c>
    </row>
    <row r="47" spans="1:15" ht="11.25">
      <c r="A47" s="23" t="s">
        <v>159</v>
      </c>
      <c r="B47" s="10" t="s">
        <v>206</v>
      </c>
      <c r="C47" s="18">
        <f t="shared" si="39"/>
        <v>0</v>
      </c>
      <c r="D47" s="18">
        <f t="shared" si="40"/>
        <v>0</v>
      </c>
      <c r="E47" s="18">
        <f t="shared" si="41"/>
        <v>0</v>
      </c>
      <c r="F47" s="18">
        <f t="shared" si="42"/>
        <v>0</v>
      </c>
      <c r="G47" s="18">
        <f t="shared" si="43"/>
        <v>0</v>
      </c>
      <c r="H47" s="18">
        <f t="shared" si="44"/>
        <v>0</v>
      </c>
      <c r="I47" s="18">
        <f t="shared" si="45"/>
        <v>0</v>
      </c>
      <c r="J47" s="18">
        <f t="shared" si="46"/>
        <v>0</v>
      </c>
      <c r="K47" s="18">
        <f t="shared" si="47"/>
        <v>0</v>
      </c>
      <c r="L47" s="18">
        <f t="shared" si="48"/>
        <v>0</v>
      </c>
      <c r="M47" s="18">
        <f t="shared" si="49"/>
        <v>0</v>
      </c>
      <c r="N47" s="18">
        <f t="shared" si="50"/>
        <v>0</v>
      </c>
      <c r="O47" s="13">
        <f t="shared" si="51"/>
        <v>0</v>
      </c>
    </row>
    <row r="48" spans="1:15" ht="11.25">
      <c r="A48" s="23" t="s">
        <v>160</v>
      </c>
      <c r="B48" s="10" t="s">
        <v>207</v>
      </c>
      <c r="C48" s="18">
        <f t="shared" si="39"/>
        <v>0</v>
      </c>
      <c r="D48" s="18">
        <f t="shared" si="40"/>
        <v>0</v>
      </c>
      <c r="E48" s="18">
        <f t="shared" si="41"/>
        <v>0</v>
      </c>
      <c r="F48" s="18">
        <f t="shared" si="42"/>
        <v>0</v>
      </c>
      <c r="G48" s="18">
        <f t="shared" si="43"/>
        <v>0</v>
      </c>
      <c r="H48" s="18">
        <f t="shared" si="44"/>
        <v>0</v>
      </c>
      <c r="I48" s="18">
        <f t="shared" si="45"/>
        <v>128.7049920999421</v>
      </c>
      <c r="J48" s="18">
        <f t="shared" si="46"/>
        <v>0</v>
      </c>
      <c r="K48" s="18">
        <f t="shared" si="47"/>
        <v>0</v>
      </c>
      <c r="L48" s="18">
        <f t="shared" si="48"/>
        <v>0</v>
      </c>
      <c r="M48" s="18">
        <f t="shared" si="49"/>
        <v>0</v>
      </c>
      <c r="N48" s="18">
        <f t="shared" si="50"/>
        <v>0</v>
      </c>
      <c r="O48" s="13">
        <f t="shared" si="51"/>
        <v>128.7049920999421</v>
      </c>
    </row>
    <row r="49" spans="1:15" ht="11.25">
      <c r="A49" s="23" t="s">
        <v>161</v>
      </c>
      <c r="B49" s="10" t="s">
        <v>162</v>
      </c>
      <c r="C49" s="18">
        <f t="shared" si="39"/>
        <v>9.7815793995956</v>
      </c>
      <c r="D49" s="18">
        <f t="shared" si="40"/>
        <v>10.862701333235114</v>
      </c>
      <c r="E49" s="18">
        <f t="shared" si="41"/>
        <v>25.68093609034178</v>
      </c>
      <c r="F49" s="18">
        <f t="shared" si="42"/>
        <v>13.957798983254522</v>
      </c>
      <c r="G49" s="18">
        <f t="shared" si="43"/>
        <v>22.205901303643344</v>
      </c>
      <c r="H49" s="18">
        <f t="shared" si="44"/>
        <v>24.96876846738877</v>
      </c>
      <c r="I49" s="18">
        <f t="shared" si="45"/>
        <v>43.76827764678698</v>
      </c>
      <c r="J49" s="18">
        <f t="shared" si="46"/>
        <v>9.737562292297419</v>
      </c>
      <c r="K49" s="18">
        <f t="shared" si="47"/>
        <v>218.97009322603483</v>
      </c>
      <c r="L49" s="18">
        <f t="shared" si="48"/>
        <v>51.26663048652961</v>
      </c>
      <c r="M49" s="18">
        <f t="shared" si="49"/>
        <v>60.47907641105926</v>
      </c>
      <c r="N49" s="18">
        <f t="shared" si="50"/>
        <v>6.117777291150581</v>
      </c>
      <c r="O49" s="13">
        <f t="shared" si="51"/>
        <v>497.7971029313178</v>
      </c>
    </row>
    <row r="50" spans="1:15" ht="11.25">
      <c r="A50" s="23" t="s">
        <v>186</v>
      </c>
      <c r="B50" s="10" t="s">
        <v>208</v>
      </c>
      <c r="C50" s="18">
        <f>AI104*C$148+AW104</f>
        <v>0</v>
      </c>
      <c r="D50" s="18">
        <f t="shared" si="40"/>
        <v>0</v>
      </c>
      <c r="E50" s="18">
        <f t="shared" si="41"/>
        <v>0</v>
      </c>
      <c r="F50" s="18">
        <f t="shared" si="42"/>
        <v>0</v>
      </c>
      <c r="G50" s="18">
        <f t="shared" si="43"/>
        <v>0</v>
      </c>
      <c r="H50" s="18">
        <f t="shared" si="44"/>
        <v>0</v>
      </c>
      <c r="I50" s="18">
        <f t="shared" si="45"/>
        <v>0</v>
      </c>
      <c r="J50" s="18">
        <f t="shared" si="46"/>
        <v>0</v>
      </c>
      <c r="K50" s="18">
        <f t="shared" si="47"/>
        <v>0</v>
      </c>
      <c r="L50" s="18">
        <f t="shared" si="48"/>
        <v>0</v>
      </c>
      <c r="M50" s="18">
        <f t="shared" si="49"/>
        <v>429.01664033314034</v>
      </c>
      <c r="N50" s="18">
        <f t="shared" si="50"/>
        <v>0</v>
      </c>
      <c r="O50" s="13">
        <f t="shared" si="51"/>
        <v>429.01664033314034</v>
      </c>
    </row>
    <row r="51" spans="1:15" ht="11.25" hidden="1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51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51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51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51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51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51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51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51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51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51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51"/>
        <v>0</v>
      </c>
      <c r="U61" s="9" t="s">
        <v>174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51"/>
        <v>0</v>
      </c>
      <c r="U62" s="9" t="s">
        <v>175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51"/>
        <v>0</v>
      </c>
      <c r="U63" s="9" t="s">
        <v>176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4061.68</v>
      </c>
      <c r="BD63" s="48">
        <v>0</v>
      </c>
      <c r="BE63" s="48">
        <v>0</v>
      </c>
      <c r="BF63" s="48">
        <v>0</v>
      </c>
      <c r="BG63" s="48">
        <v>1730</v>
      </c>
      <c r="BH63" s="48">
        <v>0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177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178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v>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179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2" ref="O67:O84">SUM(C67:N67)</f>
        <v>0</v>
      </c>
      <c r="U67" s="9" t="s">
        <v>180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48">
        <v>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2"/>
        <v>0</v>
      </c>
      <c r="U68" s="9" t="s">
        <v>181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2"/>
        <v>0</v>
      </c>
      <c r="U69" s="9" t="s">
        <v>182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2"/>
        <v>0</v>
      </c>
      <c r="U70" s="9" t="s">
        <v>183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2"/>
        <v>0</v>
      </c>
      <c r="U71" s="9" t="s">
        <v>184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2"/>
        <v>0</v>
      </c>
      <c r="U72" s="9" t="s">
        <v>185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2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2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2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3" ref="C76:N76">C77+C78</f>
        <v>0</v>
      </c>
      <c r="D76" s="18">
        <f t="shared" si="53"/>
        <v>0</v>
      </c>
      <c r="E76" s="18">
        <f t="shared" si="53"/>
        <v>0</v>
      </c>
      <c r="F76" s="18">
        <f t="shared" si="53"/>
        <v>0</v>
      </c>
      <c r="G76" s="18">
        <f t="shared" si="53"/>
        <v>0</v>
      </c>
      <c r="H76" s="18">
        <f t="shared" si="53"/>
        <v>0</v>
      </c>
      <c r="I76" s="18">
        <f t="shared" si="53"/>
        <v>0</v>
      </c>
      <c r="J76" s="18">
        <f t="shared" si="53"/>
        <v>0</v>
      </c>
      <c r="K76" s="18">
        <f t="shared" si="53"/>
        <v>0</v>
      </c>
      <c r="L76" s="18">
        <f t="shared" si="53"/>
        <v>0</v>
      </c>
      <c r="M76" s="18">
        <f t="shared" si="53"/>
        <v>0</v>
      </c>
      <c r="N76" s="18">
        <f t="shared" si="53"/>
        <v>0</v>
      </c>
      <c r="O76" s="13">
        <f t="shared" si="52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21120</v>
      </c>
      <c r="AJ76" s="48">
        <v>15840</v>
      </c>
      <c r="AK76" s="48">
        <v>1980</v>
      </c>
      <c r="AL76" s="48">
        <v>5280</v>
      </c>
      <c r="AM76" s="48">
        <v>15840</v>
      </c>
      <c r="AN76" s="48">
        <v>15840</v>
      </c>
      <c r="AO76" s="48">
        <v>15102</v>
      </c>
      <c r="AP76" s="48">
        <v>17154</v>
      </c>
      <c r="AQ76" s="48">
        <v>15248</v>
      </c>
      <c r="AR76" s="48">
        <v>12389</v>
      </c>
      <c r="AS76" s="48">
        <v>14295</v>
      </c>
      <c r="AT76" s="48">
        <v>13342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2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2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4" ref="C79:N79">C80+C81</f>
        <v>0</v>
      </c>
      <c r="D79" s="18">
        <f t="shared" si="54"/>
        <v>0</v>
      </c>
      <c r="E79" s="18">
        <f t="shared" si="54"/>
        <v>0</v>
      </c>
      <c r="F79" s="18">
        <f t="shared" si="54"/>
        <v>0</v>
      </c>
      <c r="G79" s="18">
        <f t="shared" si="54"/>
        <v>0</v>
      </c>
      <c r="H79" s="18">
        <f t="shared" si="54"/>
        <v>0</v>
      </c>
      <c r="I79" s="18">
        <f t="shared" si="54"/>
        <v>0</v>
      </c>
      <c r="J79" s="18">
        <f>J80+J81</f>
        <v>0</v>
      </c>
      <c r="K79" s="18">
        <f t="shared" si="54"/>
        <v>0</v>
      </c>
      <c r="L79" s="18">
        <f t="shared" si="54"/>
        <v>0</v>
      </c>
      <c r="M79" s="18">
        <f t="shared" si="54"/>
        <v>0</v>
      </c>
      <c r="N79" s="18">
        <f t="shared" si="54"/>
        <v>0</v>
      </c>
      <c r="O79" s="13">
        <f t="shared" si="52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2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2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</row>
    <row r="82" spans="2:60" ht="11.25" hidden="1">
      <c r="B82" s="17" t="s">
        <v>37</v>
      </c>
      <c r="C82" s="18">
        <f aca="true" t="shared" si="55" ref="C82:N82">C76-C79</f>
        <v>0</v>
      </c>
      <c r="D82" s="18">
        <f t="shared" si="55"/>
        <v>0</v>
      </c>
      <c r="E82" s="18">
        <f t="shared" si="55"/>
        <v>0</v>
      </c>
      <c r="F82" s="18">
        <f t="shared" si="55"/>
        <v>0</v>
      </c>
      <c r="G82" s="18">
        <f t="shared" si="55"/>
        <v>0</v>
      </c>
      <c r="H82" s="18">
        <f t="shared" si="55"/>
        <v>0</v>
      </c>
      <c r="I82" s="18">
        <f t="shared" si="55"/>
        <v>0</v>
      </c>
      <c r="J82" s="18">
        <f t="shared" si="55"/>
        <v>0</v>
      </c>
      <c r="K82" s="18">
        <f>K76-K79</f>
        <v>0</v>
      </c>
      <c r="L82" s="18">
        <f t="shared" si="55"/>
        <v>0</v>
      </c>
      <c r="M82" s="18">
        <f t="shared" si="55"/>
        <v>0</v>
      </c>
      <c r="N82" s="18">
        <f t="shared" si="55"/>
        <v>0</v>
      </c>
      <c r="O82" s="13">
        <f t="shared" si="52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2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2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  <c r="BF89" s="48">
        <v>0</v>
      </c>
      <c r="BG89" s="48">
        <v>0</v>
      </c>
      <c r="BH89" s="48">
        <v>0</v>
      </c>
    </row>
    <row r="90" spans="2:60" ht="11.25" hidden="1">
      <c r="B90" s="17" t="s">
        <v>222</v>
      </c>
      <c r="C90" s="13">
        <f>C146*8.5</f>
        <v>3043</v>
      </c>
      <c r="D90" s="13">
        <f aca="true" t="shared" si="56" ref="D90:N90">D146*8.5</f>
        <v>3043</v>
      </c>
      <c r="E90" s="13">
        <f t="shared" si="56"/>
        <v>3043</v>
      </c>
      <c r="F90" s="13">
        <f t="shared" si="56"/>
        <v>3043</v>
      </c>
      <c r="G90" s="13">
        <f t="shared" si="56"/>
        <v>3043</v>
      </c>
      <c r="H90" s="13">
        <f t="shared" si="56"/>
        <v>3043</v>
      </c>
      <c r="I90" s="13">
        <f t="shared" si="56"/>
        <v>3043</v>
      </c>
      <c r="J90" s="13">
        <f t="shared" si="56"/>
        <v>3043</v>
      </c>
      <c r="K90" s="13">
        <f t="shared" si="56"/>
        <v>3043</v>
      </c>
      <c r="L90" s="13">
        <f t="shared" si="56"/>
        <v>3043</v>
      </c>
      <c r="M90" s="13">
        <f t="shared" si="56"/>
        <v>3043</v>
      </c>
      <c r="N90" s="13">
        <f t="shared" si="56"/>
        <v>3043</v>
      </c>
      <c r="O90" s="13">
        <f>SUM(C90:N90)</f>
        <v>36516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0</v>
      </c>
      <c r="BG103" s="48">
        <v>0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186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 hidden="1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3895.635410028134</v>
      </c>
      <c r="D108" s="13">
        <f aca="true" t="shared" si="57" ref="D108:N108">SUM(D109:D142)</f>
        <v>3929.680819232678</v>
      </c>
      <c r="E108" s="13">
        <f t="shared" si="57"/>
        <v>3879.4617377881186</v>
      </c>
      <c r="F108" s="13">
        <f t="shared" si="57"/>
        <v>3928.2567435936357</v>
      </c>
      <c r="G108" s="13">
        <f t="shared" si="57"/>
        <v>3846.237652314329</v>
      </c>
      <c r="H108" s="13">
        <f t="shared" si="57"/>
        <v>4633.4171817131055</v>
      </c>
      <c r="I108" s="13">
        <f t="shared" si="57"/>
        <v>4933.031360920158</v>
      </c>
      <c r="J108" s="13">
        <f t="shared" si="57"/>
        <v>4551.560885378999</v>
      </c>
      <c r="K108" s="13">
        <f t="shared" si="57"/>
        <v>4469.628759288108</v>
      </c>
      <c r="L108" s="13">
        <f t="shared" si="57"/>
        <v>4677.202549728859</v>
      </c>
      <c r="M108" s="13">
        <f t="shared" si="57"/>
        <v>5183.592699432634</v>
      </c>
      <c r="N108" s="13">
        <f t="shared" si="57"/>
        <v>5377.319274777458</v>
      </c>
      <c r="O108" s="13">
        <f aca="true" t="shared" si="58" ref="O108:O142">SUM(C108:N108)</f>
        <v>53305.025074196215</v>
      </c>
      <c r="Q108" s="12">
        <f>O108/N146/12</f>
        <v>12.408059840362247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9" ref="C109:C137">V109*C$148</f>
        <v>316.7790229557455</v>
      </c>
      <c r="D109" s="18">
        <f aca="true" t="shared" si="60" ref="D109:D139">W109*D$148</f>
        <v>316.7790229557455</v>
      </c>
      <c r="E109" s="18">
        <f aca="true" t="shared" si="61" ref="E109:E139">X109*E$148</f>
        <v>316.7790229557455</v>
      </c>
      <c r="F109" s="18">
        <f aca="true" t="shared" si="62" ref="F109:F139">Y109*F$148</f>
        <v>316.7790229557455</v>
      </c>
      <c r="G109" s="18">
        <f aca="true" t="shared" si="63" ref="G109:G139">Z109*G$148</f>
        <v>316.7790229557455</v>
      </c>
      <c r="H109" s="18">
        <f aca="true" t="shared" si="64" ref="H109:H139">AA109*H$148</f>
        <v>316.7790229557455</v>
      </c>
      <c r="I109" s="18">
        <f aca="true" t="shared" si="65" ref="I109:I139">AB109*I$148</f>
        <v>347.0655384833916</v>
      </c>
      <c r="J109" s="18">
        <f aca="true" t="shared" si="66" ref="J109:J139">AC109*J$148</f>
        <v>347.0655384833916</v>
      </c>
      <c r="K109" s="18">
        <f aca="true" t="shared" si="67" ref="K109:K139">AD109*K$148</f>
        <v>347.85724579146245</v>
      </c>
      <c r="L109" s="18">
        <f aca="true" t="shared" si="68" ref="L109:L139">AE109*L$148</f>
        <v>345.02350507873393</v>
      </c>
      <c r="M109" s="18">
        <f aca="true" t="shared" si="69" ref="M109:M139">AF109*M$148</f>
        <v>347.2989235357329</v>
      </c>
      <c r="N109" s="18">
        <f aca="true" t="shared" si="70" ref="N109:N139">AG109*N$148</f>
        <v>352.4448065298727</v>
      </c>
      <c r="O109" s="13">
        <f t="shared" si="58"/>
        <v>3987.429695637058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9"/>
        <v>264.5207634067499</v>
      </c>
      <c r="D110" s="18">
        <f t="shared" si="60"/>
        <v>162.8418461712501</v>
      </c>
      <c r="E110" s="18">
        <f t="shared" si="61"/>
        <v>150.68780475061223</v>
      </c>
      <c r="F110" s="18">
        <f t="shared" si="62"/>
        <v>176.51460649866726</v>
      </c>
      <c r="G110" s="18">
        <f t="shared" si="63"/>
        <v>133.67300479499988</v>
      </c>
      <c r="H110" s="18">
        <f t="shared" si="64"/>
        <v>149.96705679485254</v>
      </c>
      <c r="I110" s="18">
        <f t="shared" si="65"/>
        <v>202.4679681556206</v>
      </c>
      <c r="J110" s="18">
        <f t="shared" si="66"/>
        <v>290.6759344913159</v>
      </c>
      <c r="K110" s="18">
        <f t="shared" si="67"/>
        <v>175.9239363882566</v>
      </c>
      <c r="L110" s="18">
        <f t="shared" si="68"/>
        <v>393.5880171577893</v>
      </c>
      <c r="M110" s="18">
        <f t="shared" si="69"/>
        <v>380.7278143471631</v>
      </c>
      <c r="N110" s="18">
        <f t="shared" si="70"/>
        <v>171.58554851455176</v>
      </c>
      <c r="O110" s="13">
        <f t="shared" si="58"/>
        <v>2653.174301471829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9"/>
        <v>18.018698893991896</v>
      </c>
      <c r="D111" s="18">
        <f t="shared" si="60"/>
        <v>10.725416008328509</v>
      </c>
      <c r="E111" s="18">
        <f t="shared" si="61"/>
        <v>21.02181537632388</v>
      </c>
      <c r="F111" s="18">
        <f t="shared" si="62"/>
        <v>10.725416008328509</v>
      </c>
      <c r="G111" s="18">
        <f t="shared" si="63"/>
        <v>22.73788193765644</v>
      </c>
      <c r="H111" s="18">
        <f t="shared" si="64"/>
        <v>11.068629320595022</v>
      </c>
      <c r="I111" s="18">
        <f t="shared" si="65"/>
        <v>22.73788193765644</v>
      </c>
      <c r="J111" s="18">
        <f t="shared" si="66"/>
        <v>33.46329794598495</v>
      </c>
      <c r="K111" s="18">
        <f t="shared" si="67"/>
        <v>19.305748814991315</v>
      </c>
      <c r="L111" s="18">
        <f t="shared" si="68"/>
        <v>11.154432648661649</v>
      </c>
      <c r="M111" s="18">
        <f t="shared" si="69"/>
        <v>22.73788193765644</v>
      </c>
      <c r="N111" s="18">
        <f t="shared" si="70"/>
        <v>0</v>
      </c>
      <c r="O111" s="13">
        <f t="shared" si="58"/>
        <v>203.69710083017503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9"/>
        <v>12.441482569661071</v>
      </c>
      <c r="D112" s="18">
        <f t="shared" si="60"/>
        <v>23.59591521832272</v>
      </c>
      <c r="E112" s="18">
        <f t="shared" si="61"/>
        <v>0</v>
      </c>
      <c r="F112" s="18">
        <f t="shared" si="62"/>
        <v>12.01246592932793</v>
      </c>
      <c r="G112" s="18">
        <f t="shared" si="63"/>
        <v>0</v>
      </c>
      <c r="H112" s="18">
        <f t="shared" si="64"/>
        <v>8.580332806662808</v>
      </c>
      <c r="I112" s="18">
        <f t="shared" si="65"/>
        <v>36.03739778798379</v>
      </c>
      <c r="J112" s="18">
        <f t="shared" si="66"/>
        <v>4.290166403331404</v>
      </c>
      <c r="K112" s="18">
        <f t="shared" si="67"/>
        <v>0</v>
      </c>
      <c r="L112" s="18">
        <f t="shared" si="68"/>
        <v>23.16689857798958</v>
      </c>
      <c r="M112" s="18">
        <f t="shared" si="69"/>
        <v>8.580332806662808</v>
      </c>
      <c r="N112" s="18">
        <f t="shared" si="70"/>
        <v>8.580332806662808</v>
      </c>
      <c r="O112" s="13">
        <f t="shared" si="58"/>
        <v>137.2853249066049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9"/>
        <v>6.006232964663965</v>
      </c>
      <c r="D113" s="18">
        <f t="shared" si="60"/>
        <v>0</v>
      </c>
      <c r="E113" s="18">
        <f t="shared" si="61"/>
        <v>1.287049920999421</v>
      </c>
      <c r="F113" s="18">
        <f t="shared" si="62"/>
        <v>0</v>
      </c>
      <c r="G113" s="18">
        <f t="shared" si="63"/>
        <v>5.148199683997684</v>
      </c>
      <c r="H113" s="18">
        <f t="shared" si="64"/>
        <v>12.01246592932793</v>
      </c>
      <c r="I113" s="18">
        <f t="shared" si="65"/>
        <v>1.287049920999421</v>
      </c>
      <c r="J113" s="18">
        <f t="shared" si="66"/>
        <v>22.308865297323297</v>
      </c>
      <c r="K113" s="18">
        <f t="shared" si="67"/>
        <v>0</v>
      </c>
      <c r="L113" s="18">
        <f t="shared" si="68"/>
        <v>12.01246592932793</v>
      </c>
      <c r="M113" s="18">
        <f t="shared" si="69"/>
        <v>19.734765455324457</v>
      </c>
      <c r="N113" s="18">
        <f t="shared" si="70"/>
        <v>6.606856261130361</v>
      </c>
      <c r="O113" s="13">
        <f t="shared" si="58"/>
        <v>86.40395136309448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9"/>
        <v>4.118559747198147</v>
      </c>
      <c r="D114" s="18">
        <f t="shared" si="60"/>
        <v>2.5054571795455396</v>
      </c>
      <c r="E114" s="18">
        <f t="shared" si="61"/>
        <v>9.755838401175613</v>
      </c>
      <c r="F114" s="18">
        <f t="shared" si="62"/>
        <v>17.1177639492923</v>
      </c>
      <c r="G114" s="18">
        <f t="shared" si="63"/>
        <v>3.4149724570517974</v>
      </c>
      <c r="H114" s="18">
        <f t="shared" si="64"/>
        <v>58.87824371932018</v>
      </c>
      <c r="I114" s="18">
        <f t="shared" si="65"/>
        <v>24.50543049582898</v>
      </c>
      <c r="J114" s="18">
        <f t="shared" si="66"/>
        <v>0.9438366087329088</v>
      </c>
      <c r="K114" s="18">
        <f t="shared" si="67"/>
        <v>2.574099841998842</v>
      </c>
      <c r="L114" s="18">
        <f t="shared" si="68"/>
        <v>17.503878925592126</v>
      </c>
      <c r="M114" s="18">
        <f t="shared" si="69"/>
        <v>15.444599051993054</v>
      </c>
      <c r="N114" s="18">
        <f t="shared" si="70"/>
        <v>3.337749461791832</v>
      </c>
      <c r="O114" s="13">
        <f t="shared" si="58"/>
        <v>160.10042983952135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9"/>
        <v>27.028048340987844</v>
      </c>
      <c r="D115" s="18">
        <f t="shared" si="60"/>
        <v>229.61631276255787</v>
      </c>
      <c r="E115" s="18">
        <f t="shared" si="61"/>
        <v>205.92798735990738</v>
      </c>
      <c r="F115" s="18">
        <f t="shared" si="62"/>
        <v>344.1055810750771</v>
      </c>
      <c r="G115" s="18">
        <f t="shared" si="63"/>
        <v>362.94301532548087</v>
      </c>
      <c r="H115" s="18">
        <f t="shared" si="64"/>
        <v>656.3053662152348</v>
      </c>
      <c r="I115" s="18">
        <f t="shared" si="65"/>
        <v>511.0830618558107</v>
      </c>
      <c r="J115" s="18">
        <f t="shared" si="66"/>
        <v>705.0802680547096</v>
      </c>
      <c r="K115" s="18">
        <f t="shared" si="67"/>
        <v>603.1411951285116</v>
      </c>
      <c r="L115" s="18">
        <f t="shared" si="68"/>
        <v>361.2320111605042</v>
      </c>
      <c r="M115" s="18">
        <f t="shared" si="69"/>
        <v>529.0294285442424</v>
      </c>
      <c r="N115" s="18">
        <f t="shared" si="70"/>
        <v>484.78880357644863</v>
      </c>
      <c r="O115" s="13">
        <f t="shared" si="58"/>
        <v>5020.281079399473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9"/>
        <v>0</v>
      </c>
      <c r="D116" s="18">
        <f t="shared" si="60"/>
        <v>0</v>
      </c>
      <c r="E116" s="18">
        <f t="shared" si="61"/>
        <v>0</v>
      </c>
      <c r="F116" s="18">
        <f t="shared" si="62"/>
        <v>0</v>
      </c>
      <c r="G116" s="18">
        <f t="shared" si="63"/>
        <v>0</v>
      </c>
      <c r="H116" s="18">
        <f t="shared" si="64"/>
        <v>0</v>
      </c>
      <c r="I116" s="18">
        <f t="shared" si="65"/>
        <v>0</v>
      </c>
      <c r="J116" s="18">
        <f t="shared" si="66"/>
        <v>0</v>
      </c>
      <c r="K116" s="18">
        <f t="shared" si="67"/>
        <v>0</v>
      </c>
      <c r="L116" s="18">
        <f t="shared" si="68"/>
        <v>0</v>
      </c>
      <c r="M116" s="18">
        <f t="shared" si="69"/>
        <v>0</v>
      </c>
      <c r="N116" s="18">
        <f t="shared" si="70"/>
        <v>0</v>
      </c>
      <c r="O116" s="13">
        <f t="shared" si="58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9"/>
        <v>181.04916938144183</v>
      </c>
      <c r="D117" s="18">
        <f t="shared" si="60"/>
        <v>174.59485638439844</v>
      </c>
      <c r="E117" s="18">
        <f t="shared" si="61"/>
        <v>173.72534459685946</v>
      </c>
      <c r="F117" s="18">
        <f t="shared" si="62"/>
        <v>178.64978331609257</v>
      </c>
      <c r="G117" s="18">
        <f t="shared" si="63"/>
        <v>205.0496322383832</v>
      </c>
      <c r="H117" s="18">
        <f t="shared" si="64"/>
        <v>300.2962684445418</v>
      </c>
      <c r="I117" s="18">
        <f t="shared" si="65"/>
        <v>306.9046133085726</v>
      </c>
      <c r="J117" s="18">
        <f t="shared" si="66"/>
        <v>224.18347892412658</v>
      </c>
      <c r="K117" s="18">
        <f t="shared" si="67"/>
        <v>302.10797834772535</v>
      </c>
      <c r="L117" s="18">
        <f t="shared" si="68"/>
        <v>407.0715795867591</v>
      </c>
      <c r="M117" s="18">
        <f t="shared" si="69"/>
        <v>448.49299190532656</v>
      </c>
      <c r="N117" s="18">
        <f t="shared" si="70"/>
        <v>422.51251080083495</v>
      </c>
      <c r="O117" s="13">
        <f t="shared" si="58"/>
        <v>3324.6382072350625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9"/>
        <v>1525.3617450812494</v>
      </c>
      <c r="D118" s="18">
        <f t="shared" si="60"/>
        <v>1381.433581872712</v>
      </c>
      <c r="E118" s="18">
        <f t="shared" si="61"/>
        <v>1407.1745802927003</v>
      </c>
      <c r="F118" s="18">
        <f t="shared" si="62"/>
        <v>1390.0139146793747</v>
      </c>
      <c r="G118" s="18">
        <f t="shared" si="63"/>
        <v>1390.0139146793747</v>
      </c>
      <c r="H118" s="18">
        <f t="shared" si="64"/>
        <v>1516.5738235776512</v>
      </c>
      <c r="I118" s="18">
        <f t="shared" si="65"/>
        <v>1534.5925224716432</v>
      </c>
      <c r="J118" s="18">
        <f t="shared" si="66"/>
        <v>1719.06970233013</v>
      </c>
      <c r="K118" s="18">
        <f t="shared" si="67"/>
        <v>1137.6234251713884</v>
      </c>
      <c r="L118" s="18">
        <f t="shared" si="68"/>
        <v>1507.9935141718959</v>
      </c>
      <c r="M118" s="18">
        <f t="shared" si="69"/>
        <v>1621.6829004592705</v>
      </c>
      <c r="N118" s="18">
        <f t="shared" si="70"/>
        <v>2385.0150479384138</v>
      </c>
      <c r="O118" s="13">
        <f t="shared" si="58"/>
        <v>18516.548672725803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9"/>
        <v>0</v>
      </c>
      <c r="D119" s="18">
        <f t="shared" si="60"/>
        <v>0</v>
      </c>
      <c r="E119" s="18">
        <f t="shared" si="61"/>
        <v>0</v>
      </c>
      <c r="F119" s="18">
        <f t="shared" si="62"/>
        <v>0</v>
      </c>
      <c r="G119" s="18">
        <f t="shared" si="63"/>
        <v>0</v>
      </c>
      <c r="H119" s="18">
        <f t="shared" si="64"/>
        <v>0</v>
      </c>
      <c r="I119" s="18">
        <f t="shared" si="65"/>
        <v>0</v>
      </c>
      <c r="J119" s="18">
        <f t="shared" si="66"/>
        <v>0</v>
      </c>
      <c r="K119" s="18">
        <f t="shared" si="67"/>
        <v>0</v>
      </c>
      <c r="L119" s="18">
        <f t="shared" si="68"/>
        <v>0</v>
      </c>
      <c r="M119" s="18">
        <f t="shared" si="69"/>
        <v>0</v>
      </c>
      <c r="N119" s="18">
        <f t="shared" si="70"/>
        <v>0</v>
      </c>
      <c r="O119" s="13">
        <f t="shared" si="58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9"/>
        <v>283.15098261987265</v>
      </c>
      <c r="D120" s="18">
        <f t="shared" si="60"/>
        <v>283.15098261987265</v>
      </c>
      <c r="E120" s="18">
        <f t="shared" si="61"/>
        <v>257.4099841998842</v>
      </c>
      <c r="F120" s="18">
        <f t="shared" si="62"/>
        <v>257.4099841998842</v>
      </c>
      <c r="G120" s="18">
        <f t="shared" si="63"/>
        <v>257.4099841998842</v>
      </c>
      <c r="H120" s="18">
        <f t="shared" si="64"/>
        <v>257.4099841998842</v>
      </c>
      <c r="I120" s="18">
        <f t="shared" si="65"/>
        <v>514.8199683997684</v>
      </c>
      <c r="J120" s="18">
        <f t="shared" si="66"/>
        <v>257.4099841998842</v>
      </c>
      <c r="K120" s="18">
        <f t="shared" si="67"/>
        <v>257.4099841998842</v>
      </c>
      <c r="L120" s="18">
        <f t="shared" si="68"/>
        <v>257.4099841998842</v>
      </c>
      <c r="M120" s="18">
        <f t="shared" si="69"/>
        <v>257.4099841998842</v>
      </c>
      <c r="N120" s="18">
        <f t="shared" si="70"/>
        <v>257.4099841998842</v>
      </c>
      <c r="O120" s="13">
        <f t="shared" si="58"/>
        <v>3397.811791438471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9"/>
        <v>0</v>
      </c>
      <c r="D121" s="18">
        <f t="shared" si="60"/>
        <v>0</v>
      </c>
      <c r="E121" s="18">
        <f t="shared" si="61"/>
        <v>266.8483502872133</v>
      </c>
      <c r="F121" s="18">
        <f t="shared" si="62"/>
        <v>306.146274541729</v>
      </c>
      <c r="G121" s="18">
        <f t="shared" si="63"/>
        <v>0</v>
      </c>
      <c r="H121" s="18">
        <f t="shared" si="64"/>
        <v>0</v>
      </c>
      <c r="I121" s="18">
        <f t="shared" si="65"/>
        <v>0</v>
      </c>
      <c r="J121" s="18">
        <f t="shared" si="66"/>
        <v>0</v>
      </c>
      <c r="K121" s="18">
        <f t="shared" si="67"/>
        <v>0</v>
      </c>
      <c r="L121" s="18">
        <f t="shared" si="68"/>
        <v>0</v>
      </c>
      <c r="M121" s="18">
        <f t="shared" si="69"/>
        <v>0</v>
      </c>
      <c r="N121" s="18">
        <f t="shared" si="70"/>
        <v>0</v>
      </c>
      <c r="O121" s="13">
        <f t="shared" si="58"/>
        <v>572.9946248289423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9"/>
        <v>280.0191611454407</v>
      </c>
      <c r="D122" s="18">
        <f t="shared" si="60"/>
        <v>375.21795363536455</v>
      </c>
      <c r="E122" s="18">
        <f t="shared" si="61"/>
        <v>205.92798735990738</v>
      </c>
      <c r="F122" s="18">
        <f t="shared" si="62"/>
        <v>180.18698893991896</v>
      </c>
      <c r="G122" s="18">
        <f t="shared" si="63"/>
        <v>180.18698893991896</v>
      </c>
      <c r="H122" s="18">
        <f t="shared" si="64"/>
        <v>270.28048340987846</v>
      </c>
      <c r="I122" s="18">
        <f t="shared" si="65"/>
        <v>172.23302042814254</v>
      </c>
      <c r="J122" s="18">
        <f t="shared" si="66"/>
        <v>158.73615692326194</v>
      </c>
      <c r="K122" s="18">
        <f t="shared" si="67"/>
        <v>432.25142580125225</v>
      </c>
      <c r="L122" s="18">
        <f t="shared" si="68"/>
        <v>354.0245316029074</v>
      </c>
      <c r="M122" s="18">
        <f t="shared" si="69"/>
        <v>385.68595965949316</v>
      </c>
      <c r="N122" s="18">
        <f t="shared" si="70"/>
        <v>171.60665613325614</v>
      </c>
      <c r="O122" s="13">
        <f t="shared" si="58"/>
        <v>3166.3573139787422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0</v>
      </c>
      <c r="BC122" s="48">
        <v>0</v>
      </c>
      <c r="BD122" s="48">
        <v>0</v>
      </c>
      <c r="BE122" s="48">
        <v>0</v>
      </c>
      <c r="BF122" s="48">
        <v>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9"/>
        <v>13.595537332157217</v>
      </c>
      <c r="D123" s="18">
        <f t="shared" si="60"/>
        <v>12.968829823958567</v>
      </c>
      <c r="E123" s="18">
        <f t="shared" si="61"/>
        <v>11.42488473872766</v>
      </c>
      <c r="F123" s="18">
        <f t="shared" si="62"/>
        <v>9.365004241832121</v>
      </c>
      <c r="G123" s="18">
        <f t="shared" si="63"/>
        <v>9.365004241832121</v>
      </c>
      <c r="H123" s="18">
        <f t="shared" si="64"/>
        <v>11.318746021909243</v>
      </c>
      <c r="I123" s="18">
        <f t="shared" si="65"/>
        <v>0</v>
      </c>
      <c r="J123" s="18">
        <f t="shared" si="66"/>
        <v>0</v>
      </c>
      <c r="K123" s="18">
        <f t="shared" si="67"/>
        <v>0</v>
      </c>
      <c r="L123" s="18">
        <f t="shared" si="68"/>
        <v>0</v>
      </c>
      <c r="M123" s="18">
        <f t="shared" si="69"/>
        <v>0</v>
      </c>
      <c r="N123" s="18">
        <f t="shared" si="70"/>
        <v>0</v>
      </c>
      <c r="O123" s="13">
        <f t="shared" si="58"/>
        <v>68.03800640041695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9"/>
        <v>0</v>
      </c>
      <c r="D124" s="18">
        <f t="shared" si="60"/>
        <v>0</v>
      </c>
      <c r="E124" s="18">
        <f t="shared" si="61"/>
        <v>3.432133122665123</v>
      </c>
      <c r="F124" s="18">
        <f t="shared" si="62"/>
        <v>0</v>
      </c>
      <c r="G124" s="18">
        <f t="shared" si="63"/>
        <v>1.2698892553860954</v>
      </c>
      <c r="H124" s="18">
        <f t="shared" si="64"/>
        <v>0</v>
      </c>
      <c r="I124" s="18">
        <f t="shared" si="65"/>
        <v>0</v>
      </c>
      <c r="J124" s="18">
        <f t="shared" si="66"/>
        <v>0</v>
      </c>
      <c r="K124" s="18">
        <f t="shared" si="67"/>
        <v>8.262860492816284</v>
      </c>
      <c r="L124" s="18">
        <f t="shared" si="68"/>
        <v>0.3003116482331983</v>
      </c>
      <c r="M124" s="18">
        <f t="shared" si="69"/>
        <v>5.148199683997684</v>
      </c>
      <c r="N124" s="18">
        <f t="shared" si="70"/>
        <v>38.34550731297609</v>
      </c>
      <c r="O124" s="13">
        <f t="shared" si="58"/>
        <v>56.758901516074474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9"/>
        <v>22.22306196925667</v>
      </c>
      <c r="D125" s="18">
        <f t="shared" si="60"/>
        <v>12.01246592932793</v>
      </c>
      <c r="E125" s="18">
        <f t="shared" si="61"/>
        <v>17.160665613325616</v>
      </c>
      <c r="F125" s="18">
        <f t="shared" si="62"/>
        <v>16.302632332659332</v>
      </c>
      <c r="G125" s="18">
        <f t="shared" si="63"/>
        <v>37.75346434931635</v>
      </c>
      <c r="H125" s="18">
        <f t="shared" si="64"/>
        <v>9.438366087329088</v>
      </c>
      <c r="I125" s="18">
        <f t="shared" si="65"/>
        <v>29.173131542653543</v>
      </c>
      <c r="J125" s="18">
        <f t="shared" si="66"/>
        <v>17.160665613325616</v>
      </c>
      <c r="K125" s="18">
        <f t="shared" si="67"/>
        <v>19.734765455324457</v>
      </c>
      <c r="L125" s="18">
        <f t="shared" si="68"/>
        <v>2.574099841998842</v>
      </c>
      <c r="M125" s="18">
        <f t="shared" si="69"/>
        <v>30.889198103986107</v>
      </c>
      <c r="N125" s="18">
        <f t="shared" si="70"/>
        <v>8.580332806662808</v>
      </c>
      <c r="O125" s="13">
        <f t="shared" si="58"/>
        <v>223.00284964516635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187</v>
      </c>
      <c r="C126" s="18">
        <f t="shared" si="59"/>
        <v>248.8296513932214</v>
      </c>
      <c r="D126" s="18">
        <f t="shared" si="60"/>
        <v>248.8296513932214</v>
      </c>
      <c r="E126" s="18">
        <f t="shared" si="61"/>
        <v>248.8296513932214</v>
      </c>
      <c r="F126" s="18">
        <f t="shared" si="62"/>
        <v>248.8296513932214</v>
      </c>
      <c r="G126" s="18">
        <f t="shared" si="63"/>
        <v>248.8296513932214</v>
      </c>
      <c r="H126" s="18">
        <f t="shared" si="64"/>
        <v>248.8296513932214</v>
      </c>
      <c r="I126" s="18">
        <f t="shared" si="65"/>
        <v>497.6593027864428</v>
      </c>
      <c r="J126" s="18">
        <f t="shared" si="66"/>
        <v>248.8296513932214</v>
      </c>
      <c r="K126" s="18">
        <f t="shared" si="67"/>
        <v>248.8296513932214</v>
      </c>
      <c r="L126" s="18">
        <f t="shared" si="68"/>
        <v>248.8296513932214</v>
      </c>
      <c r="M126" s="18">
        <f t="shared" si="69"/>
        <v>248.8296513932214</v>
      </c>
      <c r="N126" s="18">
        <f t="shared" si="70"/>
        <v>248.8296513932214</v>
      </c>
      <c r="O126" s="13">
        <f t="shared" si="58"/>
        <v>3234.7854681118783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9"/>
        <v>0</v>
      </c>
      <c r="D127" s="18">
        <f t="shared" si="60"/>
        <v>0</v>
      </c>
      <c r="E127" s="18">
        <f t="shared" si="61"/>
        <v>0</v>
      </c>
      <c r="F127" s="18">
        <f t="shared" si="62"/>
        <v>0</v>
      </c>
      <c r="G127" s="18">
        <f t="shared" si="63"/>
        <v>0</v>
      </c>
      <c r="H127" s="18">
        <f t="shared" si="64"/>
        <v>0</v>
      </c>
      <c r="I127" s="18">
        <f t="shared" si="65"/>
        <v>0</v>
      </c>
      <c r="J127" s="18">
        <f t="shared" si="66"/>
        <v>0</v>
      </c>
      <c r="K127" s="18">
        <f t="shared" si="67"/>
        <v>0</v>
      </c>
      <c r="L127" s="18">
        <f t="shared" si="68"/>
        <v>0</v>
      </c>
      <c r="M127" s="18">
        <f t="shared" si="69"/>
        <v>0</v>
      </c>
      <c r="N127" s="18">
        <f t="shared" si="70"/>
        <v>0</v>
      </c>
      <c r="O127" s="13">
        <f t="shared" si="58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9"/>
        <v>0</v>
      </c>
      <c r="D128" s="18">
        <f t="shared" si="60"/>
        <v>40.670777503581704</v>
      </c>
      <c r="E128" s="18">
        <f t="shared" si="61"/>
        <v>0</v>
      </c>
      <c r="F128" s="18">
        <f t="shared" si="62"/>
        <v>95.57632713341701</v>
      </c>
      <c r="G128" s="18">
        <f t="shared" si="63"/>
        <v>181.0278615549719</v>
      </c>
      <c r="H128" s="18">
        <f t="shared" si="64"/>
        <v>0</v>
      </c>
      <c r="I128" s="18">
        <f t="shared" si="65"/>
        <v>0</v>
      </c>
      <c r="J128" s="18">
        <f t="shared" si="66"/>
        <v>12.870499209994211</v>
      </c>
      <c r="K128" s="18">
        <f t="shared" si="67"/>
        <v>93.97180489857107</v>
      </c>
      <c r="L128" s="18">
        <f t="shared" si="68"/>
        <v>169.20416294739056</v>
      </c>
      <c r="M128" s="18">
        <f t="shared" si="69"/>
        <v>165.6004231685922</v>
      </c>
      <c r="N128" s="18">
        <f t="shared" si="70"/>
        <v>128.8422774248487</v>
      </c>
      <c r="O128" s="13">
        <f t="shared" si="58"/>
        <v>887.7641338413674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9"/>
        <v>180.6124018404733</v>
      </c>
      <c r="D129" s="18">
        <f t="shared" si="60"/>
        <v>175.36381226263765</v>
      </c>
      <c r="E129" s="18">
        <f t="shared" si="61"/>
        <v>174.99382831201433</v>
      </c>
      <c r="F129" s="18">
        <f t="shared" si="62"/>
        <v>2.9622740981722675</v>
      </c>
      <c r="G129" s="18">
        <f t="shared" si="63"/>
        <v>2.247789785361456</v>
      </c>
      <c r="H129" s="18">
        <f t="shared" si="64"/>
        <v>0</v>
      </c>
      <c r="I129" s="18">
        <f t="shared" si="65"/>
        <v>0</v>
      </c>
      <c r="J129" s="18">
        <f t="shared" si="66"/>
        <v>0</v>
      </c>
      <c r="K129" s="18">
        <f t="shared" si="67"/>
        <v>0</v>
      </c>
      <c r="L129" s="18">
        <f t="shared" si="68"/>
        <v>0</v>
      </c>
      <c r="M129" s="18">
        <f t="shared" si="69"/>
        <v>0</v>
      </c>
      <c r="N129" s="18">
        <f t="shared" si="70"/>
        <v>0</v>
      </c>
      <c r="O129" s="13">
        <f t="shared" si="58"/>
        <v>536.180106298659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9"/>
        <v>0</v>
      </c>
      <c r="D130" s="18">
        <f t="shared" si="60"/>
        <v>0</v>
      </c>
      <c r="E130" s="18">
        <f t="shared" si="61"/>
        <v>0</v>
      </c>
      <c r="F130" s="18">
        <f t="shared" si="62"/>
        <v>0</v>
      </c>
      <c r="G130" s="18">
        <f t="shared" si="63"/>
        <v>0</v>
      </c>
      <c r="H130" s="18">
        <f t="shared" si="64"/>
        <v>0</v>
      </c>
      <c r="I130" s="18">
        <f t="shared" si="65"/>
        <v>0</v>
      </c>
      <c r="J130" s="18">
        <f t="shared" si="66"/>
        <v>0</v>
      </c>
      <c r="K130" s="18">
        <f t="shared" si="67"/>
        <v>0</v>
      </c>
      <c r="L130" s="18">
        <f t="shared" si="68"/>
        <v>0</v>
      </c>
      <c r="M130" s="18">
        <f t="shared" si="69"/>
        <v>0</v>
      </c>
      <c r="N130" s="18">
        <f t="shared" si="70"/>
        <v>0</v>
      </c>
      <c r="O130" s="13">
        <f t="shared" si="58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9"/>
        <v>0</v>
      </c>
      <c r="D131" s="18">
        <f t="shared" si="60"/>
        <v>0</v>
      </c>
      <c r="E131" s="18">
        <f t="shared" si="61"/>
        <v>0</v>
      </c>
      <c r="F131" s="18">
        <f t="shared" si="62"/>
        <v>0</v>
      </c>
      <c r="G131" s="18">
        <f t="shared" si="63"/>
        <v>0</v>
      </c>
      <c r="H131" s="18">
        <f t="shared" si="64"/>
        <v>0</v>
      </c>
      <c r="I131" s="18">
        <f t="shared" si="65"/>
        <v>0</v>
      </c>
      <c r="J131" s="18">
        <f t="shared" si="66"/>
        <v>0</v>
      </c>
      <c r="K131" s="18">
        <f t="shared" si="67"/>
        <v>0</v>
      </c>
      <c r="L131" s="18">
        <f t="shared" si="68"/>
        <v>0</v>
      </c>
      <c r="M131" s="18">
        <f t="shared" si="69"/>
        <v>0</v>
      </c>
      <c r="N131" s="18">
        <f t="shared" si="70"/>
        <v>0</v>
      </c>
      <c r="O131" s="13">
        <f t="shared" si="58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9"/>
        <v>257.4099841998842</v>
      </c>
      <c r="D132" s="18">
        <f t="shared" si="60"/>
        <v>257.4099841998842</v>
      </c>
      <c r="E132" s="18">
        <f t="shared" si="61"/>
        <v>257.4099841998842</v>
      </c>
      <c r="F132" s="18">
        <f t="shared" si="62"/>
        <v>257.4099841998842</v>
      </c>
      <c r="G132" s="18">
        <f t="shared" si="63"/>
        <v>257.4099841998842</v>
      </c>
      <c r="H132" s="18">
        <f t="shared" si="64"/>
        <v>257.4099841998842</v>
      </c>
      <c r="I132" s="18">
        <f t="shared" si="65"/>
        <v>514.8199683997684</v>
      </c>
      <c r="J132" s="18">
        <f t="shared" si="66"/>
        <v>257.4099841998842</v>
      </c>
      <c r="K132" s="18">
        <f t="shared" si="67"/>
        <v>257.4099841998842</v>
      </c>
      <c r="L132" s="18">
        <f t="shared" si="68"/>
        <v>257.4099841998842</v>
      </c>
      <c r="M132" s="18">
        <f t="shared" si="69"/>
        <v>321.7624802498553</v>
      </c>
      <c r="N132" s="18">
        <f t="shared" si="70"/>
        <v>471.9183043664544</v>
      </c>
      <c r="O132" s="13">
        <f t="shared" si="58"/>
        <v>3625.1906108150356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9"/>
        <v>42.901664033314034</v>
      </c>
      <c r="D133" s="18">
        <f t="shared" si="60"/>
        <v>4.290166403331404</v>
      </c>
      <c r="E133" s="18">
        <f t="shared" si="61"/>
        <v>0</v>
      </c>
      <c r="F133" s="18">
        <f t="shared" si="62"/>
        <v>0</v>
      </c>
      <c r="G133" s="18">
        <f t="shared" si="63"/>
        <v>25.740998419988422</v>
      </c>
      <c r="H133" s="18">
        <f t="shared" si="64"/>
        <v>0</v>
      </c>
      <c r="I133" s="18">
        <f t="shared" si="65"/>
        <v>0</v>
      </c>
      <c r="J133" s="18">
        <f t="shared" si="66"/>
        <v>42.60135238508084</v>
      </c>
      <c r="K133" s="18">
        <f t="shared" si="67"/>
        <v>0</v>
      </c>
      <c r="L133" s="18">
        <f t="shared" si="68"/>
        <v>0</v>
      </c>
      <c r="M133" s="18">
        <f t="shared" si="69"/>
        <v>42.901664033314034</v>
      </c>
      <c r="N133" s="18">
        <f t="shared" si="70"/>
        <v>0</v>
      </c>
      <c r="O133" s="13">
        <f t="shared" si="58"/>
        <v>158.43584527502873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9"/>
        <v>1.4805364257896676</v>
      </c>
      <c r="D134" s="18">
        <f t="shared" si="60"/>
        <v>2.954637601974338</v>
      </c>
      <c r="E134" s="18">
        <f t="shared" si="61"/>
        <v>2.6749187524771303</v>
      </c>
      <c r="F134" s="18">
        <f t="shared" si="62"/>
        <v>3.2670475194649304</v>
      </c>
      <c r="G134" s="18">
        <f t="shared" si="63"/>
        <v>3.5632406079509304</v>
      </c>
      <c r="H134" s="18">
        <f t="shared" si="64"/>
        <v>3.0525391992983604</v>
      </c>
      <c r="I134" s="18">
        <f t="shared" si="65"/>
        <v>5.415219640941031</v>
      </c>
      <c r="J134" s="18">
        <f t="shared" si="66"/>
        <v>2.3541859121640747</v>
      </c>
      <c r="K134" s="18">
        <f t="shared" si="67"/>
        <v>3.12838934130926</v>
      </c>
      <c r="L134" s="18">
        <f t="shared" si="68"/>
        <v>2.9132803978462225</v>
      </c>
      <c r="M134" s="18">
        <f t="shared" si="69"/>
        <v>3.9888251151614056</v>
      </c>
      <c r="N134" s="18">
        <f t="shared" si="70"/>
        <v>9.650986734278192</v>
      </c>
      <c r="O134" s="13">
        <f t="shared" si="58"/>
        <v>44.443807248655546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9"/>
        <v>2.574099841998842</v>
      </c>
      <c r="D135" s="18">
        <f t="shared" si="60"/>
        <v>30.889198103986107</v>
      </c>
      <c r="E135" s="18">
        <f t="shared" si="61"/>
        <v>0</v>
      </c>
      <c r="F135" s="18">
        <f t="shared" si="62"/>
        <v>0</v>
      </c>
      <c r="G135" s="18">
        <f t="shared" si="63"/>
        <v>0</v>
      </c>
      <c r="H135" s="18">
        <f t="shared" si="64"/>
        <v>0</v>
      </c>
      <c r="I135" s="18">
        <f t="shared" si="65"/>
        <v>0</v>
      </c>
      <c r="J135" s="18">
        <f t="shared" si="66"/>
        <v>0</v>
      </c>
      <c r="K135" s="18">
        <f t="shared" si="67"/>
        <v>0</v>
      </c>
      <c r="L135" s="18">
        <f t="shared" si="68"/>
        <v>2.574099841998842</v>
      </c>
      <c r="M135" s="18">
        <f t="shared" si="69"/>
        <v>0</v>
      </c>
      <c r="N135" s="18">
        <f t="shared" si="70"/>
        <v>0</v>
      </c>
      <c r="O135" s="13">
        <f t="shared" si="58"/>
        <v>36.03739778798379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9"/>
        <v>0</v>
      </c>
      <c r="D136" s="18">
        <f t="shared" si="60"/>
        <v>0</v>
      </c>
      <c r="E136" s="18">
        <f t="shared" si="61"/>
        <v>0</v>
      </c>
      <c r="F136" s="18">
        <f t="shared" si="62"/>
        <v>0</v>
      </c>
      <c r="G136" s="18">
        <f t="shared" si="63"/>
        <v>0</v>
      </c>
      <c r="H136" s="18">
        <f t="shared" si="64"/>
        <v>0</v>
      </c>
      <c r="I136" s="18">
        <f t="shared" si="65"/>
        <v>0</v>
      </c>
      <c r="J136" s="18">
        <f t="shared" si="66"/>
        <v>0</v>
      </c>
      <c r="K136" s="18">
        <f t="shared" si="67"/>
        <v>0</v>
      </c>
      <c r="L136" s="18">
        <f t="shared" si="68"/>
        <v>0</v>
      </c>
      <c r="M136" s="18">
        <f t="shared" si="69"/>
        <v>0</v>
      </c>
      <c r="N136" s="18">
        <f t="shared" si="70"/>
        <v>0</v>
      </c>
      <c r="O136" s="13">
        <f t="shared" si="58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9"/>
        <v>42.901664033314034</v>
      </c>
      <c r="D137" s="18">
        <f t="shared" si="60"/>
        <v>44.2487762839601</v>
      </c>
      <c r="E137" s="18">
        <f t="shared" si="61"/>
        <v>0</v>
      </c>
      <c r="F137" s="18">
        <f t="shared" si="62"/>
        <v>0</v>
      </c>
      <c r="G137" s="18">
        <f t="shared" si="63"/>
        <v>3.0031164823319827</v>
      </c>
      <c r="H137" s="18">
        <f t="shared" si="64"/>
        <v>344.8521558325849</v>
      </c>
      <c r="I137" s="18">
        <f t="shared" si="65"/>
        <v>1.063961268026188</v>
      </c>
      <c r="J137" s="18">
        <f t="shared" si="66"/>
        <v>0</v>
      </c>
      <c r="K137" s="18">
        <f t="shared" si="67"/>
        <v>0</v>
      </c>
      <c r="L137" s="18">
        <f t="shared" si="68"/>
        <v>85.80332806662807</v>
      </c>
      <c r="M137" s="18">
        <f t="shared" si="69"/>
        <v>126.98892553860955</v>
      </c>
      <c r="N137" s="18">
        <f t="shared" si="70"/>
        <v>21.87984865699016</v>
      </c>
      <c r="O137" s="13">
        <f t="shared" si="58"/>
        <v>670.741776162445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188</v>
      </c>
      <c r="C138" s="18">
        <f>V138*C$148</f>
        <v>25.92118540892834</v>
      </c>
      <c r="D138" s="18">
        <f t="shared" si="60"/>
        <v>0</v>
      </c>
      <c r="E138" s="18">
        <f t="shared" si="61"/>
        <v>0</v>
      </c>
      <c r="F138" s="18">
        <f t="shared" si="62"/>
        <v>0</v>
      </c>
      <c r="G138" s="18">
        <f t="shared" si="63"/>
        <v>25.740998419988422</v>
      </c>
      <c r="H138" s="18">
        <f t="shared" si="64"/>
        <v>15.015582411659913</v>
      </c>
      <c r="I138" s="18">
        <f t="shared" si="65"/>
        <v>8.408726150529551</v>
      </c>
      <c r="J138" s="18">
        <f t="shared" si="66"/>
        <v>0</v>
      </c>
      <c r="K138" s="18">
        <f t="shared" si="67"/>
        <v>0</v>
      </c>
      <c r="L138" s="18">
        <f t="shared" si="68"/>
        <v>8.228539161589632</v>
      </c>
      <c r="M138" s="18">
        <f t="shared" si="69"/>
        <v>1.9305748814991317</v>
      </c>
      <c r="N138" s="18">
        <f t="shared" si="70"/>
        <v>0</v>
      </c>
      <c r="O138" s="13">
        <f t="shared" si="58"/>
        <v>85.245606434195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>V139*C$148</f>
        <v>42.60203881170537</v>
      </c>
      <c r="D139" s="18">
        <f t="shared" si="60"/>
        <v>24.104299937117492</v>
      </c>
      <c r="E139" s="18">
        <f t="shared" si="61"/>
        <v>40.72792252007408</v>
      </c>
      <c r="F139" s="18">
        <f t="shared" si="62"/>
        <v>23.956117589546423</v>
      </c>
      <c r="G139" s="18">
        <f t="shared" si="63"/>
        <v>62.331827674001964</v>
      </c>
      <c r="H139" s="18">
        <f t="shared" si="64"/>
        <v>22.13399811472351</v>
      </c>
      <c r="I139" s="18">
        <f t="shared" si="65"/>
        <v>40.48183857517899</v>
      </c>
      <c r="J139" s="18">
        <f t="shared" si="66"/>
        <v>31.52706004483342</v>
      </c>
      <c r="K139" s="18">
        <f t="shared" si="67"/>
        <v>395.7826946830775</v>
      </c>
      <c r="L139" s="18">
        <f t="shared" si="68"/>
        <v>39.9431652815767</v>
      </c>
      <c r="M139" s="18">
        <f t="shared" si="69"/>
        <v>33.39002190381605</v>
      </c>
      <c r="N139" s="18">
        <f t="shared" si="70"/>
        <v>22.759590179657298</v>
      </c>
      <c r="O139" s="13">
        <f t="shared" si="58"/>
        <v>779.7405753153089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96.08971763108863</v>
      </c>
      <c r="D140" s="20">
        <f aca="true" t="shared" si="71" ref="D140:N140">D150*0.01</f>
        <v>115.47687498160002</v>
      </c>
      <c r="E140" s="20">
        <f t="shared" si="71"/>
        <v>106.26198363440001</v>
      </c>
      <c r="F140" s="20">
        <f t="shared" si="71"/>
        <v>80.925902992</v>
      </c>
      <c r="G140" s="20">
        <f t="shared" si="71"/>
        <v>110.59720871760001</v>
      </c>
      <c r="H140" s="20">
        <f t="shared" si="71"/>
        <v>163.21448107880002</v>
      </c>
      <c r="I140" s="20">
        <f t="shared" si="71"/>
        <v>162.27475931120003</v>
      </c>
      <c r="J140" s="20">
        <f t="shared" si="71"/>
        <v>175.5802569583025</v>
      </c>
      <c r="K140" s="20">
        <f t="shared" si="71"/>
        <v>164.313569338433</v>
      </c>
      <c r="L140" s="20">
        <f t="shared" si="71"/>
        <v>169.24110790844702</v>
      </c>
      <c r="M140" s="20">
        <f t="shared" si="71"/>
        <v>165.33715345783204</v>
      </c>
      <c r="N140" s="20">
        <f t="shared" si="71"/>
        <v>162.624479679522</v>
      </c>
      <c r="O140" s="13">
        <f t="shared" si="58"/>
        <v>1671.9374956892252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8"/>
        <v>0</v>
      </c>
    </row>
    <row r="142" spans="1:46" ht="33.75">
      <c r="A142" s="31"/>
      <c r="B142" s="32" t="s">
        <v>218</v>
      </c>
      <c r="C142" s="33">
        <f>AW140</f>
        <v>0</v>
      </c>
      <c r="D142" s="33">
        <f aca="true" t="shared" si="72" ref="D142:N142">AX140</f>
        <v>0</v>
      </c>
      <c r="E142" s="33">
        <f t="shared" si="72"/>
        <v>0</v>
      </c>
      <c r="F142" s="33">
        <f t="shared" si="72"/>
        <v>0</v>
      </c>
      <c r="G142" s="33">
        <f t="shared" si="72"/>
        <v>0</v>
      </c>
      <c r="H142" s="33">
        <f t="shared" si="72"/>
        <v>0</v>
      </c>
      <c r="I142" s="33">
        <f t="shared" si="72"/>
        <v>0</v>
      </c>
      <c r="J142" s="33">
        <f t="shared" si="72"/>
        <v>0</v>
      </c>
      <c r="K142" s="33">
        <f t="shared" si="72"/>
        <v>0</v>
      </c>
      <c r="L142" s="33">
        <f t="shared" si="72"/>
        <v>0</v>
      </c>
      <c r="M142" s="33">
        <f t="shared" si="72"/>
        <v>0</v>
      </c>
      <c r="N142" s="33">
        <f t="shared" si="72"/>
        <v>0</v>
      </c>
      <c r="O142" s="13">
        <f t="shared" si="58"/>
        <v>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172</v>
      </c>
      <c r="C144" s="13">
        <f>C6+C19+C108</f>
        <v>14698.109031947464</v>
      </c>
      <c r="D144" s="13">
        <f aca="true" t="shared" si="73" ref="D144:N144">D6+D19+D108</f>
        <v>13629.594546874912</v>
      </c>
      <c r="E144" s="13">
        <f t="shared" si="73"/>
        <v>13951.984900332509</v>
      </c>
      <c r="F144" s="13">
        <f t="shared" si="73"/>
        <v>10409.152450299387</v>
      </c>
      <c r="G144" s="13">
        <f t="shared" si="73"/>
        <v>12994.742867432793</v>
      </c>
      <c r="H144" s="13">
        <f t="shared" si="73"/>
        <v>14046.50399479792</v>
      </c>
      <c r="I144" s="13">
        <f t="shared" si="73"/>
        <v>18449.243863230648</v>
      </c>
      <c r="J144" s="13">
        <f t="shared" si="73"/>
        <v>14131.219344981935</v>
      </c>
      <c r="K144" s="13">
        <f t="shared" si="73"/>
        <v>13692.563675441263</v>
      </c>
      <c r="L144" s="13">
        <f t="shared" si="73"/>
        <v>12981.591328754599</v>
      </c>
      <c r="M144" s="13">
        <f t="shared" si="73"/>
        <v>16531.593775496574</v>
      </c>
      <c r="N144" s="13">
        <f t="shared" si="73"/>
        <v>14425.916432505786</v>
      </c>
      <c r="O144" s="13">
        <f>SUM(C144:N144)</f>
        <v>169942.21621209578</v>
      </c>
      <c r="Q144" s="12">
        <f>(O108+O157)/N146/12</f>
        <v>14.353983368864604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25"/>
      <c r="V145" s="26"/>
      <c r="W145" s="27">
        <v>-35995.98430837978</v>
      </c>
    </row>
    <row r="146" spans="2:23" ht="11.25">
      <c r="B146" s="8" t="s">
        <v>106</v>
      </c>
      <c r="C146" s="63">
        <v>358</v>
      </c>
      <c r="D146" s="63">
        <v>358</v>
      </c>
      <c r="E146" s="63">
        <v>358</v>
      </c>
      <c r="F146" s="63">
        <v>358</v>
      </c>
      <c r="G146" s="63">
        <v>358</v>
      </c>
      <c r="H146" s="63">
        <v>358</v>
      </c>
      <c r="I146" s="63">
        <v>358</v>
      </c>
      <c r="J146" s="63">
        <v>358</v>
      </c>
      <c r="K146" s="63">
        <v>358</v>
      </c>
      <c r="L146" s="63">
        <v>358</v>
      </c>
      <c r="M146" s="63">
        <v>358</v>
      </c>
      <c r="N146" s="63">
        <v>358</v>
      </c>
      <c r="O146" s="13"/>
      <c r="T146" s="24">
        <v>42005</v>
      </c>
      <c r="U146" s="25">
        <v>4554</v>
      </c>
      <c r="V146" s="26">
        <v>9608.971763108862</v>
      </c>
      <c r="W146" s="27">
        <v>-41050.95607148865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5032</v>
      </c>
      <c r="V147" s="26">
        <v>11547.687498160001</v>
      </c>
      <c r="W147" s="27">
        <v>-47566.64356964865</v>
      </c>
    </row>
    <row r="148" spans="2:23" ht="11.25">
      <c r="B148" s="8" t="s">
        <v>108</v>
      </c>
      <c r="C148" s="36">
        <f aca="true" t="shared" si="74" ref="C148:N148">C146/C147</f>
        <v>0.008580332806662807</v>
      </c>
      <c r="D148" s="36">
        <f t="shared" si="74"/>
        <v>0.008580332806662807</v>
      </c>
      <c r="E148" s="36">
        <f t="shared" si="74"/>
        <v>0.008580332806662807</v>
      </c>
      <c r="F148" s="36">
        <f t="shared" si="74"/>
        <v>0.008580332806662807</v>
      </c>
      <c r="G148" s="36">
        <f t="shared" si="74"/>
        <v>0.008580332806662807</v>
      </c>
      <c r="H148" s="36">
        <f t="shared" si="74"/>
        <v>0.008580332806662807</v>
      </c>
      <c r="I148" s="36">
        <f t="shared" si="74"/>
        <v>0.008580332806662807</v>
      </c>
      <c r="J148" s="36">
        <f t="shared" si="74"/>
        <v>0.008580332806662807</v>
      </c>
      <c r="K148" s="36">
        <f t="shared" si="74"/>
        <v>0.008580332806662807</v>
      </c>
      <c r="L148" s="36">
        <f t="shared" si="74"/>
        <v>0.008580332806662807</v>
      </c>
      <c r="M148" s="36">
        <f t="shared" si="74"/>
        <v>0.008580332806662807</v>
      </c>
      <c r="N148" s="36">
        <f t="shared" si="74"/>
        <v>0.008580332806662807</v>
      </c>
      <c r="O148" s="13"/>
      <c r="T148" s="24">
        <v>42064</v>
      </c>
      <c r="U148" s="25">
        <v>6113</v>
      </c>
      <c r="V148" s="26">
        <v>10626.19836344</v>
      </c>
      <c r="W148" s="27">
        <v>-52079.84193308866</v>
      </c>
    </row>
    <row r="149" spans="20:23" ht="11.25">
      <c r="T149" s="24">
        <v>42095</v>
      </c>
      <c r="U149" s="25">
        <v>5629</v>
      </c>
      <c r="V149" s="26">
        <v>8092.5902992</v>
      </c>
      <c r="W149" s="27">
        <v>-54543.43223228865</v>
      </c>
    </row>
    <row r="150" spans="2:23" ht="11.25">
      <c r="B150" s="17" t="s">
        <v>173</v>
      </c>
      <c r="C150" s="26">
        <f>V146</f>
        <v>9608.971763108862</v>
      </c>
      <c r="D150" s="26">
        <f>V147</f>
        <v>11547.687498160001</v>
      </c>
      <c r="E150" s="26">
        <f>V148</f>
        <v>10626.19836344</v>
      </c>
      <c r="F150" s="26">
        <f>V149</f>
        <v>8092.5902992</v>
      </c>
      <c r="G150" s="26">
        <f>V150</f>
        <v>11059.72087176</v>
      </c>
      <c r="H150" s="26">
        <f>V151</f>
        <v>16321.448107880002</v>
      </c>
      <c r="I150" s="26">
        <f>V152</f>
        <v>16227.475931120001</v>
      </c>
      <c r="J150" s="26">
        <f>V153</f>
        <v>17558.02569583025</v>
      </c>
      <c r="K150" s="26">
        <f>V154</f>
        <v>16431.3569338433</v>
      </c>
      <c r="L150" s="26">
        <f>V155</f>
        <v>16924.1107908447</v>
      </c>
      <c r="M150" s="26">
        <f>V156</f>
        <v>16533.715345783203</v>
      </c>
      <c r="N150" s="26">
        <f>V157</f>
        <v>16262.447967952201</v>
      </c>
      <c r="O150" s="13">
        <f>SUM(C150:N150)</f>
        <v>167193.74956892253</v>
      </c>
      <c r="T150" s="24">
        <v>42125</v>
      </c>
      <c r="U150" s="25">
        <v>4398</v>
      </c>
      <c r="V150" s="26">
        <v>11059.72087176</v>
      </c>
      <c r="W150" s="27">
        <v>-61205.153104048666</v>
      </c>
    </row>
    <row r="151" spans="2:23" ht="11.25">
      <c r="B151" s="8" t="s">
        <v>109</v>
      </c>
      <c r="C151" s="25">
        <f>U146</f>
        <v>4554</v>
      </c>
      <c r="D151" s="25">
        <f>U147</f>
        <v>5032</v>
      </c>
      <c r="E151" s="25">
        <f>U148</f>
        <v>6113</v>
      </c>
      <c r="F151" s="25">
        <f>U149</f>
        <v>5629</v>
      </c>
      <c r="G151" s="25">
        <f>U150</f>
        <v>4398</v>
      </c>
      <c r="H151" s="25">
        <f>U151</f>
        <v>5381</v>
      </c>
      <c r="I151" s="25">
        <f>U152</f>
        <v>7765</v>
      </c>
      <c r="J151" s="28">
        <f>U153</f>
        <v>7726</v>
      </c>
      <c r="K151" s="28">
        <f>U154</f>
        <v>8016</v>
      </c>
      <c r="L151" s="28">
        <f>U155</f>
        <v>6347</v>
      </c>
      <c r="M151" s="30">
        <f>U156</f>
        <v>8839</v>
      </c>
      <c r="N151" s="28">
        <f>U157</f>
        <v>7554</v>
      </c>
      <c r="O151" s="18">
        <f>SUM(C151:N151)</f>
        <v>77354</v>
      </c>
      <c r="T151" s="24">
        <v>42156</v>
      </c>
      <c r="U151" s="25">
        <v>5381</v>
      </c>
      <c r="V151" s="26">
        <v>16321.448107880002</v>
      </c>
      <c r="W151" s="27">
        <v>-72145.60121192865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7765</v>
      </c>
      <c r="V152" s="26">
        <v>16227.475931120001</v>
      </c>
      <c r="W152" s="27">
        <v>-80608.07714304866</v>
      </c>
    </row>
    <row r="153" spans="2:23" ht="11.25">
      <c r="B153" s="8" t="s">
        <v>225</v>
      </c>
      <c r="C153" s="37">
        <f aca="true" t="shared" si="75" ref="C153:N153">(C151-C152)/C150</f>
        <v>0.47393208266922937</v>
      </c>
      <c r="D153" s="37">
        <f t="shared" si="75"/>
        <v>0.4357582417087226</v>
      </c>
      <c r="E153" s="37">
        <f t="shared" si="75"/>
        <v>0.5752762926986288</v>
      </c>
      <c r="F153" s="37">
        <f t="shared" si="75"/>
        <v>0.6955745678310762</v>
      </c>
      <c r="G153" s="37">
        <f t="shared" si="75"/>
        <v>0.39765922223497485</v>
      </c>
      <c r="H153" s="37">
        <f t="shared" si="75"/>
        <v>0.3296888832677813</v>
      </c>
      <c r="I153" s="37">
        <f t="shared" si="75"/>
        <v>0.4785094140924767</v>
      </c>
      <c r="J153" s="37">
        <f t="shared" si="75"/>
        <v>0.4400266939941204</v>
      </c>
      <c r="K153" s="37">
        <f t="shared" si="75"/>
        <v>0.48784771898476764</v>
      </c>
      <c r="L153" s="37">
        <f t="shared" si="75"/>
        <v>0.37502708877523333</v>
      </c>
      <c r="M153" s="37">
        <f t="shared" si="75"/>
        <v>0.5346045831286383</v>
      </c>
      <c r="N153" s="37">
        <f t="shared" si="75"/>
        <v>0.46450571370843957</v>
      </c>
      <c r="O153" s="37">
        <f>(O151-O152)/O150</f>
        <v>0.46266083630185134</v>
      </c>
      <c r="T153" s="24">
        <v>42217</v>
      </c>
      <c r="U153" s="28">
        <v>7726</v>
      </c>
      <c r="V153" s="26">
        <v>17558.02569583025</v>
      </c>
      <c r="W153" s="27">
        <v>-90440.1028388789</v>
      </c>
    </row>
    <row r="154" spans="2:23" ht="11.25">
      <c r="B154" s="38" t="s">
        <v>111</v>
      </c>
      <c r="C154" s="39">
        <f>W145</f>
        <v>-35995.98430837978</v>
      </c>
      <c r="D154" s="39">
        <f>W146</f>
        <v>-41050.95607148865</v>
      </c>
      <c r="E154" s="39">
        <f>W147</f>
        <v>-47566.64356964865</v>
      </c>
      <c r="F154" s="39">
        <f>W148</f>
        <v>-52079.84193308866</v>
      </c>
      <c r="G154" s="39">
        <f>W149</f>
        <v>-54543.43223228865</v>
      </c>
      <c r="H154" s="39">
        <f>W150</f>
        <v>-61205.153104048666</v>
      </c>
      <c r="I154" s="39">
        <f>W151</f>
        <v>-72145.60121192865</v>
      </c>
      <c r="J154" s="39">
        <f>W152</f>
        <v>-80608.07714304866</v>
      </c>
      <c r="K154" s="39">
        <f>W153</f>
        <v>-90440.1028388789</v>
      </c>
      <c r="L154" s="39">
        <f>W154</f>
        <v>-98855.45977272221</v>
      </c>
      <c r="M154" s="39">
        <f>W155</f>
        <v>-109432.57056356691</v>
      </c>
      <c r="N154" s="39">
        <f>W156</f>
        <v>-117127.2859093501</v>
      </c>
      <c r="O154" s="39">
        <f>W157</f>
        <v>-125835.73387730234</v>
      </c>
      <c r="T154" s="24">
        <v>42248</v>
      </c>
      <c r="U154" s="28">
        <v>8016</v>
      </c>
      <c r="V154" s="26">
        <v>16431.3569338433</v>
      </c>
      <c r="W154" s="27">
        <v>-98855.45977272221</v>
      </c>
    </row>
    <row r="155" spans="2:23" ht="11.25">
      <c r="B155" s="40" t="s">
        <v>226</v>
      </c>
      <c r="C155" s="13">
        <f>C144</f>
        <v>14698.109031947464</v>
      </c>
      <c r="D155" s="13">
        <f aca="true" t="shared" si="76" ref="D155:N155">D144</f>
        <v>13629.594546874912</v>
      </c>
      <c r="E155" s="13">
        <f t="shared" si="76"/>
        <v>13951.984900332509</v>
      </c>
      <c r="F155" s="13">
        <f t="shared" si="76"/>
        <v>10409.152450299387</v>
      </c>
      <c r="G155" s="13">
        <f t="shared" si="76"/>
        <v>12994.742867432793</v>
      </c>
      <c r="H155" s="13">
        <f t="shared" si="76"/>
        <v>14046.50399479792</v>
      </c>
      <c r="I155" s="13">
        <f t="shared" si="76"/>
        <v>18449.243863230648</v>
      </c>
      <c r="J155" s="13">
        <f t="shared" si="76"/>
        <v>14131.219344981935</v>
      </c>
      <c r="K155" s="13">
        <f t="shared" si="76"/>
        <v>13692.563675441263</v>
      </c>
      <c r="L155" s="13">
        <f t="shared" si="76"/>
        <v>12981.591328754599</v>
      </c>
      <c r="M155" s="13">
        <f t="shared" si="76"/>
        <v>16531.593775496574</v>
      </c>
      <c r="N155" s="13">
        <f t="shared" si="76"/>
        <v>14425.916432505786</v>
      </c>
      <c r="O155" s="13">
        <f>SUM(C155:N155)</f>
        <v>169942.21621209578</v>
      </c>
      <c r="T155" s="24">
        <v>42278</v>
      </c>
      <c r="U155" s="28">
        <v>6347</v>
      </c>
      <c r="V155" s="26">
        <v>16924.1107908447</v>
      </c>
      <c r="W155" s="27">
        <v>-109432.57056356691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8839</v>
      </c>
      <c r="V156" s="26">
        <v>16533.715345783203</v>
      </c>
      <c r="W156" s="27">
        <v>-117127.2859093501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8359.687478446127</v>
      </c>
      <c r="T157" s="24">
        <v>42339</v>
      </c>
      <c r="U157" s="28">
        <v>7554</v>
      </c>
      <c r="V157" s="26">
        <v>16262.447967952201</v>
      </c>
      <c r="W157" s="27">
        <v>-125835.73387730234</v>
      </c>
    </row>
    <row r="158" spans="2:15" ht="11.25">
      <c r="B158" s="8" t="s">
        <v>163</v>
      </c>
      <c r="C158" s="58"/>
      <c r="D158" s="56"/>
      <c r="E158" s="56"/>
      <c r="F158" s="56" t="s">
        <v>164</v>
      </c>
      <c r="G158" s="56"/>
      <c r="H158" s="56"/>
      <c r="I158" s="56"/>
      <c r="J158" s="56"/>
      <c r="K158" s="56"/>
      <c r="L158" s="56"/>
      <c r="M158" s="56"/>
      <c r="N158" s="59"/>
      <c r="O158" s="65">
        <v>-132452.15</v>
      </c>
    </row>
    <row r="159" spans="2:16" ht="11.25">
      <c r="B159" s="8" t="s">
        <v>165</v>
      </c>
      <c r="C159" s="58"/>
      <c r="D159" s="56"/>
      <c r="E159" s="56"/>
      <c r="F159" s="44" t="s">
        <v>164</v>
      </c>
      <c r="G159" s="56"/>
      <c r="H159" s="56"/>
      <c r="I159" s="56"/>
      <c r="J159" s="56"/>
      <c r="K159" s="56"/>
      <c r="L159" s="56"/>
      <c r="M159" s="56"/>
      <c r="N159" s="59"/>
      <c r="O159" s="65">
        <v>-96247.57013236993</v>
      </c>
      <c r="P159" s="62"/>
    </row>
    <row r="160" spans="2:15" ht="11.25">
      <c r="B160" s="8" t="s">
        <v>219</v>
      </c>
      <c r="C160" s="60"/>
      <c r="D160" s="57"/>
      <c r="E160" s="57"/>
      <c r="F160" s="44" t="s">
        <v>164</v>
      </c>
      <c r="G160" s="57"/>
      <c r="H160" s="57"/>
      <c r="I160" s="57"/>
      <c r="J160" s="57"/>
      <c r="K160" s="57"/>
      <c r="L160" s="57"/>
      <c r="M160" s="57"/>
      <c r="N160" s="61"/>
      <c r="O160" s="13">
        <f>O151-O144-O157</f>
        <v>-100947.9036905419</v>
      </c>
    </row>
    <row r="161" spans="2:15" ht="11.25">
      <c r="B161" s="8" t="s">
        <v>220</v>
      </c>
      <c r="C161" s="60"/>
      <c r="D161" s="57"/>
      <c r="E161" s="57"/>
      <c r="F161" s="57" t="s">
        <v>164</v>
      </c>
      <c r="G161" s="57"/>
      <c r="H161" s="57"/>
      <c r="I161" s="57"/>
      <c r="J161" s="57"/>
      <c r="K161" s="57"/>
      <c r="L161" s="57"/>
      <c r="M161" s="57"/>
      <c r="N161" s="61"/>
      <c r="O161" s="13">
        <f>O159+O160+O158</f>
        <v>-329647.6238229119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221</v>
      </c>
      <c r="O162" s="46">
        <f>(O155-O156+O157)/12/N146</f>
        <v>41.50416752573136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3.744922759887758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23.405261396979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-76.73361820831282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"/>
  <sheetViews>
    <sheetView workbookViewId="0" topLeftCell="A1">
      <selection activeCell="G17" sqref="G17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24.875" style="0" bestFit="1" customWidth="1"/>
  </cols>
  <sheetData>
    <row r="1" ht="12.75">
      <c r="B1" s="3" t="s">
        <v>224</v>
      </c>
    </row>
    <row r="2" ht="12.75">
      <c r="B2" s="3" t="s">
        <v>223</v>
      </c>
    </row>
    <row r="3" spans="2:7" ht="12.75">
      <c r="B3" s="52">
        <v>42202</v>
      </c>
      <c r="C3" s="7"/>
      <c r="D3" s="54" t="s">
        <v>176</v>
      </c>
      <c r="E3" s="66" t="s">
        <v>136</v>
      </c>
      <c r="F3" s="53">
        <v>3021.68</v>
      </c>
      <c r="G3" s="10" t="s">
        <v>233</v>
      </c>
    </row>
    <row r="4" spans="2:7" ht="12.75">
      <c r="B4" s="52">
        <v>42202</v>
      </c>
      <c r="C4" s="7"/>
      <c r="D4" s="54" t="s">
        <v>176</v>
      </c>
      <c r="E4" s="66" t="s">
        <v>136</v>
      </c>
      <c r="F4" s="53">
        <v>1040</v>
      </c>
      <c r="G4" s="10" t="s">
        <v>233</v>
      </c>
    </row>
    <row r="5" spans="2:7" ht="12.75">
      <c r="B5" s="52">
        <v>42320</v>
      </c>
      <c r="C5" s="7"/>
      <c r="D5" s="54" t="s">
        <v>176</v>
      </c>
      <c r="E5" s="10" t="s">
        <v>136</v>
      </c>
      <c r="F5" s="53">
        <v>1730</v>
      </c>
      <c r="G5" s="10" t="s">
        <v>234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53"/>
  <sheetViews>
    <sheetView workbookViewId="0" topLeftCell="A1">
      <pane ySplit="6" topLeftCell="BM12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223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64">
        <v>42006</v>
      </c>
      <c r="D7" s="8" t="s">
        <v>14</v>
      </c>
      <c r="E7" s="8" t="s">
        <v>230</v>
      </c>
      <c r="F7" s="8"/>
      <c r="G7" s="8" t="s">
        <v>231</v>
      </c>
      <c r="H7" s="9"/>
      <c r="I7" s="9"/>
      <c r="J7" s="9"/>
      <c r="K7" s="8"/>
      <c r="L7" s="8"/>
    </row>
    <row r="8" spans="2:12" ht="11.25">
      <c r="B8" s="7">
        <v>2</v>
      </c>
      <c r="C8" s="64">
        <v>42010</v>
      </c>
      <c r="D8" s="8" t="s">
        <v>14</v>
      </c>
      <c r="E8" s="8" t="s">
        <v>230</v>
      </c>
      <c r="F8" s="8"/>
      <c r="G8" s="8" t="s">
        <v>231</v>
      </c>
      <c r="H8" s="9"/>
      <c r="I8" s="9"/>
      <c r="J8" s="9"/>
      <c r="K8" s="8"/>
      <c r="L8" s="8"/>
    </row>
    <row r="9" spans="2:12" ht="11.25">
      <c r="B9" s="7">
        <v>3</v>
      </c>
      <c r="C9" s="64">
        <v>42014</v>
      </c>
      <c r="D9" s="8" t="s">
        <v>14</v>
      </c>
      <c r="E9" s="8" t="s">
        <v>230</v>
      </c>
      <c r="F9" s="8"/>
      <c r="G9" s="8" t="s">
        <v>231</v>
      </c>
      <c r="H9" s="9"/>
      <c r="I9" s="9"/>
      <c r="J9" s="9"/>
      <c r="K9" s="8"/>
      <c r="L9" s="8"/>
    </row>
    <row r="10" spans="2:12" ht="11.25">
      <c r="B10" s="7">
        <v>4</v>
      </c>
      <c r="C10" s="64">
        <v>42017</v>
      </c>
      <c r="D10" s="8" t="s">
        <v>13</v>
      </c>
      <c r="E10" s="8" t="s">
        <v>230</v>
      </c>
      <c r="F10" s="8"/>
      <c r="G10" s="8" t="s">
        <v>231</v>
      </c>
      <c r="H10" s="9"/>
      <c r="I10" s="9"/>
      <c r="J10" s="9"/>
      <c r="K10" s="8"/>
      <c r="L10" s="8"/>
    </row>
    <row r="11" spans="2:12" ht="11.25">
      <c r="B11" s="7">
        <v>5</v>
      </c>
      <c r="C11" s="64">
        <v>42023</v>
      </c>
      <c r="D11" s="8" t="s">
        <v>14</v>
      </c>
      <c r="E11" s="8" t="s">
        <v>230</v>
      </c>
      <c r="F11" s="8"/>
      <c r="G11" s="8" t="s">
        <v>231</v>
      </c>
      <c r="H11" s="9"/>
      <c r="I11" s="9"/>
      <c r="J11" s="9"/>
      <c r="K11" s="8"/>
      <c r="L11" s="8"/>
    </row>
    <row r="12" spans="2:12" ht="11.25">
      <c r="B12" s="7">
        <v>6</v>
      </c>
      <c r="C12" s="52">
        <v>42205</v>
      </c>
      <c r="D12" s="10" t="s">
        <v>14</v>
      </c>
      <c r="E12" s="10" t="s">
        <v>235</v>
      </c>
      <c r="F12" s="10"/>
      <c r="G12" s="10" t="s">
        <v>236</v>
      </c>
      <c r="H12" s="7" t="s">
        <v>169</v>
      </c>
      <c r="I12" s="7">
        <v>3</v>
      </c>
      <c r="J12" s="7"/>
      <c r="K12" s="10" t="s">
        <v>170</v>
      </c>
      <c r="L12" s="10"/>
    </row>
    <row r="13" spans="2:12" ht="11.25">
      <c r="B13" s="7">
        <v>7</v>
      </c>
      <c r="C13" s="7"/>
      <c r="D13" s="10"/>
      <c r="E13" s="10" t="s">
        <v>235</v>
      </c>
      <c r="F13" s="10"/>
      <c r="G13" s="10"/>
      <c r="H13" s="7" t="s">
        <v>12</v>
      </c>
      <c r="I13" s="7">
        <v>4</v>
      </c>
      <c r="J13" s="7"/>
      <c r="K13" s="10" t="s">
        <v>237</v>
      </c>
      <c r="L13" s="10"/>
    </row>
    <row r="14" spans="2:12" ht="11.25">
      <c r="B14" s="7">
        <v>8</v>
      </c>
      <c r="C14" s="7"/>
      <c r="D14" s="10"/>
      <c r="E14" s="10" t="s">
        <v>235</v>
      </c>
      <c r="F14" s="10"/>
      <c r="G14" s="10"/>
      <c r="H14" s="7" t="s">
        <v>12</v>
      </c>
      <c r="I14" s="7">
        <v>2</v>
      </c>
      <c r="J14" s="7"/>
      <c r="K14" s="10" t="s">
        <v>238</v>
      </c>
      <c r="L14" s="10"/>
    </row>
    <row r="15" spans="2:12" ht="11.25">
      <c r="B15" s="7">
        <v>9</v>
      </c>
      <c r="C15" s="7"/>
      <c r="D15" s="10"/>
      <c r="E15" s="10" t="s">
        <v>235</v>
      </c>
      <c r="F15" s="10"/>
      <c r="G15" s="10"/>
      <c r="H15" s="7" t="s">
        <v>12</v>
      </c>
      <c r="I15" s="7">
        <v>2</v>
      </c>
      <c r="J15" s="7"/>
      <c r="K15" s="10" t="s">
        <v>239</v>
      </c>
      <c r="L15" s="10"/>
    </row>
    <row r="16" spans="2:12" ht="11.25">
      <c r="B16" s="7">
        <v>10</v>
      </c>
      <c r="C16" s="52">
        <v>42208</v>
      </c>
      <c r="D16" s="10" t="s">
        <v>14</v>
      </c>
      <c r="E16" s="10" t="s">
        <v>235</v>
      </c>
      <c r="F16" s="10"/>
      <c r="G16" s="10" t="s">
        <v>240</v>
      </c>
      <c r="H16" s="7" t="s">
        <v>169</v>
      </c>
      <c r="I16" s="7">
        <v>9</v>
      </c>
      <c r="J16" s="7"/>
      <c r="K16" s="10" t="s">
        <v>170</v>
      </c>
      <c r="L16" s="10"/>
    </row>
    <row r="17" spans="2:12" ht="11.25">
      <c r="B17" s="7">
        <v>11</v>
      </c>
      <c r="C17" s="52">
        <v>42085</v>
      </c>
      <c r="D17" s="10" t="s">
        <v>241</v>
      </c>
      <c r="E17" s="10" t="s">
        <v>242</v>
      </c>
      <c r="F17" s="10" t="s">
        <v>243</v>
      </c>
      <c r="G17" s="10" t="s">
        <v>244</v>
      </c>
      <c r="H17" s="7"/>
      <c r="I17" s="7"/>
      <c r="J17" s="7"/>
      <c r="K17" s="10"/>
      <c r="L17" s="10"/>
    </row>
    <row r="18" spans="2:12" ht="11.25">
      <c r="B18" s="7">
        <v>12</v>
      </c>
      <c r="C18" s="7"/>
      <c r="D18" s="10"/>
      <c r="E18" s="10"/>
      <c r="F18" s="10"/>
      <c r="G18" s="10"/>
      <c r="H18" s="7"/>
      <c r="I18" s="7"/>
      <c r="J18" s="7"/>
      <c r="K18" s="10"/>
      <c r="L18" s="10"/>
    </row>
    <row r="19" spans="2:12" ht="11.25">
      <c r="B19" s="7">
        <v>13</v>
      </c>
      <c r="C19" s="52"/>
      <c r="D19" s="10"/>
      <c r="E19" s="10"/>
      <c r="F19" s="10"/>
      <c r="G19" s="10"/>
      <c r="H19" s="7"/>
      <c r="I19" s="7"/>
      <c r="J19" s="7"/>
      <c r="K19" s="10"/>
      <c r="L19" s="10"/>
    </row>
    <row r="20" spans="2:12" ht="11.25">
      <c r="B20" s="7">
        <v>14</v>
      </c>
      <c r="C20" s="52"/>
      <c r="D20" s="10"/>
      <c r="E20" s="10"/>
      <c r="F20" s="10"/>
      <c r="G20" s="10"/>
      <c r="H20" s="7"/>
      <c r="I20" s="7"/>
      <c r="J20" s="7"/>
      <c r="K20" s="10"/>
      <c r="L20" s="10"/>
    </row>
    <row r="21" spans="2:12" ht="11.25">
      <c r="B21" s="7">
        <v>15</v>
      </c>
      <c r="C21" s="7"/>
      <c r="D21" s="10"/>
      <c r="E21" s="10"/>
      <c r="F21" s="10"/>
      <c r="G21" s="10"/>
      <c r="H21" s="7"/>
      <c r="I21" s="7"/>
      <c r="J21" s="7"/>
      <c r="K21" s="10"/>
      <c r="L21" s="10"/>
    </row>
    <row r="22" spans="2:12" ht="11.25">
      <c r="B22" s="7">
        <v>16</v>
      </c>
      <c r="C22" s="7"/>
      <c r="D22" s="10"/>
      <c r="E22" s="10"/>
      <c r="F22" s="10"/>
      <c r="G22" s="10"/>
      <c r="H22" s="7"/>
      <c r="I22" s="7"/>
      <c r="J22" s="7"/>
      <c r="K22" s="10"/>
      <c r="L22" s="10"/>
    </row>
    <row r="23" spans="2:12" ht="11.25">
      <c r="B23" s="7">
        <v>17</v>
      </c>
      <c r="C23" s="52"/>
      <c r="D23" s="10"/>
      <c r="E23" s="10"/>
      <c r="F23" s="10"/>
      <c r="G23" s="10"/>
      <c r="H23" s="7"/>
      <c r="I23" s="7"/>
      <c r="J23" s="7"/>
      <c r="K23" s="10"/>
      <c r="L23" s="10"/>
    </row>
    <row r="24" spans="2:12" ht="11.25">
      <c r="B24" s="7">
        <v>18</v>
      </c>
      <c r="C24" s="7"/>
      <c r="D24" s="10"/>
      <c r="E24" s="10"/>
      <c r="F24" s="10"/>
      <c r="G24" s="10"/>
      <c r="H24" s="7"/>
      <c r="I24" s="7"/>
      <c r="J24" s="7"/>
      <c r="K24" s="10"/>
      <c r="L24" s="10"/>
    </row>
    <row r="25" spans="2:12" ht="11.25">
      <c r="B25" s="7">
        <v>19</v>
      </c>
      <c r="C25" s="7"/>
      <c r="D25" s="10"/>
      <c r="E25" s="10"/>
      <c r="F25" s="10"/>
      <c r="G25" s="10"/>
      <c r="H25" s="7"/>
      <c r="I25" s="7"/>
      <c r="J25" s="7"/>
      <c r="K25" s="10"/>
      <c r="L25" s="10"/>
    </row>
    <row r="26" spans="2:12" ht="11.25">
      <c r="B26" s="7">
        <v>20</v>
      </c>
      <c r="C26" s="7"/>
      <c r="D26" s="10"/>
      <c r="E26" s="10"/>
      <c r="F26" s="10"/>
      <c r="G26" s="10"/>
      <c r="H26" s="7"/>
      <c r="I26" s="7"/>
      <c r="J26" s="7"/>
      <c r="K26" s="10"/>
      <c r="L26" s="10"/>
    </row>
    <row r="27" spans="2:12" ht="11.25">
      <c r="B27" s="7">
        <v>21</v>
      </c>
      <c r="C27" s="52"/>
      <c r="D27" s="10"/>
      <c r="E27" s="10"/>
      <c r="F27" s="10"/>
      <c r="G27" s="10"/>
      <c r="H27" s="7"/>
      <c r="I27" s="7"/>
      <c r="J27" s="7"/>
      <c r="K27" s="10"/>
      <c r="L27" s="10"/>
    </row>
    <row r="28" spans="2:12" ht="11.25">
      <c r="B28" s="7">
        <v>22</v>
      </c>
      <c r="C28" s="52"/>
      <c r="D28" s="10"/>
      <c r="E28" s="10"/>
      <c r="F28" s="10"/>
      <c r="G28" s="10"/>
      <c r="H28" s="7"/>
      <c r="I28" s="7"/>
      <c r="J28" s="7"/>
      <c r="K28" s="10"/>
      <c r="L28" s="10"/>
    </row>
    <row r="29" spans="2:12" ht="11.25">
      <c r="B29" s="7">
        <v>23</v>
      </c>
      <c r="C29" s="52"/>
      <c r="D29" s="10"/>
      <c r="E29" s="10"/>
      <c r="F29" s="10"/>
      <c r="G29" s="10"/>
      <c r="H29" s="7"/>
      <c r="I29" s="7"/>
      <c r="J29" s="7"/>
      <c r="K29" s="10"/>
      <c r="L29" s="10"/>
    </row>
    <row r="30" spans="2:12" ht="11.25">
      <c r="B30" s="7">
        <v>24</v>
      </c>
      <c r="C30" s="7"/>
      <c r="D30" s="10"/>
      <c r="E30" s="10"/>
      <c r="F30" s="10"/>
      <c r="G30" s="10"/>
      <c r="H30" s="7"/>
      <c r="I30" s="7"/>
      <c r="J30" s="7"/>
      <c r="K30" s="10"/>
      <c r="L30" s="10"/>
    </row>
    <row r="31" spans="2:12" ht="11.25">
      <c r="B31" s="7">
        <v>25</v>
      </c>
      <c r="C31" s="7"/>
      <c r="D31" s="10"/>
      <c r="E31" s="10"/>
      <c r="F31" s="10"/>
      <c r="G31" s="10"/>
      <c r="H31" s="7"/>
      <c r="I31" s="7"/>
      <c r="J31" s="7"/>
      <c r="K31" s="10"/>
      <c r="L31" s="10"/>
    </row>
    <row r="32" spans="2:12" ht="11.25">
      <c r="B32" s="7">
        <v>26</v>
      </c>
      <c r="C32" s="7"/>
      <c r="D32" s="10"/>
      <c r="E32" s="10"/>
      <c r="F32" s="10"/>
      <c r="G32" s="10"/>
      <c r="H32" s="7"/>
      <c r="I32" s="7"/>
      <c r="J32" s="7"/>
      <c r="K32" s="10"/>
      <c r="L32" s="10"/>
    </row>
    <row r="33" spans="2:12" ht="11.25">
      <c r="B33" s="7">
        <v>27</v>
      </c>
      <c r="C33" s="52"/>
      <c r="D33" s="10"/>
      <c r="E33" s="10"/>
      <c r="F33" s="10"/>
      <c r="G33" s="10"/>
      <c r="H33" s="7"/>
      <c r="I33" s="7"/>
      <c r="J33" s="7"/>
      <c r="K33" s="10"/>
      <c r="L33" s="10"/>
    </row>
    <row r="34" spans="2:12" ht="11.25">
      <c r="B34" s="7">
        <v>28</v>
      </c>
      <c r="C34" s="52"/>
      <c r="D34" s="10"/>
      <c r="E34" s="10"/>
      <c r="F34" s="10"/>
      <c r="G34" s="10"/>
      <c r="H34" s="7"/>
      <c r="I34" s="7"/>
      <c r="J34" s="7"/>
      <c r="K34" s="10"/>
      <c r="L34" s="10"/>
    </row>
    <row r="35" spans="2:12" ht="11.25">
      <c r="B35" s="7">
        <v>29</v>
      </c>
      <c r="C35" s="52"/>
      <c r="D35" s="10"/>
      <c r="E35" s="10"/>
      <c r="F35" s="10"/>
      <c r="G35" s="10"/>
      <c r="H35" s="7"/>
      <c r="I35" s="7"/>
      <c r="J35" s="7"/>
      <c r="K35" s="10"/>
      <c r="L35" s="10"/>
    </row>
    <row r="36" spans="2:12" ht="11.25">
      <c r="B36" s="7">
        <v>30</v>
      </c>
      <c r="C36" s="52"/>
      <c r="D36" s="10"/>
      <c r="E36" s="10"/>
      <c r="F36" s="10"/>
      <c r="G36" s="10"/>
      <c r="H36" s="7"/>
      <c r="I36" s="7"/>
      <c r="J36" s="7"/>
      <c r="K36" s="10"/>
      <c r="L36" s="10"/>
    </row>
    <row r="37" spans="2:12" ht="11.25">
      <c r="B37" s="7">
        <v>31</v>
      </c>
      <c r="C37" s="7"/>
      <c r="D37" s="10"/>
      <c r="E37" s="10"/>
      <c r="F37" s="10"/>
      <c r="G37" s="10"/>
      <c r="H37" s="7"/>
      <c r="I37" s="7"/>
      <c r="J37" s="7"/>
      <c r="K37" s="10"/>
      <c r="L37" s="10"/>
    </row>
    <row r="38" spans="2:12" ht="11.25">
      <c r="B38" s="7">
        <v>32</v>
      </c>
      <c r="C38" s="52"/>
      <c r="D38" s="10"/>
      <c r="E38" s="10"/>
      <c r="F38" s="10"/>
      <c r="G38" s="10"/>
      <c r="H38" s="7"/>
      <c r="I38" s="7"/>
      <c r="J38" s="7"/>
      <c r="K38" s="10"/>
      <c r="L38" s="10"/>
    </row>
    <row r="39" spans="2:12" ht="11.25">
      <c r="B39" s="7">
        <v>33</v>
      </c>
      <c r="C39" s="52"/>
      <c r="D39" s="10"/>
      <c r="E39" s="10"/>
      <c r="F39" s="10"/>
      <c r="G39" s="10"/>
      <c r="H39" s="7"/>
      <c r="I39" s="7"/>
      <c r="J39" s="7"/>
      <c r="K39" s="10"/>
      <c r="L39" s="10"/>
    </row>
    <row r="40" spans="2:12" ht="11.25">
      <c r="B40" s="7">
        <v>34</v>
      </c>
      <c r="C40" s="52"/>
      <c r="D40" s="10"/>
      <c r="E40" s="10"/>
      <c r="F40" s="10"/>
      <c r="G40" s="10"/>
      <c r="H40" s="7"/>
      <c r="I40" s="7"/>
      <c r="J40" s="7"/>
      <c r="K40" s="10"/>
      <c r="L40" s="10"/>
    </row>
    <row r="41" spans="2:12" ht="11.25">
      <c r="B41" s="7">
        <v>35</v>
      </c>
      <c r="C41" s="7"/>
      <c r="D41" s="10"/>
      <c r="E41" s="10"/>
      <c r="F41" s="10"/>
      <c r="G41" s="10"/>
      <c r="H41" s="7"/>
      <c r="I41" s="7"/>
      <c r="J41" s="7"/>
      <c r="K41" s="10"/>
      <c r="L41" s="10"/>
    </row>
    <row r="42" spans="2:12" ht="11.25">
      <c r="B42" s="7">
        <v>36</v>
      </c>
      <c r="C42" s="7"/>
      <c r="D42" s="10"/>
      <c r="E42" s="10"/>
      <c r="F42" s="10"/>
      <c r="G42" s="10"/>
      <c r="H42" s="7"/>
      <c r="I42" s="7"/>
      <c r="J42" s="7"/>
      <c r="K42" s="10"/>
      <c r="L42" s="10"/>
    </row>
    <row r="43" spans="2:12" ht="11.25">
      <c r="B43" s="7">
        <v>37</v>
      </c>
      <c r="C43" s="7"/>
      <c r="D43" s="10"/>
      <c r="E43" s="10"/>
      <c r="F43" s="10"/>
      <c r="G43" s="10"/>
      <c r="H43" s="7"/>
      <c r="I43" s="7"/>
      <c r="J43" s="7"/>
      <c r="K43" s="10"/>
      <c r="L43" s="10"/>
    </row>
    <row r="44" spans="2:12" ht="11.25">
      <c r="B44" s="7">
        <v>38</v>
      </c>
      <c r="C44" s="7"/>
      <c r="D44" s="10"/>
      <c r="E44" s="10"/>
      <c r="F44" s="10"/>
      <c r="G44" s="10"/>
      <c r="H44" s="7"/>
      <c r="I44" s="7"/>
      <c r="J44" s="7"/>
      <c r="K44" s="10"/>
      <c r="L44" s="10"/>
    </row>
    <row r="45" spans="2:12" ht="11.25">
      <c r="B45" s="7">
        <v>39</v>
      </c>
      <c r="C45" s="7"/>
      <c r="D45" s="10"/>
      <c r="E45" s="10"/>
      <c r="F45" s="10"/>
      <c r="G45" s="10"/>
      <c r="H45" s="7"/>
      <c r="I45" s="7"/>
      <c r="J45" s="7"/>
      <c r="K45" s="10"/>
      <c r="L45" s="10"/>
    </row>
    <row r="46" spans="2:12" ht="11.25">
      <c r="B46" s="7">
        <v>40</v>
      </c>
      <c r="C46" s="7"/>
      <c r="D46" s="10"/>
      <c r="E46" s="10"/>
      <c r="F46" s="10"/>
      <c r="G46" s="10"/>
      <c r="H46" s="7"/>
      <c r="I46" s="7"/>
      <c r="J46" s="7"/>
      <c r="K46" s="10"/>
      <c r="L46" s="10"/>
    </row>
    <row r="47" spans="2:12" ht="11.25">
      <c r="B47" s="7">
        <v>41</v>
      </c>
      <c r="C47" s="7"/>
      <c r="D47" s="10"/>
      <c r="E47" s="10"/>
      <c r="F47" s="10"/>
      <c r="G47" s="10"/>
      <c r="H47" s="7"/>
      <c r="I47" s="7"/>
      <c r="J47" s="7"/>
      <c r="K47" s="10"/>
      <c r="L47" s="10"/>
    </row>
    <row r="48" spans="2:12" ht="11.25">
      <c r="B48" s="7">
        <v>42</v>
      </c>
      <c r="C48" s="52"/>
      <c r="D48" s="10"/>
      <c r="E48" s="8"/>
      <c r="F48" s="10"/>
      <c r="G48" s="10"/>
      <c r="H48" s="7"/>
      <c r="I48" s="7"/>
      <c r="J48" s="7"/>
      <c r="K48" s="10"/>
      <c r="L48" s="10"/>
    </row>
    <row r="49" spans="2:12" ht="11.25">
      <c r="B49" s="7">
        <v>43</v>
      </c>
      <c r="C49" s="52"/>
      <c r="D49" s="10"/>
      <c r="E49" s="10"/>
      <c r="F49" s="10"/>
      <c r="G49" s="10"/>
      <c r="H49" s="7"/>
      <c r="I49" s="7"/>
      <c r="J49" s="7"/>
      <c r="K49" s="10"/>
      <c r="L49" s="10"/>
    </row>
    <row r="50" spans="2:12" ht="11.25">
      <c r="B50" s="7">
        <v>44</v>
      </c>
      <c r="C50" s="52"/>
      <c r="D50" s="10"/>
      <c r="E50" s="10"/>
      <c r="F50" s="10"/>
      <c r="G50" s="10"/>
      <c r="H50" s="7"/>
      <c r="I50" s="7"/>
      <c r="J50" s="7"/>
      <c r="K50" s="10"/>
      <c r="L50" s="10"/>
    </row>
    <row r="51" spans="2:12" ht="11.25">
      <c r="B51" s="7">
        <v>45</v>
      </c>
      <c r="C51" s="52"/>
      <c r="D51" s="10"/>
      <c r="E51" s="10"/>
      <c r="F51" s="10"/>
      <c r="G51" s="10"/>
      <c r="H51" s="7"/>
      <c r="I51" s="7"/>
      <c r="J51" s="7"/>
      <c r="K51" s="10"/>
      <c r="L51" s="10"/>
    </row>
    <row r="52" spans="2:12" ht="11.25">
      <c r="B52" s="7">
        <v>46</v>
      </c>
      <c r="C52" s="52"/>
      <c r="D52" s="10"/>
      <c r="E52" s="10"/>
      <c r="F52" s="10"/>
      <c r="G52" s="10"/>
      <c r="H52" s="7"/>
      <c r="I52" s="7"/>
      <c r="J52" s="7"/>
      <c r="K52" s="10"/>
      <c r="L52" s="10"/>
    </row>
    <row r="53" spans="2:12" ht="11.25">
      <c r="B53" s="7">
        <v>47</v>
      </c>
      <c r="C53" s="52"/>
      <c r="D53" s="10"/>
      <c r="E53" s="10"/>
      <c r="F53" s="10"/>
      <c r="G53" s="10"/>
      <c r="H53" s="7"/>
      <c r="I53" s="7"/>
      <c r="J53" s="7"/>
      <c r="K53" s="10"/>
      <c r="L53" s="10"/>
    </row>
  </sheetData>
  <autoFilter ref="B6:L24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2016-04-11T19:56:31Z</dcterms:modified>
  <cp:category/>
  <cp:version/>
  <cp:contentType/>
  <cp:contentStatus/>
</cp:coreProperties>
</file>