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885" windowHeight="8865" tabRatio="535" activeTab="1"/>
  </bookViews>
  <sheets>
    <sheet name="прил 6" sheetId="1" r:id="rId1"/>
    <sheet name="прил 7" sheetId="2" r:id="rId2"/>
  </sheets>
  <externalReferences>
    <externalReference r:id="rId5"/>
  </externalReferences>
  <definedNames>
    <definedName name="_xlnm._FilterDatabase" localSheetId="0" hidden="1">'прил 6'!$A$11:$G$354</definedName>
    <definedName name="_xlnm._FilterDatabase" localSheetId="1" hidden="1">'прил 7'!$F$19:$F$251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7'!#REF!</definedName>
    <definedName name="wrn.выпдох." localSheetId="0" hidden="1">{#N/A,#N/A,FALSE,"Вып.доходы"}</definedName>
    <definedName name="wrn.выпдох." hidden="1">{#N/A,#N/A,FALSE,"Вып.доходы"}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_xlnm.Print_Titles" localSheetId="0">'прил 6'!$A:$B,'прил 6'!$9:$11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_xlnm.Print_Area" localSheetId="0">'прил 6'!$A$1:$G$354</definedName>
    <definedName name="_xlnm.Print_Area" localSheetId="1">'прил 7'!$A$1:$G$251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47" authorId="0">
      <text>
        <r>
          <rPr>
            <b/>
            <sz val="9"/>
            <rFont val="Tahoma"/>
            <family val="0"/>
          </rPr>
          <t>250-приобретение ротационной косилки письмо 26.10.16</t>
        </r>
      </text>
    </comment>
    <comment ref="G153" authorId="0">
      <text>
        <r>
          <rPr>
            <b/>
            <sz val="9"/>
            <rFont val="Tahoma"/>
            <family val="0"/>
          </rPr>
          <t xml:space="preserve">-600,0-после принятия основных характеристик на сбалансированность пп благоустройство
</t>
        </r>
      </text>
    </comment>
  </commentList>
</comments>
</file>

<file path=xl/sharedStrings.xml><?xml version="1.0" encoding="utf-8"?>
<sst xmlns="http://schemas.openxmlformats.org/spreadsheetml/2006/main" count="2423" uniqueCount="356">
  <si>
    <t>Непрограммные расходы. Расходы на содержание муниципального жилищного фонда</t>
  </si>
  <si>
    <t>Непрограммные расходы. Глава местной администрации</t>
  </si>
  <si>
    <t>Непрограммные расходы. Расходы на обеспечение деятельности (оказание услуг) МБУ культуры Киноконцертный досуговый центр "Гейзер", в том числе на предоставление субсидий</t>
  </si>
  <si>
    <t>400</t>
  </si>
  <si>
    <t>Основное мероприятие "Ремонт и устройство уличных сетей наружного освещения"</t>
  </si>
  <si>
    <t>99 0 00 70010</t>
  </si>
  <si>
    <t>99 0 00 60010</t>
  </si>
  <si>
    <t>99 0 00 60020</t>
  </si>
  <si>
    <t>99 0 00 60030</t>
  </si>
  <si>
    <t>99 0 00 60040</t>
  </si>
  <si>
    <t>01 0 00 00000</t>
  </si>
  <si>
    <t>99 0 00 20020</t>
  </si>
  <si>
    <t>99 0 00 20050</t>
  </si>
  <si>
    <t>08 0 00 00000</t>
  </si>
  <si>
    <t>Основное мероприятие "Изготовление технического плана на объекты недвижимости"</t>
  </si>
  <si>
    <t>Основное мероприятие "Изготовление технического плана на бесхозяйное имущество"</t>
  </si>
  <si>
    <t>Основное мероприятие "Оценка объектов муниципальной собственности Елизовского городского поселения"</t>
  </si>
  <si>
    <t>Основное мероприятие "Формирование и проведение государственного кадастрового учета земельных участков"</t>
  </si>
  <si>
    <t>99 0 00 10190</t>
  </si>
  <si>
    <t>02 0 00 00000</t>
  </si>
  <si>
    <t>02 3 00 00000</t>
  </si>
  <si>
    <t>02 3 00 09990</t>
  </si>
  <si>
    <t>02 3 01 09990</t>
  </si>
  <si>
    <t>Основное мероприятие "Обеспечение пожарной безопасности Елизовского городского поселения"</t>
  </si>
  <si>
    <t>07 0 00 00000</t>
  </si>
  <si>
    <t>09 0 00 00000</t>
  </si>
  <si>
    <t>Основное мероприятие"Обследование многоквартирных жилых домов на предмет определения дефицита сейсмостойкости"</t>
  </si>
  <si>
    <t>03 0 00 00000</t>
  </si>
  <si>
    <t>03 5 00 00000</t>
  </si>
  <si>
    <t>03 5 00 09990</t>
  </si>
  <si>
    <t>03 5 01 09990</t>
  </si>
  <si>
    <t>Основное мероприятие "Вовлечение молодежи в социальную практику и ее информирование о потенциальных возможностях развития"</t>
  </si>
  <si>
    <t>Основное мероприятие "Укрепление института молодой семьи"</t>
  </si>
  <si>
    <t>99 0 00 70030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</si>
  <si>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</si>
  <si>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99 0 00 70040</t>
  </si>
  <si>
    <t>03 1 00 00000</t>
  </si>
  <si>
    <t>03 1 00 09990</t>
  </si>
  <si>
    <t>03 1 01 09990</t>
  </si>
  <si>
    <t>Непрограммные расходы. Обеспечение  мер социальной поддержки по оплате жилищно-коммунальных услуг отдельным категориям граждан</t>
  </si>
  <si>
    <t>Непрограммные расходы. Обеспечение мер социальной поддержки по ремонту квартир ветеранам Великой Отечественной войны</t>
  </si>
  <si>
    <t>Отдел по культуре, молодежной политике, физической культуре и спорту администрации Елизовского городского поселения</t>
  </si>
  <si>
    <t>Доходы</t>
  </si>
  <si>
    <t>Дефицит</t>
  </si>
  <si>
    <t>Предельный с остатком</t>
  </si>
  <si>
    <t>тыс. рублей</t>
  </si>
  <si>
    <t>Раздел</t>
  </si>
  <si>
    <t>Подраздел</t>
  </si>
  <si>
    <t>Вид расходов</t>
  </si>
  <si>
    <t>Годовой объем ассигнований</t>
  </si>
  <si>
    <t>2</t>
  </si>
  <si>
    <t>3</t>
  </si>
  <si>
    <t>7</t>
  </si>
  <si>
    <t>06</t>
  </si>
  <si>
    <t>07</t>
  </si>
  <si>
    <t>13</t>
  </si>
  <si>
    <t>02</t>
  </si>
  <si>
    <t>09</t>
  </si>
  <si>
    <t>Всего</t>
  </si>
  <si>
    <t>99 0 00 40080</t>
  </si>
  <si>
    <t>99 0 00 40130</t>
  </si>
  <si>
    <t>Наименование</t>
  </si>
  <si>
    <t>Образование</t>
  </si>
  <si>
    <t>0707</t>
  </si>
  <si>
    <t>Молодежная политика и оздоровление детей</t>
  </si>
  <si>
    <t>Установленный норматив</t>
  </si>
  <si>
    <t>До предельного норматива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</si>
  <si>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</si>
  <si>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</si>
  <si>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Непрограммные расходы. Перевозка бесхозного имущества на площадку спецхранения</t>
  </si>
  <si>
    <t>Непрограммные расходы. Обеспечение деятельности учреждений по  хозяйственному обслуживанию органов местного самоуправления Елизовского городского поселения, за исключением обособленных расходов, которым присваиваются уникальные коды</t>
  </si>
  <si>
    <t>Жилищное хозяйство</t>
  </si>
  <si>
    <t>0501</t>
  </si>
  <si>
    <t>Культура</t>
  </si>
  <si>
    <t>0801</t>
  </si>
  <si>
    <t>Администрация Елизовского городского поселения</t>
  </si>
  <si>
    <t>ИТОГО РАСХОДОВ:</t>
  </si>
  <si>
    <t>тыс.руб.</t>
  </si>
  <si>
    <t>коды</t>
  </si>
  <si>
    <t xml:space="preserve">Годовой объем ассигнований </t>
  </si>
  <si>
    <t>ГРС</t>
  </si>
  <si>
    <t>Раздел, под-раздел</t>
  </si>
  <si>
    <t>Целевая статья</t>
  </si>
  <si>
    <t>вид расходов</t>
  </si>
  <si>
    <t>Общегосударственные вопросы</t>
  </si>
  <si>
    <t>01</t>
  </si>
  <si>
    <t>0103</t>
  </si>
  <si>
    <t/>
  </si>
  <si>
    <t>0106</t>
  </si>
  <si>
    <t>0104</t>
  </si>
  <si>
    <t>Собрание депутатов Елизовского городского поселения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</si>
  <si>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</si>
  <si>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</si>
  <si>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</si>
  <si>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</si>
  <si>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</si>
  <si>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0502</t>
  </si>
  <si>
    <t>Другие вопросы в области жилищно-коммунального хозяйства</t>
  </si>
  <si>
    <t>08</t>
  </si>
  <si>
    <t>911</t>
  </si>
  <si>
    <t>912</t>
  </si>
  <si>
    <t>913</t>
  </si>
  <si>
    <t>914</t>
  </si>
  <si>
    <t>915</t>
  </si>
  <si>
    <t>Резервные фонды</t>
  </si>
  <si>
    <t>Другие общегосударственные вопросы</t>
  </si>
  <si>
    <t>1003</t>
  </si>
  <si>
    <t>Социальное обеспечение населения</t>
  </si>
  <si>
    <t>Благоустройство</t>
  </si>
  <si>
    <t>Социальная политика</t>
  </si>
  <si>
    <t>10</t>
  </si>
  <si>
    <t>0309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</si>
  <si>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</si>
  <si>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</si>
  <si>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</si>
  <si>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№ п/п</t>
  </si>
  <si>
    <t xml:space="preserve">Наименование </t>
  </si>
  <si>
    <t>0503</t>
  </si>
  <si>
    <t>0505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</si>
  <si>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</si>
  <si>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</si>
  <si>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</si>
  <si>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</si>
  <si>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</si>
  <si>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</si>
  <si>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</si>
  <si>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</si>
  <si>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</si>
  <si>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0409</t>
  </si>
  <si>
    <t>Дорожное хозяйство (дорожные фонды)</t>
  </si>
  <si>
    <t>600</t>
  </si>
  <si>
    <t>Другие вопросы в области культуры, кинематографии</t>
  </si>
  <si>
    <t>0804</t>
  </si>
  <si>
    <t xml:space="preserve">Норматив на содержание ОМС </t>
  </si>
  <si>
    <t>Непрограммные расходы.</t>
  </si>
  <si>
    <t>Непрограммные расходы</t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</si>
  <si>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</si>
  <si>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</si>
  <si>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</si>
  <si>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99 0 00 10090</t>
  </si>
  <si>
    <t>04 0 00 00000</t>
  </si>
  <si>
    <t>Основное мероприятие "Выполнение работ по восстановительному ремонту жилых помещений, находящихся в собственности Елизовского городского поселения"</t>
  </si>
  <si>
    <t>10 0 00 00000</t>
  </si>
  <si>
    <t>99 0 00 10100</t>
  </si>
  <si>
    <t>99 0 00 10150</t>
  </si>
  <si>
    <t>Основное мероприятие "Проведение мероприятий, направленных на ремонт ветхих и аварийных сетей"</t>
  </si>
  <si>
    <t xml:space="preserve"> 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</si>
  <si>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Муниципальная программа "Обеспечение доступным и комфортным жильем жителей Елизовского городского поселения в 2016 году. Подпрограмма "Повышение устойчивости жилых домов, основных объектов и систем жизнеобеспечения в Елизовском городском поселении в 2016 году"</t>
  </si>
  <si>
    <t xml:space="preserve">Муниципальная программа "Обеспечение доступным и комфортным жильем жителей Елизовского городского поселения в 2016 году. Подпрограмма "Повышение устойчивости жилых домов, основных объектов и систем жизнеобеспечения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</si>
  <si>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посления в 2016 году"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</si>
  <si>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</si>
  <si>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</si>
  <si>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Непрограммные расходы. Резервный фонд местной администрации</t>
  </si>
  <si>
    <t>Непрограммные расходы. Обеспечение  мер социальной поддержки гражданам, удостоенным званием "Почетный гражданин города "Елизово"</t>
  </si>
  <si>
    <t>Непрограммные расходы. Доплаты к пенсиям муниципальных служащих</t>
  </si>
  <si>
    <t>Непрограммные расходы. Зимнее содержание дорог</t>
  </si>
  <si>
    <t>Непрограммные расходы.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</si>
  <si>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</si>
  <si>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Непрограммные расходы. Электроэнергия уличного освещения</t>
  </si>
  <si>
    <t xml:space="preserve">Непрограммные расходы. Организация и содержание мест захоронения 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</si>
  <si>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</si>
  <si>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Непрограммные расходы. Председатель представительного органа муниципального образования и его заместители</t>
  </si>
  <si>
    <t>Предельный без остатка</t>
  </si>
  <si>
    <t>До предельного без остатка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</si>
  <si>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</si>
  <si>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До предельного с остатком</t>
  </si>
  <si>
    <t>Непрограммные расходы. Руководитель Контрольно-счетной палаты муниципального образования и его заместители</t>
  </si>
  <si>
    <t>99 0 00 00000</t>
  </si>
  <si>
    <t>99 0 00 10010</t>
  </si>
  <si>
    <t>99 0 00 10040</t>
  </si>
  <si>
    <t>99 0 00 10060</t>
  </si>
  <si>
    <t>99 0 00 10180</t>
  </si>
  <si>
    <t>99 0 00 10030</t>
  </si>
  <si>
    <t>99 0 00 10080</t>
  </si>
  <si>
    <t>99 0 00 20010</t>
  </si>
  <si>
    <t>99 0 00 20030</t>
  </si>
  <si>
    <t>99 0 00 60050</t>
  </si>
  <si>
    <t>06 0 00 00000</t>
  </si>
  <si>
    <t>Основное мероприятие "Совершенствование организации безопасного движения транспортных средств и пешеходов"</t>
  </si>
  <si>
    <t>99 0 00 40240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</si>
  <si>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</si>
  <si>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Управление архитектуры и градостроительства администрации Елизовского городского поселения </t>
  </si>
  <si>
    <t>918</t>
  </si>
  <si>
    <t>919</t>
  </si>
  <si>
    <t>920</t>
  </si>
  <si>
    <t xml:space="preserve">Управление делами администрации Елизовского городского поселения </t>
  </si>
  <si>
    <t>1001</t>
  </si>
  <si>
    <t>Пенсионное обеспечение</t>
  </si>
  <si>
    <t xml:space="preserve">Контрольно-счетная палата Елизовского городского поселения </t>
  </si>
  <si>
    <t xml:space="preserve"> </t>
  </si>
  <si>
    <t>916</t>
  </si>
  <si>
    <t>11</t>
  </si>
  <si>
    <t>0113</t>
  </si>
  <si>
    <t>Физическая культура и спорт</t>
  </si>
  <si>
    <t>Физическая культура</t>
  </si>
  <si>
    <t>1101</t>
  </si>
  <si>
    <t>0111</t>
  </si>
  <si>
    <t>Культура, кинематография</t>
  </si>
  <si>
    <t xml:space="preserve"> - субсидия муниципальному автономному учреждению "Единый расчетно-кассовый центр" на оказание муниципальных услуг по расчету гражданам Елизовского городского поселения субсидий на оплату жилого помещения и коммунальных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</si>
  <si>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</si>
  <si>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структура расходов  бюджета Елизовского городского поселения на 2017 год</t>
  </si>
  <si>
    <t>Муниципальная программа "Управление и распоряжение муниципальным имуществом в Елизовском городском поселении на 2017 год"</t>
  </si>
  <si>
    <t xml:space="preserve">Муниципальная программа "Управление и распоряжение муниципальным имуществом в Елизовском городском поселении на 2017 год".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</si>
  <si>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Управление имущественных отношений администрации Елизовского городского поселения</t>
  </si>
  <si>
    <t>Муниципальная программа "Создание и развитие туристской инфраструктуры в Елизовском городском поселении в 2017 году"</t>
  </si>
  <si>
    <t>01 0 00 09990</t>
  </si>
  <si>
    <t xml:space="preserve">Муниципальная программа "Создание и развитие туристской инфраструктуры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</si>
  <si>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01 0 01 09990</t>
  </si>
  <si>
    <t>Основное мероприятие "Развитие инфраструктуры туристских ресурсов в Елизовском городском поселении"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</si>
  <si>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</si>
  <si>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году". Подпрограмма "Профилактика правонарушений, преступлений и повышение безопасности дорожного движения в Елизовском городском поселении в 2017 году"</t>
  </si>
  <si>
    <t>02 1 00 00000</t>
  </si>
  <si>
    <t>02 1 00 09990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</si>
  <si>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2017 году". Подпрограмма "Профилактика правонарушений, преступлений и повышение безопасности дорожного движения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</si>
  <si>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02 1 01 09990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</si>
  <si>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году". "Профилактика терроризма и экстремизма в Елизовском городском поселении в 2017 году"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</si>
  <si>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2017 году". "Профилактика терроризма и экстремизма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</si>
  <si>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"Проведение информационно пропагандистской работы, направленной на формирование негативного отношения населения Камчатского края к проявлениям террористической и экстремистской идеологии"</t>
  </si>
  <si>
    <t>Муниципальная программа "Развитие транспортной системы Елизовского городского поселения на 2017-2019 годы"</t>
  </si>
  <si>
    <t>Муниципальная программа "Развитие транспортной системы Елизовского городского поселения на 2017-2019 годы". Подпрограмма "Развитие дорожного хозяйства в Елизовском городском поселении "</t>
  </si>
  <si>
    <t xml:space="preserve">Муниципальная программа "Развитие транспортной системы Елизовского городского поселения на 2017-2019 годы". Подпрограмма "Развитие дорожного хозяйства в Елизовском городском поселении 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</si>
  <si>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"Разработка проектной документации "Вторая очередь реконструкции  автодороги по ул.Рябикова в г.Елизово, устройство ливневой канализации"</t>
  </si>
  <si>
    <t>04 1 00 00000</t>
  </si>
  <si>
    <t>04 1 00 09990</t>
  </si>
  <si>
    <t>04 1 01 09990</t>
  </si>
  <si>
    <t xml:space="preserve"> - муниципальная программа "Охрана окружающей среды, воспроизводство и использование природных ресурсов  в  Елизовском городском поселении в 2017 году". Подпрограмма "Охрана окружающей среды и обеспечение экологической безопасности в Елизовском городском поселении в 2017 году". Основное мероприятие "Уборка общегородских территорий, набережных рек, скверов, парковых зон и др. с целью недопущения загрязнения окружающей среды"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</si>
  <si>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 в 2017 году"</t>
  </si>
  <si>
    <t xml:space="preserve">Муниципальная программа "Проведение восстановительного ремонта жилых помещений муниципального жилищного фонда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</si>
  <si>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06 0 00 09990</t>
  </si>
  <si>
    <t>06 0 01 09990</t>
  </si>
  <si>
    <t>Муниципальная программа "Развитие субъектов малого и среднего предпринимательства в Елизовском городском поселении в 2017 году"</t>
  </si>
  <si>
    <t>Основное мероприятие "Приобретение торговых палаток"</t>
  </si>
  <si>
    <t>Основное мероприятие "Денежные призы в рамках реализации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2017 года"</t>
  </si>
  <si>
    <t xml:space="preserve">Муниципальная программа "Развитие субъектов малого и среднего предпринимательства в Елизовском городском поселении в 2017 году".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</si>
  <si>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07 0 00 09990</t>
  </si>
  <si>
    <t>07 0 01 09990</t>
  </si>
  <si>
    <t>07 0 02 09990</t>
  </si>
  <si>
    <t>Муниципальная программа "Развитие культуры в Елизовском городском поселении в 2017 году"</t>
  </si>
  <si>
    <t>Муниципальная программа "Развитие культуры в Елизовском городском поселении в 2017 году". Подпрограмма "Традиционная культура и народное творчество в Елизовском городском поселении в 2017 году"</t>
  </si>
  <si>
    <t xml:space="preserve">Муниципальная программа "Развитие культуры в Елизовском городском поселении в 2017 году". Подпрограмма "Традиционная культура и народное творчество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</si>
  <si>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"Поддержка разнообразных видов и форм традиционной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</t>
  </si>
  <si>
    <t>08 3 00 00000</t>
  </si>
  <si>
    <t>08 3 00 09990</t>
  </si>
  <si>
    <t>08 3 01 09990</t>
  </si>
  <si>
    <t xml:space="preserve">Муниципальная программа "Развитие культуры в Елизовском городском поселении в 2017 году". Подпрограмма «Обеспечение условий реализации Программы».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</si>
  <si>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"Развитие культуры в Елизовском городском поселении в 2017 году". Подпрограмма «Обеспечение условий реализации программы»</t>
  </si>
  <si>
    <t>Основное мероприятие "Развитие инфраструктуры и системы управления в сфере культуры"</t>
  </si>
  <si>
    <t>08 5 00 00000</t>
  </si>
  <si>
    <t>08 5 00 09990</t>
  </si>
  <si>
    <t>08 5 01 09990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</si>
  <si>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</si>
  <si>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"Развитие гражданской обороны и обеспечение радиационной, химической и биологической безопасности в Елизовском городском поселении"</t>
  </si>
  <si>
    <t xml:space="preserve"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"Развитие гражданской обороны и обеспечение радиационной, химической и биологической безопасности в Елизовском городском поселении".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</si>
  <si>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"Повышение защищенности населения"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</si>
  <si>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"Обеспечение пожарной безопасности в Елизовском городском поселении"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</si>
  <si>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"Обеспечение пожарной безопасности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</si>
  <si>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09 3 00 00000</t>
  </si>
  <si>
    <t>09 3 00 09990</t>
  </si>
  <si>
    <t>09 3 01 09990</t>
  </si>
  <si>
    <t>09 4 00 00000</t>
  </si>
  <si>
    <t>09 4 00 09990</t>
  </si>
  <si>
    <t>09 4 01 09990</t>
  </si>
  <si>
    <t xml:space="preserve"> - 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"Обеспечение пожарной безопасности в Елизовском городском поселении". Основное мероприятие "Обеспечение пожарной безопасности Елизовского городского поселения"</t>
  </si>
  <si>
    <t>10 0 00 09990</t>
  </si>
  <si>
    <t>10 0 01 09990</t>
  </si>
  <si>
    <t>10 0 02 09990</t>
  </si>
  <si>
    <t>10 0 03 09990</t>
  </si>
  <si>
    <t>10 0 04 09990</t>
  </si>
  <si>
    <t>10 0 05 09990</t>
  </si>
  <si>
    <t>Основное мероприятие "Установление на местности поворотных точек границ земельных участков"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</si>
  <si>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2017 году"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</si>
  <si>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массовой физической культуры и спорта в Елизовском городском поселении в 2017 году"</t>
  </si>
  <si>
    <t>12 0 00 00000</t>
  </si>
  <si>
    <t>12 1 00 00000</t>
  </si>
  <si>
    <t>12 1 00 09990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</si>
  <si>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</si>
  <si>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12 1 01 09990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</si>
  <si>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инфраструктуры для занятий физической культурой и спортом в 2017 году"</t>
  </si>
  <si>
    <t>12 4 00 00000</t>
  </si>
  <si>
    <t>12 4 00 09990</t>
  </si>
  <si>
    <t xml:space="preserve"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инфраструктуры для занятий физической культурой и спортом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</si>
  <si>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Основное мероприятие "Проектирование, строительство, реконструкции и модернизация спортивных объектов для занятий физической культурой и массовым спортом (реконструкция хоккейной коробки) разработка ПСД"</t>
  </si>
  <si>
    <t>12 4 01 09990</t>
  </si>
  <si>
    <t>Муниципальная программа "Физическая культура, спорт, молодежная политика, отдых  и оздоровление детей в Елизовском городском поселении в 2017 году"</t>
  </si>
  <si>
    <t>Муниципальная программа "Физическая культура, спорт, молодежная политика, отдых  и оздоровление детей в Елизовском городском поселении в 2017 году". Подпрограмма "Молодежь в Елизовском городском поселении в 2017 году"</t>
  </si>
  <si>
    <t>12 5 00 00000</t>
  </si>
  <si>
    <t>12 5 00 09990</t>
  </si>
  <si>
    <t xml:space="preserve">Муниципальная программа "Физическая культура, спорт, молодежная политика, отдых  и оздоровление детей в Елизовском городском поселении в 2017 году". Подпрограмма "Молодежь в Елизовском городском поселении в 2017 году".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</si>
  <si>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12 5 01 09990</t>
  </si>
  <si>
    <t>12 5 02 09990</t>
  </si>
  <si>
    <t>Муниципальная программа "Обеспечение доступным и комфортным жильем жителей Елизовского городского посления в 2017 году"</t>
  </si>
  <si>
    <t>Муниципальная программа "Обеспечение доступным и комфортным жильем жителей Елизовского городского посления в 2017 году. Подпрограмма "Стимулирование развития жилищного строительства в Елизовском городском поселении в 2017 году"</t>
  </si>
  <si>
    <t>11 0 00 00000</t>
  </si>
  <si>
    <t>11 1 00 00000</t>
  </si>
  <si>
    <t xml:space="preserve">Муниципальная программа "Обеспечение доступным и комфортным жильем жителей Елизовского городского посления в 2017 году. Подпрограмма "Стимулирование развития жилищного строительства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</si>
  <si>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"Разработка проектов планировки и проектов межевания территории Елизовского городского поселения"</t>
  </si>
  <si>
    <t>Муниципальная программа "Обеспечение доступным и комфортным жильем жителей Елизовского городского поселения в 2017 году. Подпрограмма "Повышение устойчивости жилых домов, основных объектов и систем жизнеобеспечения в Елизовском городском поселении в 2017 году"</t>
  </si>
  <si>
    <t xml:space="preserve">Муниципальная программа "Обеспечение доступным и комфортным жильем жителей Елизовского городского поселения в 2017 году. Подпрограмма "Повышение устойчивости жилых домов, основных объектов и систем жизнеобеспечения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</si>
  <si>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мероприятие"Обследование на сейсмостойкость"</t>
  </si>
  <si>
    <t>11 2 00 00000</t>
  </si>
  <si>
    <t>11 2 00 09990</t>
  </si>
  <si>
    <t>11 2 01 09990</t>
  </si>
  <si>
    <t>Муниципальная программа "Обеспечение доступным и комфортным жильем жителей Елизовского городского поселения в 2017 году. Подпрограмма "Переселение граждан из аварийных жилых домов и непригодных для проживания жилых помещений в Елизовском городском поселении в 2017 году"</t>
  </si>
  <si>
    <t xml:space="preserve">Муниципальная программа "Обеспечение доступным и комфортным жильем жителей Елизовского городского поселения в 2017 году. Подпрограмма "Переселение граждан из аварийных жилых домов и непригодных для проживания жилых помещений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</si>
  <si>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 в 2017 году</t>
  </si>
  <si>
    <t>11 5 00 00000</t>
  </si>
  <si>
    <t>11 5 00 09990</t>
  </si>
  <si>
    <t>11 5 01 09990</t>
  </si>
  <si>
    <t>Основное мероприятие "Переселение граждан из аварийных жилых домов"</t>
  </si>
  <si>
    <t>Муниципальная программа "Обеспечение доступным и комфортным жильем жителей Елизовского городского поселения в 2017 году"</t>
  </si>
  <si>
    <t>Муниципальная программа "Обеспечение доступным и комфортным жильем жителей Елизовского городского поселения в 2017 году". Подпрограмма "Обеспечение жильем молодых семей в Елизовском городском поселении в 2017 году"</t>
  </si>
  <si>
    <t xml:space="preserve">Муниципальная программа "Обеспечение доступным и комфортным жильем жителей Елизовского городского поселения в 2017 году". Подпрограмма "Обеспечение жильем молодых семей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</si>
  <si>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11 6 00 00000</t>
  </si>
  <si>
    <t>11 6 00 09990</t>
  </si>
  <si>
    <t>11 6 01 09990</t>
  </si>
  <si>
    <t xml:space="preserve"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массовой физической культуры и спорта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</si>
  <si>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11 1 00 09990</t>
  </si>
  <si>
    <t>11 1 01 09990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</si>
  <si>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</si>
  <si>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</si>
  <si>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</si>
  <si>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03 3 00 09990</t>
  </si>
  <si>
    <t>03 3 01 09990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</si>
  <si>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</si>
  <si>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</si>
  <si>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</si>
  <si>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03 3 00 00000</t>
  </si>
  <si>
    <t>03 1 02 09990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</si>
  <si>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"Энергосбережение и повышение энергетической эффективности объектов жилищного фонда в Елизовском городском поселении на 2017 год"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</si>
  <si>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"Энергосбережение и повышение энергетической эффективности объектов жилищного фонда в Елизовском городском поселении на 2017 год".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</si>
  <si>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Основное мероприятие "Модернизация систем энерго-, теплоснабжения на территории Елизовского городского поселения"</t>
  </si>
  <si>
    <t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мкниципального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тепло-, водоснабжения"</t>
  </si>
  <si>
    <t>03 1 03 09990</t>
  </si>
  <si>
    <t>Основное мероприятие: "Обеспечение деятельности Управления жилищно-коммунального хозяйства администрации Елизовского городского поселения как основного исполнителя программы"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</si>
  <si>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 "Обеспечение реализации программы"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</si>
  <si>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 "Обеспечение реализации программы".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</si>
  <si>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Управление финансов и экономического развития администрации Елизовского городского поселения</t>
  </si>
  <si>
    <t>03 3 03 09990</t>
  </si>
  <si>
    <t>Управление жилищно-коммунального хозяйства администрации Елизовского городского поселения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</si>
  <si>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обеспечению населения услугами бытового обслуживания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</si>
  <si>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на 2017 год</t>
  </si>
  <si>
    <t xml:space="preserve">02 3 00 09990 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</si>
  <si>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</si>
  <si>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</si>
  <si>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99 0 00 10050</t>
  </si>
  <si>
    <t>Глава муниципального образования</t>
  </si>
  <si>
    <t>Непрограммные расходы. Заместители председателя представительного органа муниципального образования</t>
  </si>
  <si>
    <t>99 0 00 10210</t>
  </si>
  <si>
    <t>99 0 00 60060</t>
  </si>
  <si>
    <t>Непрограммные расходы. Плата за размещение объектов наружного освещения</t>
  </si>
  <si>
    <t>Непрограммные расходы. Расходы на организацию и обеспечение пассажирских перевозок по проезду на автомобильном транспорте общего пользования городского сообщения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</si>
  <si>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</t>
  </si>
  <si>
    <t xml:space="preserve"> - муниципальная программа 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году».  Подпрограмма «Благоустройство территории Елизовского городского поселения в 2017 году». Основное мероприятие "Приобретение строительно-дорожной и коммунальной техники, устройство площадок под установку мусоросборных контейнеров, благоустройство муниципальных бюджетных учреждений, расположенных в Елизовском городском поселении"</t>
  </si>
  <si>
    <t xml:space="preserve"> - муниципальная программа 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году». Подпрограмма «Благоустройство территории Елизовского городского поселения в 2017 году». Основное мероприятие "Устройство, проектирование восстановление детских площадок и других придомовых площадок"</t>
  </si>
  <si>
    <t>03 3 05 09990</t>
  </si>
  <si>
    <t>Основное мероприятие "Обустройство мест массового отдыха населения, мест традиционного захоронения, а также ремонт и устройство ограждений объектов социальной сферы, парков, скверов"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</si>
</sst>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#,##0.00000"/>
    <numFmt numFmtId="177" formatCode="_-* #,##0_р_._-;\-* #,##0_р_._-;_-* &quot;-&quot;??_р_._-;_-@_-"/>
    <numFmt numFmtId="178" formatCode="_-* #,##0.00000_р_._-;\-* #,##0.00000_р_._-;_-* &quot;-&quot;??_р_._-;_-@_-"/>
    <numFmt numFmtId="179" formatCode="###0.00000"/>
    <numFmt numFmtId="180" formatCode="###0"/>
    <numFmt numFmtId="181" formatCode="#,##0.0"/>
    <numFmt numFmtId="182" formatCode="#,##0.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0.000000"/>
    <numFmt numFmtId="190" formatCode="0.0000000"/>
    <numFmt numFmtId="191" formatCode="[$-FC19]d\ mmmm\ yyyy\ &quot;г.&quot;"/>
    <numFmt numFmtId="192" formatCode="0.00000;[Red]0.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_р_._-;\-* #,##0.0000_р_._-;_-* &quot;-&quot;????_р_._-;_-@_-"/>
    <numFmt numFmtId="196" formatCode="###,###,###,##0.00000"/>
    <numFmt numFmtId="197" formatCode="000000"/>
    <numFmt numFmtId="198" formatCode="#,##0.0000000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12"/>
      <color indexed="17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0"/>
    </font>
    <font>
      <b/>
      <sz val="10"/>
      <color indexed="8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2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7" borderId="0" applyNumberFormat="0" applyBorder="0" applyAlignment="0" applyProtection="0"/>
    <xf numFmtId="0" fontId="70" fillId="10" borderId="0" applyNumberFormat="0" applyBorder="0" applyAlignment="0" applyProtection="0"/>
    <xf numFmtId="0" fontId="70" fillId="3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3" borderId="0" applyNumberFormat="0" applyBorder="0" applyAlignment="0" applyProtection="0"/>
    <xf numFmtId="0" fontId="71" fillId="11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2" borderId="2" applyNumberFormat="0" applyAlignment="0" applyProtection="0"/>
    <xf numFmtId="0" fontId="7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0" borderId="7" applyNumberFormat="0" applyAlignment="0" applyProtection="0"/>
    <xf numFmtId="0" fontId="8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2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49" fontId="10" fillId="2" borderId="0" xfId="0" applyNumberFormat="1" applyFont="1" applyFill="1" applyAlignment="1">
      <alignment horizontal="center" vertical="center"/>
    </xf>
    <xf numFmtId="176" fontId="11" fillId="2" borderId="0" xfId="0" applyNumberFormat="1" applyFont="1" applyFill="1" applyAlignment="1">
      <alignment horizontal="center"/>
    </xf>
    <xf numFmtId="176" fontId="12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4" fillId="2" borderId="0" xfId="0" applyFont="1" applyFill="1" applyAlignment="1">
      <alignment/>
    </xf>
    <xf numFmtId="49" fontId="16" fillId="2" borderId="0" xfId="0" applyNumberFormat="1" applyFont="1" applyFill="1" applyAlignment="1">
      <alignment horizontal="center" vertical="center"/>
    </xf>
    <xf numFmtId="176" fontId="16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10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76" fontId="23" fillId="2" borderId="0" xfId="0" applyNumberFormat="1" applyFont="1" applyFill="1" applyAlignment="1">
      <alignment/>
    </xf>
    <xf numFmtId="0" fontId="13" fillId="2" borderId="10" xfId="0" applyFont="1" applyFill="1" applyBorder="1" applyAlignment="1">
      <alignment/>
    </xf>
    <xf numFmtId="49" fontId="13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176" fontId="24" fillId="2" borderId="10" xfId="0" applyNumberFormat="1" applyFont="1" applyFill="1" applyBorder="1" applyAlignment="1">
      <alignment horizontal="center"/>
    </xf>
    <xf numFmtId="176" fontId="26" fillId="2" borderId="0" xfId="0" applyNumberFormat="1" applyFont="1" applyFill="1" applyAlignment="1">
      <alignment/>
    </xf>
    <xf numFmtId="0" fontId="2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wrapText="1"/>
    </xf>
    <xf numFmtId="49" fontId="27" fillId="25" borderId="10" xfId="0" applyNumberFormat="1" applyFont="1" applyFill="1" applyBorder="1" applyAlignment="1">
      <alignment horizontal="center" wrapText="1"/>
    </xf>
    <xf numFmtId="176" fontId="26" fillId="0" borderId="0" xfId="0" applyNumberFormat="1" applyFont="1" applyFill="1" applyAlignment="1">
      <alignment/>
    </xf>
    <xf numFmtId="0" fontId="27" fillId="25" borderId="10" xfId="0" applyFont="1" applyFill="1" applyBorder="1" applyAlignment="1">
      <alignment horizontal="left" wrapText="1"/>
    </xf>
    <xf numFmtId="49" fontId="27" fillId="25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76" fontId="29" fillId="0" borderId="0" xfId="0" applyNumberFormat="1" applyFont="1" applyFill="1" applyAlignment="1">
      <alignment/>
    </xf>
    <xf numFmtId="176" fontId="30" fillId="0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8" fillId="0" borderId="0" xfId="0" applyFont="1" applyFill="1" applyAlignment="1">
      <alignment/>
    </xf>
    <xf numFmtId="176" fontId="17" fillId="2" borderId="11" xfId="0" applyNumberFormat="1" applyFont="1" applyFill="1" applyBorder="1" applyAlignment="1">
      <alignment horizontal="right" wrapText="1"/>
    </xf>
    <xf numFmtId="176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76" fontId="35" fillId="0" borderId="0" xfId="0" applyNumberFormat="1" applyFont="1" applyFill="1" applyBorder="1" applyAlignment="1">
      <alignment horizontal="center"/>
    </xf>
    <xf numFmtId="176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176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176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176" fontId="34" fillId="0" borderId="0" xfId="0" applyNumberFormat="1" applyFont="1" applyFill="1" applyAlignment="1">
      <alignment/>
    </xf>
    <xf numFmtId="176" fontId="39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176" fontId="27" fillId="25" borderId="10" xfId="0" applyNumberFormat="1" applyFont="1" applyFill="1" applyBorder="1" applyAlignment="1" applyProtection="1">
      <alignment horizontal="center"/>
      <protection locked="0"/>
    </xf>
    <xf numFmtId="176" fontId="27" fillId="25" borderId="10" xfId="61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 readingOrder="2"/>
    </xf>
    <xf numFmtId="176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 readingOrder="2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176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 readingOrder="2"/>
    </xf>
    <xf numFmtId="0" fontId="43" fillId="0" borderId="0" xfId="0" applyFont="1" applyFill="1" applyBorder="1" applyAlignment="1">
      <alignment horizontal="right" wrapText="1" readingOrder="2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/>
    </xf>
    <xf numFmtId="0" fontId="11" fillId="0" borderId="10" xfId="53" applyNumberFormat="1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horizontal="left" vertical="top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176" fontId="11" fillId="0" borderId="10" xfId="0" applyNumberFormat="1" applyFont="1" applyBorder="1" applyAlignment="1">
      <alignment/>
    </xf>
    <xf numFmtId="176" fontId="11" fillId="0" borderId="0" xfId="53" applyNumberFormat="1" applyFont="1" applyFill="1" applyBorder="1" applyAlignment="1" applyProtection="1">
      <alignment horizontal="right" vertical="center" readingOrder="2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40" fillId="0" borderId="0" xfId="0" applyFont="1" applyAlignment="1">
      <alignment horizontal="right" vertical="center" readingOrder="2"/>
    </xf>
    <xf numFmtId="49" fontId="11" fillId="0" borderId="10" xfId="0" applyNumberFormat="1" applyFont="1" applyFill="1" applyBorder="1" applyAlignment="1">
      <alignment horizontal="center" vertical="center" wrapText="1" readingOrder="2"/>
    </xf>
    <xf numFmtId="0" fontId="13" fillId="25" borderId="10" xfId="0" applyFont="1" applyFill="1" applyBorder="1" applyAlignment="1">
      <alignment/>
    </xf>
    <xf numFmtId="49" fontId="10" fillId="25" borderId="10" xfId="0" applyNumberFormat="1" applyFont="1" applyFill="1" applyBorder="1" applyAlignment="1">
      <alignment horizontal="center" vertical="center"/>
    </xf>
    <xf numFmtId="176" fontId="24" fillId="25" borderId="10" xfId="0" applyNumberFormat="1" applyFont="1" applyFill="1" applyBorder="1" applyAlignment="1">
      <alignment horizontal="center"/>
    </xf>
    <xf numFmtId="49" fontId="13" fillId="25" borderId="10" xfId="0" applyNumberFormat="1" applyFont="1" applyFill="1" applyBorder="1" applyAlignment="1">
      <alignment horizontal="center" vertical="center"/>
    </xf>
    <xf numFmtId="181" fontId="23" fillId="2" borderId="0" xfId="0" applyNumberFormat="1" applyFont="1" applyFill="1" applyAlignment="1">
      <alignment/>
    </xf>
    <xf numFmtId="0" fontId="14" fillId="25" borderId="10" xfId="53" applyNumberFormat="1" applyFont="1" applyFill="1" applyBorder="1" applyAlignment="1">
      <alignment horizontal="center" vertical="center"/>
      <protection/>
    </xf>
    <xf numFmtId="49" fontId="14" fillId="25" borderId="10" xfId="53" applyNumberFormat="1" applyFont="1" applyFill="1" applyBorder="1" applyAlignment="1">
      <alignment horizontal="left" vertical="top" wrapText="1"/>
      <protection/>
    </xf>
    <xf numFmtId="49" fontId="14" fillId="25" borderId="10" xfId="53" applyNumberFormat="1" applyFont="1" applyFill="1" applyBorder="1" applyAlignment="1">
      <alignment horizontal="center" vertical="center"/>
      <protection/>
    </xf>
    <xf numFmtId="176" fontId="14" fillId="25" borderId="10" xfId="0" applyNumberFormat="1" applyFont="1" applyFill="1" applyBorder="1" applyAlignment="1">
      <alignment/>
    </xf>
    <xf numFmtId="176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9" fillId="25" borderId="10" xfId="53" applyNumberFormat="1" applyFont="1" applyFill="1" applyBorder="1" applyAlignment="1">
      <alignment horizontal="center" vertical="center"/>
      <protection/>
    </xf>
    <xf numFmtId="49" fontId="29" fillId="25" borderId="10" xfId="53" applyNumberFormat="1" applyFont="1" applyFill="1" applyBorder="1" applyAlignment="1">
      <alignment horizontal="left" vertical="top" wrapText="1"/>
      <protection/>
    </xf>
    <xf numFmtId="49" fontId="29" fillId="25" borderId="10" xfId="53" applyNumberFormat="1" applyFont="1" applyFill="1" applyBorder="1" applyAlignment="1">
      <alignment horizontal="center" vertical="center"/>
      <protection/>
    </xf>
    <xf numFmtId="49" fontId="29" fillId="25" borderId="10" xfId="0" applyNumberFormat="1" applyFont="1" applyFill="1" applyBorder="1" applyAlignment="1">
      <alignment horizontal="left" vertical="center" wrapText="1"/>
    </xf>
    <xf numFmtId="176" fontId="29" fillId="25" borderId="10" xfId="0" applyNumberFormat="1" applyFont="1" applyFill="1" applyBorder="1" applyAlignment="1">
      <alignment/>
    </xf>
    <xf numFmtId="176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Border="1" applyAlignment="1">
      <alignment/>
    </xf>
    <xf numFmtId="176" fontId="4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6" fontId="47" fillId="0" borderId="0" xfId="0" applyNumberFormat="1" applyFont="1" applyFill="1" applyAlignment="1">
      <alignment/>
    </xf>
    <xf numFmtId="49" fontId="11" fillId="0" borderId="10" xfId="53" applyNumberFormat="1" applyFont="1" applyFill="1" applyBorder="1" applyAlignment="1">
      <alignment horizontal="left" vertical="top" wrapText="1"/>
      <protection/>
    </xf>
    <xf numFmtId="176" fontId="40" fillId="0" borderId="0" xfId="0" applyNumberFormat="1" applyFont="1" applyFill="1" applyBorder="1" applyAlignment="1">
      <alignment/>
    </xf>
    <xf numFmtId="197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11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76" fontId="21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49" fontId="51" fillId="25" borderId="10" xfId="0" applyNumberFormat="1" applyFont="1" applyFill="1" applyBorder="1" applyAlignment="1">
      <alignment horizontal="center" wrapText="1"/>
    </xf>
    <xf numFmtId="176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48" fillId="2" borderId="0" xfId="0" applyFont="1" applyFill="1" applyAlignment="1">
      <alignment horizontal="center" vertical="center" wrapText="1"/>
    </xf>
    <xf numFmtId="49" fontId="49" fillId="2" borderId="0" xfId="0" applyNumberFormat="1" applyFont="1" applyFill="1" applyAlignment="1">
      <alignment horizontal="center" vertical="center" wrapText="1"/>
    </xf>
    <xf numFmtId="49" fontId="49" fillId="25" borderId="10" xfId="0" applyNumberFormat="1" applyFont="1" applyFill="1" applyBorder="1" applyAlignment="1">
      <alignment horizontal="center" vertical="center" wrapText="1"/>
    </xf>
    <xf numFmtId="49" fontId="49" fillId="2" borderId="10" xfId="0" applyNumberFormat="1" applyFont="1" applyFill="1" applyBorder="1" applyAlignment="1">
      <alignment horizontal="center" vertical="center" wrapText="1"/>
    </xf>
    <xf numFmtId="49" fontId="52" fillId="25" borderId="10" xfId="0" applyNumberFormat="1" applyFont="1" applyFill="1" applyBorder="1" applyAlignment="1">
      <alignment horizontal="center" vertical="center" wrapText="1"/>
    </xf>
    <xf numFmtId="49" fontId="52" fillId="2" borderId="1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/>
    </xf>
    <xf numFmtId="176" fontId="53" fillId="0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/>
    </xf>
    <xf numFmtId="49" fontId="11" fillId="0" borderId="10" xfId="53" applyNumberFormat="1" applyFont="1" applyFill="1" applyBorder="1" applyAlignment="1" applyProtection="1">
      <alignment horizontal="center" vertical="center"/>
      <protection locked="0"/>
    </xf>
    <xf numFmtId="176" fontId="50" fillId="26" borderId="0" xfId="0" applyNumberFormat="1" applyFont="1" applyFill="1" applyAlignment="1">
      <alignment/>
    </xf>
    <xf numFmtId="0" fontId="50" fillId="26" borderId="0" xfId="0" applyFont="1" applyFill="1" applyAlignment="1">
      <alignment/>
    </xf>
    <xf numFmtId="176" fontId="83" fillId="0" borderId="0" xfId="0" applyNumberFormat="1" applyFont="1" applyFill="1" applyAlignment="1">
      <alignment/>
    </xf>
    <xf numFmtId="176" fontId="84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176" fontId="33" fillId="26" borderId="0" xfId="0" applyNumberFormat="1" applyFont="1" applyFill="1" applyAlignment="1">
      <alignment/>
    </xf>
    <xf numFmtId="0" fontId="34" fillId="26" borderId="0" xfId="0" applyFont="1" applyFill="1" applyAlignment="1">
      <alignment/>
    </xf>
    <xf numFmtId="176" fontId="83" fillId="26" borderId="0" xfId="0" applyNumberFormat="1" applyFont="1" applyFill="1" applyAlignment="1">
      <alignment/>
    </xf>
    <xf numFmtId="0" fontId="86" fillId="26" borderId="0" xfId="0" applyFont="1" applyFill="1" applyAlignment="1">
      <alignment/>
    </xf>
    <xf numFmtId="0" fontId="86" fillId="0" borderId="0" xfId="0" applyFont="1" applyFill="1" applyAlignment="1">
      <alignment vertical="center"/>
    </xf>
    <xf numFmtId="176" fontId="20" fillId="26" borderId="0" xfId="0" applyNumberFormat="1" applyFont="1" applyFill="1" applyAlignment="1">
      <alignment/>
    </xf>
    <xf numFmtId="0" fontId="22" fillId="26" borderId="0" xfId="0" applyFont="1" applyFill="1" applyAlignment="1">
      <alignment/>
    </xf>
    <xf numFmtId="176" fontId="17" fillId="26" borderId="0" xfId="0" applyNumberFormat="1" applyFont="1" applyFill="1" applyAlignment="1">
      <alignment/>
    </xf>
    <xf numFmtId="0" fontId="17" fillId="26" borderId="0" xfId="0" applyFont="1" applyFill="1" applyAlignment="1">
      <alignment/>
    </xf>
    <xf numFmtId="0" fontId="84" fillId="0" borderId="0" xfId="0" applyFont="1" applyFill="1" applyAlignment="1">
      <alignment/>
    </xf>
    <xf numFmtId="0" fontId="20" fillId="26" borderId="0" xfId="0" applyFont="1" applyFill="1" applyAlignment="1">
      <alignment/>
    </xf>
    <xf numFmtId="0" fontId="17" fillId="26" borderId="10" xfId="0" applyFont="1" applyFill="1" applyBorder="1" applyAlignment="1">
      <alignment horizontal="center" vertical="center"/>
    </xf>
    <xf numFmtId="49" fontId="17" fillId="26" borderId="10" xfId="0" applyNumberFormat="1" applyFont="1" applyFill="1" applyBorder="1" applyAlignment="1">
      <alignment horizontal="left" vertical="center" wrapText="1"/>
    </xf>
    <xf numFmtId="49" fontId="17" fillId="26" borderId="10" xfId="0" applyNumberFormat="1" applyFont="1" applyFill="1" applyBorder="1" applyAlignment="1">
      <alignment horizontal="center"/>
    </xf>
    <xf numFmtId="49" fontId="17" fillId="26" borderId="10" xfId="0" applyNumberFormat="1" applyFont="1" applyFill="1" applyBorder="1" applyAlignment="1">
      <alignment horizontal="center" wrapText="1"/>
    </xf>
    <xf numFmtId="176" fontId="17" fillId="26" borderId="10" xfId="0" applyNumberFormat="1" applyFont="1" applyFill="1" applyBorder="1" applyAlignment="1" applyProtection="1">
      <alignment horizontal="center"/>
      <protection locked="0"/>
    </xf>
    <xf numFmtId="0" fontId="17" fillId="26" borderId="10" xfId="0" applyFont="1" applyFill="1" applyBorder="1" applyAlignment="1">
      <alignment wrapText="1"/>
    </xf>
    <xf numFmtId="0" fontId="17" fillId="26" borderId="10" xfId="0" applyFont="1" applyFill="1" applyBorder="1" applyAlignment="1">
      <alignment horizontal="center" vertical="center" wrapText="1"/>
    </xf>
    <xf numFmtId="0" fontId="11" fillId="26" borderId="0" xfId="0" applyFont="1" applyFill="1" applyAlignment="1">
      <alignment/>
    </xf>
    <xf numFmtId="49" fontId="17" fillId="26" borderId="10" xfId="0" applyNumberFormat="1" applyFont="1" applyFill="1" applyBorder="1" applyAlignment="1">
      <alignment horizontal="center" vertical="center"/>
    </xf>
    <xf numFmtId="49" fontId="17" fillId="26" borderId="10" xfId="0" applyNumberFormat="1" applyFont="1" applyFill="1" applyBorder="1" applyAlignment="1">
      <alignment horizontal="center" vertical="center" wrapText="1"/>
    </xf>
    <xf numFmtId="176" fontId="17" fillId="26" borderId="10" xfId="0" applyNumberFormat="1" applyFont="1" applyFill="1" applyBorder="1" applyAlignment="1" applyProtection="1">
      <alignment horizontal="center" vertical="center"/>
      <protection locked="0"/>
    </xf>
    <xf numFmtId="176" fontId="18" fillId="26" borderId="0" xfId="0" applyNumberFormat="1" applyFont="1" applyFill="1" applyBorder="1" applyAlignment="1">
      <alignment horizontal="center"/>
    </xf>
    <xf numFmtId="0" fontId="21" fillId="26" borderId="0" xfId="0" applyFont="1" applyFill="1" applyAlignment="1">
      <alignment/>
    </xf>
    <xf numFmtId="176" fontId="18" fillId="26" borderId="0" xfId="0" applyNumberFormat="1" applyFont="1" applyFill="1" applyAlignment="1">
      <alignment/>
    </xf>
    <xf numFmtId="0" fontId="18" fillId="26" borderId="0" xfId="0" applyFont="1" applyFill="1" applyAlignment="1">
      <alignment/>
    </xf>
    <xf numFmtId="0" fontId="15" fillId="26" borderId="0" xfId="0" applyFont="1" applyFill="1" applyAlignment="1">
      <alignment/>
    </xf>
    <xf numFmtId="49" fontId="48" fillId="26" borderId="10" xfId="0" applyNumberFormat="1" applyFont="1" applyFill="1" applyBorder="1" applyAlignment="1">
      <alignment horizontal="center" wrapText="1"/>
    </xf>
    <xf numFmtId="0" fontId="17" fillId="26" borderId="10" xfId="0" applyFont="1" applyFill="1" applyBorder="1" applyAlignment="1">
      <alignment horizontal="left" wrapText="1"/>
    </xf>
    <xf numFmtId="176" fontId="35" fillId="26" borderId="0" xfId="0" applyNumberFormat="1" applyFont="1" applyFill="1" applyAlignment="1">
      <alignment horizontal="center" wrapText="1"/>
    </xf>
    <xf numFmtId="0" fontId="32" fillId="26" borderId="0" xfId="0" applyFont="1" applyFill="1" applyAlignment="1">
      <alignment/>
    </xf>
    <xf numFmtId="0" fontId="28" fillId="26" borderId="10" xfId="0" applyFont="1" applyFill="1" applyBorder="1" applyAlignment="1">
      <alignment horizontal="center" vertical="center"/>
    </xf>
    <xf numFmtId="0" fontId="17" fillId="26" borderId="10" xfId="0" applyNumberFormat="1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 wrapText="1"/>
    </xf>
    <xf numFmtId="197" fontId="17" fillId="26" borderId="10" xfId="0" applyNumberFormat="1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/>
    </xf>
    <xf numFmtId="49" fontId="20" fillId="26" borderId="10" xfId="0" applyNumberFormat="1" applyFont="1" applyFill="1" applyBorder="1" applyAlignment="1">
      <alignment horizontal="center" wrapText="1"/>
    </xf>
    <xf numFmtId="176" fontId="20" fillId="26" borderId="10" xfId="0" applyNumberFormat="1" applyFont="1" applyFill="1" applyBorder="1" applyAlignment="1" applyProtection="1">
      <alignment horizontal="center"/>
      <protection locked="0"/>
    </xf>
    <xf numFmtId="176" fontId="47" fillId="26" borderId="0" xfId="0" applyNumberFormat="1" applyFont="1" applyFill="1" applyAlignment="1">
      <alignment/>
    </xf>
    <xf numFmtId="0" fontId="18" fillId="26" borderId="10" xfId="0" applyFont="1" applyFill="1" applyBorder="1" applyAlignment="1">
      <alignment/>
    </xf>
    <xf numFmtId="0" fontId="17" fillId="26" borderId="10" xfId="0" applyFont="1" applyFill="1" applyBorder="1" applyAlignment="1">
      <alignment horizontal="center" wrapText="1"/>
    </xf>
    <xf numFmtId="176" fontId="35" fillId="26" borderId="0" xfId="0" applyNumberFormat="1" applyFont="1" applyFill="1" applyAlignment="1">
      <alignment/>
    </xf>
    <xf numFmtId="0" fontId="35" fillId="26" borderId="0" xfId="0" applyFont="1" applyFill="1" applyAlignment="1">
      <alignment/>
    </xf>
    <xf numFmtId="176" fontId="84" fillId="26" borderId="0" xfId="0" applyNumberFormat="1" applyFont="1" applyFill="1" applyAlignment="1">
      <alignment/>
    </xf>
    <xf numFmtId="0" fontId="84" fillId="26" borderId="0" xfId="0" applyFont="1" applyFill="1" applyAlignment="1">
      <alignment/>
    </xf>
    <xf numFmtId="2" fontId="17" fillId="26" borderId="10" xfId="0" applyNumberFormat="1" applyFont="1" applyFill="1" applyBorder="1" applyAlignment="1">
      <alignment horizontal="left" vertical="center" wrapText="1"/>
    </xf>
    <xf numFmtId="0" fontId="48" fillId="26" borderId="10" xfId="0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/>
    </xf>
    <xf numFmtId="0" fontId="21" fillId="26" borderId="10" xfId="0" applyFont="1" applyFill="1" applyBorder="1" applyAlignment="1">
      <alignment wrapText="1"/>
    </xf>
    <xf numFmtId="0" fontId="28" fillId="26" borderId="10" xfId="0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/>
    </xf>
    <xf numFmtId="49" fontId="48" fillId="26" borderId="10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 wrapText="1"/>
    </xf>
    <xf numFmtId="49" fontId="17" fillId="26" borderId="12" xfId="0" applyNumberFormat="1" applyFont="1" applyFill="1" applyBorder="1" applyAlignment="1">
      <alignment horizontal="center"/>
    </xf>
    <xf numFmtId="49" fontId="17" fillId="26" borderId="12" xfId="0" applyNumberFormat="1" applyFont="1" applyFill="1" applyBorder="1" applyAlignment="1">
      <alignment horizontal="center" wrapText="1"/>
    </xf>
    <xf numFmtId="0" fontId="22" fillId="26" borderId="0" xfId="0" applyFont="1" applyFill="1" applyAlignment="1">
      <alignment vertical="center"/>
    </xf>
    <xf numFmtId="176" fontId="17" fillId="26" borderId="12" xfId="0" applyNumberFormat="1" applyFont="1" applyFill="1" applyBorder="1" applyAlignment="1" applyProtection="1">
      <alignment horizontal="center"/>
      <protection locked="0"/>
    </xf>
    <xf numFmtId="0" fontId="22" fillId="26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176" fontId="17" fillId="0" borderId="10" xfId="0" applyNumberFormat="1" applyFont="1" applyFill="1" applyBorder="1" applyAlignment="1" applyProtection="1">
      <alignment horizontal="center"/>
      <protection locked="0"/>
    </xf>
    <xf numFmtId="176" fontId="22" fillId="26" borderId="0" xfId="0" applyNumberFormat="1" applyFont="1" applyFill="1" applyAlignment="1">
      <alignment/>
    </xf>
    <xf numFmtId="49" fontId="20" fillId="26" borderId="10" xfId="0" applyNumberFormat="1" applyFont="1" applyFill="1" applyBorder="1" applyAlignment="1">
      <alignment horizontal="left" vertical="center" wrapText="1"/>
    </xf>
    <xf numFmtId="197" fontId="11" fillId="0" borderId="10" xfId="53" applyNumberFormat="1" applyFont="1" applyFill="1" applyBorder="1" applyAlignment="1">
      <alignment horizontal="left" vertical="top" wrapText="1"/>
      <protection/>
    </xf>
    <xf numFmtId="49" fontId="22" fillId="26" borderId="10" xfId="0" applyNumberFormat="1" applyFont="1" applyFill="1" applyBorder="1" applyAlignment="1">
      <alignment horizontal="left" vertical="center" wrapText="1"/>
    </xf>
    <xf numFmtId="0" fontId="22" fillId="26" borderId="10" xfId="0" applyNumberFormat="1" applyFont="1" applyFill="1" applyBorder="1" applyAlignment="1">
      <alignment horizontal="left" vertical="center" wrapText="1"/>
    </xf>
    <xf numFmtId="197" fontId="22" fillId="26" borderId="10" xfId="0" applyNumberFormat="1" applyFont="1" applyFill="1" applyBorder="1" applyAlignment="1">
      <alignment horizontal="left" vertical="center" wrapText="1"/>
    </xf>
    <xf numFmtId="0" fontId="29" fillId="0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176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7" fontId="11" fillId="0" borderId="10" xfId="53" applyNumberFormat="1" applyFont="1" applyFill="1" applyBorder="1" applyAlignment="1">
      <alignment horizontal="left" vertical="top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176" fontId="18" fillId="26" borderId="0" xfId="0" applyNumberFormat="1" applyFont="1" applyFill="1" applyAlignment="1">
      <alignment horizontal="center" wrapText="1"/>
    </xf>
    <xf numFmtId="0" fontId="27" fillId="25" borderId="10" xfId="0" applyFont="1" applyFill="1" applyBorder="1" applyAlignment="1" quotePrefix="1">
      <alignment horizontal="left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76" fontId="27" fillId="25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>
      <alignment horizontal="right"/>
    </xf>
    <xf numFmtId="176" fontId="29" fillId="25" borderId="10" xfId="0" applyNumberFormat="1" applyFont="1" applyFill="1" applyBorder="1" applyAlignment="1">
      <alignment horizontal="right"/>
    </xf>
    <xf numFmtId="0" fontId="20" fillId="26" borderId="10" xfId="0" applyNumberFormat="1" applyFont="1" applyFill="1" applyBorder="1" applyAlignment="1">
      <alignment horizontal="left" vertical="center" wrapText="1"/>
    </xf>
    <xf numFmtId="49" fontId="25" fillId="2" borderId="0" xfId="43" applyNumberFormat="1" applyFont="1" applyFill="1" applyAlignment="1">
      <alignment horizontal="center" wrapText="1"/>
    </xf>
    <xf numFmtId="0" fontId="27" fillId="25" borderId="10" xfId="0" applyFont="1" applyFill="1" applyBorder="1" applyAlignment="1">
      <alignment horizontal="left" wrapText="1"/>
    </xf>
    <xf numFmtId="0" fontId="27" fillId="2" borderId="10" xfId="0" applyFont="1" applyFill="1" applyBorder="1" applyAlignment="1">
      <alignment horizontal="center" vertical="center" wrapText="1"/>
    </xf>
    <xf numFmtId="176" fontId="27" fillId="2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12153900" y="1143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7543800</xdr:colOff>
      <xdr:row>0</xdr:row>
      <xdr:rowOff>171450</xdr:rowOff>
    </xdr:from>
    <xdr:to>
      <xdr:col>6</xdr:col>
      <xdr:colOff>1314450</xdr:colOff>
      <xdr:row>6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001000" y="171450"/>
          <a:ext cx="46767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2017 год" №10-НПА от 15.12.2016 г., принятому Решением Собрания депутатов Елизовского городского поселения от 15.12.2015 года №78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6381750</xdr:colOff>
      <xdr:row>0</xdr:row>
      <xdr:rowOff>76200</xdr:rowOff>
    </xdr:from>
    <xdr:to>
      <xdr:col>6</xdr:col>
      <xdr:colOff>1123950</xdr:colOff>
      <xdr:row>5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858000" y="76200"/>
          <a:ext cx="46958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7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2017 год" №10-НПА от 15.12.2016 г., принятому Решением Собрания депутатов Елизовского городского поселения от 15.12.2015 года №78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44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8">
          <cell r="C8">
            <v>311962.98191</v>
          </cell>
        </row>
        <row r="57">
          <cell r="C57">
            <v>426468.68191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65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99.625" style="2" customWidth="1"/>
    <col min="3" max="3" width="6.875" style="3" customWidth="1"/>
    <col min="4" max="4" width="9.00390625" style="3" customWidth="1"/>
    <col min="5" max="5" width="16.75390625" style="131" customWidth="1"/>
    <col min="6" max="6" width="10.875" style="3" customWidth="1"/>
    <col min="7" max="7" width="21.375" style="4" customWidth="1"/>
    <col min="8" max="8" width="10.25390625" style="5" customWidth="1"/>
    <col min="9" max="16384" width="9.125" style="6" customWidth="1"/>
  </cols>
  <sheetData>
    <row r="1" ht="15"/>
    <row r="2" ht="15"/>
    <row r="3" ht="15"/>
    <row r="4" ht="15"/>
    <row r="5" ht="15"/>
    <row r="6" ht="15"/>
    <row r="7" ht="15"/>
    <row r="8" spans="1:9" ht="20.25">
      <c r="A8" s="239" t="s">
        <v>200</v>
      </c>
      <c r="B8" s="239"/>
      <c r="C8" s="239"/>
      <c r="D8" s="239"/>
      <c r="E8" s="239"/>
      <c r="F8" s="239"/>
      <c r="G8" s="239"/>
      <c r="H8" s="23"/>
      <c r="I8" s="37"/>
    </row>
    <row r="9" spans="1:9" ht="15.75">
      <c r="A9" s="24"/>
      <c r="B9" s="25"/>
      <c r="C9" s="26"/>
      <c r="D9" s="26"/>
      <c r="E9" s="130"/>
      <c r="F9" s="26"/>
      <c r="G9" s="40" t="s">
        <v>77</v>
      </c>
      <c r="H9" s="23"/>
      <c r="I9" s="37"/>
    </row>
    <row r="10" spans="1:9" s="7" customFormat="1" ht="15.75" customHeight="1">
      <c r="A10" s="241" t="s">
        <v>115</v>
      </c>
      <c r="B10" s="241" t="s">
        <v>116</v>
      </c>
      <c r="C10" s="241" t="s">
        <v>78</v>
      </c>
      <c r="D10" s="241"/>
      <c r="E10" s="241"/>
      <c r="F10" s="241"/>
      <c r="G10" s="242" t="s">
        <v>79</v>
      </c>
      <c r="H10" s="23"/>
      <c r="I10" s="38"/>
    </row>
    <row r="11" spans="1:9" s="7" customFormat="1" ht="63">
      <c r="A11" s="241"/>
      <c r="B11" s="241"/>
      <c r="C11" s="27" t="s">
        <v>80</v>
      </c>
      <c r="D11" s="27" t="s">
        <v>81</v>
      </c>
      <c r="E11" s="27" t="s">
        <v>82</v>
      </c>
      <c r="F11" s="27" t="s">
        <v>83</v>
      </c>
      <c r="G11" s="242"/>
      <c r="H11" s="23"/>
      <c r="I11" s="38"/>
    </row>
    <row r="12" spans="1:8" s="45" customFormat="1" ht="15.75">
      <c r="A12" s="28">
        <v>1</v>
      </c>
      <c r="B12" s="29" t="s">
        <v>90</v>
      </c>
      <c r="C12" s="30" t="s">
        <v>99</v>
      </c>
      <c r="D12" s="30"/>
      <c r="E12" s="30"/>
      <c r="F12" s="30"/>
      <c r="G12" s="56">
        <f>G13</f>
        <v>22948.280000000002</v>
      </c>
      <c r="H12" s="44"/>
    </row>
    <row r="13" spans="1:8" s="42" customFormat="1" ht="15.75">
      <c r="A13" s="163"/>
      <c r="B13" s="164" t="s">
        <v>84</v>
      </c>
      <c r="C13" s="165" t="s">
        <v>99</v>
      </c>
      <c r="D13" s="165" t="s">
        <v>85</v>
      </c>
      <c r="E13" s="166"/>
      <c r="F13" s="165"/>
      <c r="G13" s="167">
        <f>G14+G18</f>
        <v>22948.280000000002</v>
      </c>
      <c r="H13" s="41"/>
    </row>
    <row r="14" spans="1:8" s="42" customFormat="1" ht="31.5">
      <c r="A14" s="163"/>
      <c r="B14" s="164" t="s">
        <v>342</v>
      </c>
      <c r="C14" s="165" t="s">
        <v>99</v>
      </c>
      <c r="D14" s="165" t="s">
        <v>343</v>
      </c>
      <c r="E14" s="166"/>
      <c r="F14" s="165"/>
      <c r="G14" s="167">
        <f>G15</f>
        <v>3389.3900000000003</v>
      </c>
      <c r="H14" s="41"/>
    </row>
    <row r="15" spans="1:8" s="42" customFormat="1" ht="15.75">
      <c r="A15" s="163"/>
      <c r="B15" s="164" t="s">
        <v>135</v>
      </c>
      <c r="C15" s="165" t="s">
        <v>99</v>
      </c>
      <c r="D15" s="165" t="s">
        <v>343</v>
      </c>
      <c r="E15" s="166" t="s">
        <v>167</v>
      </c>
      <c r="F15" s="165"/>
      <c r="G15" s="167">
        <f>G16</f>
        <v>3389.3900000000003</v>
      </c>
      <c r="H15" s="41"/>
    </row>
    <row r="16" spans="1:8" s="42" customFormat="1" ht="15.75">
      <c r="A16" s="163"/>
      <c r="B16" s="164" t="s">
        <v>345</v>
      </c>
      <c r="C16" s="165" t="s">
        <v>99</v>
      </c>
      <c r="D16" s="165" t="s">
        <v>343</v>
      </c>
      <c r="E16" s="166" t="s">
        <v>344</v>
      </c>
      <c r="F16" s="165"/>
      <c r="G16" s="167">
        <f>G17</f>
        <v>3389.3900000000003</v>
      </c>
      <c r="H16" s="41"/>
    </row>
    <row r="17" spans="1:8" s="42" customFormat="1" ht="47.25">
      <c r="A17" s="163"/>
      <c r="B17" s="164" t="s">
        <v>122</v>
      </c>
      <c r="C17" s="165" t="s">
        <v>99</v>
      </c>
      <c r="D17" s="165" t="s">
        <v>343</v>
      </c>
      <c r="E17" s="166" t="s">
        <v>344</v>
      </c>
      <c r="F17" s="165" t="s">
        <v>120</v>
      </c>
      <c r="G17" s="167">
        <f>2786.251+60.5+542.639</f>
        <v>3389.3900000000003</v>
      </c>
      <c r="H17" s="41"/>
    </row>
    <row r="18" spans="1:8" s="42" customFormat="1" ht="31.5">
      <c r="A18" s="163"/>
      <c r="B18" s="168" t="s">
        <v>119</v>
      </c>
      <c r="C18" s="165" t="s">
        <v>99</v>
      </c>
      <c r="D18" s="165" t="s">
        <v>86</v>
      </c>
      <c r="E18" s="166" t="s">
        <v>87</v>
      </c>
      <c r="F18" s="165" t="s">
        <v>87</v>
      </c>
      <c r="G18" s="167">
        <f>G19</f>
        <v>19558.890000000003</v>
      </c>
      <c r="H18" s="41"/>
    </row>
    <row r="19" spans="1:8" s="42" customFormat="1" ht="15.75">
      <c r="A19" s="163"/>
      <c r="B19" s="164" t="s">
        <v>135</v>
      </c>
      <c r="C19" s="165" t="s">
        <v>99</v>
      </c>
      <c r="D19" s="165" t="s">
        <v>86</v>
      </c>
      <c r="E19" s="166" t="s">
        <v>167</v>
      </c>
      <c r="F19" s="165"/>
      <c r="G19" s="167">
        <f>G20+G24</f>
        <v>19558.890000000003</v>
      </c>
      <c r="H19" s="41"/>
    </row>
    <row r="20" spans="1:8" s="42" customFormat="1" ht="47.25">
      <c r="A20" s="163"/>
      <c r="B20" s="168" t="s">
        <v>136</v>
      </c>
      <c r="C20" s="165" t="s">
        <v>99</v>
      </c>
      <c r="D20" s="165" t="s">
        <v>86</v>
      </c>
      <c r="E20" s="166" t="s">
        <v>168</v>
      </c>
      <c r="F20" s="165"/>
      <c r="G20" s="167">
        <f>G21+G22+G23</f>
        <v>16876.190000000002</v>
      </c>
      <c r="H20" s="41"/>
    </row>
    <row r="21" spans="1:8" s="42" customFormat="1" ht="47.25">
      <c r="A21" s="163"/>
      <c r="B21" s="164" t="s">
        <v>122</v>
      </c>
      <c r="C21" s="165" t="s">
        <v>99</v>
      </c>
      <c r="D21" s="165" t="s">
        <v>86</v>
      </c>
      <c r="E21" s="166" t="s">
        <v>168</v>
      </c>
      <c r="F21" s="165" t="s">
        <v>120</v>
      </c>
      <c r="G21" s="167">
        <f>9246.293+720.5+2500.601</f>
        <v>12467.394</v>
      </c>
      <c r="H21" s="43"/>
    </row>
    <row r="22" spans="1:8" s="42" customFormat="1" ht="15.75">
      <c r="A22" s="163"/>
      <c r="B22" s="164" t="s">
        <v>123</v>
      </c>
      <c r="C22" s="165" t="s">
        <v>99</v>
      </c>
      <c r="D22" s="165" t="s">
        <v>86</v>
      </c>
      <c r="E22" s="166" t="s">
        <v>168</v>
      </c>
      <c r="F22" s="165" t="s">
        <v>121</v>
      </c>
      <c r="G22" s="167">
        <f>831.216+3547.02</f>
        <v>4378.236</v>
      </c>
      <c r="H22" s="41"/>
    </row>
    <row r="23" spans="1:8" s="42" customFormat="1" ht="15.75">
      <c r="A23" s="163"/>
      <c r="B23" s="164" t="s">
        <v>125</v>
      </c>
      <c r="C23" s="165" t="s">
        <v>99</v>
      </c>
      <c r="D23" s="165" t="s">
        <v>86</v>
      </c>
      <c r="E23" s="166" t="s">
        <v>168</v>
      </c>
      <c r="F23" s="165" t="s">
        <v>124</v>
      </c>
      <c r="G23" s="167">
        <v>30.56</v>
      </c>
      <c r="H23" s="41"/>
    </row>
    <row r="24" spans="1:8" s="42" customFormat="1" ht="31.5">
      <c r="A24" s="163"/>
      <c r="B24" s="164" t="s">
        <v>346</v>
      </c>
      <c r="C24" s="165" t="s">
        <v>99</v>
      </c>
      <c r="D24" s="165" t="s">
        <v>86</v>
      </c>
      <c r="E24" s="166" t="s">
        <v>169</v>
      </c>
      <c r="F24" s="165"/>
      <c r="G24" s="167">
        <f>G25</f>
        <v>2682.7</v>
      </c>
      <c r="H24" s="41"/>
    </row>
    <row r="25" spans="1:8" s="42" customFormat="1" ht="51.75" customHeight="1">
      <c r="A25" s="163"/>
      <c r="B25" s="164" t="s">
        <v>122</v>
      </c>
      <c r="C25" s="165" t="s">
        <v>99</v>
      </c>
      <c r="D25" s="165" t="s">
        <v>86</v>
      </c>
      <c r="E25" s="166" t="s">
        <v>169</v>
      </c>
      <c r="F25" s="165" t="s">
        <v>120</v>
      </c>
      <c r="G25" s="167">
        <f>2173.337+60.5+448.863</f>
        <v>2682.7</v>
      </c>
      <c r="H25" s="41"/>
    </row>
    <row r="26" spans="1:8" s="15" customFormat="1" ht="15.75">
      <c r="A26" s="28">
        <v>2</v>
      </c>
      <c r="B26" s="233" t="s">
        <v>188</v>
      </c>
      <c r="C26" s="234" t="s">
        <v>101</v>
      </c>
      <c r="D26" s="234"/>
      <c r="E26" s="234"/>
      <c r="F26" s="234"/>
      <c r="G26" s="235">
        <f>G27</f>
        <v>18196.06295</v>
      </c>
      <c r="H26" s="31"/>
    </row>
    <row r="27" spans="1:9" s="170" customFormat="1" ht="15.75">
      <c r="A27" s="169"/>
      <c r="B27" s="164" t="s">
        <v>84</v>
      </c>
      <c r="C27" s="165" t="s">
        <v>101</v>
      </c>
      <c r="D27" s="165" t="s">
        <v>85</v>
      </c>
      <c r="E27" s="166"/>
      <c r="F27" s="165"/>
      <c r="G27" s="167">
        <f>G28+G35</f>
        <v>18196.06295</v>
      </c>
      <c r="H27" s="157"/>
      <c r="I27" s="158"/>
    </row>
    <row r="28" spans="1:9" s="170" customFormat="1" ht="33.75" customHeight="1">
      <c r="A28" s="169"/>
      <c r="B28" s="168" t="s">
        <v>180</v>
      </c>
      <c r="C28" s="171" t="s">
        <v>101</v>
      </c>
      <c r="D28" s="171" t="s">
        <v>88</v>
      </c>
      <c r="E28" s="172" t="s">
        <v>87</v>
      </c>
      <c r="F28" s="171" t="s">
        <v>87</v>
      </c>
      <c r="G28" s="173">
        <f>G29</f>
        <v>6805.851140000001</v>
      </c>
      <c r="H28" s="157"/>
      <c r="I28" s="158"/>
    </row>
    <row r="29" spans="1:9" s="170" customFormat="1" ht="15.75">
      <c r="A29" s="169"/>
      <c r="B29" s="164" t="s">
        <v>135</v>
      </c>
      <c r="C29" s="165" t="s">
        <v>101</v>
      </c>
      <c r="D29" s="165" t="s">
        <v>88</v>
      </c>
      <c r="E29" s="166" t="s">
        <v>167</v>
      </c>
      <c r="F29" s="171"/>
      <c r="G29" s="173">
        <f>G30+G32</f>
        <v>6805.851140000001</v>
      </c>
      <c r="H29" s="157"/>
      <c r="I29" s="158"/>
    </row>
    <row r="30" spans="1:9" s="170" customFormat="1" ht="47.25">
      <c r="A30" s="169"/>
      <c r="B30" s="164" t="s">
        <v>136</v>
      </c>
      <c r="C30" s="165" t="s">
        <v>101</v>
      </c>
      <c r="D30" s="165" t="s">
        <v>88</v>
      </c>
      <c r="E30" s="166" t="s">
        <v>168</v>
      </c>
      <c r="F30" s="165"/>
      <c r="G30" s="167">
        <f>G31</f>
        <v>1091.89357</v>
      </c>
      <c r="H30" s="157"/>
      <c r="I30" s="158"/>
    </row>
    <row r="31" spans="1:9" s="175" customFormat="1" ht="51" customHeight="1">
      <c r="A31" s="169"/>
      <c r="B31" s="164" t="s">
        <v>122</v>
      </c>
      <c r="C31" s="165" t="s">
        <v>101</v>
      </c>
      <c r="D31" s="165" t="s">
        <v>88</v>
      </c>
      <c r="E31" s="166" t="s">
        <v>168</v>
      </c>
      <c r="F31" s="165" t="s">
        <v>120</v>
      </c>
      <c r="G31" s="167">
        <f>846.0985+245.79507</f>
        <v>1091.89357</v>
      </c>
      <c r="H31" s="174"/>
      <c r="I31" s="158"/>
    </row>
    <row r="32" spans="1:9" s="170" customFormat="1" ht="31.5">
      <c r="A32" s="169"/>
      <c r="B32" s="168" t="s">
        <v>166</v>
      </c>
      <c r="C32" s="165" t="s">
        <v>101</v>
      </c>
      <c r="D32" s="165" t="s">
        <v>88</v>
      </c>
      <c r="E32" s="166" t="s">
        <v>170</v>
      </c>
      <c r="F32" s="165"/>
      <c r="G32" s="167">
        <f>G33+G34</f>
        <v>5713.9575700000005</v>
      </c>
      <c r="H32" s="157"/>
      <c r="I32" s="158"/>
    </row>
    <row r="33" spans="1:9" s="175" customFormat="1" ht="54" customHeight="1">
      <c r="A33" s="169"/>
      <c r="B33" s="164" t="s">
        <v>122</v>
      </c>
      <c r="C33" s="165" t="s">
        <v>101</v>
      </c>
      <c r="D33" s="165" t="s">
        <v>88</v>
      </c>
      <c r="E33" s="166" t="s">
        <v>170</v>
      </c>
      <c r="F33" s="165" t="s">
        <v>120</v>
      </c>
      <c r="G33" s="167">
        <f>4397.4619+351+905.49567</f>
        <v>5653.9575700000005</v>
      </c>
      <c r="H33" s="157"/>
      <c r="I33" s="158"/>
    </row>
    <row r="34" spans="1:9" s="175" customFormat="1" ht="15.75">
      <c r="A34" s="169"/>
      <c r="B34" s="164" t="s">
        <v>123</v>
      </c>
      <c r="C34" s="165" t="s">
        <v>101</v>
      </c>
      <c r="D34" s="165" t="s">
        <v>88</v>
      </c>
      <c r="E34" s="166" t="s">
        <v>170</v>
      </c>
      <c r="F34" s="165" t="s">
        <v>121</v>
      </c>
      <c r="G34" s="167">
        <v>60</v>
      </c>
      <c r="H34" s="157"/>
      <c r="I34" s="158"/>
    </row>
    <row r="35" spans="1:9" s="178" customFormat="1" ht="15.75">
      <c r="A35" s="169"/>
      <c r="B35" s="164" t="s">
        <v>105</v>
      </c>
      <c r="C35" s="165" t="s">
        <v>101</v>
      </c>
      <c r="D35" s="165" t="s">
        <v>192</v>
      </c>
      <c r="E35" s="166"/>
      <c r="F35" s="165"/>
      <c r="G35" s="167">
        <f>G36</f>
        <v>11390.21181</v>
      </c>
      <c r="H35" s="176"/>
      <c r="I35" s="177"/>
    </row>
    <row r="36" spans="1:9" s="178" customFormat="1" ht="15.75">
      <c r="A36" s="169"/>
      <c r="B36" s="164" t="s">
        <v>135</v>
      </c>
      <c r="C36" s="165" t="s">
        <v>101</v>
      </c>
      <c r="D36" s="165" t="s">
        <v>192</v>
      </c>
      <c r="E36" s="166" t="s">
        <v>167</v>
      </c>
      <c r="F36" s="165"/>
      <c r="G36" s="167">
        <f>G37</f>
        <v>11390.21181</v>
      </c>
      <c r="H36" s="176"/>
      <c r="I36" s="177"/>
    </row>
    <row r="37" spans="1:9" s="170" customFormat="1" ht="47.25">
      <c r="A37" s="169"/>
      <c r="B37" s="164" t="s">
        <v>70</v>
      </c>
      <c r="C37" s="165" t="s">
        <v>101</v>
      </c>
      <c r="D37" s="165" t="s">
        <v>192</v>
      </c>
      <c r="E37" s="166" t="s">
        <v>171</v>
      </c>
      <c r="F37" s="165"/>
      <c r="G37" s="167">
        <f>G38+G39+G40</f>
        <v>11390.21181</v>
      </c>
      <c r="H37" s="157"/>
      <c r="I37" s="158"/>
    </row>
    <row r="38" spans="1:9" s="175" customFormat="1" ht="53.25" customHeight="1">
      <c r="A38" s="169"/>
      <c r="B38" s="164" t="s">
        <v>122</v>
      </c>
      <c r="C38" s="165" t="s">
        <v>101</v>
      </c>
      <c r="D38" s="165" t="s">
        <v>192</v>
      </c>
      <c r="E38" s="166" t="s">
        <v>171</v>
      </c>
      <c r="F38" s="165" t="s">
        <v>120</v>
      </c>
      <c r="G38" s="167">
        <f>6373.7128+440+2257.30084</f>
        <v>9071.013640000001</v>
      </c>
      <c r="H38" s="157"/>
      <c r="I38" s="158"/>
    </row>
    <row r="39" spans="1:9" s="170" customFormat="1" ht="15.75">
      <c r="A39" s="169"/>
      <c r="B39" s="164" t="s">
        <v>123</v>
      </c>
      <c r="C39" s="165" t="s">
        <v>101</v>
      </c>
      <c r="D39" s="165" t="s">
        <v>192</v>
      </c>
      <c r="E39" s="166" t="s">
        <v>171</v>
      </c>
      <c r="F39" s="165" t="s">
        <v>121</v>
      </c>
      <c r="G39" s="167">
        <f>605.47207+1673.7261</f>
        <v>2279.19817</v>
      </c>
      <c r="H39" s="157"/>
      <c r="I39" s="158"/>
    </row>
    <row r="40" spans="1:9" s="170" customFormat="1" ht="15.75">
      <c r="A40" s="169"/>
      <c r="B40" s="164" t="s">
        <v>125</v>
      </c>
      <c r="C40" s="165" t="s">
        <v>101</v>
      </c>
      <c r="D40" s="165" t="s">
        <v>192</v>
      </c>
      <c r="E40" s="166" t="s">
        <v>171</v>
      </c>
      <c r="F40" s="165" t="s">
        <v>124</v>
      </c>
      <c r="G40" s="167">
        <v>40</v>
      </c>
      <c r="H40" s="157"/>
      <c r="I40" s="158"/>
    </row>
    <row r="41" spans="1:9" s="10" customFormat="1" ht="15.75">
      <c r="A41" s="28">
        <v>3</v>
      </c>
      <c r="B41" s="29" t="s">
        <v>75</v>
      </c>
      <c r="C41" s="30" t="s">
        <v>100</v>
      </c>
      <c r="D41" s="30"/>
      <c r="E41" s="127"/>
      <c r="F41" s="30"/>
      <c r="G41" s="56">
        <f>G42+G59</f>
        <v>13859.815910000001</v>
      </c>
      <c r="H41" s="31"/>
      <c r="I41" s="15"/>
    </row>
    <row r="42" spans="1:8" s="153" customFormat="1" ht="15" customHeight="1">
      <c r="A42" s="169"/>
      <c r="B42" s="164" t="s">
        <v>84</v>
      </c>
      <c r="C42" s="165" t="s">
        <v>100</v>
      </c>
      <c r="D42" s="165" t="s">
        <v>85</v>
      </c>
      <c r="E42" s="179"/>
      <c r="F42" s="165"/>
      <c r="G42" s="167">
        <f>G43+G52+G56</f>
        <v>12618.42791</v>
      </c>
      <c r="H42" s="152"/>
    </row>
    <row r="43" spans="1:8" s="153" customFormat="1" ht="31.5">
      <c r="A43" s="169"/>
      <c r="B43" s="164" t="s">
        <v>199</v>
      </c>
      <c r="C43" s="165" t="s">
        <v>100</v>
      </c>
      <c r="D43" s="165" t="s">
        <v>89</v>
      </c>
      <c r="E43" s="179" t="s">
        <v>87</v>
      </c>
      <c r="F43" s="165" t="s">
        <v>87</v>
      </c>
      <c r="G43" s="167">
        <f>G44</f>
        <v>7218.42791</v>
      </c>
      <c r="H43" s="152"/>
    </row>
    <row r="44" spans="1:8" s="153" customFormat="1" ht="15.75">
      <c r="A44" s="169"/>
      <c r="B44" s="164" t="s">
        <v>135</v>
      </c>
      <c r="C44" s="165" t="s">
        <v>100</v>
      </c>
      <c r="D44" s="165" t="s">
        <v>89</v>
      </c>
      <c r="E44" s="166" t="s">
        <v>167</v>
      </c>
      <c r="F44" s="165"/>
      <c r="G44" s="167">
        <f>G45+G49</f>
        <v>7218.42791</v>
      </c>
      <c r="H44" s="152"/>
    </row>
    <row r="45" spans="1:8" s="153" customFormat="1" ht="47.25">
      <c r="A45" s="169"/>
      <c r="B45" s="164" t="s">
        <v>136</v>
      </c>
      <c r="C45" s="165" t="s">
        <v>100</v>
      </c>
      <c r="D45" s="165" t="s">
        <v>89</v>
      </c>
      <c r="E45" s="166" t="s">
        <v>168</v>
      </c>
      <c r="F45" s="165"/>
      <c r="G45" s="167">
        <f>G46+G47+G48</f>
        <v>3513.47199</v>
      </c>
      <c r="H45" s="152"/>
    </row>
    <row r="46" spans="1:8" s="153" customFormat="1" ht="49.5" customHeight="1">
      <c r="A46" s="169"/>
      <c r="B46" s="164" t="s">
        <v>122</v>
      </c>
      <c r="C46" s="165" t="s">
        <v>100</v>
      </c>
      <c r="D46" s="165" t="s">
        <v>89</v>
      </c>
      <c r="E46" s="166" t="s">
        <v>168</v>
      </c>
      <c r="F46" s="165" t="s">
        <v>120</v>
      </c>
      <c r="G46" s="167">
        <f>2176.08846+238.7+449.28353</f>
        <v>2864.07199</v>
      </c>
      <c r="H46" s="152"/>
    </row>
    <row r="47" spans="1:8" s="153" customFormat="1" ht="15.75">
      <c r="A47" s="169"/>
      <c r="B47" s="164" t="s">
        <v>123</v>
      </c>
      <c r="C47" s="165" t="s">
        <v>100</v>
      </c>
      <c r="D47" s="165" t="s">
        <v>89</v>
      </c>
      <c r="E47" s="166" t="s">
        <v>168</v>
      </c>
      <c r="F47" s="165" t="s">
        <v>121</v>
      </c>
      <c r="G47" s="167">
        <f>48+470</f>
        <v>518</v>
      </c>
      <c r="H47" s="152"/>
    </row>
    <row r="48" spans="1:8" s="153" customFormat="1" ht="17.25" customHeight="1">
      <c r="A48" s="169"/>
      <c r="B48" s="164" t="s">
        <v>125</v>
      </c>
      <c r="C48" s="165" t="s">
        <v>100</v>
      </c>
      <c r="D48" s="165" t="s">
        <v>89</v>
      </c>
      <c r="E48" s="166" t="s">
        <v>168</v>
      </c>
      <c r="F48" s="165" t="s">
        <v>124</v>
      </c>
      <c r="G48" s="167">
        <v>131.4</v>
      </c>
      <c r="H48" s="152"/>
    </row>
    <row r="49" spans="1:8" s="153" customFormat="1" ht="16.5" customHeight="1">
      <c r="A49" s="169"/>
      <c r="B49" s="164" t="s">
        <v>1</v>
      </c>
      <c r="C49" s="165" t="s">
        <v>100</v>
      </c>
      <c r="D49" s="165" t="s">
        <v>89</v>
      </c>
      <c r="E49" s="166" t="s">
        <v>172</v>
      </c>
      <c r="F49" s="165"/>
      <c r="G49" s="167">
        <f>G50+G51</f>
        <v>3704.95592</v>
      </c>
      <c r="H49" s="152"/>
    </row>
    <row r="50" spans="1:8" s="153" customFormat="1" ht="47.25">
      <c r="A50" s="169"/>
      <c r="B50" s="164" t="s">
        <v>122</v>
      </c>
      <c r="C50" s="165" t="s">
        <v>100</v>
      </c>
      <c r="D50" s="165" t="s">
        <v>89</v>
      </c>
      <c r="E50" s="166" t="s">
        <v>172</v>
      </c>
      <c r="F50" s="165" t="s">
        <v>120</v>
      </c>
      <c r="G50" s="167">
        <f>2789.7779+302+543.17802</f>
        <v>3634.95592</v>
      </c>
      <c r="H50" s="152"/>
    </row>
    <row r="51" spans="1:8" s="153" customFormat="1" ht="15.75">
      <c r="A51" s="169"/>
      <c r="B51" s="164" t="s">
        <v>123</v>
      </c>
      <c r="C51" s="165" t="s">
        <v>100</v>
      </c>
      <c r="D51" s="165" t="s">
        <v>89</v>
      </c>
      <c r="E51" s="166" t="s">
        <v>172</v>
      </c>
      <c r="F51" s="165" t="s">
        <v>121</v>
      </c>
      <c r="G51" s="167">
        <v>70</v>
      </c>
      <c r="H51" s="152"/>
    </row>
    <row r="52" spans="1:8" s="153" customFormat="1" ht="15.75">
      <c r="A52" s="169"/>
      <c r="B52" s="180" t="s">
        <v>104</v>
      </c>
      <c r="C52" s="165" t="s">
        <v>100</v>
      </c>
      <c r="D52" s="165" t="s">
        <v>196</v>
      </c>
      <c r="E52" s="179"/>
      <c r="F52" s="165"/>
      <c r="G52" s="167">
        <f>G53</f>
        <v>400</v>
      </c>
      <c r="H52" s="181"/>
    </row>
    <row r="53" spans="1:8" s="153" customFormat="1" ht="15.75">
      <c r="A53" s="169"/>
      <c r="B53" s="164" t="s">
        <v>135</v>
      </c>
      <c r="C53" s="165" t="s">
        <v>100</v>
      </c>
      <c r="D53" s="165" t="s">
        <v>196</v>
      </c>
      <c r="E53" s="166" t="s">
        <v>167</v>
      </c>
      <c r="F53" s="165"/>
      <c r="G53" s="167">
        <f>G54</f>
        <v>400</v>
      </c>
      <c r="H53" s="181"/>
    </row>
    <row r="54" spans="1:8" s="182" customFormat="1" ht="15.75">
      <c r="A54" s="169"/>
      <c r="B54" s="168" t="s">
        <v>152</v>
      </c>
      <c r="C54" s="165" t="s">
        <v>100</v>
      </c>
      <c r="D54" s="165" t="s">
        <v>196</v>
      </c>
      <c r="E54" s="166" t="s">
        <v>173</v>
      </c>
      <c r="F54" s="165"/>
      <c r="G54" s="167">
        <f>G55</f>
        <v>400</v>
      </c>
      <c r="H54" s="181"/>
    </row>
    <row r="55" spans="1:8" s="162" customFormat="1" ht="15.75">
      <c r="A55" s="169"/>
      <c r="B55" s="164" t="s">
        <v>125</v>
      </c>
      <c r="C55" s="165" t="s">
        <v>100</v>
      </c>
      <c r="D55" s="165" t="s">
        <v>196</v>
      </c>
      <c r="E55" s="166" t="s">
        <v>173</v>
      </c>
      <c r="F55" s="165" t="s">
        <v>124</v>
      </c>
      <c r="G55" s="167">
        <v>400</v>
      </c>
      <c r="H55" s="232"/>
    </row>
    <row r="56" spans="1:8" s="162" customFormat="1" ht="15.75">
      <c r="A56" s="169"/>
      <c r="B56" s="164" t="s">
        <v>105</v>
      </c>
      <c r="C56" s="165" t="s">
        <v>100</v>
      </c>
      <c r="D56" s="165" t="s">
        <v>192</v>
      </c>
      <c r="E56" s="166"/>
      <c r="F56" s="165"/>
      <c r="G56" s="167">
        <f>G57</f>
        <v>5000</v>
      </c>
      <c r="H56" s="232"/>
    </row>
    <row r="57" spans="1:8" s="158" customFormat="1" ht="31.5">
      <c r="A57" s="169"/>
      <c r="B57" s="164" t="s">
        <v>160</v>
      </c>
      <c r="C57" s="165" t="s">
        <v>100</v>
      </c>
      <c r="D57" s="165" t="s">
        <v>192</v>
      </c>
      <c r="E57" s="166" t="s">
        <v>9</v>
      </c>
      <c r="F57" s="165"/>
      <c r="G57" s="167">
        <f>G58</f>
        <v>5000</v>
      </c>
      <c r="H57" s="157"/>
    </row>
    <row r="58" spans="1:8" s="162" customFormat="1" ht="15.75">
      <c r="A58" s="169"/>
      <c r="B58" s="164" t="s">
        <v>123</v>
      </c>
      <c r="C58" s="165" t="s">
        <v>100</v>
      </c>
      <c r="D58" s="165" t="s">
        <v>192</v>
      </c>
      <c r="E58" s="166" t="s">
        <v>9</v>
      </c>
      <c r="F58" s="165" t="s">
        <v>124</v>
      </c>
      <c r="G58" s="167">
        <v>5000</v>
      </c>
      <c r="H58" s="157"/>
    </row>
    <row r="59" spans="1:8" s="158" customFormat="1" ht="15.75">
      <c r="A59" s="183"/>
      <c r="B59" s="164" t="s">
        <v>109</v>
      </c>
      <c r="C59" s="165" t="s">
        <v>100</v>
      </c>
      <c r="D59" s="165" t="s">
        <v>110</v>
      </c>
      <c r="E59" s="166"/>
      <c r="F59" s="165"/>
      <c r="G59" s="167">
        <f>G60</f>
        <v>1241.388</v>
      </c>
      <c r="H59" s="157"/>
    </row>
    <row r="60" spans="1:8" s="153" customFormat="1" ht="15.75">
      <c r="A60" s="163"/>
      <c r="B60" s="168" t="s">
        <v>107</v>
      </c>
      <c r="C60" s="165" t="s">
        <v>100</v>
      </c>
      <c r="D60" s="165" t="s">
        <v>106</v>
      </c>
      <c r="E60" s="179"/>
      <c r="F60" s="165"/>
      <c r="G60" s="167">
        <f>G62</f>
        <v>1241.388</v>
      </c>
      <c r="H60" s="152"/>
    </row>
    <row r="61" spans="1:8" s="153" customFormat="1" ht="15.75">
      <c r="A61" s="163"/>
      <c r="B61" s="164" t="s">
        <v>135</v>
      </c>
      <c r="C61" s="165" t="s">
        <v>100</v>
      </c>
      <c r="D61" s="165" t="s">
        <v>106</v>
      </c>
      <c r="E61" s="166" t="s">
        <v>167</v>
      </c>
      <c r="F61" s="165"/>
      <c r="G61" s="167">
        <f>G62</f>
        <v>1241.388</v>
      </c>
      <c r="H61" s="152"/>
    </row>
    <row r="62" spans="1:8" s="153" customFormat="1" ht="31.5">
      <c r="A62" s="163"/>
      <c r="B62" s="168" t="s">
        <v>153</v>
      </c>
      <c r="C62" s="165" t="s">
        <v>100</v>
      </c>
      <c r="D62" s="165" t="s">
        <v>106</v>
      </c>
      <c r="E62" s="166" t="s">
        <v>174</v>
      </c>
      <c r="F62" s="165"/>
      <c r="G62" s="167">
        <f>G63</f>
        <v>1241.388</v>
      </c>
      <c r="H62" s="152"/>
    </row>
    <row r="63" spans="1:8" s="153" customFormat="1" ht="15.75">
      <c r="A63" s="163"/>
      <c r="B63" s="168" t="s">
        <v>127</v>
      </c>
      <c r="C63" s="165" t="s">
        <v>100</v>
      </c>
      <c r="D63" s="165" t="s">
        <v>106</v>
      </c>
      <c r="E63" s="166" t="s">
        <v>174</v>
      </c>
      <c r="F63" s="165" t="s">
        <v>126</v>
      </c>
      <c r="G63" s="167">
        <v>1241.388</v>
      </c>
      <c r="H63" s="152"/>
    </row>
    <row r="64" spans="1:9" s="10" customFormat="1" ht="31.5">
      <c r="A64" s="28">
        <v>4</v>
      </c>
      <c r="B64" s="29" t="s">
        <v>336</v>
      </c>
      <c r="C64" s="30" t="s">
        <v>102</v>
      </c>
      <c r="D64" s="30"/>
      <c r="E64" s="127"/>
      <c r="F64" s="30"/>
      <c r="G64" s="56">
        <f>G65+G81</f>
        <v>16718.36564</v>
      </c>
      <c r="H64" s="31"/>
      <c r="I64" s="15"/>
    </row>
    <row r="65" spans="1:8" s="162" customFormat="1" ht="15.75">
      <c r="A65" s="169"/>
      <c r="B65" s="164" t="s">
        <v>84</v>
      </c>
      <c r="C65" s="165" t="s">
        <v>102</v>
      </c>
      <c r="D65" s="165" t="s">
        <v>85</v>
      </c>
      <c r="E65" s="166"/>
      <c r="F65" s="165"/>
      <c r="G65" s="167">
        <f>G66+G71</f>
        <v>15913.73144</v>
      </c>
      <c r="H65" s="157"/>
    </row>
    <row r="66" spans="1:8" s="162" customFormat="1" ht="31.5" customHeight="1">
      <c r="A66" s="169"/>
      <c r="B66" s="168" t="s">
        <v>180</v>
      </c>
      <c r="C66" s="165" t="s">
        <v>102</v>
      </c>
      <c r="D66" s="165" t="s">
        <v>88</v>
      </c>
      <c r="E66" s="166" t="s">
        <v>87</v>
      </c>
      <c r="F66" s="165" t="s">
        <v>87</v>
      </c>
      <c r="G66" s="167">
        <f>G67</f>
        <v>14840.87788</v>
      </c>
      <c r="H66" s="174"/>
    </row>
    <row r="67" spans="1:8" s="162" customFormat="1" ht="15.75">
      <c r="A67" s="169"/>
      <c r="B67" s="164" t="s">
        <v>135</v>
      </c>
      <c r="C67" s="165" t="s">
        <v>102</v>
      </c>
      <c r="D67" s="165" t="s">
        <v>88</v>
      </c>
      <c r="E67" s="166" t="s">
        <v>167</v>
      </c>
      <c r="F67" s="165"/>
      <c r="G67" s="167">
        <f>G68</f>
        <v>14840.87788</v>
      </c>
      <c r="H67" s="174"/>
    </row>
    <row r="68" spans="1:8" s="162" customFormat="1" ht="47.25">
      <c r="A68" s="169"/>
      <c r="B68" s="164" t="s">
        <v>136</v>
      </c>
      <c r="C68" s="165" t="s">
        <v>102</v>
      </c>
      <c r="D68" s="165" t="s">
        <v>88</v>
      </c>
      <c r="E68" s="166" t="s">
        <v>168</v>
      </c>
      <c r="F68" s="165"/>
      <c r="G68" s="167">
        <f>G69+G70</f>
        <v>14840.87788</v>
      </c>
      <c r="H68" s="157"/>
    </row>
    <row r="69" spans="1:8" s="158" customFormat="1" ht="47.25">
      <c r="A69" s="169"/>
      <c r="B69" s="164" t="s">
        <v>122</v>
      </c>
      <c r="C69" s="165" t="s">
        <v>102</v>
      </c>
      <c r="D69" s="165" t="s">
        <v>88</v>
      </c>
      <c r="E69" s="166" t="s">
        <v>168</v>
      </c>
      <c r="F69" s="165" t="s">
        <v>120</v>
      </c>
      <c r="G69" s="167">
        <f>11107.87397+665.8+3052.20391</f>
        <v>14825.87788</v>
      </c>
      <c r="H69" s="157"/>
    </row>
    <row r="70" spans="1:8" s="158" customFormat="1" ht="15.75">
      <c r="A70" s="169"/>
      <c r="B70" s="164" t="s">
        <v>125</v>
      </c>
      <c r="C70" s="165" t="s">
        <v>102</v>
      </c>
      <c r="D70" s="165" t="s">
        <v>88</v>
      </c>
      <c r="E70" s="166" t="s">
        <v>168</v>
      </c>
      <c r="F70" s="165" t="s">
        <v>124</v>
      </c>
      <c r="G70" s="167">
        <v>15</v>
      </c>
      <c r="H70" s="157"/>
    </row>
    <row r="71" spans="1:8" s="158" customFormat="1" ht="15.75">
      <c r="A71" s="169"/>
      <c r="B71" s="164" t="s">
        <v>105</v>
      </c>
      <c r="C71" s="165" t="s">
        <v>102</v>
      </c>
      <c r="D71" s="165" t="s">
        <v>192</v>
      </c>
      <c r="E71" s="166"/>
      <c r="F71" s="165"/>
      <c r="G71" s="167">
        <f>G72+G75</f>
        <v>1072.85356</v>
      </c>
      <c r="H71" s="157"/>
    </row>
    <row r="72" spans="1:8" s="158" customFormat="1" ht="15.75">
      <c r="A72" s="169"/>
      <c r="B72" s="164" t="s">
        <v>135</v>
      </c>
      <c r="C72" s="165" t="s">
        <v>102</v>
      </c>
      <c r="D72" s="165" t="s">
        <v>192</v>
      </c>
      <c r="E72" s="166" t="s">
        <v>167</v>
      </c>
      <c r="F72" s="165"/>
      <c r="G72" s="167">
        <f>G73</f>
        <v>865.09356</v>
      </c>
      <c r="H72" s="157"/>
    </row>
    <row r="73" spans="1:8" s="158" customFormat="1" ht="47.25">
      <c r="A73" s="169"/>
      <c r="B73" s="164" t="s">
        <v>70</v>
      </c>
      <c r="C73" s="165" t="s">
        <v>102</v>
      </c>
      <c r="D73" s="165" t="s">
        <v>192</v>
      </c>
      <c r="E73" s="166" t="s">
        <v>171</v>
      </c>
      <c r="F73" s="165"/>
      <c r="G73" s="167">
        <f>G74</f>
        <v>865.09356</v>
      </c>
      <c r="H73" s="157"/>
    </row>
    <row r="74" spans="1:8" s="158" customFormat="1" ht="17.25" customHeight="1">
      <c r="A74" s="169"/>
      <c r="B74" s="164" t="s">
        <v>123</v>
      </c>
      <c r="C74" s="165" t="s">
        <v>102</v>
      </c>
      <c r="D74" s="165" t="s">
        <v>192</v>
      </c>
      <c r="E74" s="166" t="s">
        <v>171</v>
      </c>
      <c r="F74" s="165" t="s">
        <v>121</v>
      </c>
      <c r="G74" s="167">
        <f>630.09356+235</f>
        <v>865.09356</v>
      </c>
      <c r="H74" s="157"/>
    </row>
    <row r="75" spans="1:8" s="158" customFormat="1" ht="31.5">
      <c r="A75" s="169"/>
      <c r="B75" s="164" t="s">
        <v>230</v>
      </c>
      <c r="C75" s="165" t="s">
        <v>102</v>
      </c>
      <c r="D75" s="165" t="s">
        <v>192</v>
      </c>
      <c r="E75" s="166" t="s">
        <v>24</v>
      </c>
      <c r="F75" s="165"/>
      <c r="G75" s="167">
        <f>G76</f>
        <v>207.76</v>
      </c>
      <c r="H75" s="157"/>
    </row>
    <row r="76" spans="1:8" s="158" customFormat="1" ht="78.75">
      <c r="A76" s="169"/>
      <c r="B76" s="184" t="s">
        <v>233</v>
      </c>
      <c r="C76" s="165" t="s">
        <v>102</v>
      </c>
      <c r="D76" s="165" t="s">
        <v>192</v>
      </c>
      <c r="E76" s="166" t="s">
        <v>234</v>
      </c>
      <c r="F76" s="165"/>
      <c r="G76" s="167">
        <f>G77+G79</f>
        <v>207.76</v>
      </c>
      <c r="H76" s="157"/>
    </row>
    <row r="77" spans="1:8" s="158" customFormat="1" ht="17.25" customHeight="1">
      <c r="A77" s="169"/>
      <c r="B77" s="164" t="s">
        <v>231</v>
      </c>
      <c r="C77" s="165" t="s">
        <v>102</v>
      </c>
      <c r="D77" s="165" t="s">
        <v>192</v>
      </c>
      <c r="E77" s="166" t="s">
        <v>235</v>
      </c>
      <c r="F77" s="165"/>
      <c r="G77" s="167">
        <f>G78</f>
        <v>107.76</v>
      </c>
      <c r="H77" s="157"/>
    </row>
    <row r="78" spans="1:8" s="158" customFormat="1" ht="17.25" customHeight="1">
      <c r="A78" s="169"/>
      <c r="B78" s="164" t="s">
        <v>123</v>
      </c>
      <c r="C78" s="165" t="s">
        <v>102</v>
      </c>
      <c r="D78" s="165" t="s">
        <v>192</v>
      </c>
      <c r="E78" s="166" t="s">
        <v>235</v>
      </c>
      <c r="F78" s="165" t="s">
        <v>121</v>
      </c>
      <c r="G78" s="167">
        <v>107.76</v>
      </c>
      <c r="H78" s="157"/>
    </row>
    <row r="79" spans="1:8" s="158" customFormat="1" ht="51.75" customHeight="1">
      <c r="A79" s="169"/>
      <c r="B79" s="164" t="s">
        <v>232</v>
      </c>
      <c r="C79" s="165" t="s">
        <v>102</v>
      </c>
      <c r="D79" s="165" t="s">
        <v>192</v>
      </c>
      <c r="E79" s="166" t="s">
        <v>236</v>
      </c>
      <c r="F79" s="165"/>
      <c r="G79" s="167">
        <f>G80</f>
        <v>100</v>
      </c>
      <c r="H79" s="157"/>
    </row>
    <row r="80" spans="1:8" s="158" customFormat="1" ht="17.25" customHeight="1">
      <c r="A80" s="169"/>
      <c r="B80" s="164" t="s">
        <v>125</v>
      </c>
      <c r="C80" s="165" t="s">
        <v>102</v>
      </c>
      <c r="D80" s="165" t="s">
        <v>192</v>
      </c>
      <c r="E80" s="166" t="s">
        <v>236</v>
      </c>
      <c r="F80" s="165" t="s">
        <v>124</v>
      </c>
      <c r="G80" s="167">
        <v>100</v>
      </c>
      <c r="H80" s="157"/>
    </row>
    <row r="81" spans="1:8" s="158" customFormat="1" ht="15.75">
      <c r="A81" s="183"/>
      <c r="B81" s="164" t="s">
        <v>109</v>
      </c>
      <c r="C81" s="165" t="s">
        <v>102</v>
      </c>
      <c r="D81" s="165" t="s">
        <v>110</v>
      </c>
      <c r="E81" s="166"/>
      <c r="F81" s="165"/>
      <c r="G81" s="167">
        <f>G82</f>
        <v>804.6342</v>
      </c>
      <c r="H81" s="157"/>
    </row>
    <row r="82" spans="1:8" s="158" customFormat="1" ht="15.75">
      <c r="A82" s="183"/>
      <c r="B82" s="164" t="s">
        <v>187</v>
      </c>
      <c r="C82" s="165" t="s">
        <v>102</v>
      </c>
      <c r="D82" s="165" t="s">
        <v>186</v>
      </c>
      <c r="E82" s="166"/>
      <c r="F82" s="165"/>
      <c r="G82" s="167">
        <f>G84</f>
        <v>804.6342</v>
      </c>
      <c r="H82" s="157"/>
    </row>
    <row r="83" spans="1:8" s="158" customFormat="1" ht="15.75">
      <c r="A83" s="183"/>
      <c r="B83" s="164" t="s">
        <v>135</v>
      </c>
      <c r="C83" s="165" t="s">
        <v>102</v>
      </c>
      <c r="D83" s="165" t="s">
        <v>186</v>
      </c>
      <c r="E83" s="166" t="s">
        <v>167</v>
      </c>
      <c r="F83" s="165"/>
      <c r="G83" s="167">
        <f>G84</f>
        <v>804.6342</v>
      </c>
      <c r="H83" s="157"/>
    </row>
    <row r="84" spans="1:8" s="158" customFormat="1" ht="15.75">
      <c r="A84" s="163"/>
      <c r="B84" s="168" t="s">
        <v>154</v>
      </c>
      <c r="C84" s="165" t="s">
        <v>102</v>
      </c>
      <c r="D84" s="165" t="s">
        <v>186</v>
      </c>
      <c r="E84" s="166" t="s">
        <v>175</v>
      </c>
      <c r="F84" s="165"/>
      <c r="G84" s="167">
        <f>G85</f>
        <v>804.6342</v>
      </c>
      <c r="H84" s="157"/>
    </row>
    <row r="85" spans="1:8" s="158" customFormat="1" ht="15.75">
      <c r="A85" s="163"/>
      <c r="B85" s="168" t="s">
        <v>127</v>
      </c>
      <c r="C85" s="165" t="s">
        <v>102</v>
      </c>
      <c r="D85" s="165" t="s">
        <v>186</v>
      </c>
      <c r="E85" s="166" t="s">
        <v>175</v>
      </c>
      <c r="F85" s="165" t="s">
        <v>126</v>
      </c>
      <c r="G85" s="167">
        <v>804.6342</v>
      </c>
      <c r="H85" s="157"/>
    </row>
    <row r="86" spans="1:9" s="10" customFormat="1" ht="31.5">
      <c r="A86" s="28">
        <v>5</v>
      </c>
      <c r="B86" s="29" t="s">
        <v>338</v>
      </c>
      <c r="C86" s="30" t="s">
        <v>103</v>
      </c>
      <c r="D86" s="30"/>
      <c r="E86" s="127"/>
      <c r="F86" s="30"/>
      <c r="G86" s="56">
        <f>G115+G100+G167+G87</f>
        <v>236560.30496</v>
      </c>
      <c r="H86" s="31"/>
      <c r="I86" s="15"/>
    </row>
    <row r="87" spans="1:8" s="196" customFormat="1" ht="15.75">
      <c r="A87" s="169"/>
      <c r="B87" s="164" t="s">
        <v>84</v>
      </c>
      <c r="C87" s="165" t="s">
        <v>103</v>
      </c>
      <c r="D87" s="165" t="s">
        <v>85</v>
      </c>
      <c r="E87" s="179"/>
      <c r="F87" s="165"/>
      <c r="G87" s="167">
        <f>G88</f>
        <v>29855.73675</v>
      </c>
      <c r="H87" s="195"/>
    </row>
    <row r="88" spans="1:8" s="196" customFormat="1" ht="15.75">
      <c r="A88" s="169"/>
      <c r="B88" s="164" t="s">
        <v>105</v>
      </c>
      <c r="C88" s="165" t="s">
        <v>103</v>
      </c>
      <c r="D88" s="165" t="s">
        <v>192</v>
      </c>
      <c r="E88" s="179"/>
      <c r="F88" s="165"/>
      <c r="G88" s="167">
        <f>G92+G89</f>
        <v>29855.73675</v>
      </c>
      <c r="H88" s="195"/>
    </row>
    <row r="89" spans="1:8" s="158" customFormat="1" ht="47.25">
      <c r="A89" s="169"/>
      <c r="B89" s="164" t="s">
        <v>68</v>
      </c>
      <c r="C89" s="165" t="s">
        <v>103</v>
      </c>
      <c r="D89" s="165" t="s">
        <v>192</v>
      </c>
      <c r="E89" s="166" t="s">
        <v>179</v>
      </c>
      <c r="F89" s="165"/>
      <c r="G89" s="167">
        <f>G90</f>
        <v>4553</v>
      </c>
      <c r="H89" s="219"/>
    </row>
    <row r="90" spans="1:8" s="162" customFormat="1" ht="31.5">
      <c r="A90" s="186"/>
      <c r="B90" s="164" t="s">
        <v>138</v>
      </c>
      <c r="C90" s="165" t="s">
        <v>103</v>
      </c>
      <c r="D90" s="165" t="s">
        <v>192</v>
      </c>
      <c r="E90" s="166" t="s">
        <v>179</v>
      </c>
      <c r="F90" s="165" t="s">
        <v>130</v>
      </c>
      <c r="G90" s="167">
        <f>G91</f>
        <v>4553</v>
      </c>
      <c r="H90" s="157"/>
    </row>
    <row r="91" spans="1:8" s="162" customFormat="1" ht="38.25">
      <c r="A91" s="188"/>
      <c r="B91" s="220" t="s">
        <v>198</v>
      </c>
      <c r="C91" s="189"/>
      <c r="D91" s="189"/>
      <c r="E91" s="190"/>
      <c r="F91" s="189"/>
      <c r="G91" s="191">
        <v>4553</v>
      </c>
      <c r="H91" s="157"/>
    </row>
    <row r="92" spans="1:8" s="42" customFormat="1" ht="15.75">
      <c r="A92" s="169"/>
      <c r="B92" s="164" t="s">
        <v>135</v>
      </c>
      <c r="C92" s="165" t="s">
        <v>103</v>
      </c>
      <c r="D92" s="165" t="s">
        <v>192</v>
      </c>
      <c r="E92" s="166" t="s">
        <v>167</v>
      </c>
      <c r="F92" s="165"/>
      <c r="G92" s="167">
        <f>G93+G97</f>
        <v>25302.73675</v>
      </c>
      <c r="H92" s="41"/>
    </row>
    <row r="93" spans="1:8" s="42" customFormat="1" ht="47.25">
      <c r="A93" s="169"/>
      <c r="B93" s="164" t="s">
        <v>70</v>
      </c>
      <c r="C93" s="165" t="s">
        <v>103</v>
      </c>
      <c r="D93" s="165" t="s">
        <v>192</v>
      </c>
      <c r="E93" s="166" t="s">
        <v>171</v>
      </c>
      <c r="F93" s="165"/>
      <c r="G93" s="167">
        <f>G94+G95+G96</f>
        <v>16290.18675</v>
      </c>
      <c r="H93" s="41"/>
    </row>
    <row r="94" spans="1:8" s="42" customFormat="1" ht="47.25">
      <c r="A94" s="169"/>
      <c r="B94" s="164" t="s">
        <v>122</v>
      </c>
      <c r="C94" s="165" t="s">
        <v>103</v>
      </c>
      <c r="D94" s="165" t="s">
        <v>192</v>
      </c>
      <c r="E94" s="166" t="s">
        <v>171</v>
      </c>
      <c r="F94" s="165" t="s">
        <v>120</v>
      </c>
      <c r="G94" s="167">
        <f>9544.5844+720+2781.34382</f>
        <v>13045.92822</v>
      </c>
      <c r="H94" s="41"/>
    </row>
    <row r="95" spans="1:8" s="42" customFormat="1" ht="15.75">
      <c r="A95" s="169"/>
      <c r="B95" s="164" t="s">
        <v>123</v>
      </c>
      <c r="C95" s="165" t="s">
        <v>103</v>
      </c>
      <c r="D95" s="165" t="s">
        <v>192</v>
      </c>
      <c r="E95" s="166" t="s">
        <v>171</v>
      </c>
      <c r="F95" s="165" t="s">
        <v>121</v>
      </c>
      <c r="G95" s="167">
        <f>919.81424+10633.8899-9012.55</f>
        <v>2541.1541400000006</v>
      </c>
      <c r="H95" s="41"/>
    </row>
    <row r="96" spans="1:8" s="42" customFormat="1" ht="15.75">
      <c r="A96" s="169"/>
      <c r="B96" s="164" t="s">
        <v>125</v>
      </c>
      <c r="C96" s="165" t="s">
        <v>103</v>
      </c>
      <c r="D96" s="165" t="s">
        <v>192</v>
      </c>
      <c r="E96" s="166" t="s">
        <v>171</v>
      </c>
      <c r="F96" s="165" t="s">
        <v>124</v>
      </c>
      <c r="G96" s="167">
        <v>703.10439</v>
      </c>
      <c r="H96" s="41"/>
    </row>
    <row r="97" spans="1:8" s="15" customFormat="1" ht="31.5">
      <c r="A97" s="169"/>
      <c r="B97" s="164" t="s">
        <v>350</v>
      </c>
      <c r="C97" s="165" t="s">
        <v>103</v>
      </c>
      <c r="D97" s="165" t="s">
        <v>192</v>
      </c>
      <c r="E97" s="166" t="s">
        <v>347</v>
      </c>
      <c r="F97" s="165"/>
      <c r="G97" s="167">
        <f>G98+G99</f>
        <v>9012.55</v>
      </c>
      <c r="H97" s="11"/>
    </row>
    <row r="98" spans="1:8" s="15" customFormat="1" ht="15.75">
      <c r="A98" s="169"/>
      <c r="B98" s="164" t="s">
        <v>123</v>
      </c>
      <c r="C98" s="165" t="s">
        <v>103</v>
      </c>
      <c r="D98" s="165" t="s">
        <v>192</v>
      </c>
      <c r="E98" s="166" t="s">
        <v>347</v>
      </c>
      <c r="F98" s="165" t="s">
        <v>121</v>
      </c>
      <c r="G98" s="167">
        <v>102.121</v>
      </c>
      <c r="H98" s="11"/>
    </row>
    <row r="99" spans="1:8" s="15" customFormat="1" ht="15.75">
      <c r="A99" s="169"/>
      <c r="B99" s="164" t="s">
        <v>125</v>
      </c>
      <c r="C99" s="165" t="s">
        <v>103</v>
      </c>
      <c r="D99" s="165" t="s">
        <v>192</v>
      </c>
      <c r="E99" s="166" t="s">
        <v>347</v>
      </c>
      <c r="F99" s="165" t="s">
        <v>124</v>
      </c>
      <c r="G99" s="167">
        <v>8910.429</v>
      </c>
      <c r="H99" s="11"/>
    </row>
    <row r="100" spans="1:8" s="42" customFormat="1" ht="18" customHeight="1">
      <c r="A100" s="169"/>
      <c r="B100" s="164" t="s">
        <v>91</v>
      </c>
      <c r="C100" s="165" t="s">
        <v>103</v>
      </c>
      <c r="D100" s="165" t="s">
        <v>92</v>
      </c>
      <c r="E100" s="179"/>
      <c r="F100" s="165"/>
      <c r="G100" s="167">
        <f>G101</f>
        <v>21001.61288</v>
      </c>
      <c r="H100" s="41"/>
    </row>
    <row r="101" spans="1:8" s="42" customFormat="1" ht="15.75">
      <c r="A101" s="169"/>
      <c r="B101" s="164" t="s">
        <v>129</v>
      </c>
      <c r="C101" s="165" t="s">
        <v>103</v>
      </c>
      <c r="D101" s="165" t="s">
        <v>128</v>
      </c>
      <c r="E101" s="179"/>
      <c r="F101" s="165"/>
      <c r="G101" s="167">
        <f>G102+G105+G110</f>
        <v>21001.61288</v>
      </c>
      <c r="H101" s="41"/>
    </row>
    <row r="102" spans="1:8" s="42" customFormat="1" ht="15.75">
      <c r="A102" s="169"/>
      <c r="B102" s="164" t="s">
        <v>135</v>
      </c>
      <c r="C102" s="165" t="s">
        <v>103</v>
      </c>
      <c r="D102" s="165" t="s">
        <v>128</v>
      </c>
      <c r="E102" s="166" t="s">
        <v>167</v>
      </c>
      <c r="F102" s="185"/>
      <c r="G102" s="167">
        <f>G103</f>
        <v>2078.61288</v>
      </c>
      <c r="H102" s="41"/>
    </row>
    <row r="103" spans="1:8" s="42" customFormat="1" ht="15.75">
      <c r="A103" s="169"/>
      <c r="B103" s="164" t="s">
        <v>155</v>
      </c>
      <c r="C103" s="165" t="s">
        <v>103</v>
      </c>
      <c r="D103" s="165" t="s">
        <v>128</v>
      </c>
      <c r="E103" s="166" t="s">
        <v>176</v>
      </c>
      <c r="F103" s="165"/>
      <c r="G103" s="167">
        <f>G104</f>
        <v>2078.61288</v>
      </c>
      <c r="H103" s="41"/>
    </row>
    <row r="104" spans="1:8" s="42" customFormat="1" ht="15.75">
      <c r="A104" s="169"/>
      <c r="B104" s="164" t="s">
        <v>123</v>
      </c>
      <c r="C104" s="165" t="s">
        <v>103</v>
      </c>
      <c r="D104" s="165" t="s">
        <v>128</v>
      </c>
      <c r="E104" s="166" t="s">
        <v>176</v>
      </c>
      <c r="F104" s="165" t="s">
        <v>121</v>
      </c>
      <c r="G104" s="167">
        <v>2078.61288</v>
      </c>
      <c r="H104" s="41"/>
    </row>
    <row r="105" spans="1:8" s="42" customFormat="1" ht="47.25">
      <c r="A105" s="169"/>
      <c r="B105" s="164" t="s">
        <v>318</v>
      </c>
      <c r="C105" s="165" t="s">
        <v>103</v>
      </c>
      <c r="D105" s="165" t="s">
        <v>128</v>
      </c>
      <c r="E105" s="166" t="s">
        <v>27</v>
      </c>
      <c r="F105" s="165"/>
      <c r="G105" s="167">
        <f>G106</f>
        <v>12953</v>
      </c>
      <c r="H105" s="41"/>
    </row>
    <row r="106" spans="1:8" s="42" customFormat="1" ht="63">
      <c r="A106" s="169"/>
      <c r="B106" s="184" t="s">
        <v>319</v>
      </c>
      <c r="C106" s="165" t="s">
        <v>103</v>
      </c>
      <c r="D106" s="165" t="s">
        <v>128</v>
      </c>
      <c r="E106" s="166" t="s">
        <v>326</v>
      </c>
      <c r="F106" s="165"/>
      <c r="G106" s="167">
        <f>G107</f>
        <v>12953</v>
      </c>
      <c r="H106" s="41"/>
    </row>
    <row r="107" spans="1:8" s="153" customFormat="1" ht="110.25">
      <c r="A107" s="169"/>
      <c r="B107" s="184" t="s">
        <v>320</v>
      </c>
      <c r="C107" s="165" t="s">
        <v>103</v>
      </c>
      <c r="D107" s="165" t="s">
        <v>128</v>
      </c>
      <c r="E107" s="166" t="s">
        <v>321</v>
      </c>
      <c r="F107" s="185"/>
      <c r="G107" s="167">
        <f>G108</f>
        <v>12953</v>
      </c>
      <c r="H107" s="152"/>
    </row>
    <row r="108" spans="1:8" s="153" customFormat="1" ht="47.25">
      <c r="A108" s="169"/>
      <c r="B108" s="184" t="s">
        <v>323</v>
      </c>
      <c r="C108" s="165" t="s">
        <v>103</v>
      </c>
      <c r="D108" s="165" t="s">
        <v>128</v>
      </c>
      <c r="E108" s="166" t="s">
        <v>322</v>
      </c>
      <c r="F108" s="185"/>
      <c r="G108" s="167">
        <f>G109</f>
        <v>12953</v>
      </c>
      <c r="H108" s="152"/>
    </row>
    <row r="109" spans="1:8" s="175" customFormat="1" ht="15.75">
      <c r="A109" s="169"/>
      <c r="B109" s="164" t="s">
        <v>123</v>
      </c>
      <c r="C109" s="165" t="s">
        <v>103</v>
      </c>
      <c r="D109" s="165" t="s">
        <v>128</v>
      </c>
      <c r="E109" s="166" t="s">
        <v>322</v>
      </c>
      <c r="F109" s="165" t="s">
        <v>121</v>
      </c>
      <c r="G109" s="167">
        <f>2300+3400+720+2385+1060+1200+400+1488</f>
        <v>12953</v>
      </c>
      <c r="H109" s="192"/>
    </row>
    <row r="110" spans="1:8" s="15" customFormat="1" ht="31.5">
      <c r="A110" s="169"/>
      <c r="B110" s="164" t="s">
        <v>209</v>
      </c>
      <c r="C110" s="165" t="s">
        <v>103</v>
      </c>
      <c r="D110" s="165" t="s">
        <v>128</v>
      </c>
      <c r="E110" s="166" t="s">
        <v>19</v>
      </c>
      <c r="F110" s="165"/>
      <c r="G110" s="167">
        <f>G111</f>
        <v>5970</v>
      </c>
      <c r="H110" s="11"/>
    </row>
    <row r="111" spans="1:8" s="15" customFormat="1" ht="63">
      <c r="A111" s="169"/>
      <c r="B111" s="184" t="s">
        <v>210</v>
      </c>
      <c r="C111" s="165" t="s">
        <v>103</v>
      </c>
      <c r="D111" s="165" t="s">
        <v>128</v>
      </c>
      <c r="E111" s="166" t="s">
        <v>211</v>
      </c>
      <c r="F111" s="165"/>
      <c r="G111" s="167">
        <f>G112</f>
        <v>5970</v>
      </c>
      <c r="H111" s="11"/>
    </row>
    <row r="112" spans="1:8" s="15" customFormat="1" ht="110.25">
      <c r="A112" s="169"/>
      <c r="B112" s="184" t="s">
        <v>213</v>
      </c>
      <c r="C112" s="165" t="s">
        <v>103</v>
      </c>
      <c r="D112" s="165" t="s">
        <v>128</v>
      </c>
      <c r="E112" s="166" t="s">
        <v>212</v>
      </c>
      <c r="F112" s="185"/>
      <c r="G112" s="167">
        <f>G113</f>
        <v>5970</v>
      </c>
      <c r="H112" s="11"/>
    </row>
    <row r="113" spans="1:8" s="15" customFormat="1" ht="31.5">
      <c r="A113" s="169"/>
      <c r="B113" s="184" t="s">
        <v>178</v>
      </c>
      <c r="C113" s="165" t="s">
        <v>103</v>
      </c>
      <c r="D113" s="165" t="s">
        <v>128</v>
      </c>
      <c r="E113" s="166" t="s">
        <v>214</v>
      </c>
      <c r="F113" s="185"/>
      <c r="G113" s="167">
        <f>G114</f>
        <v>5970</v>
      </c>
      <c r="H113" s="11"/>
    </row>
    <row r="114" spans="1:8" s="15" customFormat="1" ht="15.75">
      <c r="A114" s="169"/>
      <c r="B114" s="164" t="s">
        <v>123</v>
      </c>
      <c r="C114" s="165" t="s">
        <v>103</v>
      </c>
      <c r="D114" s="165" t="s">
        <v>128</v>
      </c>
      <c r="E114" s="166" t="s">
        <v>214</v>
      </c>
      <c r="F114" s="165" t="s">
        <v>121</v>
      </c>
      <c r="G114" s="167">
        <v>5970</v>
      </c>
      <c r="H114" s="11"/>
    </row>
    <row r="115" spans="1:8" s="42" customFormat="1" ht="15.75">
      <c r="A115" s="169"/>
      <c r="B115" s="164" t="s">
        <v>93</v>
      </c>
      <c r="C115" s="165" t="s">
        <v>103</v>
      </c>
      <c r="D115" s="165" t="s">
        <v>94</v>
      </c>
      <c r="E115" s="179"/>
      <c r="F115" s="165"/>
      <c r="G115" s="167">
        <f>G116+G124+G139+G160</f>
        <v>104197.95532999998</v>
      </c>
      <c r="H115" s="41"/>
    </row>
    <row r="116" spans="1:8" s="42" customFormat="1" ht="15.75">
      <c r="A116" s="169"/>
      <c r="B116" s="164" t="s">
        <v>71</v>
      </c>
      <c r="C116" s="165" t="s">
        <v>103</v>
      </c>
      <c r="D116" s="165" t="s">
        <v>72</v>
      </c>
      <c r="E116" s="179"/>
      <c r="F116" s="165"/>
      <c r="G116" s="167">
        <f>G117+G120</f>
        <v>8965.01111</v>
      </c>
      <c r="H116" s="41"/>
    </row>
    <row r="117" spans="1:8" s="46" customFormat="1" ht="15.75">
      <c r="A117" s="186"/>
      <c r="B117" s="164" t="s">
        <v>135</v>
      </c>
      <c r="C117" s="165" t="s">
        <v>103</v>
      </c>
      <c r="D117" s="165" t="s">
        <v>72</v>
      </c>
      <c r="E117" s="166" t="s">
        <v>167</v>
      </c>
      <c r="F117" s="165"/>
      <c r="G117" s="167">
        <f>G118</f>
        <v>7465.01111</v>
      </c>
      <c r="H117" s="41"/>
    </row>
    <row r="118" spans="1:8" s="46" customFormat="1" ht="31.5">
      <c r="A118" s="186"/>
      <c r="B118" s="180" t="s">
        <v>156</v>
      </c>
      <c r="C118" s="165" t="s">
        <v>103</v>
      </c>
      <c r="D118" s="165" t="s">
        <v>72</v>
      </c>
      <c r="E118" s="166" t="s">
        <v>139</v>
      </c>
      <c r="F118" s="165"/>
      <c r="G118" s="167">
        <f>G119</f>
        <v>7465.01111</v>
      </c>
      <c r="H118" s="41"/>
    </row>
    <row r="119" spans="1:8" s="46" customFormat="1" ht="15.75">
      <c r="A119" s="186"/>
      <c r="B119" s="164" t="s">
        <v>125</v>
      </c>
      <c r="C119" s="165" t="s">
        <v>103</v>
      </c>
      <c r="D119" s="165" t="s">
        <v>72</v>
      </c>
      <c r="E119" s="166" t="s">
        <v>139</v>
      </c>
      <c r="F119" s="165" t="s">
        <v>124</v>
      </c>
      <c r="G119" s="167">
        <v>7465.01111</v>
      </c>
      <c r="H119" s="41"/>
    </row>
    <row r="120" spans="1:8" s="14" customFormat="1" ht="31.5">
      <c r="A120" s="169"/>
      <c r="B120" s="164" t="s">
        <v>226</v>
      </c>
      <c r="C120" s="165" t="s">
        <v>103</v>
      </c>
      <c r="D120" s="165" t="s">
        <v>72</v>
      </c>
      <c r="E120" s="166" t="s">
        <v>177</v>
      </c>
      <c r="F120" s="165"/>
      <c r="G120" s="167">
        <f>G121</f>
        <v>1500</v>
      </c>
      <c r="H120" s="124"/>
    </row>
    <row r="121" spans="1:8" s="14" customFormat="1" ht="78.75">
      <c r="A121" s="169"/>
      <c r="B121" s="184" t="s">
        <v>227</v>
      </c>
      <c r="C121" s="165" t="s">
        <v>103</v>
      </c>
      <c r="D121" s="165" t="s">
        <v>72</v>
      </c>
      <c r="E121" s="166" t="s">
        <v>228</v>
      </c>
      <c r="F121" s="165"/>
      <c r="G121" s="167">
        <f>G122</f>
        <v>1500</v>
      </c>
      <c r="H121" s="124"/>
    </row>
    <row r="122" spans="1:8" s="14" customFormat="1" ht="31.5">
      <c r="A122" s="169"/>
      <c r="B122" s="184" t="s">
        <v>141</v>
      </c>
      <c r="C122" s="165" t="s">
        <v>103</v>
      </c>
      <c r="D122" s="165" t="s">
        <v>72</v>
      </c>
      <c r="E122" s="166" t="s">
        <v>229</v>
      </c>
      <c r="F122" s="165"/>
      <c r="G122" s="167">
        <f>G123</f>
        <v>1500</v>
      </c>
      <c r="H122" s="124"/>
    </row>
    <row r="123" spans="1:8" s="14" customFormat="1" ht="15.75">
      <c r="A123" s="169"/>
      <c r="B123" s="164" t="s">
        <v>123</v>
      </c>
      <c r="C123" s="165" t="s">
        <v>103</v>
      </c>
      <c r="D123" s="165" t="s">
        <v>72</v>
      </c>
      <c r="E123" s="166" t="s">
        <v>229</v>
      </c>
      <c r="F123" s="165" t="s">
        <v>121</v>
      </c>
      <c r="G123" s="167">
        <v>1500</v>
      </c>
      <c r="H123" s="124"/>
    </row>
    <row r="124" spans="1:8" s="46" customFormat="1" ht="15.75">
      <c r="A124" s="186"/>
      <c r="B124" s="164" t="s">
        <v>95</v>
      </c>
      <c r="C124" s="165" t="s">
        <v>103</v>
      </c>
      <c r="D124" s="165" t="s">
        <v>96</v>
      </c>
      <c r="E124" s="179"/>
      <c r="F124" s="165"/>
      <c r="G124" s="167">
        <f>G125+G130</f>
        <v>12110.855130000002</v>
      </c>
      <c r="H124" s="41"/>
    </row>
    <row r="125" spans="1:8" s="42" customFormat="1" ht="15.75">
      <c r="A125" s="169"/>
      <c r="B125" s="164" t="s">
        <v>134</v>
      </c>
      <c r="C125" s="165" t="s">
        <v>103</v>
      </c>
      <c r="D125" s="165" t="s">
        <v>96</v>
      </c>
      <c r="E125" s="166" t="s">
        <v>167</v>
      </c>
      <c r="F125" s="165"/>
      <c r="G125" s="167">
        <f>G126+G128</f>
        <v>10368.5544</v>
      </c>
      <c r="H125" s="41"/>
    </row>
    <row r="126" spans="1:8" s="42" customFormat="1" ht="47.25">
      <c r="A126" s="169"/>
      <c r="B126" s="168" t="s">
        <v>151</v>
      </c>
      <c r="C126" s="165" t="s">
        <v>103</v>
      </c>
      <c r="D126" s="165" t="s">
        <v>96</v>
      </c>
      <c r="E126" s="166" t="s">
        <v>143</v>
      </c>
      <c r="F126" s="165"/>
      <c r="G126" s="167">
        <f>G127</f>
        <v>5505.738</v>
      </c>
      <c r="H126" s="41"/>
    </row>
    <row r="127" spans="1:8" s="42" customFormat="1" ht="15.75">
      <c r="A127" s="169"/>
      <c r="B127" s="164" t="s">
        <v>125</v>
      </c>
      <c r="C127" s="165" t="s">
        <v>103</v>
      </c>
      <c r="D127" s="165" t="s">
        <v>96</v>
      </c>
      <c r="E127" s="166" t="s">
        <v>143</v>
      </c>
      <c r="F127" s="165" t="s">
        <v>124</v>
      </c>
      <c r="G127" s="167">
        <v>5505.738</v>
      </c>
      <c r="H127" s="41"/>
    </row>
    <row r="128" spans="1:8" s="158" customFormat="1" ht="47.25">
      <c r="A128" s="169"/>
      <c r="B128" s="168" t="s">
        <v>339</v>
      </c>
      <c r="C128" s="165" t="s">
        <v>103</v>
      </c>
      <c r="D128" s="165" t="s">
        <v>96</v>
      </c>
      <c r="E128" s="166" t="s">
        <v>144</v>
      </c>
      <c r="F128" s="165"/>
      <c r="G128" s="167">
        <f>G129</f>
        <v>4862.8164</v>
      </c>
      <c r="H128" s="157"/>
    </row>
    <row r="129" spans="1:8" s="158" customFormat="1" ht="15.75">
      <c r="A129" s="169"/>
      <c r="B129" s="164" t="s">
        <v>125</v>
      </c>
      <c r="C129" s="165" t="s">
        <v>103</v>
      </c>
      <c r="D129" s="165" t="s">
        <v>96</v>
      </c>
      <c r="E129" s="166" t="s">
        <v>144</v>
      </c>
      <c r="F129" s="165" t="s">
        <v>124</v>
      </c>
      <c r="G129" s="167">
        <v>4862.8164</v>
      </c>
      <c r="H129" s="157"/>
    </row>
    <row r="130" spans="1:8" s="114" customFormat="1" ht="47.25">
      <c r="A130" s="186"/>
      <c r="B130" s="164" t="s">
        <v>318</v>
      </c>
      <c r="C130" s="165" t="s">
        <v>103</v>
      </c>
      <c r="D130" s="165" t="s">
        <v>96</v>
      </c>
      <c r="E130" s="166" t="s">
        <v>27</v>
      </c>
      <c r="F130" s="165"/>
      <c r="G130" s="167">
        <f>G131</f>
        <v>1742.3007300000002</v>
      </c>
      <c r="H130" s="11"/>
    </row>
    <row r="131" spans="1:8" s="114" customFormat="1" ht="78.75">
      <c r="A131" s="186"/>
      <c r="B131" s="187" t="s">
        <v>328</v>
      </c>
      <c r="C131" s="165" t="s">
        <v>103</v>
      </c>
      <c r="D131" s="165" t="s">
        <v>96</v>
      </c>
      <c r="E131" s="166" t="s">
        <v>36</v>
      </c>
      <c r="F131" s="165"/>
      <c r="G131" s="167">
        <f>G132</f>
        <v>1742.3007300000002</v>
      </c>
      <c r="H131" s="11"/>
    </row>
    <row r="132" spans="1:8" s="114" customFormat="1" ht="126">
      <c r="A132" s="186"/>
      <c r="B132" s="187" t="s">
        <v>329</v>
      </c>
      <c r="C132" s="165" t="s">
        <v>103</v>
      </c>
      <c r="D132" s="165" t="s">
        <v>96</v>
      </c>
      <c r="E132" s="166" t="s">
        <v>37</v>
      </c>
      <c r="F132" s="165"/>
      <c r="G132" s="167">
        <f>G133+G135+G137</f>
        <v>1742.3007300000002</v>
      </c>
      <c r="H132" s="11"/>
    </row>
    <row r="133" spans="1:8" s="114" customFormat="1" ht="31.5">
      <c r="A133" s="186"/>
      <c r="B133" s="187" t="s">
        <v>145</v>
      </c>
      <c r="C133" s="165" t="s">
        <v>103</v>
      </c>
      <c r="D133" s="165" t="s">
        <v>96</v>
      </c>
      <c r="E133" s="166" t="s">
        <v>38</v>
      </c>
      <c r="F133" s="165"/>
      <c r="G133" s="167">
        <f>G134</f>
        <v>380.9742</v>
      </c>
      <c r="H133" s="11"/>
    </row>
    <row r="134" spans="1:8" s="114" customFormat="1" ht="15.75">
      <c r="A134" s="186"/>
      <c r="B134" s="164" t="s">
        <v>123</v>
      </c>
      <c r="C134" s="165" t="s">
        <v>103</v>
      </c>
      <c r="D134" s="165" t="s">
        <v>96</v>
      </c>
      <c r="E134" s="166" t="s">
        <v>38</v>
      </c>
      <c r="F134" s="165" t="s">
        <v>121</v>
      </c>
      <c r="G134" s="167">
        <v>380.9742</v>
      </c>
      <c r="H134" s="11"/>
    </row>
    <row r="135" spans="1:8" s="162" customFormat="1" ht="31.5">
      <c r="A135" s="186"/>
      <c r="B135" s="164" t="s">
        <v>330</v>
      </c>
      <c r="C135" s="165" t="s">
        <v>103</v>
      </c>
      <c r="D135" s="165" t="s">
        <v>96</v>
      </c>
      <c r="E135" s="166" t="s">
        <v>327</v>
      </c>
      <c r="F135" s="165"/>
      <c r="G135" s="167">
        <f>G136</f>
        <v>1300</v>
      </c>
      <c r="H135" s="157"/>
    </row>
    <row r="136" spans="1:8" s="162" customFormat="1" ht="15.75">
      <c r="A136" s="186"/>
      <c r="B136" s="164" t="s">
        <v>123</v>
      </c>
      <c r="C136" s="165" t="s">
        <v>103</v>
      </c>
      <c r="D136" s="165" t="s">
        <v>96</v>
      </c>
      <c r="E136" s="166" t="s">
        <v>327</v>
      </c>
      <c r="F136" s="165" t="s">
        <v>121</v>
      </c>
      <c r="G136" s="167">
        <f>800+500</f>
        <v>1300</v>
      </c>
      <c r="H136" s="157"/>
    </row>
    <row r="137" spans="1:8" s="114" customFormat="1" ht="78.75">
      <c r="A137" s="186"/>
      <c r="B137" s="187" t="s">
        <v>331</v>
      </c>
      <c r="C137" s="165" t="s">
        <v>103</v>
      </c>
      <c r="D137" s="165" t="s">
        <v>96</v>
      </c>
      <c r="E137" s="166" t="s">
        <v>332</v>
      </c>
      <c r="F137" s="165"/>
      <c r="G137" s="167">
        <f>G138</f>
        <v>61.32653</v>
      </c>
      <c r="H137" s="11"/>
    </row>
    <row r="138" spans="1:8" s="114" customFormat="1" ht="15.75">
      <c r="A138" s="186"/>
      <c r="B138" s="164" t="s">
        <v>123</v>
      </c>
      <c r="C138" s="165" t="s">
        <v>103</v>
      </c>
      <c r="D138" s="165" t="s">
        <v>96</v>
      </c>
      <c r="E138" s="166" t="s">
        <v>332</v>
      </c>
      <c r="F138" s="165" t="s">
        <v>121</v>
      </c>
      <c r="G138" s="167">
        <v>61.32653</v>
      </c>
      <c r="H138" s="11"/>
    </row>
    <row r="139" spans="1:8" s="46" customFormat="1" ht="15.75">
      <c r="A139" s="186"/>
      <c r="B139" s="164" t="s">
        <v>108</v>
      </c>
      <c r="C139" s="165" t="s">
        <v>103</v>
      </c>
      <c r="D139" s="165" t="s">
        <v>117</v>
      </c>
      <c r="E139" s="179"/>
      <c r="F139" s="165"/>
      <c r="G139" s="167">
        <f>G140+G145</f>
        <v>72600.42300999998</v>
      </c>
      <c r="H139" s="41"/>
    </row>
    <row r="140" spans="1:8" s="46" customFormat="1" ht="47.25">
      <c r="A140" s="186"/>
      <c r="B140" s="164" t="s">
        <v>318</v>
      </c>
      <c r="C140" s="165" t="s">
        <v>103</v>
      </c>
      <c r="D140" s="165" t="s">
        <v>117</v>
      </c>
      <c r="E140" s="166" t="s">
        <v>27</v>
      </c>
      <c r="F140" s="165"/>
      <c r="G140" s="167">
        <f>G141</f>
        <v>1075</v>
      </c>
      <c r="H140" s="41"/>
    </row>
    <row r="141" spans="1:8" s="46" customFormat="1" ht="63">
      <c r="A141" s="186"/>
      <c r="B141" s="184" t="s">
        <v>324</v>
      </c>
      <c r="C141" s="165" t="s">
        <v>103</v>
      </c>
      <c r="D141" s="165" t="s">
        <v>117</v>
      </c>
      <c r="E141" s="166" t="s">
        <v>326</v>
      </c>
      <c r="F141" s="185"/>
      <c r="G141" s="167">
        <f>G142</f>
        <v>1075</v>
      </c>
      <c r="H141" s="41"/>
    </row>
    <row r="142" spans="1:8" s="46" customFormat="1" ht="110.25">
      <c r="A142" s="186"/>
      <c r="B142" s="184" t="s">
        <v>325</v>
      </c>
      <c r="C142" s="165" t="s">
        <v>103</v>
      </c>
      <c r="D142" s="165" t="s">
        <v>117</v>
      </c>
      <c r="E142" s="166" t="s">
        <v>321</v>
      </c>
      <c r="F142" s="185"/>
      <c r="G142" s="167">
        <f>G143</f>
        <v>1075</v>
      </c>
      <c r="H142" s="41"/>
    </row>
    <row r="143" spans="1:8" s="46" customFormat="1" ht="15.75">
      <c r="A143" s="186"/>
      <c r="B143" s="184" t="s">
        <v>4</v>
      </c>
      <c r="C143" s="165" t="s">
        <v>103</v>
      </c>
      <c r="D143" s="165" t="s">
        <v>117</v>
      </c>
      <c r="E143" s="166" t="s">
        <v>337</v>
      </c>
      <c r="F143" s="185"/>
      <c r="G143" s="167">
        <f>G144</f>
        <v>1075</v>
      </c>
      <c r="H143" s="41"/>
    </row>
    <row r="144" spans="1:8" s="46" customFormat="1" ht="15.75">
      <c r="A144" s="186"/>
      <c r="B144" s="164" t="s">
        <v>123</v>
      </c>
      <c r="C144" s="165" t="s">
        <v>103</v>
      </c>
      <c r="D144" s="165" t="s">
        <v>117</v>
      </c>
      <c r="E144" s="166" t="s">
        <v>337</v>
      </c>
      <c r="F144" s="165" t="s">
        <v>121</v>
      </c>
      <c r="G144" s="167">
        <v>1075</v>
      </c>
      <c r="H144" s="41"/>
    </row>
    <row r="145" spans="1:8" s="46" customFormat="1" ht="15.75">
      <c r="A145" s="186"/>
      <c r="B145" s="164" t="s">
        <v>135</v>
      </c>
      <c r="C145" s="165" t="s">
        <v>103</v>
      </c>
      <c r="D145" s="165" t="s">
        <v>117</v>
      </c>
      <c r="E145" s="166" t="s">
        <v>167</v>
      </c>
      <c r="F145" s="165"/>
      <c r="G145" s="167">
        <f>G146+G152+G154+G156+G158</f>
        <v>71525.42300999998</v>
      </c>
      <c r="H145" s="41"/>
    </row>
    <row r="146" spans="1:8" s="46" customFormat="1" ht="31.5">
      <c r="A146" s="169"/>
      <c r="B146" s="164" t="s">
        <v>150</v>
      </c>
      <c r="C146" s="165" t="s">
        <v>103</v>
      </c>
      <c r="D146" s="165" t="s">
        <v>117</v>
      </c>
      <c r="E146" s="166" t="s">
        <v>5</v>
      </c>
      <c r="F146" s="165"/>
      <c r="G146" s="167">
        <f>G147</f>
        <v>56776.96</v>
      </c>
      <c r="H146" s="41"/>
    </row>
    <row r="147" spans="1:9" s="42" customFormat="1" ht="31.5">
      <c r="A147" s="169"/>
      <c r="B147" s="164" t="s">
        <v>138</v>
      </c>
      <c r="C147" s="165" t="s">
        <v>103</v>
      </c>
      <c r="D147" s="165" t="s">
        <v>117</v>
      </c>
      <c r="E147" s="166" t="s">
        <v>5</v>
      </c>
      <c r="F147" s="165" t="s">
        <v>130</v>
      </c>
      <c r="G147" s="167">
        <f>50960.96+3600+666+800+500+250</f>
        <v>56776.96</v>
      </c>
      <c r="H147" s="41"/>
      <c r="I147" s="47"/>
    </row>
    <row r="148" spans="1:8" s="162" customFormat="1" ht="76.5">
      <c r="A148" s="188"/>
      <c r="B148" s="238" t="s">
        <v>352</v>
      </c>
      <c r="C148" s="189"/>
      <c r="D148" s="189"/>
      <c r="E148" s="190"/>
      <c r="F148" s="189"/>
      <c r="G148" s="191">
        <v>3600</v>
      </c>
      <c r="H148" s="157"/>
    </row>
    <row r="149" spans="1:8" s="162" customFormat="1" ht="81" customHeight="1">
      <c r="A149" s="188"/>
      <c r="B149" s="238" t="s">
        <v>353</v>
      </c>
      <c r="C149" s="189"/>
      <c r="D149" s="189"/>
      <c r="E149" s="190"/>
      <c r="F149" s="189"/>
      <c r="G149" s="191">
        <v>665</v>
      </c>
      <c r="H149" s="157"/>
    </row>
    <row r="150" spans="1:8" s="162" customFormat="1" ht="63.75">
      <c r="A150" s="188"/>
      <c r="B150" s="238" t="s">
        <v>225</v>
      </c>
      <c r="C150" s="189"/>
      <c r="D150" s="189"/>
      <c r="E150" s="190"/>
      <c r="F150" s="189"/>
      <c r="G150" s="191">
        <v>800</v>
      </c>
      <c r="H150" s="157"/>
    </row>
    <row r="151" spans="1:8" s="162" customFormat="1" ht="51">
      <c r="A151" s="188"/>
      <c r="B151" s="238" t="s">
        <v>262</v>
      </c>
      <c r="C151" s="189"/>
      <c r="D151" s="189"/>
      <c r="E151" s="190"/>
      <c r="F151" s="189"/>
      <c r="G151" s="191">
        <v>500</v>
      </c>
      <c r="H151" s="157"/>
    </row>
    <row r="152" spans="1:8" s="153" customFormat="1" ht="15.75">
      <c r="A152" s="169"/>
      <c r="B152" s="164" t="s">
        <v>158</v>
      </c>
      <c r="C152" s="165" t="s">
        <v>103</v>
      </c>
      <c r="D152" s="165" t="s">
        <v>117</v>
      </c>
      <c r="E152" s="166" t="s">
        <v>6</v>
      </c>
      <c r="F152" s="165"/>
      <c r="G152" s="167">
        <f>G153</f>
        <v>11819</v>
      </c>
      <c r="H152" s="152"/>
    </row>
    <row r="153" spans="1:8" s="153" customFormat="1" ht="15.75">
      <c r="A153" s="169"/>
      <c r="B153" s="164" t="s">
        <v>123</v>
      </c>
      <c r="C153" s="165" t="s">
        <v>103</v>
      </c>
      <c r="D153" s="165" t="s">
        <v>117</v>
      </c>
      <c r="E153" s="166" t="s">
        <v>6</v>
      </c>
      <c r="F153" s="165" t="s">
        <v>121</v>
      </c>
      <c r="G153" s="167">
        <f>12419-600</f>
        <v>11819</v>
      </c>
      <c r="H153" s="152"/>
    </row>
    <row r="154" spans="1:8" s="42" customFormat="1" ht="15.75">
      <c r="A154" s="169"/>
      <c r="B154" s="164" t="s">
        <v>159</v>
      </c>
      <c r="C154" s="165" t="s">
        <v>103</v>
      </c>
      <c r="D154" s="165" t="s">
        <v>117</v>
      </c>
      <c r="E154" s="166" t="s">
        <v>7</v>
      </c>
      <c r="F154" s="165"/>
      <c r="G154" s="167">
        <f>G155</f>
        <v>2105.55901</v>
      </c>
      <c r="H154" s="41"/>
    </row>
    <row r="155" spans="1:8" s="42" customFormat="1" ht="15.75">
      <c r="A155" s="169"/>
      <c r="B155" s="164" t="s">
        <v>123</v>
      </c>
      <c r="C155" s="165" t="s">
        <v>103</v>
      </c>
      <c r="D155" s="165" t="s">
        <v>117</v>
      </c>
      <c r="E155" s="166" t="s">
        <v>7</v>
      </c>
      <c r="F155" s="165" t="s">
        <v>121</v>
      </c>
      <c r="G155" s="167">
        <v>2105.55901</v>
      </c>
      <c r="H155" s="41"/>
    </row>
    <row r="156" spans="1:8" s="14" customFormat="1" ht="15" customHeight="1">
      <c r="A156" s="169"/>
      <c r="B156" s="164" t="s">
        <v>69</v>
      </c>
      <c r="C156" s="165" t="s">
        <v>103</v>
      </c>
      <c r="D156" s="165" t="s">
        <v>117</v>
      </c>
      <c r="E156" s="166" t="s">
        <v>8</v>
      </c>
      <c r="F156" s="165"/>
      <c r="G156" s="167">
        <f>G157</f>
        <v>799.904</v>
      </c>
      <c r="H156" s="115"/>
    </row>
    <row r="157" spans="1:8" s="14" customFormat="1" ht="15.75">
      <c r="A157" s="169"/>
      <c r="B157" s="164" t="s">
        <v>123</v>
      </c>
      <c r="C157" s="165" t="s">
        <v>103</v>
      </c>
      <c r="D157" s="165" t="s">
        <v>117</v>
      </c>
      <c r="E157" s="166" t="s">
        <v>8</v>
      </c>
      <c r="F157" s="165" t="s">
        <v>121</v>
      </c>
      <c r="G157" s="167">
        <v>799.904</v>
      </c>
      <c r="H157" s="115"/>
    </row>
    <row r="158" spans="1:8" s="14" customFormat="1" ht="15.75">
      <c r="A158" s="169"/>
      <c r="B158" s="164" t="s">
        <v>349</v>
      </c>
      <c r="C158" s="165" t="s">
        <v>103</v>
      </c>
      <c r="D158" s="165" t="s">
        <v>117</v>
      </c>
      <c r="E158" s="166" t="s">
        <v>348</v>
      </c>
      <c r="F158" s="165"/>
      <c r="G158" s="167">
        <f>G159</f>
        <v>24</v>
      </c>
      <c r="H158" s="115"/>
    </row>
    <row r="159" spans="1:8" s="14" customFormat="1" ht="15.75">
      <c r="A159" s="169"/>
      <c r="B159" s="164" t="s">
        <v>123</v>
      </c>
      <c r="C159" s="165" t="s">
        <v>103</v>
      </c>
      <c r="D159" s="165" t="s">
        <v>117</v>
      </c>
      <c r="E159" s="166" t="s">
        <v>348</v>
      </c>
      <c r="F159" s="165" t="s">
        <v>121</v>
      </c>
      <c r="G159" s="167">
        <v>24</v>
      </c>
      <c r="H159" s="115"/>
    </row>
    <row r="160" spans="1:8" s="42" customFormat="1" ht="15.75">
      <c r="A160" s="169"/>
      <c r="B160" s="164" t="s">
        <v>97</v>
      </c>
      <c r="C160" s="165" t="s">
        <v>103</v>
      </c>
      <c r="D160" s="165" t="s">
        <v>118</v>
      </c>
      <c r="E160" s="166"/>
      <c r="F160" s="165"/>
      <c r="G160" s="167">
        <f>G161</f>
        <v>10521.666079999999</v>
      </c>
      <c r="H160" s="41"/>
    </row>
    <row r="161" spans="1:8" s="42" customFormat="1" ht="47.25">
      <c r="A161" s="169"/>
      <c r="B161" s="164" t="s">
        <v>351</v>
      </c>
      <c r="C161" s="165" t="s">
        <v>103</v>
      </c>
      <c r="D161" s="165" t="s">
        <v>118</v>
      </c>
      <c r="E161" s="166" t="s">
        <v>27</v>
      </c>
      <c r="F161" s="165"/>
      <c r="G161" s="167">
        <f>G162</f>
        <v>10521.666079999999</v>
      </c>
      <c r="H161" s="41"/>
    </row>
    <row r="162" spans="1:8" s="114" customFormat="1" ht="63">
      <c r="A162" s="186"/>
      <c r="B162" s="184" t="s">
        <v>334</v>
      </c>
      <c r="C162" s="165" t="s">
        <v>103</v>
      </c>
      <c r="D162" s="165" t="s">
        <v>118</v>
      </c>
      <c r="E162" s="166" t="s">
        <v>28</v>
      </c>
      <c r="F162" s="165" t="s">
        <v>87</v>
      </c>
      <c r="G162" s="167">
        <f>G163</f>
        <v>10521.666079999999</v>
      </c>
      <c r="H162" s="11"/>
    </row>
    <row r="163" spans="1:8" s="114" customFormat="1" ht="94.5">
      <c r="A163" s="186"/>
      <c r="B163" s="184" t="s">
        <v>335</v>
      </c>
      <c r="C163" s="165" t="s">
        <v>103</v>
      </c>
      <c r="D163" s="165" t="s">
        <v>118</v>
      </c>
      <c r="E163" s="166" t="s">
        <v>29</v>
      </c>
      <c r="F163" s="165"/>
      <c r="G163" s="167">
        <f>G164</f>
        <v>10521.666079999999</v>
      </c>
      <c r="H163" s="11"/>
    </row>
    <row r="164" spans="1:8" s="114" customFormat="1" ht="47.25">
      <c r="A164" s="186"/>
      <c r="B164" s="184" t="s">
        <v>333</v>
      </c>
      <c r="C164" s="165" t="s">
        <v>103</v>
      </c>
      <c r="D164" s="165" t="s">
        <v>118</v>
      </c>
      <c r="E164" s="166" t="s">
        <v>30</v>
      </c>
      <c r="F164" s="165"/>
      <c r="G164" s="167">
        <f>G165+G166</f>
        <v>10521.666079999999</v>
      </c>
      <c r="H164" s="11"/>
    </row>
    <row r="165" spans="1:8" s="114" customFormat="1" ht="47.25">
      <c r="A165" s="186"/>
      <c r="B165" s="164" t="s">
        <v>122</v>
      </c>
      <c r="C165" s="165" t="s">
        <v>103</v>
      </c>
      <c r="D165" s="165" t="s">
        <v>118</v>
      </c>
      <c r="E165" s="166" t="s">
        <v>30</v>
      </c>
      <c r="F165" s="165" t="s">
        <v>120</v>
      </c>
      <c r="G165" s="167">
        <f>8054.28925+379.8+2097.37683-19.8</f>
        <v>10511.666079999999</v>
      </c>
      <c r="H165" s="11"/>
    </row>
    <row r="166" spans="1:8" s="15" customFormat="1" ht="15.75">
      <c r="A166" s="169"/>
      <c r="B166" s="164" t="s">
        <v>125</v>
      </c>
      <c r="C166" s="165" t="s">
        <v>103</v>
      </c>
      <c r="D166" s="165" t="s">
        <v>118</v>
      </c>
      <c r="E166" s="166" t="s">
        <v>30</v>
      </c>
      <c r="F166" s="165" t="s">
        <v>124</v>
      </c>
      <c r="G166" s="167">
        <v>10</v>
      </c>
      <c r="H166" s="11"/>
    </row>
    <row r="167" spans="1:8" s="42" customFormat="1" ht="15.75">
      <c r="A167" s="169"/>
      <c r="B167" s="164" t="s">
        <v>109</v>
      </c>
      <c r="C167" s="165" t="s">
        <v>103</v>
      </c>
      <c r="D167" s="165" t="s">
        <v>110</v>
      </c>
      <c r="E167" s="166"/>
      <c r="F167" s="165"/>
      <c r="G167" s="167">
        <f>G168</f>
        <v>81505</v>
      </c>
      <c r="H167" s="41"/>
    </row>
    <row r="168" spans="1:8" s="42" customFormat="1" ht="15.75">
      <c r="A168" s="169"/>
      <c r="B168" s="164" t="s">
        <v>107</v>
      </c>
      <c r="C168" s="165" t="s">
        <v>103</v>
      </c>
      <c r="D168" s="165" t="s">
        <v>106</v>
      </c>
      <c r="E168" s="166"/>
      <c r="F168" s="165"/>
      <c r="G168" s="167">
        <f>G169</f>
        <v>81505</v>
      </c>
      <c r="H168" s="41"/>
    </row>
    <row r="169" spans="1:8" s="42" customFormat="1" ht="15.75">
      <c r="A169" s="169"/>
      <c r="B169" s="164" t="s">
        <v>135</v>
      </c>
      <c r="C169" s="165" t="s">
        <v>103</v>
      </c>
      <c r="D169" s="165" t="s">
        <v>106</v>
      </c>
      <c r="E169" s="166" t="s">
        <v>167</v>
      </c>
      <c r="F169" s="165"/>
      <c r="G169" s="167">
        <f>G170+G173+G176+G178</f>
        <v>81505</v>
      </c>
      <c r="H169" s="41"/>
    </row>
    <row r="170" spans="1:8" s="158" customFormat="1" ht="63">
      <c r="A170" s="169"/>
      <c r="B170" s="199" t="s">
        <v>67</v>
      </c>
      <c r="C170" s="165" t="s">
        <v>103</v>
      </c>
      <c r="D170" s="165" t="s">
        <v>106</v>
      </c>
      <c r="E170" s="166" t="s">
        <v>60</v>
      </c>
      <c r="F170" s="165"/>
      <c r="G170" s="167">
        <f>G171+G172</f>
        <v>22804</v>
      </c>
      <c r="H170" s="157"/>
    </row>
    <row r="171" spans="1:8" s="162" customFormat="1" ht="15.75">
      <c r="A171" s="186"/>
      <c r="B171" s="164" t="s">
        <v>123</v>
      </c>
      <c r="C171" s="165" t="s">
        <v>103</v>
      </c>
      <c r="D171" s="165" t="s">
        <v>106</v>
      </c>
      <c r="E171" s="166" t="s">
        <v>60</v>
      </c>
      <c r="F171" s="165" t="s">
        <v>121</v>
      </c>
      <c r="G171" s="167">
        <v>337</v>
      </c>
      <c r="H171" s="157"/>
    </row>
    <row r="172" spans="1:8" s="158" customFormat="1" ht="15.75">
      <c r="A172" s="169"/>
      <c r="B172" s="168" t="s">
        <v>127</v>
      </c>
      <c r="C172" s="165" t="s">
        <v>103</v>
      </c>
      <c r="D172" s="165" t="s">
        <v>106</v>
      </c>
      <c r="E172" s="166" t="s">
        <v>60</v>
      </c>
      <c r="F172" s="165" t="s">
        <v>126</v>
      </c>
      <c r="G172" s="167">
        <v>22467</v>
      </c>
      <c r="H172" s="157"/>
    </row>
    <row r="173" spans="1:8" s="158" customFormat="1" ht="47.25">
      <c r="A173" s="169"/>
      <c r="B173" s="199" t="s">
        <v>68</v>
      </c>
      <c r="C173" s="165" t="s">
        <v>103</v>
      </c>
      <c r="D173" s="165" t="s">
        <v>106</v>
      </c>
      <c r="E173" s="166" t="s">
        <v>179</v>
      </c>
      <c r="F173" s="185"/>
      <c r="G173" s="167">
        <f>G174+G175</f>
        <v>57711</v>
      </c>
      <c r="H173" s="157"/>
    </row>
    <row r="174" spans="1:8" s="158" customFormat="1" ht="15.75">
      <c r="A174" s="169"/>
      <c r="B174" s="164" t="s">
        <v>123</v>
      </c>
      <c r="C174" s="165" t="s">
        <v>103</v>
      </c>
      <c r="D174" s="165" t="s">
        <v>106</v>
      </c>
      <c r="E174" s="166" t="s">
        <v>179</v>
      </c>
      <c r="F174" s="165">
        <v>200</v>
      </c>
      <c r="G174" s="167">
        <v>841</v>
      </c>
      <c r="H174" s="157"/>
    </row>
    <row r="175" spans="1:8" s="158" customFormat="1" ht="15.75">
      <c r="A175" s="169"/>
      <c r="B175" s="168" t="s">
        <v>127</v>
      </c>
      <c r="C175" s="165" t="s">
        <v>103</v>
      </c>
      <c r="D175" s="165" t="s">
        <v>106</v>
      </c>
      <c r="E175" s="166" t="s">
        <v>179</v>
      </c>
      <c r="F175" s="165" t="s">
        <v>126</v>
      </c>
      <c r="G175" s="167">
        <v>56870</v>
      </c>
      <c r="H175" s="157"/>
    </row>
    <row r="176" spans="1:8" s="153" customFormat="1" ht="31.5">
      <c r="A176" s="183"/>
      <c r="B176" s="164" t="s">
        <v>39</v>
      </c>
      <c r="C176" s="165" t="s">
        <v>103</v>
      </c>
      <c r="D176" s="165" t="s">
        <v>106</v>
      </c>
      <c r="E176" s="166" t="s">
        <v>11</v>
      </c>
      <c r="F176" s="165"/>
      <c r="G176" s="167">
        <f>G177</f>
        <v>390</v>
      </c>
      <c r="H176" s="152"/>
    </row>
    <row r="177" spans="1:8" s="153" customFormat="1" ht="15.75">
      <c r="A177" s="169"/>
      <c r="B177" s="164" t="s">
        <v>127</v>
      </c>
      <c r="C177" s="165" t="s">
        <v>103</v>
      </c>
      <c r="D177" s="165" t="s">
        <v>106</v>
      </c>
      <c r="E177" s="166" t="s">
        <v>11</v>
      </c>
      <c r="F177" s="165" t="s">
        <v>126</v>
      </c>
      <c r="G177" s="167">
        <v>390</v>
      </c>
      <c r="H177" s="152"/>
    </row>
    <row r="178" spans="1:8" s="158" customFormat="1" ht="31.5">
      <c r="A178" s="169"/>
      <c r="B178" s="168" t="s">
        <v>40</v>
      </c>
      <c r="C178" s="165" t="s">
        <v>103</v>
      </c>
      <c r="D178" s="165" t="s">
        <v>106</v>
      </c>
      <c r="E178" s="166" t="s">
        <v>12</v>
      </c>
      <c r="F178" s="165"/>
      <c r="G178" s="167">
        <f>G179</f>
        <v>600</v>
      </c>
      <c r="H178" s="157"/>
    </row>
    <row r="179" spans="1:8" s="158" customFormat="1" ht="15.75">
      <c r="A179" s="169"/>
      <c r="B179" s="168" t="s">
        <v>127</v>
      </c>
      <c r="C179" s="165" t="s">
        <v>103</v>
      </c>
      <c r="D179" s="165" t="s">
        <v>106</v>
      </c>
      <c r="E179" s="166" t="s">
        <v>12</v>
      </c>
      <c r="F179" s="165" t="s">
        <v>126</v>
      </c>
      <c r="G179" s="167">
        <v>600</v>
      </c>
      <c r="H179" s="157"/>
    </row>
    <row r="180" spans="1:9" s="10" customFormat="1" ht="15.75">
      <c r="A180" s="28">
        <v>6</v>
      </c>
      <c r="B180" s="32" t="s">
        <v>203</v>
      </c>
      <c r="C180" s="33" t="s">
        <v>190</v>
      </c>
      <c r="D180" s="33"/>
      <c r="E180" s="127"/>
      <c r="F180" s="33"/>
      <c r="G180" s="56">
        <f>G181+G200</f>
        <v>29098.100209999997</v>
      </c>
      <c r="H180" s="31"/>
      <c r="I180" s="15"/>
    </row>
    <row r="181" spans="1:8" s="42" customFormat="1" ht="15.75">
      <c r="A181" s="169"/>
      <c r="B181" s="164" t="s">
        <v>84</v>
      </c>
      <c r="C181" s="165" t="s">
        <v>190</v>
      </c>
      <c r="D181" s="165" t="s">
        <v>85</v>
      </c>
      <c r="E181" s="179"/>
      <c r="F181" s="165"/>
      <c r="G181" s="167">
        <f>G182+G187</f>
        <v>23170.30421</v>
      </c>
      <c r="H181" s="41"/>
    </row>
    <row r="182" spans="1:8" s="42" customFormat="1" ht="31.5">
      <c r="A182" s="169"/>
      <c r="B182" s="164" t="s">
        <v>199</v>
      </c>
      <c r="C182" s="165" t="s">
        <v>190</v>
      </c>
      <c r="D182" s="165" t="s">
        <v>89</v>
      </c>
      <c r="E182" s="179" t="s">
        <v>87</v>
      </c>
      <c r="F182" s="165" t="s">
        <v>87</v>
      </c>
      <c r="G182" s="167">
        <f>G183</f>
        <v>7108.5307999999995</v>
      </c>
      <c r="H182" s="41"/>
    </row>
    <row r="183" spans="1:8" s="42" customFormat="1" ht="15.75">
      <c r="A183" s="169"/>
      <c r="B183" s="164" t="s">
        <v>135</v>
      </c>
      <c r="C183" s="165" t="s">
        <v>190</v>
      </c>
      <c r="D183" s="165" t="s">
        <v>89</v>
      </c>
      <c r="E183" s="166" t="s">
        <v>167</v>
      </c>
      <c r="F183" s="165"/>
      <c r="G183" s="167">
        <f>G184</f>
        <v>7108.5307999999995</v>
      </c>
      <c r="H183" s="41"/>
    </row>
    <row r="184" spans="1:8" s="49" customFormat="1" ht="47.25">
      <c r="A184" s="186"/>
      <c r="B184" s="164" t="s">
        <v>136</v>
      </c>
      <c r="C184" s="165" t="s">
        <v>190</v>
      </c>
      <c r="D184" s="165" t="s">
        <v>89</v>
      </c>
      <c r="E184" s="166" t="s">
        <v>168</v>
      </c>
      <c r="F184" s="165"/>
      <c r="G184" s="167">
        <f>G185+G186</f>
        <v>7108.5307999999995</v>
      </c>
      <c r="H184" s="48"/>
    </row>
    <row r="185" spans="1:8" s="46" customFormat="1" ht="47.25">
      <c r="A185" s="186"/>
      <c r="B185" s="164" t="s">
        <v>122</v>
      </c>
      <c r="C185" s="165" t="s">
        <v>190</v>
      </c>
      <c r="D185" s="165" t="s">
        <v>89</v>
      </c>
      <c r="E185" s="166" t="s">
        <v>168</v>
      </c>
      <c r="F185" s="165" t="s">
        <v>120</v>
      </c>
      <c r="G185" s="167">
        <f>5369.15486+200+1469.37594</f>
        <v>7038.5307999999995</v>
      </c>
      <c r="H185" s="41"/>
    </row>
    <row r="186" spans="1:8" s="46" customFormat="1" ht="15.75">
      <c r="A186" s="186"/>
      <c r="B186" s="164" t="s">
        <v>125</v>
      </c>
      <c r="C186" s="165" t="s">
        <v>190</v>
      </c>
      <c r="D186" s="165" t="s">
        <v>89</v>
      </c>
      <c r="E186" s="166" t="s">
        <v>168</v>
      </c>
      <c r="F186" s="165" t="s">
        <v>124</v>
      </c>
      <c r="G186" s="167">
        <v>70</v>
      </c>
      <c r="H186" s="41"/>
    </row>
    <row r="187" spans="1:8" s="196" customFormat="1" ht="15.75">
      <c r="A187" s="193"/>
      <c r="B187" s="164" t="s">
        <v>105</v>
      </c>
      <c r="C187" s="165" t="s">
        <v>190</v>
      </c>
      <c r="D187" s="165" t="s">
        <v>192</v>
      </c>
      <c r="E187" s="194"/>
      <c r="F187" s="165"/>
      <c r="G187" s="167">
        <f>G188+G192</f>
        <v>16061.77341</v>
      </c>
      <c r="H187" s="195"/>
    </row>
    <row r="188" spans="1:8" s="196" customFormat="1" ht="15.75">
      <c r="A188" s="193"/>
      <c r="B188" s="164" t="s">
        <v>135</v>
      </c>
      <c r="C188" s="165" t="s">
        <v>190</v>
      </c>
      <c r="D188" s="165" t="s">
        <v>192</v>
      </c>
      <c r="E188" s="166" t="s">
        <v>167</v>
      </c>
      <c r="F188" s="165"/>
      <c r="G188" s="167">
        <f>G189</f>
        <v>8861.77341</v>
      </c>
      <c r="H188" s="195"/>
    </row>
    <row r="189" spans="1:8" s="198" customFormat="1" ht="47.25">
      <c r="A189" s="193"/>
      <c r="B189" s="164" t="s">
        <v>70</v>
      </c>
      <c r="C189" s="165" t="s">
        <v>190</v>
      </c>
      <c r="D189" s="165" t="s">
        <v>192</v>
      </c>
      <c r="E189" s="194" t="s">
        <v>171</v>
      </c>
      <c r="F189" s="165"/>
      <c r="G189" s="167">
        <f>G190+G191</f>
        <v>8861.77341</v>
      </c>
      <c r="H189" s="197"/>
    </row>
    <row r="190" spans="1:8" s="198" customFormat="1" ht="47.25">
      <c r="A190" s="193"/>
      <c r="B190" s="164" t="s">
        <v>122</v>
      </c>
      <c r="C190" s="165" t="s">
        <v>190</v>
      </c>
      <c r="D190" s="165" t="s">
        <v>192</v>
      </c>
      <c r="E190" s="194" t="s">
        <v>171</v>
      </c>
      <c r="F190" s="165" t="s">
        <v>120</v>
      </c>
      <c r="G190" s="167">
        <f>5535.5664+200+1671.74105</f>
        <v>7407.30745</v>
      </c>
      <c r="H190" s="197"/>
    </row>
    <row r="191" spans="1:8" s="198" customFormat="1" ht="15.75">
      <c r="A191" s="193"/>
      <c r="B191" s="164" t="s">
        <v>123</v>
      </c>
      <c r="C191" s="165" t="s">
        <v>190</v>
      </c>
      <c r="D191" s="165" t="s">
        <v>192</v>
      </c>
      <c r="E191" s="194" t="s">
        <v>171</v>
      </c>
      <c r="F191" s="165" t="s">
        <v>121</v>
      </c>
      <c r="G191" s="167">
        <f>639.76596+814.7</f>
        <v>1454.46596</v>
      </c>
      <c r="H191" s="197"/>
    </row>
    <row r="192" spans="1:8" s="198" customFormat="1" ht="31.5">
      <c r="A192" s="193"/>
      <c r="B192" s="164" t="s">
        <v>201</v>
      </c>
      <c r="C192" s="165" t="s">
        <v>190</v>
      </c>
      <c r="D192" s="165" t="s">
        <v>192</v>
      </c>
      <c r="E192" s="166" t="s">
        <v>142</v>
      </c>
      <c r="F192" s="165"/>
      <c r="G192" s="167">
        <f>G193</f>
        <v>7200</v>
      </c>
      <c r="H192" s="197"/>
    </row>
    <row r="193" spans="1:8" s="198" customFormat="1" ht="78.75">
      <c r="A193" s="193"/>
      <c r="B193" s="199" t="s">
        <v>202</v>
      </c>
      <c r="C193" s="165" t="s">
        <v>190</v>
      </c>
      <c r="D193" s="165" t="s">
        <v>192</v>
      </c>
      <c r="E193" s="166" t="s">
        <v>263</v>
      </c>
      <c r="F193" s="165"/>
      <c r="G193" s="167">
        <f>G194+G196+G198</f>
        <v>7200</v>
      </c>
      <c r="H193" s="197"/>
    </row>
    <row r="194" spans="1:8" s="198" customFormat="1" ht="15.75">
      <c r="A194" s="193"/>
      <c r="B194" s="199" t="s">
        <v>14</v>
      </c>
      <c r="C194" s="165" t="s">
        <v>190</v>
      </c>
      <c r="D194" s="165" t="s">
        <v>192</v>
      </c>
      <c r="E194" s="166" t="s">
        <v>264</v>
      </c>
      <c r="F194" s="165"/>
      <c r="G194" s="167">
        <f>G195</f>
        <v>2600</v>
      </c>
      <c r="H194" s="197"/>
    </row>
    <row r="195" spans="1:8" s="198" customFormat="1" ht="15.75" customHeight="1">
      <c r="A195" s="169"/>
      <c r="B195" s="164" t="s">
        <v>123</v>
      </c>
      <c r="C195" s="165" t="s">
        <v>190</v>
      </c>
      <c r="D195" s="165" t="s">
        <v>192</v>
      </c>
      <c r="E195" s="166" t="s">
        <v>264</v>
      </c>
      <c r="F195" s="165" t="s">
        <v>121</v>
      </c>
      <c r="G195" s="167">
        <v>2600</v>
      </c>
      <c r="H195" s="197"/>
    </row>
    <row r="196" spans="1:8" s="198" customFormat="1" ht="15.75" customHeight="1">
      <c r="A196" s="169"/>
      <c r="B196" s="164" t="s">
        <v>15</v>
      </c>
      <c r="C196" s="165" t="s">
        <v>190</v>
      </c>
      <c r="D196" s="165" t="s">
        <v>192</v>
      </c>
      <c r="E196" s="166" t="s">
        <v>265</v>
      </c>
      <c r="F196" s="165"/>
      <c r="G196" s="167">
        <f>G197</f>
        <v>300</v>
      </c>
      <c r="H196" s="197"/>
    </row>
    <row r="197" spans="1:8" s="198" customFormat="1" ht="15.75" customHeight="1">
      <c r="A197" s="169"/>
      <c r="B197" s="164" t="s">
        <v>123</v>
      </c>
      <c r="C197" s="165" t="s">
        <v>190</v>
      </c>
      <c r="D197" s="165" t="s">
        <v>192</v>
      </c>
      <c r="E197" s="166" t="s">
        <v>265</v>
      </c>
      <c r="F197" s="165" t="s">
        <v>121</v>
      </c>
      <c r="G197" s="167">
        <v>300</v>
      </c>
      <c r="H197" s="197"/>
    </row>
    <row r="198" spans="1:8" s="198" customFormat="1" ht="31.5">
      <c r="A198" s="169"/>
      <c r="B198" s="164" t="s">
        <v>16</v>
      </c>
      <c r="C198" s="165" t="s">
        <v>190</v>
      </c>
      <c r="D198" s="165" t="s">
        <v>192</v>
      </c>
      <c r="E198" s="166" t="s">
        <v>266</v>
      </c>
      <c r="F198" s="165"/>
      <c r="G198" s="167">
        <f>G199</f>
        <v>4300</v>
      </c>
      <c r="H198" s="197"/>
    </row>
    <row r="199" spans="1:8" s="198" customFormat="1" ht="15.75" customHeight="1">
      <c r="A199" s="169"/>
      <c r="B199" s="164" t="s">
        <v>123</v>
      </c>
      <c r="C199" s="165" t="s">
        <v>190</v>
      </c>
      <c r="D199" s="165" t="s">
        <v>192</v>
      </c>
      <c r="E199" s="166" t="s">
        <v>266</v>
      </c>
      <c r="F199" s="165" t="s">
        <v>121</v>
      </c>
      <c r="G199" s="167">
        <v>4300</v>
      </c>
      <c r="H199" s="197"/>
    </row>
    <row r="200" spans="1:8" s="51" customFormat="1" ht="15.75">
      <c r="A200" s="169"/>
      <c r="B200" s="164" t="s">
        <v>93</v>
      </c>
      <c r="C200" s="165" t="s">
        <v>190</v>
      </c>
      <c r="D200" s="165" t="s">
        <v>94</v>
      </c>
      <c r="E200" s="166"/>
      <c r="F200" s="165"/>
      <c r="G200" s="167">
        <f>G201</f>
        <v>5927.796</v>
      </c>
      <c r="H200" s="50"/>
    </row>
    <row r="201" spans="1:8" s="51" customFormat="1" ht="15.75">
      <c r="A201" s="169"/>
      <c r="B201" s="164" t="s">
        <v>71</v>
      </c>
      <c r="C201" s="165" t="s">
        <v>190</v>
      </c>
      <c r="D201" s="165" t="s">
        <v>72</v>
      </c>
      <c r="E201" s="166"/>
      <c r="F201" s="165"/>
      <c r="G201" s="167">
        <f>G202+G205</f>
        <v>5927.796</v>
      </c>
      <c r="H201" s="50"/>
    </row>
    <row r="202" spans="1:8" s="51" customFormat="1" ht="15.75">
      <c r="A202" s="169"/>
      <c r="B202" s="164" t="s">
        <v>135</v>
      </c>
      <c r="C202" s="165" t="s">
        <v>190</v>
      </c>
      <c r="D202" s="165" t="s">
        <v>72</v>
      </c>
      <c r="E202" s="166" t="s">
        <v>167</v>
      </c>
      <c r="F202" s="165"/>
      <c r="G202" s="167">
        <f>G203</f>
        <v>4467.104</v>
      </c>
      <c r="H202" s="50"/>
    </row>
    <row r="203" spans="1:8" s="114" customFormat="1" ht="15.75">
      <c r="A203" s="186"/>
      <c r="B203" s="164" t="s">
        <v>0</v>
      </c>
      <c r="C203" s="165" t="s">
        <v>190</v>
      </c>
      <c r="D203" s="165" t="s">
        <v>72</v>
      </c>
      <c r="E203" s="166" t="s">
        <v>18</v>
      </c>
      <c r="F203" s="165"/>
      <c r="G203" s="167">
        <f>G204</f>
        <v>4467.104</v>
      </c>
      <c r="H203" s="11"/>
    </row>
    <row r="204" spans="1:8" s="114" customFormat="1" ht="15.75">
      <c r="A204" s="186"/>
      <c r="B204" s="164" t="s">
        <v>123</v>
      </c>
      <c r="C204" s="165" t="s">
        <v>190</v>
      </c>
      <c r="D204" s="165" t="s">
        <v>72</v>
      </c>
      <c r="E204" s="166" t="s">
        <v>18</v>
      </c>
      <c r="F204" s="165" t="s">
        <v>121</v>
      </c>
      <c r="G204" s="167">
        <v>4467.104</v>
      </c>
      <c r="H204" s="11"/>
    </row>
    <row r="205" spans="1:8" s="114" customFormat="1" ht="31.5">
      <c r="A205" s="186"/>
      <c r="B205" s="184" t="s">
        <v>304</v>
      </c>
      <c r="C205" s="165" t="s">
        <v>190</v>
      </c>
      <c r="D205" s="165" t="s">
        <v>72</v>
      </c>
      <c r="E205" s="166" t="s">
        <v>292</v>
      </c>
      <c r="F205" s="165"/>
      <c r="G205" s="167">
        <f>G206</f>
        <v>1460.692</v>
      </c>
      <c r="H205" s="11"/>
    </row>
    <row r="206" spans="1:8" s="15" customFormat="1" ht="63">
      <c r="A206" s="169"/>
      <c r="B206" s="184" t="s">
        <v>302</v>
      </c>
      <c r="C206" s="165" t="s">
        <v>190</v>
      </c>
      <c r="D206" s="165" t="s">
        <v>72</v>
      </c>
      <c r="E206" s="166" t="s">
        <v>305</v>
      </c>
      <c r="F206" s="165"/>
      <c r="G206" s="167">
        <f>G207</f>
        <v>1460.692</v>
      </c>
      <c r="H206" s="126"/>
    </row>
    <row r="207" spans="1:8" s="15" customFormat="1" ht="94.5">
      <c r="A207" s="169"/>
      <c r="B207" s="184" t="s">
        <v>303</v>
      </c>
      <c r="C207" s="165" t="s">
        <v>190</v>
      </c>
      <c r="D207" s="165" t="s">
        <v>72</v>
      </c>
      <c r="E207" s="166" t="s">
        <v>306</v>
      </c>
      <c r="F207" s="165"/>
      <c r="G207" s="167">
        <f>G208</f>
        <v>1460.692</v>
      </c>
      <c r="H207" s="126"/>
    </row>
    <row r="208" spans="1:8" s="15" customFormat="1" ht="15.75">
      <c r="A208" s="169"/>
      <c r="B208" s="184" t="s">
        <v>308</v>
      </c>
      <c r="C208" s="165" t="s">
        <v>190</v>
      </c>
      <c r="D208" s="165" t="s">
        <v>72</v>
      </c>
      <c r="E208" s="166" t="s">
        <v>307</v>
      </c>
      <c r="F208" s="165"/>
      <c r="G208" s="167">
        <f>G209+G210</f>
        <v>1460.692</v>
      </c>
      <c r="H208" s="126"/>
    </row>
    <row r="209" spans="1:8" s="15" customFormat="1" ht="15.75">
      <c r="A209" s="169"/>
      <c r="B209" s="164" t="s">
        <v>123</v>
      </c>
      <c r="C209" s="165" t="s">
        <v>190</v>
      </c>
      <c r="D209" s="165" t="s">
        <v>72</v>
      </c>
      <c r="E209" s="166" t="s">
        <v>307</v>
      </c>
      <c r="F209" s="165" t="s">
        <v>121</v>
      </c>
      <c r="G209" s="167">
        <v>704.652</v>
      </c>
      <c r="H209" s="126"/>
    </row>
    <row r="210" spans="1:8" s="15" customFormat="1" ht="15.75">
      <c r="A210" s="169"/>
      <c r="B210" s="164" t="s">
        <v>137</v>
      </c>
      <c r="C210" s="165" t="s">
        <v>190</v>
      </c>
      <c r="D210" s="165" t="s">
        <v>72</v>
      </c>
      <c r="E210" s="166" t="s">
        <v>307</v>
      </c>
      <c r="F210" s="165" t="s">
        <v>3</v>
      </c>
      <c r="G210" s="167">
        <v>756.04</v>
      </c>
      <c r="H210" s="126"/>
    </row>
    <row r="211" spans="1:9" s="10" customFormat="1" ht="30.75" customHeight="1">
      <c r="A211" s="28">
        <v>7</v>
      </c>
      <c r="B211" s="29" t="s">
        <v>181</v>
      </c>
      <c r="C211" s="33" t="s">
        <v>182</v>
      </c>
      <c r="D211" s="33"/>
      <c r="E211" s="127"/>
      <c r="F211" s="33"/>
      <c r="G211" s="56">
        <f>G212+G238+G250</f>
        <v>24906.7179</v>
      </c>
      <c r="H211" s="31"/>
      <c r="I211" s="15"/>
    </row>
    <row r="212" spans="1:8" s="42" customFormat="1" ht="15.75">
      <c r="A212" s="169"/>
      <c r="B212" s="164" t="s">
        <v>84</v>
      </c>
      <c r="C212" s="165" t="s">
        <v>182</v>
      </c>
      <c r="D212" s="165" t="s">
        <v>85</v>
      </c>
      <c r="E212" s="179"/>
      <c r="F212" s="165"/>
      <c r="G212" s="167">
        <f>G213+G217</f>
        <v>23413.836199999998</v>
      </c>
      <c r="H212" s="41"/>
    </row>
    <row r="213" spans="1:8" s="42" customFormat="1" ht="31.5">
      <c r="A213" s="169"/>
      <c r="B213" s="164" t="s">
        <v>199</v>
      </c>
      <c r="C213" s="165" t="s">
        <v>182</v>
      </c>
      <c r="D213" s="165" t="s">
        <v>89</v>
      </c>
      <c r="E213" s="179" t="s">
        <v>87</v>
      </c>
      <c r="F213" s="165" t="s">
        <v>87</v>
      </c>
      <c r="G213" s="167">
        <f>G214</f>
        <v>6065.73475</v>
      </c>
      <c r="H213" s="41"/>
    </row>
    <row r="214" spans="1:8" s="42" customFormat="1" ht="15.75">
      <c r="A214" s="169"/>
      <c r="B214" s="164" t="s">
        <v>135</v>
      </c>
      <c r="C214" s="165" t="s">
        <v>182</v>
      </c>
      <c r="D214" s="165" t="s">
        <v>89</v>
      </c>
      <c r="E214" s="166" t="s">
        <v>167</v>
      </c>
      <c r="F214" s="165"/>
      <c r="G214" s="167">
        <f>G215</f>
        <v>6065.73475</v>
      </c>
      <c r="H214" s="41"/>
    </row>
    <row r="215" spans="1:8" s="42" customFormat="1" ht="47.25">
      <c r="A215" s="169"/>
      <c r="B215" s="164" t="s">
        <v>136</v>
      </c>
      <c r="C215" s="165" t="s">
        <v>182</v>
      </c>
      <c r="D215" s="165" t="s">
        <v>89</v>
      </c>
      <c r="E215" s="166" t="s">
        <v>168</v>
      </c>
      <c r="F215" s="165"/>
      <c r="G215" s="167">
        <f>G216</f>
        <v>6065.73475</v>
      </c>
      <c r="H215" s="41"/>
    </row>
    <row r="216" spans="1:8" s="42" customFormat="1" ht="47.25">
      <c r="A216" s="169"/>
      <c r="B216" s="164" t="s">
        <v>122</v>
      </c>
      <c r="C216" s="165" t="s">
        <v>182</v>
      </c>
      <c r="D216" s="165" t="s">
        <v>89</v>
      </c>
      <c r="E216" s="166" t="s">
        <v>168</v>
      </c>
      <c r="F216" s="165" t="s">
        <v>120</v>
      </c>
      <c r="G216" s="167">
        <f>4298.00228+669.8+1097.93247</f>
        <v>6065.73475</v>
      </c>
      <c r="H216" s="41"/>
    </row>
    <row r="217" spans="1:8" s="42" customFormat="1" ht="18" customHeight="1">
      <c r="A217" s="169"/>
      <c r="B217" s="164" t="s">
        <v>105</v>
      </c>
      <c r="C217" s="165" t="s">
        <v>182</v>
      </c>
      <c r="D217" s="165" t="s">
        <v>192</v>
      </c>
      <c r="E217" s="166"/>
      <c r="F217" s="165"/>
      <c r="G217" s="167">
        <f>G218+G223+G227+G233</f>
        <v>17348.10145</v>
      </c>
      <c r="H217" s="41"/>
    </row>
    <row r="218" spans="1:8" s="42" customFormat="1" ht="15.75">
      <c r="A218" s="169"/>
      <c r="B218" s="164" t="s">
        <v>135</v>
      </c>
      <c r="C218" s="165" t="s">
        <v>182</v>
      </c>
      <c r="D218" s="165" t="s">
        <v>192</v>
      </c>
      <c r="E218" s="166" t="s">
        <v>167</v>
      </c>
      <c r="F218" s="165"/>
      <c r="G218" s="167">
        <f>G219</f>
        <v>10046.07227</v>
      </c>
      <c r="H218" s="41"/>
    </row>
    <row r="219" spans="1:8" s="42" customFormat="1" ht="47.25">
      <c r="A219" s="169"/>
      <c r="B219" s="164" t="s">
        <v>70</v>
      </c>
      <c r="C219" s="165" t="s">
        <v>182</v>
      </c>
      <c r="D219" s="165" t="s">
        <v>192</v>
      </c>
      <c r="E219" s="166" t="s">
        <v>171</v>
      </c>
      <c r="F219" s="165"/>
      <c r="G219" s="167">
        <f>G220+G221+G222</f>
        <v>10046.07227</v>
      </c>
      <c r="H219" s="41"/>
    </row>
    <row r="220" spans="1:8" s="42" customFormat="1" ht="47.25">
      <c r="A220" s="186"/>
      <c r="B220" s="164" t="s">
        <v>122</v>
      </c>
      <c r="C220" s="165" t="s">
        <v>182</v>
      </c>
      <c r="D220" s="165" t="s">
        <v>192</v>
      </c>
      <c r="E220" s="166" t="s">
        <v>171</v>
      </c>
      <c r="F220" s="165" t="s">
        <v>120</v>
      </c>
      <c r="G220" s="167">
        <f>6240.2548+856.47+1833.30247</f>
        <v>8930.02727</v>
      </c>
      <c r="H220" s="41"/>
    </row>
    <row r="221" spans="1:8" s="42" customFormat="1" ht="15.75">
      <c r="A221" s="186"/>
      <c r="B221" s="164" t="s">
        <v>123</v>
      </c>
      <c r="C221" s="165" t="s">
        <v>182</v>
      </c>
      <c r="D221" s="165" t="s">
        <v>192</v>
      </c>
      <c r="E221" s="166" t="s">
        <v>171</v>
      </c>
      <c r="F221" s="165" t="s">
        <v>121</v>
      </c>
      <c r="G221" s="167">
        <f>693.4+329</f>
        <v>1022.4</v>
      </c>
      <c r="H221" s="41"/>
    </row>
    <row r="222" spans="1:8" s="42" customFormat="1" ht="15.75">
      <c r="A222" s="186"/>
      <c r="B222" s="164" t="s">
        <v>125</v>
      </c>
      <c r="C222" s="165" t="s">
        <v>182</v>
      </c>
      <c r="D222" s="165" t="s">
        <v>192</v>
      </c>
      <c r="E222" s="166" t="s">
        <v>171</v>
      </c>
      <c r="F222" s="165" t="s">
        <v>124</v>
      </c>
      <c r="G222" s="167">
        <f>85+8.645</f>
        <v>93.645</v>
      </c>
      <c r="H222" s="41"/>
    </row>
    <row r="223" spans="1:8" s="14" customFormat="1" ht="31.5">
      <c r="A223" s="200"/>
      <c r="B223" s="164" t="s">
        <v>204</v>
      </c>
      <c r="C223" s="165" t="s">
        <v>182</v>
      </c>
      <c r="D223" s="165" t="s">
        <v>192</v>
      </c>
      <c r="E223" s="166" t="s">
        <v>10</v>
      </c>
      <c r="F223" s="165"/>
      <c r="G223" s="167">
        <f>G224</f>
        <v>1507.07662</v>
      </c>
      <c r="H223" s="115"/>
    </row>
    <row r="224" spans="1:8" s="14" customFormat="1" ht="63">
      <c r="A224" s="200"/>
      <c r="B224" s="184" t="s">
        <v>206</v>
      </c>
      <c r="C224" s="165" t="s">
        <v>182</v>
      </c>
      <c r="D224" s="165" t="s">
        <v>192</v>
      </c>
      <c r="E224" s="166" t="s">
        <v>205</v>
      </c>
      <c r="F224" s="165"/>
      <c r="G224" s="167">
        <f>G225</f>
        <v>1507.07662</v>
      </c>
      <c r="H224" s="115"/>
    </row>
    <row r="225" spans="1:8" s="14" customFormat="1" ht="31.5">
      <c r="A225" s="200"/>
      <c r="B225" s="199" t="s">
        <v>208</v>
      </c>
      <c r="C225" s="165" t="s">
        <v>182</v>
      </c>
      <c r="D225" s="165" t="s">
        <v>192</v>
      </c>
      <c r="E225" s="166" t="s">
        <v>207</v>
      </c>
      <c r="F225" s="165"/>
      <c r="G225" s="167">
        <f>G226</f>
        <v>1507.07662</v>
      </c>
      <c r="H225" s="115"/>
    </row>
    <row r="226" spans="1:8" s="14" customFormat="1" ht="15.75">
      <c r="A226" s="200"/>
      <c r="B226" s="164" t="s">
        <v>123</v>
      </c>
      <c r="C226" s="165" t="s">
        <v>182</v>
      </c>
      <c r="D226" s="165" t="s">
        <v>192</v>
      </c>
      <c r="E226" s="166" t="s">
        <v>207</v>
      </c>
      <c r="F226" s="165" t="s">
        <v>121</v>
      </c>
      <c r="G226" s="167">
        <v>1507.07662</v>
      </c>
      <c r="H226" s="115"/>
    </row>
    <row r="227" spans="1:8" s="148" customFormat="1" ht="31.5">
      <c r="A227" s="193"/>
      <c r="B227" s="164" t="s">
        <v>201</v>
      </c>
      <c r="C227" s="165" t="s">
        <v>182</v>
      </c>
      <c r="D227" s="165" t="s">
        <v>192</v>
      </c>
      <c r="E227" s="166" t="s">
        <v>142</v>
      </c>
      <c r="F227" s="165"/>
      <c r="G227" s="167">
        <f>G228</f>
        <v>5174.4</v>
      </c>
      <c r="H227" s="147"/>
    </row>
    <row r="228" spans="1:8" s="148" customFormat="1" ht="78.75">
      <c r="A228" s="193"/>
      <c r="B228" s="199" t="s">
        <v>202</v>
      </c>
      <c r="C228" s="165" t="s">
        <v>182</v>
      </c>
      <c r="D228" s="165" t="s">
        <v>192</v>
      </c>
      <c r="E228" s="166" t="s">
        <v>263</v>
      </c>
      <c r="F228" s="165"/>
      <c r="G228" s="167">
        <f>G229+G231</f>
        <v>5174.4</v>
      </c>
      <c r="H228" s="147"/>
    </row>
    <row r="229" spans="1:8" s="161" customFormat="1" ht="31.5">
      <c r="A229" s="169"/>
      <c r="B229" s="164" t="s">
        <v>17</v>
      </c>
      <c r="C229" s="165" t="s">
        <v>182</v>
      </c>
      <c r="D229" s="165" t="s">
        <v>192</v>
      </c>
      <c r="E229" s="166" t="s">
        <v>267</v>
      </c>
      <c r="F229" s="165"/>
      <c r="G229" s="167">
        <f>G230</f>
        <v>5000</v>
      </c>
      <c r="H229" s="150"/>
    </row>
    <row r="230" spans="1:8" s="161" customFormat="1" ht="15.75" customHeight="1">
      <c r="A230" s="169"/>
      <c r="B230" s="164" t="s">
        <v>123</v>
      </c>
      <c r="C230" s="165" t="s">
        <v>182</v>
      </c>
      <c r="D230" s="165" t="s">
        <v>192</v>
      </c>
      <c r="E230" s="166" t="s">
        <v>267</v>
      </c>
      <c r="F230" s="165" t="s">
        <v>121</v>
      </c>
      <c r="G230" s="167">
        <v>5000</v>
      </c>
      <c r="H230" s="150"/>
    </row>
    <row r="231" spans="1:8" s="161" customFormat="1" ht="18" customHeight="1">
      <c r="A231" s="169"/>
      <c r="B231" s="164" t="s">
        <v>269</v>
      </c>
      <c r="C231" s="165" t="s">
        <v>182</v>
      </c>
      <c r="D231" s="165" t="s">
        <v>192</v>
      </c>
      <c r="E231" s="166" t="s">
        <v>268</v>
      </c>
      <c r="F231" s="165"/>
      <c r="G231" s="167">
        <f>G232</f>
        <v>174.4</v>
      </c>
      <c r="H231" s="150"/>
    </row>
    <row r="232" spans="1:8" s="161" customFormat="1" ht="15.75" customHeight="1">
      <c r="A232" s="169"/>
      <c r="B232" s="164" t="s">
        <v>123</v>
      </c>
      <c r="C232" s="165" t="s">
        <v>182</v>
      </c>
      <c r="D232" s="165" t="s">
        <v>192</v>
      </c>
      <c r="E232" s="166" t="s">
        <v>268</v>
      </c>
      <c r="F232" s="165" t="s">
        <v>121</v>
      </c>
      <c r="G232" s="167">
        <v>174.4</v>
      </c>
      <c r="H232" s="150"/>
    </row>
    <row r="233" spans="1:8" s="14" customFormat="1" ht="31.5">
      <c r="A233" s="186"/>
      <c r="B233" s="187" t="s">
        <v>290</v>
      </c>
      <c r="C233" s="165" t="s">
        <v>182</v>
      </c>
      <c r="D233" s="165" t="s">
        <v>192</v>
      </c>
      <c r="E233" s="166" t="s">
        <v>292</v>
      </c>
      <c r="F233" s="165"/>
      <c r="G233" s="167">
        <f>G234</f>
        <v>620.55256</v>
      </c>
      <c r="H233" s="115"/>
    </row>
    <row r="234" spans="1:8" s="14" customFormat="1" ht="47.25">
      <c r="A234" s="186"/>
      <c r="B234" s="187" t="s">
        <v>291</v>
      </c>
      <c r="C234" s="165" t="s">
        <v>182</v>
      </c>
      <c r="D234" s="165" t="s">
        <v>192</v>
      </c>
      <c r="E234" s="166" t="s">
        <v>293</v>
      </c>
      <c r="F234" s="165"/>
      <c r="G234" s="167">
        <f>G235</f>
        <v>620.55256</v>
      </c>
      <c r="H234" s="115"/>
    </row>
    <row r="235" spans="1:8" s="14" customFormat="1" ht="94.5">
      <c r="A235" s="186"/>
      <c r="B235" s="187" t="s">
        <v>294</v>
      </c>
      <c r="C235" s="165" t="s">
        <v>182</v>
      </c>
      <c r="D235" s="165" t="s">
        <v>192</v>
      </c>
      <c r="E235" s="166" t="s">
        <v>316</v>
      </c>
      <c r="F235" s="165"/>
      <c r="G235" s="167">
        <f>G236</f>
        <v>620.55256</v>
      </c>
      <c r="H235" s="115"/>
    </row>
    <row r="236" spans="1:8" s="14" customFormat="1" ht="31.5">
      <c r="A236" s="186"/>
      <c r="B236" s="187" t="s">
        <v>295</v>
      </c>
      <c r="C236" s="165" t="s">
        <v>182</v>
      </c>
      <c r="D236" s="165" t="s">
        <v>192</v>
      </c>
      <c r="E236" s="166" t="s">
        <v>317</v>
      </c>
      <c r="F236" s="165"/>
      <c r="G236" s="167">
        <f>G237</f>
        <v>620.55256</v>
      </c>
      <c r="H236" s="115"/>
    </row>
    <row r="237" spans="1:8" s="14" customFormat="1" ht="15.75">
      <c r="A237" s="186"/>
      <c r="B237" s="164" t="s">
        <v>123</v>
      </c>
      <c r="C237" s="165" t="s">
        <v>182</v>
      </c>
      <c r="D237" s="165" t="s">
        <v>192</v>
      </c>
      <c r="E237" s="166" t="s">
        <v>317</v>
      </c>
      <c r="F237" s="165" t="s">
        <v>121</v>
      </c>
      <c r="G237" s="167">
        <v>620.55256</v>
      </c>
      <c r="H237" s="115"/>
    </row>
    <row r="238" spans="1:8" s="42" customFormat="1" ht="15.75">
      <c r="A238" s="201"/>
      <c r="B238" s="164" t="s">
        <v>91</v>
      </c>
      <c r="C238" s="165" t="s">
        <v>182</v>
      </c>
      <c r="D238" s="165" t="s">
        <v>92</v>
      </c>
      <c r="E238" s="179"/>
      <c r="F238" s="165"/>
      <c r="G238" s="167">
        <f>G239</f>
        <v>792.8817</v>
      </c>
      <c r="H238" s="41"/>
    </row>
    <row r="239" spans="1:8" s="47" customFormat="1" ht="15.75">
      <c r="A239" s="200"/>
      <c r="B239" s="164" t="s">
        <v>129</v>
      </c>
      <c r="C239" s="165" t="s">
        <v>182</v>
      </c>
      <c r="D239" s="165" t="s">
        <v>128</v>
      </c>
      <c r="E239" s="179"/>
      <c r="F239" s="165"/>
      <c r="G239" s="167">
        <f>G240+G245</f>
        <v>792.8817</v>
      </c>
      <c r="H239" s="50"/>
    </row>
    <row r="240" spans="1:8" s="153" customFormat="1" ht="47.25">
      <c r="A240" s="169"/>
      <c r="B240" s="164" t="s">
        <v>318</v>
      </c>
      <c r="C240" s="165" t="s">
        <v>182</v>
      </c>
      <c r="D240" s="165" t="s">
        <v>128</v>
      </c>
      <c r="E240" s="166" t="s">
        <v>27</v>
      </c>
      <c r="F240" s="165"/>
      <c r="G240" s="167">
        <f>G241</f>
        <v>300</v>
      </c>
      <c r="H240" s="152"/>
    </row>
    <row r="241" spans="1:8" s="153" customFormat="1" ht="63">
      <c r="A241" s="169"/>
      <c r="B241" s="184" t="s">
        <v>319</v>
      </c>
      <c r="C241" s="165" t="s">
        <v>182</v>
      </c>
      <c r="D241" s="165" t="s">
        <v>128</v>
      </c>
      <c r="E241" s="166" t="s">
        <v>326</v>
      </c>
      <c r="F241" s="165"/>
      <c r="G241" s="167">
        <f>G242</f>
        <v>300</v>
      </c>
      <c r="H241" s="152"/>
    </row>
    <row r="242" spans="1:8" s="153" customFormat="1" ht="110.25">
      <c r="A242" s="169"/>
      <c r="B242" s="184" t="s">
        <v>320</v>
      </c>
      <c r="C242" s="165" t="s">
        <v>182</v>
      </c>
      <c r="D242" s="165" t="s">
        <v>128</v>
      </c>
      <c r="E242" s="166" t="s">
        <v>321</v>
      </c>
      <c r="F242" s="185"/>
      <c r="G242" s="167">
        <f>G243</f>
        <v>300</v>
      </c>
      <c r="H242" s="152"/>
    </row>
    <row r="243" spans="1:8" s="153" customFormat="1" ht="47.25">
      <c r="A243" s="169"/>
      <c r="B243" s="184" t="s">
        <v>323</v>
      </c>
      <c r="C243" s="165" t="s">
        <v>182</v>
      </c>
      <c r="D243" s="165" t="s">
        <v>128</v>
      </c>
      <c r="E243" s="166" t="s">
        <v>322</v>
      </c>
      <c r="F243" s="185"/>
      <c r="G243" s="167">
        <f>G244</f>
        <v>300</v>
      </c>
      <c r="H243" s="152"/>
    </row>
    <row r="244" spans="1:8" s="175" customFormat="1" ht="15.75">
      <c r="A244" s="169"/>
      <c r="B244" s="164" t="s">
        <v>123</v>
      </c>
      <c r="C244" s="165" t="s">
        <v>182</v>
      </c>
      <c r="D244" s="165" t="s">
        <v>128</v>
      </c>
      <c r="E244" s="166" t="s">
        <v>322</v>
      </c>
      <c r="F244" s="165" t="s">
        <v>121</v>
      </c>
      <c r="G244" s="167">
        <v>300</v>
      </c>
      <c r="H244" s="192"/>
    </row>
    <row r="245" spans="1:8" s="151" customFormat="1" ht="31.5">
      <c r="A245" s="169"/>
      <c r="B245" s="164" t="s">
        <v>218</v>
      </c>
      <c r="C245" s="165" t="s">
        <v>182</v>
      </c>
      <c r="D245" s="165" t="s">
        <v>128</v>
      </c>
      <c r="E245" s="166" t="s">
        <v>140</v>
      </c>
      <c r="F245" s="165"/>
      <c r="G245" s="167">
        <f>G246</f>
        <v>492.8817</v>
      </c>
      <c r="H245" s="150"/>
    </row>
    <row r="246" spans="1:8" s="151" customFormat="1" ht="47.25">
      <c r="A246" s="169"/>
      <c r="B246" s="164" t="s">
        <v>219</v>
      </c>
      <c r="C246" s="165" t="s">
        <v>182</v>
      </c>
      <c r="D246" s="165" t="s">
        <v>128</v>
      </c>
      <c r="E246" s="166" t="s">
        <v>222</v>
      </c>
      <c r="F246" s="165"/>
      <c r="G246" s="167">
        <f>G247</f>
        <v>492.8817</v>
      </c>
      <c r="H246" s="150"/>
    </row>
    <row r="247" spans="1:8" s="151" customFormat="1" ht="78.75">
      <c r="A247" s="169"/>
      <c r="B247" s="184" t="s">
        <v>220</v>
      </c>
      <c r="C247" s="165" t="s">
        <v>182</v>
      </c>
      <c r="D247" s="165" t="s">
        <v>128</v>
      </c>
      <c r="E247" s="166" t="s">
        <v>223</v>
      </c>
      <c r="F247" s="202"/>
      <c r="G247" s="167">
        <f>G248</f>
        <v>492.8817</v>
      </c>
      <c r="H247" s="150"/>
    </row>
    <row r="248" spans="1:8" s="151" customFormat="1" ht="31.5">
      <c r="A248" s="169"/>
      <c r="B248" s="184" t="s">
        <v>221</v>
      </c>
      <c r="C248" s="165" t="s">
        <v>182</v>
      </c>
      <c r="D248" s="165" t="s">
        <v>128</v>
      </c>
      <c r="E248" s="166" t="s">
        <v>224</v>
      </c>
      <c r="F248" s="202"/>
      <c r="G248" s="167">
        <f>G249</f>
        <v>492.8817</v>
      </c>
      <c r="H248" s="150"/>
    </row>
    <row r="249" spans="1:8" s="151" customFormat="1" ht="15.75">
      <c r="A249" s="169"/>
      <c r="B249" s="164" t="s">
        <v>123</v>
      </c>
      <c r="C249" s="165" t="s">
        <v>182</v>
      </c>
      <c r="D249" s="165" t="s">
        <v>128</v>
      </c>
      <c r="E249" s="166" t="s">
        <v>224</v>
      </c>
      <c r="F249" s="165" t="s">
        <v>121</v>
      </c>
      <c r="G249" s="167">
        <v>492.8817</v>
      </c>
      <c r="H249" s="150"/>
    </row>
    <row r="250" spans="1:8" s="42" customFormat="1" ht="15.75">
      <c r="A250" s="200"/>
      <c r="B250" s="164" t="s">
        <v>93</v>
      </c>
      <c r="C250" s="165" t="s">
        <v>182</v>
      </c>
      <c r="D250" s="165" t="s">
        <v>94</v>
      </c>
      <c r="E250" s="179"/>
      <c r="F250" s="165"/>
      <c r="G250" s="167">
        <f>G251+G257</f>
        <v>700</v>
      </c>
      <c r="H250" s="52"/>
    </row>
    <row r="251" spans="1:8" s="42" customFormat="1" ht="15.75">
      <c r="A251" s="200"/>
      <c r="B251" s="164" t="s">
        <v>71</v>
      </c>
      <c r="C251" s="165">
        <v>918</v>
      </c>
      <c r="D251" s="165" t="s">
        <v>72</v>
      </c>
      <c r="E251" s="203"/>
      <c r="F251" s="185"/>
      <c r="G251" s="167">
        <f>G252</f>
        <v>200</v>
      </c>
      <c r="H251" s="52"/>
    </row>
    <row r="252" spans="1:8" s="15" customFormat="1" ht="31.5">
      <c r="A252" s="169"/>
      <c r="B252" s="187" t="s">
        <v>290</v>
      </c>
      <c r="C252" s="165" t="s">
        <v>182</v>
      </c>
      <c r="D252" s="165" t="s">
        <v>72</v>
      </c>
      <c r="E252" s="166" t="s">
        <v>292</v>
      </c>
      <c r="F252" s="165"/>
      <c r="G252" s="167">
        <f>G253</f>
        <v>200</v>
      </c>
      <c r="H252" s="126"/>
    </row>
    <row r="253" spans="1:8" s="15" customFormat="1" ht="63">
      <c r="A253" s="169"/>
      <c r="B253" s="184" t="s">
        <v>296</v>
      </c>
      <c r="C253" s="165" t="s">
        <v>182</v>
      </c>
      <c r="D253" s="165" t="s">
        <v>72</v>
      </c>
      <c r="E253" s="166" t="s">
        <v>299</v>
      </c>
      <c r="F253" s="165"/>
      <c r="G253" s="167">
        <f>G254</f>
        <v>200</v>
      </c>
      <c r="H253" s="126"/>
    </row>
    <row r="254" spans="1:8" s="15" customFormat="1" ht="94.5">
      <c r="A254" s="169"/>
      <c r="B254" s="184" t="s">
        <v>297</v>
      </c>
      <c r="C254" s="165" t="s">
        <v>182</v>
      </c>
      <c r="D254" s="165" t="s">
        <v>72</v>
      </c>
      <c r="E254" s="166" t="s">
        <v>300</v>
      </c>
      <c r="F254" s="165"/>
      <c r="G254" s="167">
        <f>G255</f>
        <v>200</v>
      </c>
      <c r="H254" s="126"/>
    </row>
    <row r="255" spans="1:8" s="15" customFormat="1" ht="15.75">
      <c r="A255" s="169"/>
      <c r="B255" s="184" t="s">
        <v>298</v>
      </c>
      <c r="C255" s="165" t="s">
        <v>182</v>
      </c>
      <c r="D255" s="165" t="s">
        <v>72</v>
      </c>
      <c r="E255" s="166" t="s">
        <v>301</v>
      </c>
      <c r="F255" s="165"/>
      <c r="G255" s="167">
        <f>G256</f>
        <v>200</v>
      </c>
      <c r="H255" s="126"/>
    </row>
    <row r="256" spans="1:8" s="15" customFormat="1" ht="15.75">
      <c r="A256" s="169"/>
      <c r="B256" s="164" t="s">
        <v>123</v>
      </c>
      <c r="C256" s="165" t="s">
        <v>182</v>
      </c>
      <c r="D256" s="165" t="s">
        <v>72</v>
      </c>
      <c r="E256" s="166" t="s">
        <v>301</v>
      </c>
      <c r="F256" s="165" t="s">
        <v>121</v>
      </c>
      <c r="G256" s="167">
        <v>200</v>
      </c>
      <c r="H256" s="126"/>
    </row>
    <row r="257" spans="1:8" s="114" customFormat="1" ht="15.75">
      <c r="A257" s="186"/>
      <c r="B257" s="164" t="s">
        <v>108</v>
      </c>
      <c r="C257" s="165" t="s">
        <v>182</v>
      </c>
      <c r="D257" s="165" t="s">
        <v>117</v>
      </c>
      <c r="E257" s="166"/>
      <c r="F257" s="165"/>
      <c r="G257" s="167">
        <f>G258</f>
        <v>500</v>
      </c>
      <c r="H257" s="11"/>
    </row>
    <row r="258" spans="1:8" s="114" customFormat="1" ht="47.25">
      <c r="A258" s="186"/>
      <c r="B258" s="164" t="s">
        <v>318</v>
      </c>
      <c r="C258" s="165" t="s">
        <v>182</v>
      </c>
      <c r="D258" s="165" t="s">
        <v>117</v>
      </c>
      <c r="E258" s="166" t="s">
        <v>27</v>
      </c>
      <c r="F258" s="165"/>
      <c r="G258" s="167">
        <f>G259</f>
        <v>500</v>
      </c>
      <c r="H258" s="11"/>
    </row>
    <row r="259" spans="1:8" s="114" customFormat="1" ht="63">
      <c r="A259" s="186"/>
      <c r="B259" s="184" t="s">
        <v>324</v>
      </c>
      <c r="C259" s="165" t="s">
        <v>182</v>
      </c>
      <c r="D259" s="165" t="s">
        <v>117</v>
      </c>
      <c r="E259" s="166" t="s">
        <v>326</v>
      </c>
      <c r="F259" s="185"/>
      <c r="G259" s="167">
        <f>G260</f>
        <v>500</v>
      </c>
      <c r="H259" s="11"/>
    </row>
    <row r="260" spans="1:8" s="114" customFormat="1" ht="110.25">
      <c r="A260" s="186"/>
      <c r="B260" s="184" t="s">
        <v>325</v>
      </c>
      <c r="C260" s="165" t="s">
        <v>182</v>
      </c>
      <c r="D260" s="165" t="s">
        <v>117</v>
      </c>
      <c r="E260" s="166" t="s">
        <v>321</v>
      </c>
      <c r="F260" s="185"/>
      <c r="G260" s="167">
        <f>G261</f>
        <v>500</v>
      </c>
      <c r="H260" s="11"/>
    </row>
    <row r="261" spans="1:8" s="114" customFormat="1" ht="47.25">
      <c r="A261" s="186"/>
      <c r="B261" s="184" t="s">
        <v>355</v>
      </c>
      <c r="C261" s="165" t="s">
        <v>182</v>
      </c>
      <c r="D261" s="165" t="s">
        <v>117</v>
      </c>
      <c r="E261" s="166" t="s">
        <v>354</v>
      </c>
      <c r="F261" s="185"/>
      <c r="G261" s="167">
        <f>G262</f>
        <v>500</v>
      </c>
      <c r="H261" s="11"/>
    </row>
    <row r="262" spans="1:8" s="114" customFormat="1" ht="15.75">
      <c r="A262" s="186"/>
      <c r="B262" s="164" t="s">
        <v>123</v>
      </c>
      <c r="C262" s="165" t="s">
        <v>182</v>
      </c>
      <c r="D262" s="165" t="s">
        <v>117</v>
      </c>
      <c r="E262" s="166" t="s">
        <v>354</v>
      </c>
      <c r="F262" s="165" t="s">
        <v>121</v>
      </c>
      <c r="G262" s="167">
        <v>500</v>
      </c>
      <c r="H262" s="11"/>
    </row>
    <row r="263" spans="1:9" s="10" customFormat="1" ht="31.5">
      <c r="A263" s="28">
        <v>8</v>
      </c>
      <c r="B263" s="29" t="s">
        <v>41</v>
      </c>
      <c r="C263" s="33" t="s">
        <v>183</v>
      </c>
      <c r="D263" s="33"/>
      <c r="E263" s="127"/>
      <c r="F263" s="33"/>
      <c r="G263" s="56">
        <f>G264+G275+G284+G299+G306</f>
        <v>52195.921800000004</v>
      </c>
      <c r="H263" s="31"/>
      <c r="I263" s="15"/>
    </row>
    <row r="264" spans="1:8" s="42" customFormat="1" ht="15.75">
      <c r="A264" s="169"/>
      <c r="B264" s="164" t="s">
        <v>84</v>
      </c>
      <c r="C264" s="165" t="s">
        <v>183</v>
      </c>
      <c r="D264" s="165" t="s">
        <v>85</v>
      </c>
      <c r="E264" s="179"/>
      <c r="F264" s="165"/>
      <c r="G264" s="167">
        <f>G265+G270</f>
        <v>11565.53355</v>
      </c>
      <c r="H264" s="41"/>
    </row>
    <row r="265" spans="1:8" s="46" customFormat="1" ht="31.5">
      <c r="A265" s="169"/>
      <c r="B265" s="164" t="s">
        <v>199</v>
      </c>
      <c r="C265" s="165" t="s">
        <v>183</v>
      </c>
      <c r="D265" s="165" t="s">
        <v>89</v>
      </c>
      <c r="E265" s="179" t="s">
        <v>87</v>
      </c>
      <c r="F265" s="165" t="s">
        <v>87</v>
      </c>
      <c r="G265" s="167">
        <f>G266</f>
        <v>4470.10187</v>
      </c>
      <c r="H265" s="41"/>
    </row>
    <row r="266" spans="1:8" s="46" customFormat="1" ht="15.75">
      <c r="A266" s="169"/>
      <c r="B266" s="164" t="s">
        <v>135</v>
      </c>
      <c r="C266" s="165" t="s">
        <v>183</v>
      </c>
      <c r="D266" s="165" t="s">
        <v>89</v>
      </c>
      <c r="E266" s="166" t="s">
        <v>167</v>
      </c>
      <c r="F266" s="165"/>
      <c r="G266" s="167">
        <f>G267</f>
        <v>4470.10187</v>
      </c>
      <c r="H266" s="41"/>
    </row>
    <row r="267" spans="1:8" s="46" customFormat="1" ht="47.25">
      <c r="A267" s="186"/>
      <c r="B267" s="164" t="s">
        <v>136</v>
      </c>
      <c r="C267" s="165" t="s">
        <v>183</v>
      </c>
      <c r="D267" s="165" t="s">
        <v>89</v>
      </c>
      <c r="E267" s="166" t="s">
        <v>168</v>
      </c>
      <c r="F267" s="165"/>
      <c r="G267" s="167">
        <f>G268+G269</f>
        <v>4470.10187</v>
      </c>
      <c r="H267" s="41"/>
    </row>
    <row r="268" spans="1:8" s="46" customFormat="1" ht="47.25">
      <c r="A268" s="186"/>
      <c r="B268" s="164" t="s">
        <v>122</v>
      </c>
      <c r="C268" s="165" t="s">
        <v>183</v>
      </c>
      <c r="D268" s="165" t="s">
        <v>89</v>
      </c>
      <c r="E268" s="166" t="s">
        <v>168</v>
      </c>
      <c r="F268" s="165" t="s">
        <v>120</v>
      </c>
      <c r="G268" s="167">
        <f>3328.3108+186+951.19107</f>
        <v>4465.50187</v>
      </c>
      <c r="H268" s="41"/>
    </row>
    <row r="269" spans="1:8" s="42" customFormat="1" ht="15.75">
      <c r="A269" s="186"/>
      <c r="B269" s="164" t="s">
        <v>125</v>
      </c>
      <c r="C269" s="165" t="s">
        <v>183</v>
      </c>
      <c r="D269" s="165" t="s">
        <v>89</v>
      </c>
      <c r="E269" s="166" t="s">
        <v>168</v>
      </c>
      <c r="F269" s="165" t="s">
        <v>124</v>
      </c>
      <c r="G269" s="167">
        <v>4.6</v>
      </c>
      <c r="H269" s="41"/>
    </row>
    <row r="270" spans="1:8" s="42" customFormat="1" ht="15.75">
      <c r="A270" s="186"/>
      <c r="B270" s="164" t="s">
        <v>105</v>
      </c>
      <c r="C270" s="165" t="s">
        <v>183</v>
      </c>
      <c r="D270" s="165" t="s">
        <v>192</v>
      </c>
      <c r="E270" s="166"/>
      <c r="F270" s="165"/>
      <c r="G270" s="167">
        <f>G271</f>
        <v>7095.43168</v>
      </c>
      <c r="H270" s="41"/>
    </row>
    <row r="271" spans="1:8" s="42" customFormat="1" ht="15.75">
      <c r="A271" s="186"/>
      <c r="B271" s="164" t="s">
        <v>135</v>
      </c>
      <c r="C271" s="165" t="s">
        <v>183</v>
      </c>
      <c r="D271" s="165" t="s">
        <v>192</v>
      </c>
      <c r="E271" s="166" t="s">
        <v>167</v>
      </c>
      <c r="F271" s="165"/>
      <c r="G271" s="167">
        <f>G272</f>
        <v>7095.43168</v>
      </c>
      <c r="H271" s="41"/>
    </row>
    <row r="272" spans="1:8" s="42" customFormat="1" ht="47.25">
      <c r="A272" s="186"/>
      <c r="B272" s="164" t="s">
        <v>70</v>
      </c>
      <c r="C272" s="165" t="s">
        <v>183</v>
      </c>
      <c r="D272" s="165" t="s">
        <v>192</v>
      </c>
      <c r="E272" s="166" t="s">
        <v>171</v>
      </c>
      <c r="F272" s="165"/>
      <c r="G272" s="167">
        <f>G273+G274</f>
        <v>7095.43168</v>
      </c>
      <c r="H272" s="41"/>
    </row>
    <row r="273" spans="1:8" s="42" customFormat="1" ht="47.25">
      <c r="A273" s="186"/>
      <c r="B273" s="164" t="s">
        <v>122</v>
      </c>
      <c r="C273" s="165" t="s">
        <v>183</v>
      </c>
      <c r="D273" s="165" t="s">
        <v>192</v>
      </c>
      <c r="E273" s="166" t="s">
        <v>171</v>
      </c>
      <c r="F273" s="165" t="s">
        <v>120</v>
      </c>
      <c r="G273" s="167">
        <f>4837.8148+232.5+1411.15388</f>
        <v>6481.46868</v>
      </c>
      <c r="H273" s="41"/>
    </row>
    <row r="274" spans="1:8" s="42" customFormat="1" ht="15.75">
      <c r="A274" s="186"/>
      <c r="B274" s="164" t="s">
        <v>123</v>
      </c>
      <c r="C274" s="165" t="s">
        <v>183</v>
      </c>
      <c r="D274" s="165" t="s">
        <v>192</v>
      </c>
      <c r="E274" s="166" t="s">
        <v>171</v>
      </c>
      <c r="F274" s="165" t="s">
        <v>121</v>
      </c>
      <c r="G274" s="167">
        <f>412.2+201.763</f>
        <v>613.963</v>
      </c>
      <c r="H274" s="41"/>
    </row>
    <row r="275" spans="1:8" s="42" customFormat="1" ht="15.75">
      <c r="A275" s="186"/>
      <c r="B275" s="164" t="s">
        <v>62</v>
      </c>
      <c r="C275" s="165" t="s">
        <v>183</v>
      </c>
      <c r="D275" s="165" t="s">
        <v>54</v>
      </c>
      <c r="E275" s="166"/>
      <c r="F275" s="165"/>
      <c r="G275" s="167">
        <f>G276</f>
        <v>445</v>
      </c>
      <c r="H275" s="41"/>
    </row>
    <row r="276" spans="1:8" s="42" customFormat="1" ht="15.75">
      <c r="A276" s="186"/>
      <c r="B276" s="164" t="s">
        <v>64</v>
      </c>
      <c r="C276" s="165" t="s">
        <v>183</v>
      </c>
      <c r="D276" s="165" t="s">
        <v>63</v>
      </c>
      <c r="E276" s="166"/>
      <c r="F276" s="165"/>
      <c r="G276" s="167">
        <f>G277</f>
        <v>445</v>
      </c>
      <c r="H276" s="41"/>
    </row>
    <row r="277" spans="1:8" s="42" customFormat="1" ht="31.5">
      <c r="A277" s="186"/>
      <c r="B277" s="164" t="s">
        <v>283</v>
      </c>
      <c r="C277" s="165" t="s">
        <v>183</v>
      </c>
      <c r="D277" s="165" t="s">
        <v>63</v>
      </c>
      <c r="E277" s="166" t="s">
        <v>272</v>
      </c>
      <c r="F277" s="165"/>
      <c r="G277" s="167">
        <f>G278</f>
        <v>445</v>
      </c>
      <c r="H277" s="41"/>
    </row>
    <row r="278" spans="1:8" s="42" customFormat="1" ht="47.25">
      <c r="A278" s="186"/>
      <c r="B278" s="164" t="s">
        <v>284</v>
      </c>
      <c r="C278" s="165" t="s">
        <v>183</v>
      </c>
      <c r="D278" s="165" t="s">
        <v>63</v>
      </c>
      <c r="E278" s="166" t="s">
        <v>285</v>
      </c>
      <c r="F278" s="165"/>
      <c r="G278" s="167">
        <f>G279</f>
        <v>445</v>
      </c>
      <c r="H278" s="41"/>
    </row>
    <row r="279" spans="1:8" s="42" customFormat="1" ht="94.5">
      <c r="A279" s="186"/>
      <c r="B279" s="199" t="s">
        <v>287</v>
      </c>
      <c r="C279" s="165" t="s">
        <v>183</v>
      </c>
      <c r="D279" s="165" t="s">
        <v>63</v>
      </c>
      <c r="E279" s="166" t="s">
        <v>286</v>
      </c>
      <c r="F279" s="165"/>
      <c r="G279" s="167">
        <f>G280+G282</f>
        <v>445</v>
      </c>
      <c r="H279" s="41"/>
    </row>
    <row r="280" spans="1:8" s="42" customFormat="1" ht="31.5">
      <c r="A280" s="186"/>
      <c r="B280" s="199" t="s">
        <v>31</v>
      </c>
      <c r="C280" s="165" t="s">
        <v>183</v>
      </c>
      <c r="D280" s="165" t="s">
        <v>63</v>
      </c>
      <c r="E280" s="166" t="s">
        <v>288</v>
      </c>
      <c r="F280" s="165"/>
      <c r="G280" s="167">
        <f>G281</f>
        <v>361</v>
      </c>
      <c r="H280" s="41"/>
    </row>
    <row r="281" spans="1:8" s="42" customFormat="1" ht="15.75">
      <c r="A281" s="186"/>
      <c r="B281" s="164" t="s">
        <v>123</v>
      </c>
      <c r="C281" s="165" t="s">
        <v>183</v>
      </c>
      <c r="D281" s="165" t="s">
        <v>63</v>
      </c>
      <c r="E281" s="166" t="s">
        <v>288</v>
      </c>
      <c r="F281" s="165" t="s">
        <v>121</v>
      </c>
      <c r="G281" s="167">
        <v>361</v>
      </c>
      <c r="H281" s="41"/>
    </row>
    <row r="282" spans="1:8" s="42" customFormat="1" ht="15.75">
      <c r="A282" s="186"/>
      <c r="B282" s="164" t="s">
        <v>32</v>
      </c>
      <c r="C282" s="165" t="s">
        <v>183</v>
      </c>
      <c r="D282" s="165" t="s">
        <v>63</v>
      </c>
      <c r="E282" s="166" t="s">
        <v>289</v>
      </c>
      <c r="F282" s="165"/>
      <c r="G282" s="167">
        <f>G283</f>
        <v>84</v>
      </c>
      <c r="H282" s="41"/>
    </row>
    <row r="283" spans="1:8" s="42" customFormat="1" ht="15.75">
      <c r="A283" s="186"/>
      <c r="B283" s="164" t="s">
        <v>123</v>
      </c>
      <c r="C283" s="165" t="s">
        <v>183</v>
      </c>
      <c r="D283" s="165" t="s">
        <v>63</v>
      </c>
      <c r="E283" s="166" t="s">
        <v>289</v>
      </c>
      <c r="F283" s="165" t="s">
        <v>121</v>
      </c>
      <c r="G283" s="167">
        <v>84</v>
      </c>
      <c r="H283" s="41"/>
    </row>
    <row r="284" spans="1:8" s="42" customFormat="1" ht="15.75">
      <c r="A284" s="169" t="s">
        <v>189</v>
      </c>
      <c r="B284" s="168" t="s">
        <v>197</v>
      </c>
      <c r="C284" s="165" t="s">
        <v>183</v>
      </c>
      <c r="D284" s="165" t="s">
        <v>98</v>
      </c>
      <c r="E284" s="179"/>
      <c r="F284" s="165"/>
      <c r="G284" s="167">
        <f>G285+G289</f>
        <v>26513.6108</v>
      </c>
      <c r="H284" s="52"/>
    </row>
    <row r="285" spans="1:8" s="42" customFormat="1" ht="18" customHeight="1">
      <c r="A285" s="169"/>
      <c r="B285" s="164" t="s">
        <v>73</v>
      </c>
      <c r="C285" s="165" t="s">
        <v>183</v>
      </c>
      <c r="D285" s="165" t="s">
        <v>74</v>
      </c>
      <c r="E285" s="166"/>
      <c r="F285" s="165"/>
      <c r="G285" s="167">
        <f>G286</f>
        <v>25623.6108</v>
      </c>
      <c r="H285" s="52"/>
    </row>
    <row r="286" spans="1:8" s="42" customFormat="1" ht="18" customHeight="1">
      <c r="A286" s="169"/>
      <c r="B286" s="164" t="s">
        <v>135</v>
      </c>
      <c r="C286" s="165" t="s">
        <v>183</v>
      </c>
      <c r="D286" s="165" t="s">
        <v>74</v>
      </c>
      <c r="E286" s="166" t="s">
        <v>167</v>
      </c>
      <c r="F286" s="165"/>
      <c r="G286" s="167">
        <f>G287</f>
        <v>25623.6108</v>
      </c>
      <c r="H286" s="52"/>
    </row>
    <row r="287" spans="1:9" s="12" customFormat="1" ht="36" customHeight="1">
      <c r="A287" s="204"/>
      <c r="B287" s="164" t="s">
        <v>2</v>
      </c>
      <c r="C287" s="165" t="s">
        <v>183</v>
      </c>
      <c r="D287" s="165" t="s">
        <v>74</v>
      </c>
      <c r="E287" s="166" t="s">
        <v>33</v>
      </c>
      <c r="F287" s="205"/>
      <c r="G287" s="167">
        <f>G288</f>
        <v>25623.6108</v>
      </c>
      <c r="H287" s="36"/>
      <c r="I287" s="39"/>
    </row>
    <row r="288" spans="1:9" s="14" customFormat="1" ht="31.5">
      <c r="A288" s="169"/>
      <c r="B288" s="164" t="s">
        <v>138</v>
      </c>
      <c r="C288" s="165" t="s">
        <v>183</v>
      </c>
      <c r="D288" s="165" t="s">
        <v>74</v>
      </c>
      <c r="E288" s="166" t="s">
        <v>33</v>
      </c>
      <c r="F288" s="165" t="s">
        <v>130</v>
      </c>
      <c r="G288" s="167">
        <v>25623.6108</v>
      </c>
      <c r="H288" s="35"/>
      <c r="I288" s="15"/>
    </row>
    <row r="289" spans="1:8" s="42" customFormat="1" ht="15.75">
      <c r="A289" s="169"/>
      <c r="B289" s="164" t="s">
        <v>131</v>
      </c>
      <c r="C289" s="165" t="s">
        <v>183</v>
      </c>
      <c r="D289" s="165" t="s">
        <v>132</v>
      </c>
      <c r="E289" s="179"/>
      <c r="F289" s="165"/>
      <c r="G289" s="167">
        <f>G290</f>
        <v>890</v>
      </c>
      <c r="H289" s="41"/>
    </row>
    <row r="290" spans="1:8" s="42" customFormat="1" ht="15.75">
      <c r="A290" s="169"/>
      <c r="B290" s="164" t="s">
        <v>237</v>
      </c>
      <c r="C290" s="165" t="s">
        <v>183</v>
      </c>
      <c r="D290" s="165" t="s">
        <v>132</v>
      </c>
      <c r="E290" s="166" t="s">
        <v>13</v>
      </c>
      <c r="F290" s="165"/>
      <c r="G290" s="167">
        <f>G291+G295</f>
        <v>890</v>
      </c>
      <c r="H290" s="41"/>
    </row>
    <row r="291" spans="1:8" s="42" customFormat="1" ht="47.25">
      <c r="A291" s="169"/>
      <c r="B291" s="164" t="s">
        <v>238</v>
      </c>
      <c r="C291" s="165" t="s">
        <v>183</v>
      </c>
      <c r="D291" s="165" t="s">
        <v>132</v>
      </c>
      <c r="E291" s="166" t="s">
        <v>241</v>
      </c>
      <c r="F291" s="165"/>
      <c r="G291" s="167">
        <f>G292</f>
        <v>350</v>
      </c>
      <c r="H291" s="41"/>
    </row>
    <row r="292" spans="1:8" s="42" customFormat="1" ht="78.75">
      <c r="A292" s="169"/>
      <c r="B292" s="199" t="s">
        <v>239</v>
      </c>
      <c r="C292" s="165" t="s">
        <v>183</v>
      </c>
      <c r="D292" s="165" t="s">
        <v>132</v>
      </c>
      <c r="E292" s="166" t="s">
        <v>242</v>
      </c>
      <c r="F292" s="165"/>
      <c r="G292" s="167">
        <f>G293</f>
        <v>350</v>
      </c>
      <c r="H292" s="41"/>
    </row>
    <row r="293" spans="1:8" s="42" customFormat="1" ht="47.25">
      <c r="A293" s="169"/>
      <c r="B293" s="199" t="s">
        <v>240</v>
      </c>
      <c r="C293" s="165" t="s">
        <v>183</v>
      </c>
      <c r="D293" s="165" t="s">
        <v>132</v>
      </c>
      <c r="E293" s="166" t="s">
        <v>243</v>
      </c>
      <c r="F293" s="165"/>
      <c r="G293" s="167">
        <f>G294</f>
        <v>350</v>
      </c>
      <c r="H293" s="41"/>
    </row>
    <row r="294" spans="1:8" s="42" customFormat="1" ht="14.25" customHeight="1">
      <c r="A294" s="169"/>
      <c r="B294" s="164" t="s">
        <v>123</v>
      </c>
      <c r="C294" s="165" t="s">
        <v>183</v>
      </c>
      <c r="D294" s="165" t="s">
        <v>132</v>
      </c>
      <c r="E294" s="166" t="s">
        <v>243</v>
      </c>
      <c r="F294" s="165" t="s">
        <v>121</v>
      </c>
      <c r="G294" s="167">
        <v>350</v>
      </c>
      <c r="H294" s="41"/>
    </row>
    <row r="295" spans="1:8" s="42" customFormat="1" ht="31.5">
      <c r="A295" s="169"/>
      <c r="B295" s="164" t="s">
        <v>245</v>
      </c>
      <c r="C295" s="165" t="s">
        <v>183</v>
      </c>
      <c r="D295" s="165" t="s">
        <v>132</v>
      </c>
      <c r="E295" s="166" t="s">
        <v>247</v>
      </c>
      <c r="F295" s="165"/>
      <c r="G295" s="167">
        <f>G296</f>
        <v>540</v>
      </c>
      <c r="H295" s="41"/>
    </row>
    <row r="296" spans="1:8" s="42" customFormat="1" ht="78.75">
      <c r="A296" s="169"/>
      <c r="B296" s="184" t="s">
        <v>244</v>
      </c>
      <c r="C296" s="165" t="s">
        <v>183</v>
      </c>
      <c r="D296" s="165" t="s">
        <v>132</v>
      </c>
      <c r="E296" s="166" t="s">
        <v>248</v>
      </c>
      <c r="F296" s="165"/>
      <c r="G296" s="167">
        <f>G297</f>
        <v>540</v>
      </c>
      <c r="H296" s="41"/>
    </row>
    <row r="297" spans="1:8" s="42" customFormat="1" ht="14.25" customHeight="1">
      <c r="A297" s="169"/>
      <c r="B297" s="164" t="s">
        <v>246</v>
      </c>
      <c r="C297" s="165" t="s">
        <v>183</v>
      </c>
      <c r="D297" s="165" t="s">
        <v>132</v>
      </c>
      <c r="E297" s="166" t="s">
        <v>249</v>
      </c>
      <c r="F297" s="165"/>
      <c r="G297" s="167">
        <f>G298</f>
        <v>540</v>
      </c>
      <c r="H297" s="41"/>
    </row>
    <row r="298" spans="1:8" s="42" customFormat="1" ht="14.25" customHeight="1">
      <c r="A298" s="169"/>
      <c r="B298" s="164" t="s">
        <v>123</v>
      </c>
      <c r="C298" s="165" t="s">
        <v>183</v>
      </c>
      <c r="D298" s="165" t="s">
        <v>132</v>
      </c>
      <c r="E298" s="166" t="s">
        <v>249</v>
      </c>
      <c r="F298" s="165" t="s">
        <v>121</v>
      </c>
      <c r="G298" s="167">
        <v>540</v>
      </c>
      <c r="H298" s="41"/>
    </row>
    <row r="299" spans="1:8" s="15" customFormat="1" ht="15.75">
      <c r="A299" s="169"/>
      <c r="B299" s="164" t="s">
        <v>109</v>
      </c>
      <c r="C299" s="165" t="s">
        <v>183</v>
      </c>
      <c r="D299" s="165" t="s">
        <v>110</v>
      </c>
      <c r="E299" s="179"/>
      <c r="F299" s="165"/>
      <c r="G299" s="167">
        <f aca="true" t="shared" si="0" ref="G299:G304">G300</f>
        <v>2000</v>
      </c>
      <c r="H299" s="11"/>
    </row>
    <row r="300" spans="1:8" s="15" customFormat="1" ht="15.75">
      <c r="A300" s="169"/>
      <c r="B300" s="168" t="s">
        <v>107</v>
      </c>
      <c r="C300" s="165" t="s">
        <v>183</v>
      </c>
      <c r="D300" s="165" t="s">
        <v>106</v>
      </c>
      <c r="E300" s="179"/>
      <c r="F300" s="165"/>
      <c r="G300" s="167">
        <f t="shared" si="0"/>
        <v>2000</v>
      </c>
      <c r="H300" s="11"/>
    </row>
    <row r="301" spans="1:8" s="15" customFormat="1" ht="31.5">
      <c r="A301" s="169"/>
      <c r="B301" s="187" t="s">
        <v>309</v>
      </c>
      <c r="C301" s="165" t="s">
        <v>183</v>
      </c>
      <c r="D301" s="165" t="s">
        <v>106</v>
      </c>
      <c r="E301" s="166" t="s">
        <v>292</v>
      </c>
      <c r="F301" s="165"/>
      <c r="G301" s="167">
        <f t="shared" si="0"/>
        <v>2000</v>
      </c>
      <c r="H301" s="11"/>
    </row>
    <row r="302" spans="1:8" s="15" customFormat="1" ht="47.25">
      <c r="A302" s="169"/>
      <c r="B302" s="187" t="s">
        <v>310</v>
      </c>
      <c r="C302" s="165" t="s">
        <v>183</v>
      </c>
      <c r="D302" s="165" t="s">
        <v>106</v>
      </c>
      <c r="E302" s="166" t="s">
        <v>312</v>
      </c>
      <c r="F302" s="165"/>
      <c r="G302" s="167">
        <f t="shared" si="0"/>
        <v>2000</v>
      </c>
      <c r="H302" s="11"/>
    </row>
    <row r="303" spans="1:8" s="129" customFormat="1" ht="94.5">
      <c r="A303" s="202"/>
      <c r="B303" s="184" t="s">
        <v>311</v>
      </c>
      <c r="C303" s="165" t="s">
        <v>183</v>
      </c>
      <c r="D303" s="165" t="s">
        <v>106</v>
      </c>
      <c r="E303" s="166" t="s">
        <v>313</v>
      </c>
      <c r="F303" s="165"/>
      <c r="G303" s="167">
        <f t="shared" si="0"/>
        <v>2000</v>
      </c>
      <c r="H303" s="128"/>
    </row>
    <row r="304" spans="1:8" s="129" customFormat="1" ht="31.5">
      <c r="A304" s="202"/>
      <c r="B304" s="184" t="s">
        <v>34</v>
      </c>
      <c r="C304" s="165" t="s">
        <v>183</v>
      </c>
      <c r="D304" s="165" t="s">
        <v>106</v>
      </c>
      <c r="E304" s="166" t="s">
        <v>314</v>
      </c>
      <c r="F304" s="165"/>
      <c r="G304" s="167">
        <f t="shared" si="0"/>
        <v>2000</v>
      </c>
      <c r="H304" s="128"/>
    </row>
    <row r="305" spans="1:8" s="34" customFormat="1" ht="15.75">
      <c r="A305" s="169"/>
      <c r="B305" s="168" t="s">
        <v>127</v>
      </c>
      <c r="C305" s="165" t="s">
        <v>183</v>
      </c>
      <c r="D305" s="165" t="s">
        <v>106</v>
      </c>
      <c r="E305" s="166" t="s">
        <v>314</v>
      </c>
      <c r="F305" s="165" t="s">
        <v>126</v>
      </c>
      <c r="G305" s="167">
        <v>2000</v>
      </c>
      <c r="H305" s="13"/>
    </row>
    <row r="306" spans="1:8" s="14" customFormat="1" ht="15.75">
      <c r="A306" s="169"/>
      <c r="B306" s="202" t="s">
        <v>193</v>
      </c>
      <c r="C306" s="165" t="s">
        <v>183</v>
      </c>
      <c r="D306" s="165" t="s">
        <v>191</v>
      </c>
      <c r="E306" s="166"/>
      <c r="F306" s="165"/>
      <c r="G306" s="167">
        <f>G307</f>
        <v>11671.77745</v>
      </c>
      <c r="H306" s="115"/>
    </row>
    <row r="307" spans="1:8" s="14" customFormat="1" ht="15.75">
      <c r="A307" s="169"/>
      <c r="B307" s="202" t="s">
        <v>194</v>
      </c>
      <c r="C307" s="165" t="s">
        <v>183</v>
      </c>
      <c r="D307" s="165" t="s">
        <v>195</v>
      </c>
      <c r="E307" s="166"/>
      <c r="F307" s="165"/>
      <c r="G307" s="167">
        <f>G308+G311</f>
        <v>11671.77745</v>
      </c>
      <c r="H307" s="115"/>
    </row>
    <row r="308" spans="1:8" s="14" customFormat="1" ht="15.75">
      <c r="A308" s="169"/>
      <c r="B308" s="164" t="s">
        <v>135</v>
      </c>
      <c r="C308" s="165" t="s">
        <v>183</v>
      </c>
      <c r="D308" s="165" t="s">
        <v>195</v>
      </c>
      <c r="E308" s="166" t="s">
        <v>167</v>
      </c>
      <c r="F308" s="165"/>
      <c r="G308" s="167">
        <f>G309</f>
        <v>10530.77745</v>
      </c>
      <c r="H308" s="115"/>
    </row>
    <row r="309" spans="1:8" s="14" customFormat="1" ht="47.25">
      <c r="A309" s="169"/>
      <c r="B309" s="164" t="s">
        <v>157</v>
      </c>
      <c r="C309" s="165" t="s">
        <v>183</v>
      </c>
      <c r="D309" s="165" t="s">
        <v>195</v>
      </c>
      <c r="E309" s="166" t="s">
        <v>35</v>
      </c>
      <c r="F309" s="165"/>
      <c r="G309" s="167">
        <f>G310</f>
        <v>10530.77745</v>
      </c>
      <c r="H309" s="136"/>
    </row>
    <row r="310" spans="1:9" s="14" customFormat="1" ht="31.5">
      <c r="A310" s="169"/>
      <c r="B310" s="164" t="s">
        <v>138</v>
      </c>
      <c r="C310" s="165" t="s">
        <v>183</v>
      </c>
      <c r="D310" s="165" t="s">
        <v>195</v>
      </c>
      <c r="E310" s="166" t="s">
        <v>35</v>
      </c>
      <c r="F310" s="165" t="s">
        <v>130</v>
      </c>
      <c r="G310" s="167">
        <f>11530.77745-1000</f>
        <v>10530.77745</v>
      </c>
      <c r="H310" s="137"/>
      <c r="I310" s="125"/>
    </row>
    <row r="311" spans="1:8" s="54" customFormat="1" ht="31.5">
      <c r="A311" s="204"/>
      <c r="B311" s="164" t="s">
        <v>270</v>
      </c>
      <c r="C311" s="165" t="s">
        <v>183</v>
      </c>
      <c r="D311" s="165" t="s">
        <v>195</v>
      </c>
      <c r="E311" s="166" t="s">
        <v>272</v>
      </c>
      <c r="F311" s="206"/>
      <c r="G311" s="167">
        <f>G312+G316</f>
        <v>1141</v>
      </c>
      <c r="H311" s="53"/>
    </row>
    <row r="312" spans="1:8" s="42" customFormat="1" ht="47.25">
      <c r="A312" s="169"/>
      <c r="B312" s="199" t="s">
        <v>271</v>
      </c>
      <c r="C312" s="165" t="s">
        <v>183</v>
      </c>
      <c r="D312" s="165" t="s">
        <v>195</v>
      </c>
      <c r="E312" s="166" t="s">
        <v>273</v>
      </c>
      <c r="F312" s="207"/>
      <c r="G312" s="167">
        <f>G313</f>
        <v>341</v>
      </c>
      <c r="H312" s="55"/>
    </row>
    <row r="313" spans="1:8" s="42" customFormat="1" ht="94.5">
      <c r="A313" s="169"/>
      <c r="B313" s="199" t="s">
        <v>315</v>
      </c>
      <c r="C313" s="165" t="s">
        <v>183</v>
      </c>
      <c r="D313" s="165" t="s">
        <v>195</v>
      </c>
      <c r="E313" s="166" t="s">
        <v>274</v>
      </c>
      <c r="F313" s="207"/>
      <c r="G313" s="167">
        <f>G314</f>
        <v>341</v>
      </c>
      <c r="H313" s="55"/>
    </row>
    <row r="314" spans="1:8" s="42" customFormat="1" ht="31.5">
      <c r="A314" s="169"/>
      <c r="B314" s="199" t="s">
        <v>275</v>
      </c>
      <c r="C314" s="165" t="s">
        <v>183</v>
      </c>
      <c r="D314" s="165" t="s">
        <v>195</v>
      </c>
      <c r="E314" s="166" t="s">
        <v>276</v>
      </c>
      <c r="F314" s="207"/>
      <c r="G314" s="167">
        <f>G315</f>
        <v>341</v>
      </c>
      <c r="H314" s="55"/>
    </row>
    <row r="315" spans="1:8" s="42" customFormat="1" ht="16.5" customHeight="1">
      <c r="A315" s="186"/>
      <c r="B315" s="164" t="s">
        <v>123</v>
      </c>
      <c r="C315" s="165" t="s">
        <v>183</v>
      </c>
      <c r="D315" s="165" t="s">
        <v>195</v>
      </c>
      <c r="E315" s="166" t="s">
        <v>276</v>
      </c>
      <c r="F315" s="165" t="s">
        <v>121</v>
      </c>
      <c r="G315" s="167">
        <v>341</v>
      </c>
      <c r="H315" s="44"/>
    </row>
    <row r="316" spans="1:8" s="42" customFormat="1" ht="47.25">
      <c r="A316" s="186"/>
      <c r="B316" s="199" t="s">
        <v>277</v>
      </c>
      <c r="C316" s="165" t="s">
        <v>183</v>
      </c>
      <c r="D316" s="165" t="s">
        <v>195</v>
      </c>
      <c r="E316" s="166" t="s">
        <v>278</v>
      </c>
      <c r="F316" s="165"/>
      <c r="G316" s="167">
        <f>G317</f>
        <v>800</v>
      </c>
      <c r="H316" s="44"/>
    </row>
    <row r="317" spans="1:8" s="42" customFormat="1" ht="94.5">
      <c r="A317" s="186"/>
      <c r="B317" s="199" t="s">
        <v>280</v>
      </c>
      <c r="C317" s="165" t="s">
        <v>183</v>
      </c>
      <c r="D317" s="165" t="s">
        <v>195</v>
      </c>
      <c r="E317" s="166" t="s">
        <v>279</v>
      </c>
      <c r="F317" s="165"/>
      <c r="G317" s="167">
        <f>G318</f>
        <v>800</v>
      </c>
      <c r="H317" s="44"/>
    </row>
    <row r="318" spans="1:8" s="42" customFormat="1" ht="47.25">
      <c r="A318" s="186"/>
      <c r="B318" s="164" t="s">
        <v>281</v>
      </c>
      <c r="C318" s="165" t="s">
        <v>183</v>
      </c>
      <c r="D318" s="165" t="s">
        <v>195</v>
      </c>
      <c r="E318" s="166" t="s">
        <v>282</v>
      </c>
      <c r="F318" s="165"/>
      <c r="G318" s="167">
        <f>G319</f>
        <v>800</v>
      </c>
      <c r="H318" s="44"/>
    </row>
    <row r="319" spans="1:8" s="42" customFormat="1" ht="16.5" customHeight="1">
      <c r="A319" s="186"/>
      <c r="B319" s="164" t="s">
        <v>123</v>
      </c>
      <c r="C319" s="165" t="s">
        <v>183</v>
      </c>
      <c r="D319" s="165" t="s">
        <v>195</v>
      </c>
      <c r="E319" s="166" t="s">
        <v>282</v>
      </c>
      <c r="F319" s="165" t="s">
        <v>121</v>
      </c>
      <c r="G319" s="167">
        <v>800</v>
      </c>
      <c r="H319" s="44"/>
    </row>
    <row r="320" spans="1:9" s="10" customFormat="1" ht="15.75">
      <c r="A320" s="28">
        <v>9</v>
      </c>
      <c r="B320" s="29" t="s">
        <v>185</v>
      </c>
      <c r="C320" s="33" t="s">
        <v>184</v>
      </c>
      <c r="D320" s="33"/>
      <c r="E320" s="127"/>
      <c r="F320" s="33"/>
      <c r="G320" s="56">
        <f>G321+G343</f>
        <v>39720.30667</v>
      </c>
      <c r="H320" s="31"/>
      <c r="I320" s="15"/>
    </row>
    <row r="321" spans="1:8" s="42" customFormat="1" ht="15.75">
      <c r="A321" s="169"/>
      <c r="B321" s="164" t="s">
        <v>84</v>
      </c>
      <c r="C321" s="165" t="s">
        <v>184</v>
      </c>
      <c r="D321" s="165" t="s">
        <v>85</v>
      </c>
      <c r="E321" s="179"/>
      <c r="F321" s="165"/>
      <c r="G321" s="167">
        <f>G322+G328</f>
        <v>37188.30667</v>
      </c>
      <c r="H321" s="41"/>
    </row>
    <row r="322" spans="1:8" s="42" customFormat="1" ht="31.5">
      <c r="A322" s="169"/>
      <c r="B322" s="164" t="s">
        <v>199</v>
      </c>
      <c r="C322" s="165" t="s">
        <v>184</v>
      </c>
      <c r="D322" s="165" t="s">
        <v>89</v>
      </c>
      <c r="E322" s="166" t="s">
        <v>87</v>
      </c>
      <c r="F322" s="165" t="s">
        <v>87</v>
      </c>
      <c r="G322" s="167">
        <f>G323</f>
        <v>5881.5207</v>
      </c>
      <c r="H322" s="41"/>
    </row>
    <row r="323" spans="1:8" s="42" customFormat="1" ht="15.75">
      <c r="A323" s="169"/>
      <c r="B323" s="164" t="s">
        <v>135</v>
      </c>
      <c r="C323" s="165" t="s">
        <v>184</v>
      </c>
      <c r="D323" s="165" t="s">
        <v>89</v>
      </c>
      <c r="E323" s="166" t="s">
        <v>167</v>
      </c>
      <c r="F323" s="165"/>
      <c r="G323" s="167">
        <f>G324+G326</f>
        <v>5881.5207</v>
      </c>
      <c r="H323" s="41"/>
    </row>
    <row r="324" spans="1:8" s="42" customFormat="1" ht="47.25">
      <c r="A324" s="169"/>
      <c r="B324" s="164" t="s">
        <v>136</v>
      </c>
      <c r="C324" s="165" t="s">
        <v>184</v>
      </c>
      <c r="D324" s="165" t="s">
        <v>89</v>
      </c>
      <c r="E324" s="166" t="s">
        <v>168</v>
      </c>
      <c r="F324" s="165"/>
      <c r="G324" s="167">
        <f>G325</f>
        <v>5487.8207</v>
      </c>
      <c r="H324" s="41"/>
    </row>
    <row r="325" spans="1:8" s="42" customFormat="1" ht="47.25">
      <c r="A325" s="169"/>
      <c r="B325" s="164" t="s">
        <v>122</v>
      </c>
      <c r="C325" s="165" t="s">
        <v>184</v>
      </c>
      <c r="D325" s="165" t="s">
        <v>89</v>
      </c>
      <c r="E325" s="166" t="s">
        <v>168</v>
      </c>
      <c r="F325" s="165" t="s">
        <v>120</v>
      </c>
      <c r="G325" s="167">
        <f>4204.82078+189.9+1093.09992</f>
        <v>5487.8207</v>
      </c>
      <c r="H325" s="41"/>
    </row>
    <row r="326" spans="1:8" s="15" customFormat="1" ht="47.25">
      <c r="A326" s="214"/>
      <c r="B326" s="215" t="s">
        <v>146</v>
      </c>
      <c r="C326" s="216" t="s">
        <v>184</v>
      </c>
      <c r="D326" s="216" t="s">
        <v>89</v>
      </c>
      <c r="E326" s="217" t="s">
        <v>59</v>
      </c>
      <c r="F326" s="216"/>
      <c r="G326" s="218">
        <f>G327</f>
        <v>393.7</v>
      </c>
      <c r="H326" s="126"/>
    </row>
    <row r="327" spans="1:8" s="15" customFormat="1" ht="15.75">
      <c r="A327" s="214"/>
      <c r="B327" s="215" t="s">
        <v>123</v>
      </c>
      <c r="C327" s="216" t="s">
        <v>184</v>
      </c>
      <c r="D327" s="216" t="s">
        <v>89</v>
      </c>
      <c r="E327" s="217" t="s">
        <v>59</v>
      </c>
      <c r="F327" s="216" t="s">
        <v>121</v>
      </c>
      <c r="G327" s="218">
        <v>393.7</v>
      </c>
      <c r="H327" s="11"/>
    </row>
    <row r="328" spans="1:8" s="42" customFormat="1" ht="15.75">
      <c r="A328" s="169"/>
      <c r="B328" s="164" t="s">
        <v>105</v>
      </c>
      <c r="C328" s="165" t="s">
        <v>184</v>
      </c>
      <c r="D328" s="165" t="s">
        <v>192</v>
      </c>
      <c r="E328" s="179"/>
      <c r="F328" s="165"/>
      <c r="G328" s="167">
        <f>G329+G334</f>
        <v>31306.78597</v>
      </c>
      <c r="H328" s="41"/>
    </row>
    <row r="329" spans="1:8" s="42" customFormat="1" ht="15.75">
      <c r="A329" s="169"/>
      <c r="B329" s="164" t="s">
        <v>135</v>
      </c>
      <c r="C329" s="165" t="s">
        <v>184</v>
      </c>
      <c r="D329" s="165" t="s">
        <v>192</v>
      </c>
      <c r="E329" s="166" t="s">
        <v>167</v>
      </c>
      <c r="F329" s="165"/>
      <c r="G329" s="167">
        <f>G330</f>
        <v>30626.78597</v>
      </c>
      <c r="H329" s="41"/>
    </row>
    <row r="330" spans="1:8" s="42" customFormat="1" ht="47.25">
      <c r="A330" s="169"/>
      <c r="B330" s="164" t="s">
        <v>70</v>
      </c>
      <c r="C330" s="165" t="s">
        <v>184</v>
      </c>
      <c r="D330" s="165" t="s">
        <v>192</v>
      </c>
      <c r="E330" s="166" t="s">
        <v>171</v>
      </c>
      <c r="F330" s="165"/>
      <c r="G330" s="167">
        <f>G331+G332+G333</f>
        <v>30626.78597</v>
      </c>
      <c r="H330" s="41"/>
    </row>
    <row r="331" spans="1:8" s="42" customFormat="1" ht="47.25">
      <c r="A331" s="169"/>
      <c r="B331" s="164" t="s">
        <v>122</v>
      </c>
      <c r="C331" s="165" t="s">
        <v>184</v>
      </c>
      <c r="D331" s="165" t="s">
        <v>192</v>
      </c>
      <c r="E331" s="166" t="s">
        <v>171</v>
      </c>
      <c r="F331" s="165" t="s">
        <v>120</v>
      </c>
      <c r="G331" s="167">
        <f>17060.3056+1851.525+5069.61937-231.525</f>
        <v>23749.92497</v>
      </c>
      <c r="H331" s="41"/>
    </row>
    <row r="332" spans="1:8" s="42" customFormat="1" ht="17.25" customHeight="1">
      <c r="A332" s="169"/>
      <c r="B332" s="164" t="s">
        <v>123</v>
      </c>
      <c r="C332" s="165" t="s">
        <v>184</v>
      </c>
      <c r="D332" s="165" t="s">
        <v>192</v>
      </c>
      <c r="E332" s="166" t="s">
        <v>171</v>
      </c>
      <c r="F332" s="165" t="s">
        <v>121</v>
      </c>
      <c r="G332" s="167">
        <f>2232.45+4590.011</f>
        <v>6822.461</v>
      </c>
      <c r="H332" s="41"/>
    </row>
    <row r="333" spans="1:8" s="42" customFormat="1" ht="15.75">
      <c r="A333" s="169"/>
      <c r="B333" s="164" t="s">
        <v>125</v>
      </c>
      <c r="C333" s="165" t="s">
        <v>184</v>
      </c>
      <c r="D333" s="165" t="s">
        <v>192</v>
      </c>
      <c r="E333" s="166" t="s">
        <v>171</v>
      </c>
      <c r="F333" s="165" t="s">
        <v>124</v>
      </c>
      <c r="G333" s="167">
        <v>54.4</v>
      </c>
      <c r="H333" s="41"/>
    </row>
    <row r="334" spans="1:8" s="15" customFormat="1" ht="31.5">
      <c r="A334" s="169"/>
      <c r="B334" s="164" t="s">
        <v>209</v>
      </c>
      <c r="C334" s="165" t="s">
        <v>184</v>
      </c>
      <c r="D334" s="165" t="s">
        <v>192</v>
      </c>
      <c r="E334" s="166" t="s">
        <v>19</v>
      </c>
      <c r="F334" s="165"/>
      <c r="G334" s="167">
        <f>G335+G339</f>
        <v>680</v>
      </c>
      <c r="H334" s="11"/>
    </row>
    <row r="335" spans="1:8" s="15" customFormat="1" ht="63">
      <c r="A335" s="169"/>
      <c r="B335" s="184" t="s">
        <v>210</v>
      </c>
      <c r="C335" s="165" t="s">
        <v>184</v>
      </c>
      <c r="D335" s="165" t="s">
        <v>192</v>
      </c>
      <c r="E335" s="166" t="s">
        <v>211</v>
      </c>
      <c r="F335" s="165"/>
      <c r="G335" s="167">
        <f>G336</f>
        <v>450</v>
      </c>
      <c r="H335" s="11"/>
    </row>
    <row r="336" spans="1:8" s="15" customFormat="1" ht="110.25">
      <c r="A336" s="169"/>
      <c r="B336" s="184" t="s">
        <v>213</v>
      </c>
      <c r="C336" s="165" t="s">
        <v>184</v>
      </c>
      <c r="D336" s="165" t="s">
        <v>192</v>
      </c>
      <c r="E336" s="166" t="s">
        <v>212</v>
      </c>
      <c r="F336" s="185"/>
      <c r="G336" s="167">
        <f>G337</f>
        <v>450</v>
      </c>
      <c r="H336" s="11"/>
    </row>
    <row r="337" spans="1:8" s="15" customFormat="1" ht="31.5">
      <c r="A337" s="169"/>
      <c r="B337" s="184" t="s">
        <v>178</v>
      </c>
      <c r="C337" s="165" t="s">
        <v>184</v>
      </c>
      <c r="D337" s="165" t="s">
        <v>192</v>
      </c>
      <c r="E337" s="166" t="s">
        <v>214</v>
      </c>
      <c r="F337" s="185"/>
      <c r="G337" s="167">
        <f>G338</f>
        <v>450</v>
      </c>
      <c r="H337" s="11"/>
    </row>
    <row r="338" spans="1:8" s="15" customFormat="1" ht="15.75">
      <c r="A338" s="169"/>
      <c r="B338" s="164" t="s">
        <v>123</v>
      </c>
      <c r="C338" s="165" t="s">
        <v>184</v>
      </c>
      <c r="D338" s="165" t="s">
        <v>192</v>
      </c>
      <c r="E338" s="166" t="s">
        <v>214</v>
      </c>
      <c r="F338" s="165" t="s">
        <v>121</v>
      </c>
      <c r="G338" s="167">
        <v>450</v>
      </c>
      <c r="H338" s="11"/>
    </row>
    <row r="339" spans="1:8" s="15" customFormat="1" ht="47.25">
      <c r="A339" s="169"/>
      <c r="B339" s="164" t="s">
        <v>215</v>
      </c>
      <c r="C339" s="165" t="s">
        <v>184</v>
      </c>
      <c r="D339" s="165" t="s">
        <v>192</v>
      </c>
      <c r="E339" s="166" t="s">
        <v>20</v>
      </c>
      <c r="F339" s="165"/>
      <c r="G339" s="167">
        <f>G340</f>
        <v>230</v>
      </c>
      <c r="H339" s="11"/>
    </row>
    <row r="340" spans="1:8" s="15" customFormat="1" ht="94.5">
      <c r="A340" s="169"/>
      <c r="B340" s="184" t="s">
        <v>216</v>
      </c>
      <c r="C340" s="165" t="s">
        <v>184</v>
      </c>
      <c r="D340" s="165" t="s">
        <v>192</v>
      </c>
      <c r="E340" s="166" t="s">
        <v>21</v>
      </c>
      <c r="F340" s="165"/>
      <c r="G340" s="167">
        <f>G341</f>
        <v>230</v>
      </c>
      <c r="H340" s="11"/>
    </row>
    <row r="341" spans="1:8" s="15" customFormat="1" ht="47.25">
      <c r="A341" s="169"/>
      <c r="B341" s="164" t="s">
        <v>217</v>
      </c>
      <c r="C341" s="165" t="s">
        <v>184</v>
      </c>
      <c r="D341" s="165" t="s">
        <v>192</v>
      </c>
      <c r="E341" s="166" t="s">
        <v>22</v>
      </c>
      <c r="F341" s="165"/>
      <c r="G341" s="167">
        <f>G342</f>
        <v>230</v>
      </c>
      <c r="H341" s="11"/>
    </row>
    <row r="342" spans="1:8" s="15" customFormat="1" ht="15.75">
      <c r="A342" s="169"/>
      <c r="B342" s="164" t="s">
        <v>123</v>
      </c>
      <c r="C342" s="165" t="s">
        <v>184</v>
      </c>
      <c r="D342" s="165" t="s">
        <v>192</v>
      </c>
      <c r="E342" s="166" t="s">
        <v>22</v>
      </c>
      <c r="F342" s="165" t="s">
        <v>121</v>
      </c>
      <c r="G342" s="167">
        <v>230</v>
      </c>
      <c r="H342" s="11"/>
    </row>
    <row r="343" spans="1:8" s="46" customFormat="1" ht="15.75">
      <c r="A343" s="186"/>
      <c r="B343" s="164" t="s">
        <v>113</v>
      </c>
      <c r="C343" s="165" t="s">
        <v>184</v>
      </c>
      <c r="D343" s="165" t="s">
        <v>112</v>
      </c>
      <c r="E343" s="179"/>
      <c r="F343" s="165"/>
      <c r="G343" s="167">
        <f>G344</f>
        <v>2532</v>
      </c>
      <c r="H343" s="41"/>
    </row>
    <row r="344" spans="1:8" s="42" customFormat="1" ht="31.5">
      <c r="A344" s="183"/>
      <c r="B344" s="168" t="s">
        <v>114</v>
      </c>
      <c r="C344" s="165" t="s">
        <v>184</v>
      </c>
      <c r="D344" s="165" t="s">
        <v>111</v>
      </c>
      <c r="E344" s="179"/>
      <c r="F344" s="165"/>
      <c r="G344" s="167">
        <f>G345</f>
        <v>2532</v>
      </c>
      <c r="H344" s="41"/>
    </row>
    <row r="345" spans="1:8" s="155" customFormat="1" ht="47.25">
      <c r="A345" s="183"/>
      <c r="B345" s="168" t="s">
        <v>250</v>
      </c>
      <c r="C345" s="165" t="s">
        <v>184</v>
      </c>
      <c r="D345" s="165" t="s">
        <v>111</v>
      </c>
      <c r="E345" s="166" t="s">
        <v>25</v>
      </c>
      <c r="F345" s="165"/>
      <c r="G345" s="167">
        <f>G346+G350</f>
        <v>2532</v>
      </c>
      <c r="H345" s="154"/>
    </row>
    <row r="346" spans="1:8" s="158" customFormat="1" ht="63">
      <c r="A346" s="169"/>
      <c r="B346" s="168" t="s">
        <v>254</v>
      </c>
      <c r="C346" s="165" t="s">
        <v>184</v>
      </c>
      <c r="D346" s="165" t="s">
        <v>111</v>
      </c>
      <c r="E346" s="166" t="s">
        <v>256</v>
      </c>
      <c r="F346" s="165"/>
      <c r="G346" s="167">
        <f>G347</f>
        <v>1942</v>
      </c>
      <c r="H346" s="157"/>
    </row>
    <row r="347" spans="1:8" s="160" customFormat="1" ht="94.5">
      <c r="A347" s="169"/>
      <c r="B347" s="184" t="s">
        <v>255</v>
      </c>
      <c r="C347" s="165" t="s">
        <v>184</v>
      </c>
      <c r="D347" s="165" t="s">
        <v>111</v>
      </c>
      <c r="E347" s="166" t="s">
        <v>257</v>
      </c>
      <c r="F347" s="165"/>
      <c r="G347" s="167">
        <f>G348</f>
        <v>1942</v>
      </c>
      <c r="H347" s="159"/>
    </row>
    <row r="348" spans="1:8" s="160" customFormat="1" ht="18" customHeight="1">
      <c r="A348" s="169"/>
      <c r="B348" s="184" t="s">
        <v>23</v>
      </c>
      <c r="C348" s="165" t="s">
        <v>184</v>
      </c>
      <c r="D348" s="165" t="s">
        <v>111</v>
      </c>
      <c r="E348" s="166" t="s">
        <v>258</v>
      </c>
      <c r="F348" s="165"/>
      <c r="G348" s="167">
        <f>G349</f>
        <v>1942</v>
      </c>
      <c r="H348" s="159"/>
    </row>
    <row r="349" spans="1:8" s="160" customFormat="1" ht="15.75">
      <c r="A349" s="169"/>
      <c r="B349" s="164" t="s">
        <v>123</v>
      </c>
      <c r="C349" s="165" t="s">
        <v>184</v>
      </c>
      <c r="D349" s="165" t="s">
        <v>111</v>
      </c>
      <c r="E349" s="166" t="s">
        <v>258</v>
      </c>
      <c r="F349" s="165" t="s">
        <v>121</v>
      </c>
      <c r="G349" s="167">
        <v>1942</v>
      </c>
      <c r="H349" s="159"/>
    </row>
    <row r="350" spans="1:8" s="156" customFormat="1" ht="78.75">
      <c r="A350" s="163"/>
      <c r="B350" s="168" t="s">
        <v>251</v>
      </c>
      <c r="C350" s="165" t="s">
        <v>184</v>
      </c>
      <c r="D350" s="165" t="s">
        <v>111</v>
      </c>
      <c r="E350" s="166" t="s">
        <v>259</v>
      </c>
      <c r="F350" s="165"/>
      <c r="G350" s="167">
        <f>G351</f>
        <v>590</v>
      </c>
      <c r="H350" s="149"/>
    </row>
    <row r="351" spans="1:8" s="156" customFormat="1" ht="110.25">
      <c r="A351" s="163"/>
      <c r="B351" s="208" t="s">
        <v>252</v>
      </c>
      <c r="C351" s="209" t="s">
        <v>184</v>
      </c>
      <c r="D351" s="209" t="s">
        <v>111</v>
      </c>
      <c r="E351" s="210" t="s">
        <v>260</v>
      </c>
      <c r="F351" s="211"/>
      <c r="G351" s="212">
        <f>G352</f>
        <v>590</v>
      </c>
      <c r="H351" s="149"/>
    </row>
    <row r="352" spans="1:8" s="156" customFormat="1" ht="15.75">
      <c r="A352" s="163"/>
      <c r="B352" s="168" t="s">
        <v>253</v>
      </c>
      <c r="C352" s="165" t="s">
        <v>184</v>
      </c>
      <c r="D352" s="165" t="s">
        <v>111</v>
      </c>
      <c r="E352" s="166" t="s">
        <v>261</v>
      </c>
      <c r="F352" s="213"/>
      <c r="G352" s="167">
        <f>G353</f>
        <v>590</v>
      </c>
      <c r="H352" s="149"/>
    </row>
    <row r="353" spans="1:8" s="156" customFormat="1" ht="15.75">
      <c r="A353" s="163"/>
      <c r="B353" s="164" t="s">
        <v>123</v>
      </c>
      <c r="C353" s="165" t="s">
        <v>184</v>
      </c>
      <c r="D353" s="165" t="s">
        <v>111</v>
      </c>
      <c r="E353" s="166" t="s">
        <v>261</v>
      </c>
      <c r="F353" s="165" t="s">
        <v>121</v>
      </c>
      <c r="G353" s="167">
        <v>590</v>
      </c>
      <c r="H353" s="149"/>
    </row>
    <row r="354" spans="1:9" s="10" customFormat="1" ht="15.75">
      <c r="A354" s="28"/>
      <c r="B354" s="240" t="s">
        <v>76</v>
      </c>
      <c r="C354" s="240"/>
      <c r="D354" s="240"/>
      <c r="E354" s="240"/>
      <c r="F354" s="240"/>
      <c r="G354" s="57">
        <f>G12+G26+G41+G64+G86+G211+G263+G320+G180</f>
        <v>454203.87604000006</v>
      </c>
      <c r="H354" s="31"/>
      <c r="I354" s="15"/>
    </row>
    <row r="356" spans="4:7" ht="19.5">
      <c r="D356" s="8"/>
      <c r="F356" s="8"/>
      <c r="G356" s="9"/>
    </row>
    <row r="357" spans="2:7" ht="20.25">
      <c r="B357" s="94" t="s">
        <v>133</v>
      </c>
      <c r="C357" s="95"/>
      <c r="D357" s="95"/>
      <c r="E357" s="132"/>
      <c r="F357" s="95"/>
      <c r="G357" s="96">
        <f>G16+G20+G24+G30+G32+G45+G49+G68+G184+G215+G267+G324</f>
        <v>74945.62505</v>
      </c>
    </row>
    <row r="358" spans="2:7" ht="20.25">
      <c r="B358" s="19" t="s">
        <v>65</v>
      </c>
      <c r="C358" s="16"/>
      <c r="D358" s="16"/>
      <c r="E358" s="133"/>
      <c r="F358" s="16"/>
      <c r="G358" s="22">
        <v>85438.3</v>
      </c>
    </row>
    <row r="359" spans="2:7" ht="20.25">
      <c r="B359" s="19" t="s">
        <v>66</v>
      </c>
      <c r="C359" s="16"/>
      <c r="D359" s="16"/>
      <c r="E359" s="133"/>
      <c r="F359" s="16"/>
      <c r="G359" s="22">
        <f>G358-G357</f>
        <v>10492.67495</v>
      </c>
    </row>
    <row r="360" spans="1:8" s="21" customFormat="1" ht="20.25">
      <c r="A360" s="17"/>
      <c r="B360" s="94" t="s">
        <v>42</v>
      </c>
      <c r="C360" s="97"/>
      <c r="D360" s="97"/>
      <c r="E360" s="134"/>
      <c r="F360" s="97"/>
      <c r="G360" s="96">
        <f>'[1]Приложение 3'!$C$57</f>
        <v>426468.68191</v>
      </c>
      <c r="H360" s="18"/>
    </row>
    <row r="361" spans="1:8" s="21" customFormat="1" ht="20.25">
      <c r="A361" s="17"/>
      <c r="B361" s="94" t="s">
        <v>43</v>
      </c>
      <c r="C361" s="97"/>
      <c r="D361" s="97"/>
      <c r="E361" s="134"/>
      <c r="F361" s="97"/>
      <c r="G361" s="96">
        <f>G360-G354</f>
        <v>-27735.194130000076</v>
      </c>
      <c r="H361" s="98">
        <f>G361/'[1]Приложение 3'!$C$8*100</f>
        <v>-8.890540140432933</v>
      </c>
    </row>
    <row r="362" spans="1:8" s="21" customFormat="1" ht="20.25">
      <c r="A362" s="17"/>
      <c r="B362" s="94" t="s">
        <v>162</v>
      </c>
      <c r="C362" s="97"/>
      <c r="D362" s="97"/>
      <c r="E362" s="134"/>
      <c r="F362" s="97"/>
      <c r="G362" s="96">
        <f>'[1]Приложение 3'!$C$8*0.1</f>
        <v>31196.298190999998</v>
      </c>
      <c r="H362" s="98"/>
    </row>
    <row r="363" spans="1:8" s="21" customFormat="1" ht="18.75" customHeight="1">
      <c r="A363" s="17"/>
      <c r="B363" s="19" t="s">
        <v>44</v>
      </c>
      <c r="C363" s="20"/>
      <c r="D363" s="20"/>
      <c r="E363" s="135"/>
      <c r="F363" s="20"/>
      <c r="G363" s="22">
        <f>G362</f>
        <v>31196.298190999998</v>
      </c>
      <c r="H363" s="18"/>
    </row>
    <row r="364" spans="2:7" ht="20.25">
      <c r="B364" s="19" t="s">
        <v>163</v>
      </c>
      <c r="C364" s="16"/>
      <c r="D364" s="16"/>
      <c r="E364" s="133"/>
      <c r="F364" s="16"/>
      <c r="G364" s="22">
        <f>G361+G362</f>
        <v>3461.104060999922</v>
      </c>
    </row>
    <row r="365" spans="2:7" ht="20.25">
      <c r="B365" s="19" t="s">
        <v>165</v>
      </c>
      <c r="C365" s="16"/>
      <c r="D365" s="16"/>
      <c r="E365" s="133"/>
      <c r="F365" s="16"/>
      <c r="G365" s="22">
        <f>G361+G363</f>
        <v>3461.104060999922</v>
      </c>
    </row>
  </sheetData>
  <sheetProtection/>
  <autoFilter ref="A11:G354"/>
  <mergeCells count="6">
    <mergeCell ref="A8:G8"/>
    <mergeCell ref="B354:F354"/>
    <mergeCell ref="A10:A11"/>
    <mergeCell ref="B10:B11"/>
    <mergeCell ref="C10:F10"/>
    <mergeCell ref="G10:G11"/>
  </mergeCells>
  <printOptions/>
  <pageMargins left="0.5905511811023623" right="0.1968503937007874" top="0.3937007874015748" bottom="0.31496062992125984" header="0.5511811023622047" footer="0.2755905511811024"/>
  <pageSetup fitToHeight="6" horizontalDpi="600" verticalDpi="600" orientation="portrait" paperSize="9" scale="55" r:id="rId4"/>
  <headerFooter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="130" zoomScaleNormal="130" zoomScalePageLayoutView="0" workbookViewId="0" topLeftCell="A1">
      <selection activeCell="A7" sqref="A7"/>
    </sheetView>
  </sheetViews>
  <sheetFormatPr defaultColWidth="4.25390625" defaultRowHeight="12.75"/>
  <cols>
    <col min="1" max="1" width="6.25390625" style="61" bestFit="1" customWidth="1"/>
    <col min="2" max="2" width="92.75390625" style="58" customWidth="1"/>
    <col min="3" max="3" width="6.625" style="61" customWidth="1"/>
    <col min="4" max="4" width="10.375" style="61" customWidth="1"/>
    <col min="5" max="5" width="12.75390625" style="61" customWidth="1"/>
    <col min="6" max="6" width="8.125" style="61" customWidth="1"/>
    <col min="7" max="7" width="16.00390625" style="92" customWidth="1"/>
    <col min="8" max="8" width="25.00390625" style="60" customWidth="1"/>
    <col min="9" max="9" width="4.625" style="61" customWidth="1"/>
    <col min="10" max="16384" width="4.25390625" style="61" customWidth="1"/>
  </cols>
  <sheetData>
    <row r="1" spans="1:7" ht="15">
      <c r="A1" s="58"/>
      <c r="C1" s="58"/>
      <c r="D1" s="58"/>
      <c r="E1" s="58"/>
      <c r="F1" s="58"/>
      <c r="G1" s="59"/>
    </row>
    <row r="2" spans="1:7" ht="15">
      <c r="A2" s="58"/>
      <c r="C2" s="58"/>
      <c r="D2" s="58"/>
      <c r="E2" s="58"/>
      <c r="F2" s="58"/>
      <c r="G2" s="59"/>
    </row>
    <row r="3" spans="1:7" ht="15">
      <c r="A3" s="58"/>
      <c r="C3" s="58"/>
      <c r="D3" s="58"/>
      <c r="E3" s="58"/>
      <c r="F3" s="58"/>
      <c r="G3" s="59"/>
    </row>
    <row r="4" spans="1:7" ht="15">
      <c r="A4" s="58"/>
      <c r="C4" s="58"/>
      <c r="D4" s="58"/>
      <c r="E4" s="58"/>
      <c r="F4" s="58"/>
      <c r="G4" s="59"/>
    </row>
    <row r="5" spans="1:7" ht="18.75" customHeight="1">
      <c r="A5" s="58"/>
      <c r="C5" s="58"/>
      <c r="D5" s="58"/>
      <c r="E5" s="58"/>
      <c r="F5" s="58"/>
      <c r="G5" s="59"/>
    </row>
    <row r="6" spans="1:7" ht="18.75" customHeight="1">
      <c r="A6" s="58"/>
      <c r="C6" s="58"/>
      <c r="D6" s="58"/>
      <c r="E6" s="62"/>
      <c r="F6" s="62"/>
      <c r="G6" s="63"/>
    </row>
    <row r="7" spans="1:7" ht="15">
      <c r="A7" s="58"/>
      <c r="C7" s="58"/>
      <c r="D7" s="58"/>
      <c r="E7" s="58"/>
      <c r="F7" s="58"/>
      <c r="G7" s="59"/>
    </row>
    <row r="8" spans="1:8" s="65" customFormat="1" ht="41.25" customHeight="1">
      <c r="A8" s="243" t="s">
        <v>340</v>
      </c>
      <c r="B8" s="244"/>
      <c r="C8" s="244"/>
      <c r="D8" s="244"/>
      <c r="E8" s="244"/>
      <c r="F8" s="244"/>
      <c r="G8" s="244"/>
      <c r="H8" s="64"/>
    </row>
    <row r="9" spans="1:9" ht="12.75">
      <c r="A9" s="66"/>
      <c r="B9" s="67"/>
      <c r="C9" s="68"/>
      <c r="D9" s="68"/>
      <c r="E9" s="67"/>
      <c r="F9" s="67"/>
      <c r="G9" s="63" t="s">
        <v>45</v>
      </c>
      <c r="H9" s="69"/>
      <c r="I9" s="70"/>
    </row>
    <row r="10" spans="1:9" s="78" customFormat="1" ht="25.5">
      <c r="A10" s="71" t="s">
        <v>115</v>
      </c>
      <c r="B10" s="72" t="s">
        <v>61</v>
      </c>
      <c r="C10" s="73" t="s">
        <v>46</v>
      </c>
      <c r="D10" s="72" t="s">
        <v>47</v>
      </c>
      <c r="E10" s="72" t="s">
        <v>82</v>
      </c>
      <c r="F10" s="74" t="s">
        <v>48</v>
      </c>
      <c r="G10" s="75" t="s">
        <v>49</v>
      </c>
      <c r="H10" s="76"/>
      <c r="I10" s="77"/>
    </row>
    <row r="11" spans="1:8" s="77" customFormat="1" ht="12.75">
      <c r="A11" s="79">
        <v>1</v>
      </c>
      <c r="B11" s="80" t="s">
        <v>50</v>
      </c>
      <c r="C11" s="81" t="s">
        <v>51</v>
      </c>
      <c r="D11" s="80">
        <v>4</v>
      </c>
      <c r="E11" s="80">
        <v>5</v>
      </c>
      <c r="F11" s="82">
        <v>6</v>
      </c>
      <c r="G11" s="93" t="s">
        <v>52</v>
      </c>
      <c r="H11" s="83"/>
    </row>
    <row r="12" spans="1:8" s="111" customFormat="1" ht="12.75">
      <c r="A12" s="105">
        <v>1</v>
      </c>
      <c r="B12" s="106" t="s">
        <v>84</v>
      </c>
      <c r="C12" s="107" t="s">
        <v>85</v>
      </c>
      <c r="D12" s="107"/>
      <c r="E12" s="107"/>
      <c r="F12" s="107"/>
      <c r="G12" s="109">
        <f>G13+G17+G25+G36+G44+G48</f>
        <v>194870.21967999998</v>
      </c>
      <c r="H12" s="112"/>
    </row>
    <row r="13" spans="1:8" s="111" customFormat="1" ht="25.5">
      <c r="A13" s="225"/>
      <c r="B13" s="86" t="s">
        <v>342</v>
      </c>
      <c r="C13" s="226" t="s">
        <v>85</v>
      </c>
      <c r="D13" s="226" t="s">
        <v>56</v>
      </c>
      <c r="E13" s="226"/>
      <c r="F13" s="226"/>
      <c r="G13" s="227">
        <f>G14</f>
        <v>3389.3900000000003</v>
      </c>
      <c r="H13" s="112"/>
    </row>
    <row r="14" spans="1:8" s="111" customFormat="1" ht="12.75">
      <c r="A14" s="225"/>
      <c r="B14" s="86" t="s">
        <v>135</v>
      </c>
      <c r="C14" s="226" t="s">
        <v>85</v>
      </c>
      <c r="D14" s="226" t="s">
        <v>56</v>
      </c>
      <c r="E14" s="138" t="s">
        <v>167</v>
      </c>
      <c r="F14" s="226"/>
      <c r="G14" s="227">
        <f>G15</f>
        <v>3389.3900000000003</v>
      </c>
      <c r="H14" s="112"/>
    </row>
    <row r="15" spans="1:8" s="111" customFormat="1" ht="12.75">
      <c r="A15" s="225"/>
      <c r="B15" s="86" t="s">
        <v>345</v>
      </c>
      <c r="C15" s="226" t="s">
        <v>85</v>
      </c>
      <c r="D15" s="226" t="s">
        <v>56</v>
      </c>
      <c r="E15" s="138" t="s">
        <v>344</v>
      </c>
      <c r="F15" s="226"/>
      <c r="G15" s="227">
        <f>G16</f>
        <v>3389.3900000000003</v>
      </c>
      <c r="H15" s="112"/>
    </row>
    <row r="16" spans="1:8" s="111" customFormat="1" ht="27.75" customHeight="1">
      <c r="A16" s="225"/>
      <c r="B16" s="86" t="s">
        <v>122</v>
      </c>
      <c r="C16" s="226" t="s">
        <v>85</v>
      </c>
      <c r="D16" s="226" t="s">
        <v>56</v>
      </c>
      <c r="E16" s="138" t="s">
        <v>344</v>
      </c>
      <c r="F16" s="226" t="s">
        <v>120</v>
      </c>
      <c r="G16" s="227">
        <f>'прил 6'!G17</f>
        <v>3389.3900000000003</v>
      </c>
      <c r="H16" s="112"/>
    </row>
    <row r="17" spans="1:8" ht="25.5">
      <c r="A17" s="85"/>
      <c r="B17" s="86" t="s">
        <v>119</v>
      </c>
      <c r="C17" s="87" t="s">
        <v>85</v>
      </c>
      <c r="D17" s="87" t="s">
        <v>112</v>
      </c>
      <c r="E17" s="87"/>
      <c r="F17" s="87"/>
      <c r="G17" s="141">
        <f>G18</f>
        <v>19558.890000000003</v>
      </c>
      <c r="H17" s="84"/>
    </row>
    <row r="18" spans="1:8" ht="12.75">
      <c r="A18" s="85"/>
      <c r="B18" s="116" t="s">
        <v>135</v>
      </c>
      <c r="C18" s="87" t="s">
        <v>85</v>
      </c>
      <c r="D18" s="87" t="s">
        <v>112</v>
      </c>
      <c r="E18" s="138" t="s">
        <v>167</v>
      </c>
      <c r="F18" s="87"/>
      <c r="G18" s="141">
        <f>G19+G23</f>
        <v>19558.890000000003</v>
      </c>
      <c r="H18" s="84"/>
    </row>
    <row r="19" spans="1:8" ht="25.5">
      <c r="A19" s="85"/>
      <c r="B19" s="86" t="s">
        <v>136</v>
      </c>
      <c r="C19" s="87" t="s">
        <v>85</v>
      </c>
      <c r="D19" s="87" t="s">
        <v>112</v>
      </c>
      <c r="E19" s="120" t="s">
        <v>168</v>
      </c>
      <c r="F19" s="87"/>
      <c r="G19" s="141">
        <f>SUM(G20:G22)</f>
        <v>16876.190000000002</v>
      </c>
      <c r="H19" s="117"/>
    </row>
    <row r="20" spans="1:8" ht="28.5" customHeight="1">
      <c r="A20" s="85"/>
      <c r="B20" s="86" t="s">
        <v>122</v>
      </c>
      <c r="C20" s="87" t="s">
        <v>85</v>
      </c>
      <c r="D20" s="87" t="s">
        <v>112</v>
      </c>
      <c r="E20" s="120" t="s">
        <v>168</v>
      </c>
      <c r="F20" s="87" t="s">
        <v>120</v>
      </c>
      <c r="G20" s="141">
        <f>'прил 6'!G21</f>
        <v>12467.394</v>
      </c>
      <c r="H20" s="117"/>
    </row>
    <row r="21" spans="1:8" ht="12.75">
      <c r="A21" s="85"/>
      <c r="B21" s="116" t="s">
        <v>123</v>
      </c>
      <c r="C21" s="87" t="s">
        <v>85</v>
      </c>
      <c r="D21" s="87" t="s">
        <v>112</v>
      </c>
      <c r="E21" s="120" t="s">
        <v>168</v>
      </c>
      <c r="F21" s="87" t="s">
        <v>121</v>
      </c>
      <c r="G21" s="141">
        <f>'прил 6'!G22</f>
        <v>4378.236</v>
      </c>
      <c r="H21" s="89"/>
    </row>
    <row r="22" spans="1:8" ht="12.75">
      <c r="A22" s="85"/>
      <c r="B22" s="86" t="s">
        <v>125</v>
      </c>
      <c r="C22" s="87" t="s">
        <v>85</v>
      </c>
      <c r="D22" s="87" t="s">
        <v>112</v>
      </c>
      <c r="E22" s="120" t="s">
        <v>168</v>
      </c>
      <c r="F22" s="87" t="s">
        <v>124</v>
      </c>
      <c r="G22" s="141">
        <f>'прил 6'!G23</f>
        <v>30.56</v>
      </c>
      <c r="H22" s="117"/>
    </row>
    <row r="23" spans="1:8" ht="15" customHeight="1">
      <c r="A23" s="85"/>
      <c r="B23" s="116" t="s">
        <v>161</v>
      </c>
      <c r="C23" s="87" t="s">
        <v>85</v>
      </c>
      <c r="D23" s="87" t="s">
        <v>112</v>
      </c>
      <c r="E23" s="138" t="s">
        <v>169</v>
      </c>
      <c r="F23" s="87"/>
      <c r="G23" s="141">
        <f>G24</f>
        <v>2682.7</v>
      </c>
      <c r="H23" s="117"/>
    </row>
    <row r="24" spans="1:8" ht="29.25" customHeight="1">
      <c r="A24" s="85"/>
      <c r="B24" s="86" t="s">
        <v>122</v>
      </c>
      <c r="C24" s="87" t="s">
        <v>85</v>
      </c>
      <c r="D24" s="87" t="s">
        <v>112</v>
      </c>
      <c r="E24" s="138" t="s">
        <v>169</v>
      </c>
      <c r="F24" s="87" t="s">
        <v>120</v>
      </c>
      <c r="G24" s="141">
        <f>'прил 6'!G25</f>
        <v>2682.7</v>
      </c>
      <c r="H24" s="84"/>
    </row>
    <row r="25" spans="1:7" ht="25.5">
      <c r="A25" s="85"/>
      <c r="B25" s="86" t="s">
        <v>199</v>
      </c>
      <c r="C25" s="87" t="s">
        <v>85</v>
      </c>
      <c r="D25" s="87" t="s">
        <v>92</v>
      </c>
      <c r="E25" s="120"/>
      <c r="F25" s="87"/>
      <c r="G25" s="141">
        <f>G26</f>
        <v>30744.31603</v>
      </c>
    </row>
    <row r="26" spans="1:7" ht="12.75">
      <c r="A26" s="85"/>
      <c r="B26" s="86" t="s">
        <v>135</v>
      </c>
      <c r="C26" s="87" t="s">
        <v>85</v>
      </c>
      <c r="D26" s="87" t="s">
        <v>92</v>
      </c>
      <c r="E26" s="138" t="s">
        <v>167</v>
      </c>
      <c r="F26" s="87"/>
      <c r="G26" s="141">
        <f>G27+G31+G34</f>
        <v>30744.31603</v>
      </c>
    </row>
    <row r="27" spans="1:7" ht="25.5">
      <c r="A27" s="85"/>
      <c r="B27" s="86" t="s">
        <v>136</v>
      </c>
      <c r="C27" s="87" t="s">
        <v>85</v>
      </c>
      <c r="D27" s="87" t="s">
        <v>92</v>
      </c>
      <c r="E27" s="138" t="s">
        <v>168</v>
      </c>
      <c r="F27" s="87"/>
      <c r="G27" s="141">
        <f>SUM(G28:G30)</f>
        <v>26645.66011</v>
      </c>
    </row>
    <row r="28" spans="1:7" ht="27.75" customHeight="1">
      <c r="A28" s="85"/>
      <c r="B28" s="116" t="s">
        <v>122</v>
      </c>
      <c r="C28" s="87" t="s">
        <v>85</v>
      </c>
      <c r="D28" s="87" t="s">
        <v>92</v>
      </c>
      <c r="E28" s="138" t="s">
        <v>168</v>
      </c>
      <c r="F28" s="87" t="s">
        <v>120</v>
      </c>
      <c r="G28" s="141">
        <f>'прил 6'!G46+'прил 6'!G185+'прил 6'!G216+'прил 6'!G268+'прил 6'!G325</f>
        <v>25921.66011</v>
      </c>
    </row>
    <row r="29" spans="1:7" ht="12.75">
      <c r="A29" s="85"/>
      <c r="B29" s="116" t="s">
        <v>123</v>
      </c>
      <c r="C29" s="120" t="s">
        <v>85</v>
      </c>
      <c r="D29" s="120" t="s">
        <v>92</v>
      </c>
      <c r="E29" s="138" t="s">
        <v>168</v>
      </c>
      <c r="F29" s="120" t="s">
        <v>121</v>
      </c>
      <c r="G29" s="141">
        <f>'прил 6'!G47</f>
        <v>518</v>
      </c>
    </row>
    <row r="30" spans="1:7" ht="12.75">
      <c r="A30" s="85"/>
      <c r="B30" s="86" t="s">
        <v>125</v>
      </c>
      <c r="C30" s="87" t="s">
        <v>85</v>
      </c>
      <c r="D30" s="87" t="s">
        <v>92</v>
      </c>
      <c r="E30" s="138" t="s">
        <v>168</v>
      </c>
      <c r="F30" s="87" t="s">
        <v>124</v>
      </c>
      <c r="G30" s="141">
        <f>'прил 6'!G48+'прил 6'!G186+'прил 6'!G269</f>
        <v>206</v>
      </c>
    </row>
    <row r="31" spans="1:7" ht="12.75">
      <c r="A31" s="85"/>
      <c r="B31" s="116" t="s">
        <v>1</v>
      </c>
      <c r="C31" s="87" t="s">
        <v>85</v>
      </c>
      <c r="D31" s="87" t="s">
        <v>92</v>
      </c>
      <c r="E31" s="138" t="s">
        <v>172</v>
      </c>
      <c r="F31" s="87"/>
      <c r="G31" s="141">
        <f>G32+G33</f>
        <v>3704.95592</v>
      </c>
    </row>
    <row r="32" spans="1:7" ht="30" customHeight="1">
      <c r="A32" s="85"/>
      <c r="B32" s="86" t="s">
        <v>122</v>
      </c>
      <c r="C32" s="87" t="s">
        <v>85</v>
      </c>
      <c r="D32" s="87" t="s">
        <v>92</v>
      </c>
      <c r="E32" s="138" t="s">
        <v>172</v>
      </c>
      <c r="F32" s="87" t="s">
        <v>120</v>
      </c>
      <c r="G32" s="141">
        <f>'прил 6'!G50</f>
        <v>3634.95592</v>
      </c>
    </row>
    <row r="33" spans="1:7" ht="12.75">
      <c r="A33" s="85"/>
      <c r="B33" s="116" t="s">
        <v>123</v>
      </c>
      <c r="C33" s="87" t="s">
        <v>85</v>
      </c>
      <c r="D33" s="87" t="s">
        <v>92</v>
      </c>
      <c r="E33" s="138" t="s">
        <v>172</v>
      </c>
      <c r="F33" s="120" t="s">
        <v>121</v>
      </c>
      <c r="G33" s="141">
        <f>'прил 6'!G51</f>
        <v>70</v>
      </c>
    </row>
    <row r="34" spans="1:8" s="58" customFormat="1" ht="38.25">
      <c r="A34" s="85"/>
      <c r="B34" s="116" t="s">
        <v>164</v>
      </c>
      <c r="C34" s="87" t="s">
        <v>85</v>
      </c>
      <c r="D34" s="87" t="s">
        <v>92</v>
      </c>
      <c r="E34" s="138" t="s">
        <v>59</v>
      </c>
      <c r="F34" s="87"/>
      <c r="G34" s="141">
        <f>G35</f>
        <v>393.7</v>
      </c>
      <c r="H34" s="113"/>
    </row>
    <row r="35" spans="1:8" s="58" customFormat="1" ht="12.75">
      <c r="A35" s="85"/>
      <c r="B35" s="116" t="s">
        <v>123</v>
      </c>
      <c r="C35" s="87" t="s">
        <v>85</v>
      </c>
      <c r="D35" s="87" t="s">
        <v>92</v>
      </c>
      <c r="E35" s="138" t="s">
        <v>59</v>
      </c>
      <c r="F35" s="87" t="s">
        <v>121</v>
      </c>
      <c r="G35" s="141">
        <f>'прил 6'!G327</f>
        <v>393.7</v>
      </c>
      <c r="H35" s="113"/>
    </row>
    <row r="36" spans="1:7" ht="25.5">
      <c r="A36" s="85"/>
      <c r="B36" s="86" t="s">
        <v>180</v>
      </c>
      <c r="C36" s="87" t="s">
        <v>85</v>
      </c>
      <c r="D36" s="87" t="s">
        <v>53</v>
      </c>
      <c r="E36" s="120"/>
      <c r="F36" s="87"/>
      <c r="G36" s="141">
        <f>G37</f>
        <v>21646.72902</v>
      </c>
    </row>
    <row r="37" spans="1:7" ht="12.75">
      <c r="A37" s="85"/>
      <c r="B37" s="86" t="s">
        <v>135</v>
      </c>
      <c r="C37" s="87" t="s">
        <v>85</v>
      </c>
      <c r="D37" s="87" t="s">
        <v>53</v>
      </c>
      <c r="E37" s="138" t="s">
        <v>167</v>
      </c>
      <c r="F37" s="87"/>
      <c r="G37" s="141">
        <f>G38+G41</f>
        <v>21646.72902</v>
      </c>
    </row>
    <row r="38" spans="1:7" ht="25.5">
      <c r="A38" s="85"/>
      <c r="B38" s="116" t="s">
        <v>136</v>
      </c>
      <c r="C38" s="87" t="s">
        <v>85</v>
      </c>
      <c r="D38" s="87" t="s">
        <v>53</v>
      </c>
      <c r="E38" s="138" t="s">
        <v>168</v>
      </c>
      <c r="F38" s="87"/>
      <c r="G38" s="141">
        <f>SUM(G39:G40)</f>
        <v>15932.77145</v>
      </c>
    </row>
    <row r="39" spans="1:7" ht="30.75" customHeight="1">
      <c r="A39" s="85"/>
      <c r="B39" s="86" t="s">
        <v>122</v>
      </c>
      <c r="C39" s="87" t="s">
        <v>85</v>
      </c>
      <c r="D39" s="87" t="s">
        <v>53</v>
      </c>
      <c r="E39" s="138" t="s">
        <v>168</v>
      </c>
      <c r="F39" s="87" t="s">
        <v>120</v>
      </c>
      <c r="G39" s="141">
        <f>'прил 6'!G31+'прил 6'!G69</f>
        <v>15917.77145</v>
      </c>
    </row>
    <row r="40" spans="1:7" ht="12.75">
      <c r="A40" s="85"/>
      <c r="B40" s="86" t="s">
        <v>125</v>
      </c>
      <c r="C40" s="87" t="s">
        <v>85</v>
      </c>
      <c r="D40" s="87" t="s">
        <v>53</v>
      </c>
      <c r="E40" s="138" t="s">
        <v>168</v>
      </c>
      <c r="F40" s="87" t="s">
        <v>124</v>
      </c>
      <c r="G40" s="141">
        <f>'прил 6'!G70</f>
        <v>15</v>
      </c>
    </row>
    <row r="41" spans="1:7" ht="15.75" customHeight="1">
      <c r="A41" s="85"/>
      <c r="B41" s="116" t="s">
        <v>166</v>
      </c>
      <c r="C41" s="87" t="s">
        <v>85</v>
      </c>
      <c r="D41" s="87" t="s">
        <v>53</v>
      </c>
      <c r="E41" s="138" t="s">
        <v>170</v>
      </c>
      <c r="F41" s="87"/>
      <c r="G41" s="141">
        <f>SUM(G42:G43)</f>
        <v>5713.9575700000005</v>
      </c>
    </row>
    <row r="42" spans="1:7" ht="28.5" customHeight="1">
      <c r="A42" s="85"/>
      <c r="B42" s="86" t="s">
        <v>122</v>
      </c>
      <c r="C42" s="87" t="s">
        <v>85</v>
      </c>
      <c r="D42" s="87" t="s">
        <v>53</v>
      </c>
      <c r="E42" s="138" t="s">
        <v>170</v>
      </c>
      <c r="F42" s="87" t="s">
        <v>120</v>
      </c>
      <c r="G42" s="141">
        <f>'прил 6'!G33</f>
        <v>5653.9575700000005</v>
      </c>
    </row>
    <row r="43" spans="1:7" ht="12.75">
      <c r="A43" s="85"/>
      <c r="B43" s="86" t="s">
        <v>123</v>
      </c>
      <c r="C43" s="87" t="s">
        <v>85</v>
      </c>
      <c r="D43" s="87" t="s">
        <v>53</v>
      </c>
      <c r="E43" s="138" t="s">
        <v>170</v>
      </c>
      <c r="F43" s="87" t="s">
        <v>121</v>
      </c>
      <c r="G43" s="141">
        <f>'прил 6'!G34</f>
        <v>60</v>
      </c>
    </row>
    <row r="44" spans="1:7" ht="12.75">
      <c r="A44" s="85"/>
      <c r="B44" s="86" t="s">
        <v>104</v>
      </c>
      <c r="C44" s="87" t="s">
        <v>85</v>
      </c>
      <c r="D44" s="87" t="s">
        <v>191</v>
      </c>
      <c r="E44" s="87"/>
      <c r="F44" s="87"/>
      <c r="G44" s="141">
        <f>G45</f>
        <v>400</v>
      </c>
    </row>
    <row r="45" spans="1:7" ht="12.75">
      <c r="A45" s="85"/>
      <c r="B45" s="90" t="s">
        <v>135</v>
      </c>
      <c r="C45" s="87" t="s">
        <v>85</v>
      </c>
      <c r="D45" s="87" t="s">
        <v>191</v>
      </c>
      <c r="E45" s="138" t="s">
        <v>167</v>
      </c>
      <c r="F45" s="87"/>
      <c r="G45" s="141">
        <f>G47</f>
        <v>400</v>
      </c>
    </row>
    <row r="46" spans="1:7" ht="12.75">
      <c r="A46" s="85"/>
      <c r="B46" s="116" t="s">
        <v>152</v>
      </c>
      <c r="C46" s="87" t="s">
        <v>85</v>
      </c>
      <c r="D46" s="87" t="s">
        <v>191</v>
      </c>
      <c r="E46" s="138" t="s">
        <v>173</v>
      </c>
      <c r="F46" s="146"/>
      <c r="G46" s="141">
        <f>G47</f>
        <v>400</v>
      </c>
    </row>
    <row r="47" spans="1:7" ht="12.75">
      <c r="A47" s="85"/>
      <c r="B47" s="86" t="s">
        <v>125</v>
      </c>
      <c r="C47" s="87" t="s">
        <v>85</v>
      </c>
      <c r="D47" s="87" t="s">
        <v>191</v>
      </c>
      <c r="E47" s="138" t="s">
        <v>173</v>
      </c>
      <c r="F47" s="146" t="s">
        <v>124</v>
      </c>
      <c r="G47" s="141">
        <f>'прил 6'!G55</f>
        <v>400</v>
      </c>
    </row>
    <row r="48" spans="1:7" ht="12.75">
      <c r="A48" s="85"/>
      <c r="B48" s="86" t="s">
        <v>105</v>
      </c>
      <c r="C48" s="87" t="s">
        <v>85</v>
      </c>
      <c r="D48" s="87" t="s">
        <v>55</v>
      </c>
      <c r="E48" s="87"/>
      <c r="F48" s="87"/>
      <c r="G48" s="141">
        <f>G49+G53+G62+G68+G80+G85</f>
        <v>119130.89463</v>
      </c>
    </row>
    <row r="49" spans="1:7" ht="25.5">
      <c r="A49" s="85"/>
      <c r="B49" s="221" t="s">
        <v>204</v>
      </c>
      <c r="C49" s="120" t="s">
        <v>85</v>
      </c>
      <c r="D49" s="120" t="s">
        <v>55</v>
      </c>
      <c r="E49" s="120" t="s">
        <v>10</v>
      </c>
      <c r="F49" s="87"/>
      <c r="G49" s="141">
        <f>G50</f>
        <v>1507.07662</v>
      </c>
    </row>
    <row r="50" spans="1:7" ht="52.5" customHeight="1">
      <c r="A50" s="85"/>
      <c r="B50" s="221" t="s">
        <v>206</v>
      </c>
      <c r="C50" s="120" t="s">
        <v>85</v>
      </c>
      <c r="D50" s="120" t="s">
        <v>55</v>
      </c>
      <c r="E50" s="120" t="s">
        <v>205</v>
      </c>
      <c r="F50" s="87"/>
      <c r="G50" s="141">
        <f>G51</f>
        <v>1507.07662</v>
      </c>
    </row>
    <row r="51" spans="1:7" ht="12.75">
      <c r="A51" s="85"/>
      <c r="B51" s="221" t="s">
        <v>208</v>
      </c>
      <c r="C51" s="120" t="s">
        <v>85</v>
      </c>
      <c r="D51" s="120" t="s">
        <v>55</v>
      </c>
      <c r="E51" s="120" t="s">
        <v>207</v>
      </c>
      <c r="F51" s="87"/>
      <c r="G51" s="141">
        <f>G52</f>
        <v>1507.07662</v>
      </c>
    </row>
    <row r="52" spans="1:7" ht="12.75">
      <c r="A52" s="85"/>
      <c r="B52" s="221" t="s">
        <v>123</v>
      </c>
      <c r="C52" s="120" t="s">
        <v>85</v>
      </c>
      <c r="D52" s="120" t="s">
        <v>55</v>
      </c>
      <c r="E52" s="120" t="s">
        <v>207</v>
      </c>
      <c r="F52" s="120" t="s">
        <v>121</v>
      </c>
      <c r="G52" s="141">
        <f>'прил 6'!G226</f>
        <v>1507.07662</v>
      </c>
    </row>
    <row r="53" spans="1:7" ht="25.5">
      <c r="A53" s="85"/>
      <c r="B53" s="222" t="s">
        <v>209</v>
      </c>
      <c r="C53" s="120" t="s">
        <v>85</v>
      </c>
      <c r="D53" s="120" t="s">
        <v>55</v>
      </c>
      <c r="E53" s="120" t="s">
        <v>19</v>
      </c>
      <c r="F53" s="120"/>
      <c r="G53" s="141">
        <f>G54+G58</f>
        <v>680</v>
      </c>
    </row>
    <row r="54" spans="1:7" ht="51">
      <c r="A54" s="85"/>
      <c r="B54" s="223" t="s">
        <v>210</v>
      </c>
      <c r="C54" s="120" t="s">
        <v>85</v>
      </c>
      <c r="D54" s="120" t="s">
        <v>55</v>
      </c>
      <c r="E54" s="120" t="s">
        <v>211</v>
      </c>
      <c r="F54" s="120"/>
      <c r="G54" s="141">
        <f>G55</f>
        <v>450</v>
      </c>
    </row>
    <row r="55" spans="1:7" ht="76.5">
      <c r="A55" s="85"/>
      <c r="B55" s="223" t="s">
        <v>213</v>
      </c>
      <c r="C55" s="120" t="s">
        <v>85</v>
      </c>
      <c r="D55" s="120" t="s">
        <v>55</v>
      </c>
      <c r="E55" s="120" t="s">
        <v>212</v>
      </c>
      <c r="F55" s="120"/>
      <c r="G55" s="141">
        <f>G56</f>
        <v>450</v>
      </c>
    </row>
    <row r="56" spans="1:7" ht="25.5">
      <c r="A56" s="85"/>
      <c r="B56" s="223" t="s">
        <v>178</v>
      </c>
      <c r="C56" s="120" t="s">
        <v>85</v>
      </c>
      <c r="D56" s="120" t="s">
        <v>55</v>
      </c>
      <c r="E56" s="120" t="s">
        <v>214</v>
      </c>
      <c r="F56" s="120"/>
      <c r="G56" s="141">
        <f>G57</f>
        <v>450</v>
      </c>
    </row>
    <row r="57" spans="1:7" ht="12.75">
      <c r="A57" s="85"/>
      <c r="B57" s="222" t="s">
        <v>123</v>
      </c>
      <c r="C57" s="120" t="s">
        <v>85</v>
      </c>
      <c r="D57" s="120" t="s">
        <v>55</v>
      </c>
      <c r="E57" s="120" t="s">
        <v>214</v>
      </c>
      <c r="F57" s="120" t="s">
        <v>121</v>
      </c>
      <c r="G57" s="141">
        <f>'прил 6'!G338</f>
        <v>450</v>
      </c>
    </row>
    <row r="58" spans="1:7" ht="38.25">
      <c r="A58" s="85"/>
      <c r="B58" s="222" t="s">
        <v>215</v>
      </c>
      <c r="C58" s="120" t="s">
        <v>85</v>
      </c>
      <c r="D58" s="120" t="s">
        <v>55</v>
      </c>
      <c r="E58" s="120" t="s">
        <v>20</v>
      </c>
      <c r="F58" s="120"/>
      <c r="G58" s="141">
        <f>G59</f>
        <v>230</v>
      </c>
    </row>
    <row r="59" spans="1:7" ht="63.75">
      <c r="A59" s="85"/>
      <c r="B59" s="224" t="s">
        <v>216</v>
      </c>
      <c r="C59" s="120" t="s">
        <v>85</v>
      </c>
      <c r="D59" s="120" t="s">
        <v>55</v>
      </c>
      <c r="E59" s="120" t="s">
        <v>341</v>
      </c>
      <c r="F59" s="120"/>
      <c r="G59" s="141">
        <f>G60</f>
        <v>230</v>
      </c>
    </row>
    <row r="60" spans="1:7" ht="38.25">
      <c r="A60" s="85"/>
      <c r="B60" s="222" t="s">
        <v>217</v>
      </c>
      <c r="C60" s="120" t="s">
        <v>85</v>
      </c>
      <c r="D60" s="120" t="s">
        <v>55</v>
      </c>
      <c r="E60" s="120" t="s">
        <v>22</v>
      </c>
      <c r="F60" s="120"/>
      <c r="G60" s="141">
        <f>G61</f>
        <v>230</v>
      </c>
    </row>
    <row r="61" spans="1:7" ht="12.75">
      <c r="A61" s="85"/>
      <c r="B61" s="222" t="s">
        <v>123</v>
      </c>
      <c r="C61" s="120" t="s">
        <v>85</v>
      </c>
      <c r="D61" s="120" t="s">
        <v>55</v>
      </c>
      <c r="E61" s="120" t="s">
        <v>22</v>
      </c>
      <c r="F61" s="120" t="s">
        <v>121</v>
      </c>
      <c r="G61" s="141">
        <f>'прил 6'!G342</f>
        <v>230</v>
      </c>
    </row>
    <row r="62" spans="1:7" ht="25.5">
      <c r="A62" s="85"/>
      <c r="B62" s="222" t="s">
        <v>230</v>
      </c>
      <c r="C62" s="120" t="s">
        <v>85</v>
      </c>
      <c r="D62" s="120" t="s">
        <v>55</v>
      </c>
      <c r="E62" s="120" t="s">
        <v>24</v>
      </c>
      <c r="F62" s="120"/>
      <c r="G62" s="141">
        <f>G63+G66</f>
        <v>207.76</v>
      </c>
    </row>
    <row r="63" spans="1:7" ht="51">
      <c r="A63" s="85"/>
      <c r="B63" s="224" t="s">
        <v>233</v>
      </c>
      <c r="C63" s="120" t="s">
        <v>85</v>
      </c>
      <c r="D63" s="120" t="s">
        <v>55</v>
      </c>
      <c r="E63" s="120" t="s">
        <v>234</v>
      </c>
      <c r="F63" s="120"/>
      <c r="G63" s="141">
        <f>G64</f>
        <v>107.76</v>
      </c>
    </row>
    <row r="64" spans="1:7" ht="12.75">
      <c r="A64" s="85"/>
      <c r="B64" s="222" t="s">
        <v>231</v>
      </c>
      <c r="C64" s="120" t="s">
        <v>85</v>
      </c>
      <c r="D64" s="120" t="s">
        <v>55</v>
      </c>
      <c r="E64" s="120" t="s">
        <v>235</v>
      </c>
      <c r="F64" s="120"/>
      <c r="G64" s="141">
        <f>G65</f>
        <v>107.76</v>
      </c>
    </row>
    <row r="65" spans="1:7" ht="12.75">
      <c r="A65" s="85"/>
      <c r="B65" s="222" t="s">
        <v>123</v>
      </c>
      <c r="C65" s="120" t="s">
        <v>85</v>
      </c>
      <c r="D65" s="120" t="s">
        <v>55</v>
      </c>
      <c r="E65" s="120" t="s">
        <v>235</v>
      </c>
      <c r="F65" s="120" t="s">
        <v>121</v>
      </c>
      <c r="G65" s="141">
        <f>'прил 6'!G78</f>
        <v>107.76</v>
      </c>
    </row>
    <row r="66" spans="1:7" ht="38.25">
      <c r="A66" s="85"/>
      <c r="B66" s="222" t="s">
        <v>232</v>
      </c>
      <c r="C66" s="120" t="s">
        <v>85</v>
      </c>
      <c r="D66" s="120" t="s">
        <v>55</v>
      </c>
      <c r="E66" s="120" t="s">
        <v>236</v>
      </c>
      <c r="F66" s="120"/>
      <c r="G66" s="141">
        <f>G67</f>
        <v>100</v>
      </c>
    </row>
    <row r="67" spans="1:7" ht="12.75">
      <c r="A67" s="85"/>
      <c r="B67" s="222" t="s">
        <v>125</v>
      </c>
      <c r="C67" s="120" t="s">
        <v>85</v>
      </c>
      <c r="D67" s="120" t="s">
        <v>55</v>
      </c>
      <c r="E67" s="120" t="s">
        <v>236</v>
      </c>
      <c r="F67" s="120" t="s">
        <v>124</v>
      </c>
      <c r="G67" s="141">
        <f>'прил 6'!G80</f>
        <v>100</v>
      </c>
    </row>
    <row r="68" spans="1:7" ht="25.5">
      <c r="A68" s="85"/>
      <c r="B68" s="222" t="s">
        <v>201</v>
      </c>
      <c r="C68" s="120" t="s">
        <v>85</v>
      </c>
      <c r="D68" s="120" t="s">
        <v>55</v>
      </c>
      <c r="E68" s="120" t="s">
        <v>142</v>
      </c>
      <c r="F68" s="120"/>
      <c r="G68" s="142">
        <f>G69</f>
        <v>12374.4</v>
      </c>
    </row>
    <row r="69" spans="1:7" ht="51">
      <c r="A69" s="85"/>
      <c r="B69" s="224" t="s">
        <v>202</v>
      </c>
      <c r="C69" s="120" t="s">
        <v>85</v>
      </c>
      <c r="D69" s="120" t="s">
        <v>55</v>
      </c>
      <c r="E69" s="120" t="s">
        <v>263</v>
      </c>
      <c r="F69" s="120"/>
      <c r="G69" s="142">
        <f>G70+G72+G74+G76+G78</f>
        <v>12374.4</v>
      </c>
    </row>
    <row r="70" spans="1:7" ht="12.75">
      <c r="A70" s="85"/>
      <c r="B70" s="222" t="s">
        <v>14</v>
      </c>
      <c r="C70" s="120" t="s">
        <v>85</v>
      </c>
      <c r="D70" s="120" t="s">
        <v>55</v>
      </c>
      <c r="E70" s="120" t="s">
        <v>264</v>
      </c>
      <c r="F70" s="120"/>
      <c r="G70" s="142">
        <f>G71</f>
        <v>2600</v>
      </c>
    </row>
    <row r="71" spans="1:7" ht="12.75">
      <c r="A71" s="85"/>
      <c r="B71" s="222" t="s">
        <v>123</v>
      </c>
      <c r="C71" s="120" t="s">
        <v>85</v>
      </c>
      <c r="D71" s="120" t="s">
        <v>55</v>
      </c>
      <c r="E71" s="120" t="s">
        <v>264</v>
      </c>
      <c r="F71" s="120" t="s">
        <v>121</v>
      </c>
      <c r="G71" s="142">
        <f>'прил 6'!G195</f>
        <v>2600</v>
      </c>
    </row>
    <row r="72" spans="1:7" ht="12.75">
      <c r="A72" s="85"/>
      <c r="B72" s="222" t="s">
        <v>15</v>
      </c>
      <c r="C72" s="120" t="s">
        <v>85</v>
      </c>
      <c r="D72" s="120" t="s">
        <v>55</v>
      </c>
      <c r="E72" s="120" t="s">
        <v>265</v>
      </c>
      <c r="F72" s="120"/>
      <c r="G72" s="142">
        <f>G73</f>
        <v>300</v>
      </c>
    </row>
    <row r="73" spans="1:7" ht="12.75">
      <c r="A73" s="85"/>
      <c r="B73" s="222" t="s">
        <v>123</v>
      </c>
      <c r="C73" s="120" t="s">
        <v>85</v>
      </c>
      <c r="D73" s="120" t="s">
        <v>55</v>
      </c>
      <c r="E73" s="120" t="s">
        <v>265</v>
      </c>
      <c r="F73" s="120" t="s">
        <v>121</v>
      </c>
      <c r="G73" s="142">
        <f>'прил 6'!G197</f>
        <v>300</v>
      </c>
    </row>
    <row r="74" spans="1:7" ht="12.75">
      <c r="A74" s="85"/>
      <c r="B74" s="222" t="s">
        <v>16</v>
      </c>
      <c r="C74" s="120" t="s">
        <v>85</v>
      </c>
      <c r="D74" s="120" t="s">
        <v>55</v>
      </c>
      <c r="E74" s="120" t="s">
        <v>266</v>
      </c>
      <c r="F74" s="120"/>
      <c r="G74" s="142">
        <f>G75</f>
        <v>4300</v>
      </c>
    </row>
    <row r="75" spans="1:7" ht="12.75">
      <c r="A75" s="85"/>
      <c r="B75" s="222" t="s">
        <v>123</v>
      </c>
      <c r="C75" s="120" t="s">
        <v>85</v>
      </c>
      <c r="D75" s="120" t="s">
        <v>55</v>
      </c>
      <c r="E75" s="120" t="s">
        <v>266</v>
      </c>
      <c r="F75" s="120" t="s">
        <v>121</v>
      </c>
      <c r="G75" s="142">
        <f>'прил 6'!G199</f>
        <v>4300</v>
      </c>
    </row>
    <row r="76" spans="1:7" ht="15.75" customHeight="1">
      <c r="A76" s="85"/>
      <c r="B76" s="222" t="s">
        <v>17</v>
      </c>
      <c r="C76" s="120" t="s">
        <v>85</v>
      </c>
      <c r="D76" s="120" t="s">
        <v>55</v>
      </c>
      <c r="E76" s="120" t="s">
        <v>267</v>
      </c>
      <c r="F76" s="120"/>
      <c r="G76" s="142">
        <f>G77</f>
        <v>5000</v>
      </c>
    </row>
    <row r="77" spans="1:7" ht="12.75">
      <c r="A77" s="85"/>
      <c r="B77" s="222" t="s">
        <v>123</v>
      </c>
      <c r="C77" s="120" t="s">
        <v>85</v>
      </c>
      <c r="D77" s="120" t="s">
        <v>55</v>
      </c>
      <c r="E77" s="120" t="s">
        <v>267</v>
      </c>
      <c r="F77" s="120" t="s">
        <v>121</v>
      </c>
      <c r="G77" s="142">
        <f>'прил 6'!G230</f>
        <v>5000</v>
      </c>
    </row>
    <row r="78" spans="1:7" ht="16.5" customHeight="1">
      <c r="A78" s="85"/>
      <c r="B78" s="222" t="s">
        <v>269</v>
      </c>
      <c r="C78" s="120" t="s">
        <v>85</v>
      </c>
      <c r="D78" s="120" t="s">
        <v>55</v>
      </c>
      <c r="E78" s="120" t="s">
        <v>268</v>
      </c>
      <c r="F78" s="87"/>
      <c r="G78" s="141">
        <f>G79</f>
        <v>174.4</v>
      </c>
    </row>
    <row r="79" spans="1:7" ht="12.75">
      <c r="A79" s="85"/>
      <c r="B79" s="222" t="s">
        <v>123</v>
      </c>
      <c r="C79" s="120" t="s">
        <v>85</v>
      </c>
      <c r="D79" s="120" t="s">
        <v>55</v>
      </c>
      <c r="E79" s="120" t="s">
        <v>268</v>
      </c>
      <c r="F79" s="120" t="s">
        <v>121</v>
      </c>
      <c r="G79" s="141">
        <f>'прил 6'!G232</f>
        <v>174.4</v>
      </c>
    </row>
    <row r="80" spans="1:7" ht="25.5">
      <c r="A80" s="85"/>
      <c r="B80" s="222" t="s">
        <v>290</v>
      </c>
      <c r="C80" s="120" t="s">
        <v>85</v>
      </c>
      <c r="D80" s="120" t="s">
        <v>55</v>
      </c>
      <c r="E80" s="120" t="s">
        <v>292</v>
      </c>
      <c r="F80" s="120"/>
      <c r="G80" s="142">
        <f>G81</f>
        <v>620.55256</v>
      </c>
    </row>
    <row r="81" spans="1:7" ht="38.25">
      <c r="A81" s="85"/>
      <c r="B81" s="222" t="s">
        <v>291</v>
      </c>
      <c r="C81" s="120" t="s">
        <v>85</v>
      </c>
      <c r="D81" s="120" t="s">
        <v>55</v>
      </c>
      <c r="E81" s="120" t="s">
        <v>293</v>
      </c>
      <c r="F81" s="120"/>
      <c r="G81" s="141">
        <f>G82</f>
        <v>620.55256</v>
      </c>
    </row>
    <row r="82" spans="1:7" ht="63.75">
      <c r="A82" s="85"/>
      <c r="B82" s="224" t="s">
        <v>294</v>
      </c>
      <c r="C82" s="120" t="s">
        <v>85</v>
      </c>
      <c r="D82" s="120" t="s">
        <v>55</v>
      </c>
      <c r="E82" s="120" t="s">
        <v>316</v>
      </c>
      <c r="F82" s="120"/>
      <c r="G82" s="141">
        <f>G83</f>
        <v>620.55256</v>
      </c>
    </row>
    <row r="83" spans="1:7" ht="25.5">
      <c r="A83" s="85"/>
      <c r="B83" s="222" t="s">
        <v>295</v>
      </c>
      <c r="C83" s="120" t="s">
        <v>85</v>
      </c>
      <c r="D83" s="120" t="s">
        <v>55</v>
      </c>
      <c r="E83" s="120" t="s">
        <v>317</v>
      </c>
      <c r="F83" s="120"/>
      <c r="G83" s="141">
        <f>G84</f>
        <v>620.55256</v>
      </c>
    </row>
    <row r="84" spans="1:7" ht="12.75">
      <c r="A84" s="85"/>
      <c r="B84" s="222" t="s">
        <v>123</v>
      </c>
      <c r="C84" s="120" t="s">
        <v>85</v>
      </c>
      <c r="D84" s="120" t="s">
        <v>55</v>
      </c>
      <c r="E84" s="120" t="s">
        <v>317</v>
      </c>
      <c r="F84" s="120" t="s">
        <v>121</v>
      </c>
      <c r="G84" s="141">
        <f>'прил 6'!G237</f>
        <v>620.55256</v>
      </c>
    </row>
    <row r="85" spans="1:7" ht="12.75">
      <c r="A85" s="85"/>
      <c r="B85" s="119" t="s">
        <v>135</v>
      </c>
      <c r="C85" s="140" t="s">
        <v>85</v>
      </c>
      <c r="D85" s="140" t="s">
        <v>55</v>
      </c>
      <c r="E85" s="138" t="s">
        <v>167</v>
      </c>
      <c r="F85" s="140"/>
      <c r="G85" s="142">
        <f>G86+G90+G93+G95</f>
        <v>103741.10545</v>
      </c>
    </row>
    <row r="86" spans="1:7" ht="38.25">
      <c r="A86" s="85"/>
      <c r="B86" s="119" t="s">
        <v>70</v>
      </c>
      <c r="C86" s="140" t="s">
        <v>85</v>
      </c>
      <c r="D86" s="140" t="s">
        <v>55</v>
      </c>
      <c r="E86" s="138" t="s">
        <v>171</v>
      </c>
      <c r="F86" s="140"/>
      <c r="G86" s="142">
        <f>G87+G88+G89</f>
        <v>85175.55545</v>
      </c>
    </row>
    <row r="87" spans="1:7" ht="32.25" customHeight="1">
      <c r="A87" s="85"/>
      <c r="B87" s="119" t="s">
        <v>122</v>
      </c>
      <c r="C87" s="140" t="s">
        <v>85</v>
      </c>
      <c r="D87" s="140" t="s">
        <v>55</v>
      </c>
      <c r="E87" s="138" t="s">
        <v>171</v>
      </c>
      <c r="F87" s="140" t="s">
        <v>120</v>
      </c>
      <c r="G87" s="142">
        <f>'прил 6'!G38+'прил 6'!G94+'прил 6'!G190+'прил 6'!G220+'прил 6'!G273+'прил 6'!G331</f>
        <v>68685.67022999999</v>
      </c>
    </row>
    <row r="88" spans="1:7" ht="12.75">
      <c r="A88" s="85"/>
      <c r="B88" s="119" t="s">
        <v>123</v>
      </c>
      <c r="C88" s="140" t="s">
        <v>85</v>
      </c>
      <c r="D88" s="140" t="s">
        <v>55</v>
      </c>
      <c r="E88" s="138" t="s">
        <v>171</v>
      </c>
      <c r="F88" s="140" t="s">
        <v>121</v>
      </c>
      <c r="G88" s="142">
        <f>'прил 6'!G39+'прил 6'!G74+'прил 6'!G95+'прил 6'!G191+'прил 6'!G221+'прил 6'!G274+'прил 6'!G332</f>
        <v>15598.735830000001</v>
      </c>
    </row>
    <row r="89" spans="1:7" ht="12.75">
      <c r="A89" s="85"/>
      <c r="B89" s="119" t="s">
        <v>125</v>
      </c>
      <c r="C89" s="140" t="s">
        <v>85</v>
      </c>
      <c r="D89" s="140" t="s">
        <v>55</v>
      </c>
      <c r="E89" s="138" t="s">
        <v>171</v>
      </c>
      <c r="F89" s="140" t="s">
        <v>124</v>
      </c>
      <c r="G89" s="142">
        <f>'прил 6'!G40+'прил 6'!G96+'прил 6'!G222+'прил 6'!G333</f>
        <v>891.1493899999999</v>
      </c>
    </row>
    <row r="90" spans="1:7" ht="25.5">
      <c r="A90" s="85"/>
      <c r="B90" s="119" t="s">
        <v>350</v>
      </c>
      <c r="C90" s="140" t="s">
        <v>85</v>
      </c>
      <c r="D90" s="140" t="s">
        <v>55</v>
      </c>
      <c r="E90" s="138" t="s">
        <v>347</v>
      </c>
      <c r="F90" s="140"/>
      <c r="G90" s="142">
        <f>G91+G92</f>
        <v>9012.55</v>
      </c>
    </row>
    <row r="91" spans="1:7" ht="12.75">
      <c r="A91" s="85"/>
      <c r="B91" s="119" t="s">
        <v>123</v>
      </c>
      <c r="C91" s="140" t="s">
        <v>85</v>
      </c>
      <c r="D91" s="140" t="s">
        <v>55</v>
      </c>
      <c r="E91" s="138" t="s">
        <v>347</v>
      </c>
      <c r="F91" s="140" t="s">
        <v>121</v>
      </c>
      <c r="G91" s="142">
        <f>'прил 6'!G98</f>
        <v>102.121</v>
      </c>
    </row>
    <row r="92" spans="1:7" ht="12.75">
      <c r="A92" s="85"/>
      <c r="B92" s="119" t="s">
        <v>125</v>
      </c>
      <c r="C92" s="140" t="s">
        <v>85</v>
      </c>
      <c r="D92" s="140" t="s">
        <v>55</v>
      </c>
      <c r="E92" s="138" t="s">
        <v>347</v>
      </c>
      <c r="F92" s="140" t="s">
        <v>124</v>
      </c>
      <c r="G92" s="142">
        <f>'прил 6'!G99</f>
        <v>8910.429</v>
      </c>
    </row>
    <row r="93" spans="1:7" ht="25.5">
      <c r="A93" s="85"/>
      <c r="B93" s="119" t="s">
        <v>68</v>
      </c>
      <c r="C93" s="140" t="s">
        <v>85</v>
      </c>
      <c r="D93" s="140" t="s">
        <v>55</v>
      </c>
      <c r="E93" s="138" t="s">
        <v>179</v>
      </c>
      <c r="F93" s="140"/>
      <c r="G93" s="142">
        <f>G94</f>
        <v>4553</v>
      </c>
    </row>
    <row r="94" spans="1:7" ht="12.75">
      <c r="A94" s="85"/>
      <c r="B94" s="119" t="s">
        <v>138</v>
      </c>
      <c r="C94" s="140" t="s">
        <v>85</v>
      </c>
      <c r="D94" s="140" t="s">
        <v>55</v>
      </c>
      <c r="E94" s="138" t="s">
        <v>179</v>
      </c>
      <c r="F94" s="140" t="s">
        <v>130</v>
      </c>
      <c r="G94" s="142">
        <f>'прил 6'!G90</f>
        <v>4553</v>
      </c>
    </row>
    <row r="95" spans="1:7" ht="25.5">
      <c r="A95" s="85"/>
      <c r="B95" s="119" t="s">
        <v>160</v>
      </c>
      <c r="C95" s="140" t="s">
        <v>85</v>
      </c>
      <c r="D95" s="140" t="s">
        <v>55</v>
      </c>
      <c r="E95" s="138" t="s">
        <v>9</v>
      </c>
      <c r="F95" s="140"/>
      <c r="G95" s="142">
        <f>G96</f>
        <v>5000</v>
      </c>
    </row>
    <row r="96" spans="1:7" ht="12.75">
      <c r="A96" s="85"/>
      <c r="B96" s="119" t="s">
        <v>123</v>
      </c>
      <c r="C96" s="140" t="s">
        <v>85</v>
      </c>
      <c r="D96" s="140" t="s">
        <v>55</v>
      </c>
      <c r="E96" s="138" t="s">
        <v>9</v>
      </c>
      <c r="F96" s="140" t="s">
        <v>124</v>
      </c>
      <c r="G96" s="142">
        <f>'прил 6'!G58</f>
        <v>5000</v>
      </c>
    </row>
    <row r="97" spans="1:8" s="111" customFormat="1" ht="12.75">
      <c r="A97" s="105">
        <v>2</v>
      </c>
      <c r="B97" s="106" t="s">
        <v>113</v>
      </c>
      <c r="C97" s="107" t="s">
        <v>112</v>
      </c>
      <c r="D97" s="107"/>
      <c r="E97" s="107"/>
      <c r="F97" s="107"/>
      <c r="G97" s="109">
        <f>G98</f>
        <v>2532</v>
      </c>
      <c r="H97" s="110"/>
    </row>
    <row r="98" spans="1:7" ht="25.5">
      <c r="A98" s="85"/>
      <c r="B98" s="86" t="s">
        <v>114</v>
      </c>
      <c r="C98" s="87" t="s">
        <v>112</v>
      </c>
      <c r="D98" s="87" t="s">
        <v>57</v>
      </c>
      <c r="E98" s="87"/>
      <c r="F98" s="87"/>
      <c r="G98" s="141">
        <f>G99</f>
        <v>2532</v>
      </c>
    </row>
    <row r="99" spans="1:7" ht="27" customHeight="1">
      <c r="A99" s="85"/>
      <c r="B99" s="86" t="s">
        <v>250</v>
      </c>
      <c r="C99" s="120" t="s">
        <v>112</v>
      </c>
      <c r="D99" s="120" t="s">
        <v>57</v>
      </c>
      <c r="E99" s="138" t="s">
        <v>25</v>
      </c>
      <c r="F99" s="120"/>
      <c r="G99" s="142">
        <f>G100+G104</f>
        <v>2532</v>
      </c>
    </row>
    <row r="100" spans="1:7" ht="38.25">
      <c r="A100" s="85"/>
      <c r="B100" s="221" t="s">
        <v>254</v>
      </c>
      <c r="C100" s="120" t="s">
        <v>112</v>
      </c>
      <c r="D100" s="120" t="s">
        <v>57</v>
      </c>
      <c r="E100" s="138" t="s">
        <v>256</v>
      </c>
      <c r="F100" s="120"/>
      <c r="G100" s="142">
        <f>G101</f>
        <v>1942</v>
      </c>
    </row>
    <row r="101" spans="1:7" ht="72.75" customHeight="1">
      <c r="A101" s="85"/>
      <c r="B101" s="221" t="s">
        <v>255</v>
      </c>
      <c r="C101" s="120" t="s">
        <v>112</v>
      </c>
      <c r="D101" s="120" t="s">
        <v>57</v>
      </c>
      <c r="E101" s="138" t="s">
        <v>257</v>
      </c>
      <c r="F101" s="120"/>
      <c r="G101" s="142">
        <f>G102</f>
        <v>1942</v>
      </c>
    </row>
    <row r="102" spans="1:7" ht="12.75">
      <c r="A102" s="85"/>
      <c r="B102" s="86" t="s">
        <v>23</v>
      </c>
      <c r="C102" s="120" t="s">
        <v>112</v>
      </c>
      <c r="D102" s="120" t="s">
        <v>57</v>
      </c>
      <c r="E102" s="138" t="s">
        <v>258</v>
      </c>
      <c r="F102" s="120"/>
      <c r="G102" s="142">
        <f>G103</f>
        <v>1942</v>
      </c>
    </row>
    <row r="103" spans="1:7" ht="12.75">
      <c r="A103" s="85"/>
      <c r="B103" s="86" t="s">
        <v>123</v>
      </c>
      <c r="C103" s="120" t="s">
        <v>112</v>
      </c>
      <c r="D103" s="120" t="s">
        <v>57</v>
      </c>
      <c r="E103" s="138" t="s">
        <v>258</v>
      </c>
      <c r="F103" s="120" t="s">
        <v>121</v>
      </c>
      <c r="G103" s="142">
        <f>'прил 6'!G349</f>
        <v>1942</v>
      </c>
    </row>
    <row r="104" spans="1:7" ht="51">
      <c r="A104" s="85"/>
      <c r="B104" s="221" t="s">
        <v>251</v>
      </c>
      <c r="C104" s="120" t="s">
        <v>112</v>
      </c>
      <c r="D104" s="120" t="s">
        <v>57</v>
      </c>
      <c r="E104" s="138" t="s">
        <v>259</v>
      </c>
      <c r="F104" s="120"/>
      <c r="G104" s="142">
        <f>G105</f>
        <v>590</v>
      </c>
    </row>
    <row r="105" spans="1:7" ht="78.75" customHeight="1">
      <c r="A105" s="85"/>
      <c r="B105" s="221" t="s">
        <v>252</v>
      </c>
      <c r="C105" s="120" t="s">
        <v>112</v>
      </c>
      <c r="D105" s="120" t="s">
        <v>57</v>
      </c>
      <c r="E105" s="138" t="s">
        <v>260</v>
      </c>
      <c r="F105" s="120"/>
      <c r="G105" s="142">
        <f>G106</f>
        <v>590</v>
      </c>
    </row>
    <row r="106" spans="1:7" ht="12.75">
      <c r="A106" s="85"/>
      <c r="B106" s="86" t="s">
        <v>253</v>
      </c>
      <c r="C106" s="120" t="s">
        <v>112</v>
      </c>
      <c r="D106" s="120" t="s">
        <v>57</v>
      </c>
      <c r="E106" s="138" t="s">
        <v>261</v>
      </c>
      <c r="F106" s="120"/>
      <c r="G106" s="142">
        <f>G107</f>
        <v>590</v>
      </c>
    </row>
    <row r="107" spans="1:7" ht="12.75">
      <c r="A107" s="85"/>
      <c r="B107" s="86" t="s">
        <v>123</v>
      </c>
      <c r="C107" s="120" t="s">
        <v>112</v>
      </c>
      <c r="D107" s="120" t="s">
        <v>57</v>
      </c>
      <c r="E107" s="138" t="s">
        <v>261</v>
      </c>
      <c r="F107" s="120" t="s">
        <v>121</v>
      </c>
      <c r="G107" s="142">
        <f>'прил 6'!G353</f>
        <v>590</v>
      </c>
    </row>
    <row r="108" spans="1:8" s="111" customFormat="1" ht="12.75">
      <c r="A108" s="105">
        <v>3</v>
      </c>
      <c r="B108" s="106" t="s">
        <v>91</v>
      </c>
      <c r="C108" s="107" t="s">
        <v>92</v>
      </c>
      <c r="D108" s="107"/>
      <c r="E108" s="107"/>
      <c r="F108" s="107"/>
      <c r="G108" s="109">
        <f>G109</f>
        <v>21794.494580000002</v>
      </c>
      <c r="H108" s="110"/>
    </row>
    <row r="109" spans="1:7" ht="12.75">
      <c r="A109" s="85"/>
      <c r="B109" s="119" t="s">
        <v>129</v>
      </c>
      <c r="C109" s="120" t="s">
        <v>92</v>
      </c>
      <c r="D109" s="120" t="s">
        <v>57</v>
      </c>
      <c r="E109" s="120"/>
      <c r="F109" s="120"/>
      <c r="G109" s="142">
        <f>G110+G115+G120+G125</f>
        <v>21794.494580000002</v>
      </c>
    </row>
    <row r="110" spans="1:7" ht="25.5">
      <c r="A110" s="85"/>
      <c r="B110" s="119" t="s">
        <v>209</v>
      </c>
      <c r="C110" s="120" t="s">
        <v>92</v>
      </c>
      <c r="D110" s="120" t="s">
        <v>57</v>
      </c>
      <c r="E110" s="138" t="s">
        <v>19</v>
      </c>
      <c r="F110" s="120"/>
      <c r="G110" s="142">
        <f>G111</f>
        <v>5970</v>
      </c>
    </row>
    <row r="111" spans="1:7" ht="46.5" customHeight="1">
      <c r="A111" s="85"/>
      <c r="B111" s="118" t="s">
        <v>210</v>
      </c>
      <c r="C111" s="120" t="s">
        <v>92</v>
      </c>
      <c r="D111" s="120" t="s">
        <v>57</v>
      </c>
      <c r="E111" s="138" t="s">
        <v>211</v>
      </c>
      <c r="F111" s="120"/>
      <c r="G111" s="142">
        <f>G112</f>
        <v>5970</v>
      </c>
    </row>
    <row r="112" spans="1:7" ht="77.25" customHeight="1">
      <c r="A112" s="85"/>
      <c r="B112" s="118" t="s">
        <v>213</v>
      </c>
      <c r="C112" s="120" t="s">
        <v>92</v>
      </c>
      <c r="D112" s="120" t="s">
        <v>57</v>
      </c>
      <c r="E112" s="138" t="s">
        <v>212</v>
      </c>
      <c r="F112" s="120"/>
      <c r="G112" s="142">
        <f>G113</f>
        <v>5970</v>
      </c>
    </row>
    <row r="113" spans="1:7" ht="23.25" customHeight="1">
      <c r="A113" s="85"/>
      <c r="B113" s="119" t="s">
        <v>178</v>
      </c>
      <c r="C113" s="120" t="s">
        <v>92</v>
      </c>
      <c r="D113" s="120" t="s">
        <v>57</v>
      </c>
      <c r="E113" s="138" t="s">
        <v>214</v>
      </c>
      <c r="F113" s="120"/>
      <c r="G113" s="142">
        <f>G114</f>
        <v>5970</v>
      </c>
    </row>
    <row r="114" spans="1:7" ht="23.25" customHeight="1">
      <c r="A114" s="85"/>
      <c r="B114" s="119" t="s">
        <v>123</v>
      </c>
      <c r="C114" s="120" t="s">
        <v>92</v>
      </c>
      <c r="D114" s="120" t="s">
        <v>57</v>
      </c>
      <c r="E114" s="138" t="s">
        <v>214</v>
      </c>
      <c r="F114" s="120" t="s">
        <v>121</v>
      </c>
      <c r="G114" s="142">
        <f>'прил 6'!G114</f>
        <v>5970</v>
      </c>
    </row>
    <row r="115" spans="1:7" ht="38.25">
      <c r="A115" s="85"/>
      <c r="B115" s="119" t="s">
        <v>318</v>
      </c>
      <c r="C115" s="120" t="s">
        <v>92</v>
      </c>
      <c r="D115" s="120" t="s">
        <v>57</v>
      </c>
      <c r="E115" s="138" t="s">
        <v>27</v>
      </c>
      <c r="F115" s="120"/>
      <c r="G115" s="142">
        <f>G116</f>
        <v>13253</v>
      </c>
    </row>
    <row r="116" spans="1:7" ht="51">
      <c r="A116" s="85"/>
      <c r="B116" s="118" t="s">
        <v>319</v>
      </c>
      <c r="C116" s="120" t="s">
        <v>92</v>
      </c>
      <c r="D116" s="120" t="s">
        <v>57</v>
      </c>
      <c r="E116" s="138" t="s">
        <v>326</v>
      </c>
      <c r="F116" s="120"/>
      <c r="G116" s="142">
        <f>G117</f>
        <v>13253</v>
      </c>
    </row>
    <row r="117" spans="1:7" ht="76.5">
      <c r="A117" s="85"/>
      <c r="B117" s="118" t="s">
        <v>320</v>
      </c>
      <c r="C117" s="120" t="s">
        <v>92</v>
      </c>
      <c r="D117" s="120" t="s">
        <v>57</v>
      </c>
      <c r="E117" s="138" t="s">
        <v>321</v>
      </c>
      <c r="F117" s="120"/>
      <c r="G117" s="142">
        <f>G118</f>
        <v>13253</v>
      </c>
    </row>
    <row r="118" spans="1:7" ht="38.25">
      <c r="A118" s="85"/>
      <c r="B118" s="119" t="s">
        <v>323</v>
      </c>
      <c r="C118" s="120" t="s">
        <v>92</v>
      </c>
      <c r="D118" s="120" t="s">
        <v>57</v>
      </c>
      <c r="E118" s="138" t="s">
        <v>322</v>
      </c>
      <c r="F118" s="120"/>
      <c r="G118" s="142">
        <f>G119</f>
        <v>13253</v>
      </c>
    </row>
    <row r="119" spans="1:7" ht="12.75">
      <c r="A119" s="85"/>
      <c r="B119" s="119" t="s">
        <v>123</v>
      </c>
      <c r="C119" s="120" t="s">
        <v>92</v>
      </c>
      <c r="D119" s="120" t="s">
        <v>57</v>
      </c>
      <c r="E119" s="138" t="s">
        <v>322</v>
      </c>
      <c r="F119" s="120" t="s">
        <v>121</v>
      </c>
      <c r="G119" s="142">
        <f>'прил 6'!G109+'прил 6'!G244</f>
        <v>13253</v>
      </c>
    </row>
    <row r="120" spans="1:7" ht="25.5">
      <c r="A120" s="85"/>
      <c r="B120" s="119" t="s">
        <v>218</v>
      </c>
      <c r="C120" s="120" t="s">
        <v>92</v>
      </c>
      <c r="D120" s="120" t="s">
        <v>57</v>
      </c>
      <c r="E120" s="138" t="s">
        <v>140</v>
      </c>
      <c r="F120" s="120"/>
      <c r="G120" s="142">
        <f>G121</f>
        <v>492.8817</v>
      </c>
    </row>
    <row r="121" spans="1:7" ht="25.5">
      <c r="A121" s="85"/>
      <c r="B121" s="119" t="s">
        <v>219</v>
      </c>
      <c r="C121" s="120" t="s">
        <v>92</v>
      </c>
      <c r="D121" s="120" t="s">
        <v>57</v>
      </c>
      <c r="E121" s="138" t="s">
        <v>222</v>
      </c>
      <c r="F121" s="120"/>
      <c r="G121" s="142">
        <f>G122</f>
        <v>492.8817</v>
      </c>
    </row>
    <row r="122" spans="1:7" ht="63.75">
      <c r="A122" s="85"/>
      <c r="B122" s="118" t="s">
        <v>220</v>
      </c>
      <c r="C122" s="120" t="s">
        <v>92</v>
      </c>
      <c r="D122" s="120" t="s">
        <v>57</v>
      </c>
      <c r="E122" s="138" t="s">
        <v>223</v>
      </c>
      <c r="F122" s="120"/>
      <c r="G122" s="142">
        <f>G123</f>
        <v>492.8817</v>
      </c>
    </row>
    <row r="123" spans="1:7" ht="25.5">
      <c r="A123" s="85"/>
      <c r="B123" s="119" t="s">
        <v>221</v>
      </c>
      <c r="C123" s="120" t="s">
        <v>92</v>
      </c>
      <c r="D123" s="120" t="s">
        <v>57</v>
      </c>
      <c r="E123" s="138" t="s">
        <v>224</v>
      </c>
      <c r="F123" s="120"/>
      <c r="G123" s="142">
        <f>G124</f>
        <v>492.8817</v>
      </c>
    </row>
    <row r="124" spans="1:7" ht="12.75">
      <c r="A124" s="85"/>
      <c r="B124" s="119" t="s">
        <v>123</v>
      </c>
      <c r="C124" s="120" t="s">
        <v>92</v>
      </c>
      <c r="D124" s="120" t="s">
        <v>57</v>
      </c>
      <c r="E124" s="138" t="s">
        <v>224</v>
      </c>
      <c r="F124" s="120" t="s">
        <v>121</v>
      </c>
      <c r="G124" s="142">
        <f>'прил 6'!G249</f>
        <v>492.8817</v>
      </c>
    </row>
    <row r="125" spans="1:7" ht="12.75">
      <c r="A125" s="85"/>
      <c r="B125" s="119" t="s">
        <v>135</v>
      </c>
      <c r="C125" s="120" t="s">
        <v>92</v>
      </c>
      <c r="D125" s="120" t="s">
        <v>57</v>
      </c>
      <c r="E125" s="138" t="s">
        <v>167</v>
      </c>
      <c r="F125" s="120"/>
      <c r="G125" s="142">
        <f>G126</f>
        <v>2078.61288</v>
      </c>
    </row>
    <row r="126" spans="1:7" ht="12.75">
      <c r="A126" s="85"/>
      <c r="B126" s="119" t="s">
        <v>155</v>
      </c>
      <c r="C126" s="120" t="s">
        <v>92</v>
      </c>
      <c r="D126" s="120" t="s">
        <v>57</v>
      </c>
      <c r="E126" s="138" t="s">
        <v>176</v>
      </c>
      <c r="F126" s="120"/>
      <c r="G126" s="142">
        <f>G127</f>
        <v>2078.61288</v>
      </c>
    </row>
    <row r="127" spans="1:7" ht="12.75">
      <c r="A127" s="85"/>
      <c r="B127" s="119" t="s">
        <v>123</v>
      </c>
      <c r="C127" s="120" t="s">
        <v>92</v>
      </c>
      <c r="D127" s="120" t="s">
        <v>57</v>
      </c>
      <c r="E127" s="138" t="s">
        <v>176</v>
      </c>
      <c r="F127" s="120" t="s">
        <v>121</v>
      </c>
      <c r="G127" s="142">
        <f>'прил 6'!G104</f>
        <v>2078.61288</v>
      </c>
    </row>
    <row r="128" spans="1:8" s="111" customFormat="1" ht="12.75">
      <c r="A128" s="105">
        <v>4</v>
      </c>
      <c r="B128" s="106" t="s">
        <v>93</v>
      </c>
      <c r="C128" s="107" t="s">
        <v>94</v>
      </c>
      <c r="D128" s="107"/>
      <c r="E128" s="107"/>
      <c r="F128" s="107"/>
      <c r="G128" s="109">
        <f>G129+G149+G164+G183</f>
        <v>110825.75133</v>
      </c>
      <c r="H128" s="110"/>
    </row>
    <row r="129" spans="1:7" ht="12.75">
      <c r="A129" s="85"/>
      <c r="B129" s="86" t="s">
        <v>71</v>
      </c>
      <c r="C129" s="87" t="s">
        <v>94</v>
      </c>
      <c r="D129" s="87" t="s">
        <v>85</v>
      </c>
      <c r="E129" s="87"/>
      <c r="F129" s="87"/>
      <c r="G129" s="141">
        <f>G130+G134+G144</f>
        <v>15092.807110000002</v>
      </c>
    </row>
    <row r="130" spans="1:7" ht="25.5">
      <c r="A130" s="85"/>
      <c r="B130" s="119" t="s">
        <v>226</v>
      </c>
      <c r="C130" s="120" t="s">
        <v>94</v>
      </c>
      <c r="D130" s="120" t="s">
        <v>85</v>
      </c>
      <c r="E130" s="138" t="s">
        <v>177</v>
      </c>
      <c r="F130" s="120"/>
      <c r="G130" s="142">
        <f>G131</f>
        <v>1500</v>
      </c>
    </row>
    <row r="131" spans="1:7" ht="63.75">
      <c r="A131" s="85"/>
      <c r="B131" s="118" t="s">
        <v>227</v>
      </c>
      <c r="C131" s="120" t="s">
        <v>94</v>
      </c>
      <c r="D131" s="120" t="s">
        <v>85</v>
      </c>
      <c r="E131" s="138" t="s">
        <v>228</v>
      </c>
      <c r="F131" s="120"/>
      <c r="G131" s="142">
        <f>G132</f>
        <v>1500</v>
      </c>
    </row>
    <row r="132" spans="1:7" ht="25.5">
      <c r="A132" s="85"/>
      <c r="B132" s="119" t="s">
        <v>141</v>
      </c>
      <c r="C132" s="120" t="s">
        <v>94</v>
      </c>
      <c r="D132" s="120" t="s">
        <v>85</v>
      </c>
      <c r="E132" s="138" t="s">
        <v>229</v>
      </c>
      <c r="F132" s="120"/>
      <c r="G132" s="142">
        <f>G133</f>
        <v>1500</v>
      </c>
    </row>
    <row r="133" spans="1:7" ht="12.75">
      <c r="A133" s="85"/>
      <c r="B133" s="119" t="s">
        <v>123</v>
      </c>
      <c r="C133" s="120" t="s">
        <v>94</v>
      </c>
      <c r="D133" s="120" t="s">
        <v>85</v>
      </c>
      <c r="E133" s="138" t="s">
        <v>229</v>
      </c>
      <c r="F133" s="120" t="s">
        <v>121</v>
      </c>
      <c r="G133" s="142">
        <f>'прил 6'!G123</f>
        <v>1500</v>
      </c>
    </row>
    <row r="134" spans="1:7" ht="25.5">
      <c r="A134" s="85"/>
      <c r="B134" s="118" t="s">
        <v>149</v>
      </c>
      <c r="C134" s="120" t="s">
        <v>94</v>
      </c>
      <c r="D134" s="120" t="s">
        <v>85</v>
      </c>
      <c r="E134" s="138" t="s">
        <v>292</v>
      </c>
      <c r="F134" s="120"/>
      <c r="G134" s="142">
        <f>G135+G139</f>
        <v>1660.692</v>
      </c>
    </row>
    <row r="135" spans="1:7" ht="38.25">
      <c r="A135" s="85"/>
      <c r="B135" s="121" t="s">
        <v>147</v>
      </c>
      <c r="C135" s="120" t="s">
        <v>94</v>
      </c>
      <c r="D135" s="120" t="s">
        <v>85</v>
      </c>
      <c r="E135" s="138" t="s">
        <v>299</v>
      </c>
      <c r="F135" s="120"/>
      <c r="G135" s="142">
        <f>G136</f>
        <v>200</v>
      </c>
    </row>
    <row r="136" spans="1:7" ht="76.5">
      <c r="A136" s="85"/>
      <c r="B136" s="121" t="s">
        <v>148</v>
      </c>
      <c r="C136" s="120" t="s">
        <v>94</v>
      </c>
      <c r="D136" s="120" t="s">
        <v>85</v>
      </c>
      <c r="E136" s="138" t="s">
        <v>300</v>
      </c>
      <c r="F136" s="120"/>
      <c r="G136" s="142">
        <f>G137</f>
        <v>200</v>
      </c>
    </row>
    <row r="137" spans="1:7" ht="25.5">
      <c r="A137" s="85"/>
      <c r="B137" s="121" t="s">
        <v>26</v>
      </c>
      <c r="C137" s="120" t="s">
        <v>94</v>
      </c>
      <c r="D137" s="120" t="s">
        <v>85</v>
      </c>
      <c r="E137" s="138" t="s">
        <v>301</v>
      </c>
      <c r="F137" s="120"/>
      <c r="G137" s="142">
        <f>G138</f>
        <v>200</v>
      </c>
    </row>
    <row r="138" spans="1:7" ht="12.75">
      <c r="A138" s="85"/>
      <c r="B138" s="119" t="s">
        <v>123</v>
      </c>
      <c r="C138" s="120" t="s">
        <v>94</v>
      </c>
      <c r="D138" s="120" t="s">
        <v>85</v>
      </c>
      <c r="E138" s="138" t="s">
        <v>301</v>
      </c>
      <c r="F138" s="120" t="s">
        <v>121</v>
      </c>
      <c r="G138" s="142">
        <f>'прил 6'!G256</f>
        <v>200</v>
      </c>
    </row>
    <row r="139" spans="1:7" ht="38.25">
      <c r="A139" s="85"/>
      <c r="B139" s="118" t="s">
        <v>302</v>
      </c>
      <c r="C139" s="120" t="s">
        <v>94</v>
      </c>
      <c r="D139" s="120" t="s">
        <v>85</v>
      </c>
      <c r="E139" s="138" t="s">
        <v>305</v>
      </c>
      <c r="F139" s="120"/>
      <c r="G139" s="142">
        <f>G140</f>
        <v>1460.692</v>
      </c>
    </row>
    <row r="140" spans="1:7" ht="76.5">
      <c r="A140" s="85"/>
      <c r="B140" s="118" t="s">
        <v>303</v>
      </c>
      <c r="C140" s="120" t="s">
        <v>94</v>
      </c>
      <c r="D140" s="120" t="s">
        <v>85</v>
      </c>
      <c r="E140" s="138" t="s">
        <v>306</v>
      </c>
      <c r="F140" s="120"/>
      <c r="G140" s="142">
        <f>G141</f>
        <v>1460.692</v>
      </c>
    </row>
    <row r="141" spans="1:7" ht="12.75">
      <c r="A141" s="85"/>
      <c r="B141" s="119" t="s">
        <v>308</v>
      </c>
      <c r="C141" s="120" t="s">
        <v>94</v>
      </c>
      <c r="D141" s="120" t="s">
        <v>85</v>
      </c>
      <c r="E141" s="138" t="s">
        <v>307</v>
      </c>
      <c r="F141" s="120"/>
      <c r="G141" s="142">
        <f>G142+G143</f>
        <v>1460.692</v>
      </c>
    </row>
    <row r="142" spans="1:7" ht="12.75">
      <c r="A142" s="85"/>
      <c r="B142" s="119" t="s">
        <v>123</v>
      </c>
      <c r="C142" s="140" t="s">
        <v>94</v>
      </c>
      <c r="D142" s="140" t="s">
        <v>85</v>
      </c>
      <c r="E142" s="138" t="s">
        <v>307</v>
      </c>
      <c r="F142" s="140" t="s">
        <v>121</v>
      </c>
      <c r="G142" s="142">
        <f>'прил 6'!G209</f>
        <v>704.652</v>
      </c>
    </row>
    <row r="143" spans="1:7" ht="12.75">
      <c r="A143" s="85"/>
      <c r="B143" s="119" t="s">
        <v>137</v>
      </c>
      <c r="C143" s="140" t="s">
        <v>94</v>
      </c>
      <c r="D143" s="140" t="s">
        <v>85</v>
      </c>
      <c r="E143" s="138" t="s">
        <v>307</v>
      </c>
      <c r="F143" s="140" t="s">
        <v>3</v>
      </c>
      <c r="G143" s="142">
        <f>'прил 6'!G210</f>
        <v>756.04</v>
      </c>
    </row>
    <row r="144" spans="1:7" ht="12.75">
      <c r="A144" s="85"/>
      <c r="B144" s="119" t="s">
        <v>135</v>
      </c>
      <c r="C144" s="140" t="s">
        <v>94</v>
      </c>
      <c r="D144" s="140" t="s">
        <v>85</v>
      </c>
      <c r="E144" s="138" t="s">
        <v>167</v>
      </c>
      <c r="F144" s="140"/>
      <c r="G144" s="142">
        <f>G145+G147</f>
        <v>11932.11511</v>
      </c>
    </row>
    <row r="145" spans="1:7" ht="25.5">
      <c r="A145" s="85"/>
      <c r="B145" s="119" t="s">
        <v>156</v>
      </c>
      <c r="C145" s="120" t="s">
        <v>94</v>
      </c>
      <c r="D145" s="120" t="s">
        <v>85</v>
      </c>
      <c r="E145" s="138" t="s">
        <v>139</v>
      </c>
      <c r="F145" s="87"/>
      <c r="G145" s="141">
        <f>G146</f>
        <v>7465.01111</v>
      </c>
    </row>
    <row r="146" spans="1:7" ht="12.75">
      <c r="A146" s="85"/>
      <c r="B146" s="119" t="s">
        <v>125</v>
      </c>
      <c r="C146" s="120" t="s">
        <v>94</v>
      </c>
      <c r="D146" s="120" t="s">
        <v>85</v>
      </c>
      <c r="E146" s="138" t="s">
        <v>139</v>
      </c>
      <c r="F146" s="120" t="s">
        <v>124</v>
      </c>
      <c r="G146" s="141">
        <f>'прил 6'!G119</f>
        <v>7465.01111</v>
      </c>
    </row>
    <row r="147" spans="1:7" ht="12.75">
      <c r="A147" s="85"/>
      <c r="B147" s="119" t="s">
        <v>0</v>
      </c>
      <c r="C147" s="120" t="s">
        <v>94</v>
      </c>
      <c r="D147" s="120" t="s">
        <v>85</v>
      </c>
      <c r="E147" s="138" t="s">
        <v>18</v>
      </c>
      <c r="F147" s="120"/>
      <c r="G147" s="142">
        <f>G148</f>
        <v>4467.104</v>
      </c>
    </row>
    <row r="148" spans="1:7" ht="12.75">
      <c r="A148" s="85"/>
      <c r="B148" s="119" t="s">
        <v>123</v>
      </c>
      <c r="C148" s="120" t="s">
        <v>94</v>
      </c>
      <c r="D148" s="120" t="s">
        <v>85</v>
      </c>
      <c r="E148" s="138" t="s">
        <v>18</v>
      </c>
      <c r="F148" s="120" t="s">
        <v>121</v>
      </c>
      <c r="G148" s="142">
        <f>'прил 6'!G204</f>
        <v>4467.104</v>
      </c>
    </row>
    <row r="149" spans="1:7" ht="12.75">
      <c r="A149" s="85"/>
      <c r="B149" s="119" t="s">
        <v>95</v>
      </c>
      <c r="C149" s="120" t="s">
        <v>94</v>
      </c>
      <c r="D149" s="120" t="s">
        <v>56</v>
      </c>
      <c r="E149" s="120"/>
      <c r="F149" s="87"/>
      <c r="G149" s="141">
        <f>G150+G159</f>
        <v>12110.855130000002</v>
      </c>
    </row>
    <row r="150" spans="1:7" ht="38.25">
      <c r="A150" s="85"/>
      <c r="B150" s="119" t="s">
        <v>318</v>
      </c>
      <c r="C150" s="120" t="s">
        <v>94</v>
      </c>
      <c r="D150" s="120" t="s">
        <v>56</v>
      </c>
      <c r="E150" s="138" t="s">
        <v>27</v>
      </c>
      <c r="F150" s="120"/>
      <c r="G150" s="142">
        <f>G151</f>
        <v>1742.3007300000002</v>
      </c>
    </row>
    <row r="151" spans="1:7" ht="51">
      <c r="A151" s="85"/>
      <c r="B151" s="118" t="s">
        <v>328</v>
      </c>
      <c r="C151" s="120" t="s">
        <v>94</v>
      </c>
      <c r="D151" s="120" t="s">
        <v>56</v>
      </c>
      <c r="E151" s="138" t="s">
        <v>36</v>
      </c>
      <c r="F151" s="120"/>
      <c r="G151" s="142">
        <f>G152+G155+G157</f>
        <v>1742.3007300000002</v>
      </c>
    </row>
    <row r="152" spans="1:7" ht="89.25">
      <c r="A152" s="85"/>
      <c r="B152" s="118" t="s">
        <v>329</v>
      </c>
      <c r="C152" s="120" t="s">
        <v>94</v>
      </c>
      <c r="D152" s="120" t="s">
        <v>56</v>
      </c>
      <c r="E152" s="138" t="s">
        <v>37</v>
      </c>
      <c r="F152" s="120"/>
      <c r="G152" s="142">
        <f>G153</f>
        <v>380.9742</v>
      </c>
    </row>
    <row r="153" spans="1:7" ht="12.75">
      <c r="A153" s="85"/>
      <c r="B153" s="119" t="s">
        <v>145</v>
      </c>
      <c r="C153" s="120" t="s">
        <v>94</v>
      </c>
      <c r="D153" s="120" t="s">
        <v>56</v>
      </c>
      <c r="E153" s="138" t="s">
        <v>38</v>
      </c>
      <c r="F153" s="87"/>
      <c r="G153" s="141">
        <f>G154</f>
        <v>380.9742</v>
      </c>
    </row>
    <row r="154" spans="1:7" ht="12.75">
      <c r="A154" s="85"/>
      <c r="B154" s="119" t="s">
        <v>123</v>
      </c>
      <c r="C154" s="120" t="s">
        <v>94</v>
      </c>
      <c r="D154" s="120" t="s">
        <v>56</v>
      </c>
      <c r="E154" s="138" t="s">
        <v>38</v>
      </c>
      <c r="F154" s="120" t="s">
        <v>121</v>
      </c>
      <c r="G154" s="141">
        <f>'прил 6'!G134</f>
        <v>380.9742</v>
      </c>
    </row>
    <row r="155" spans="1:7" ht="25.5">
      <c r="A155" s="85"/>
      <c r="B155" s="119" t="s">
        <v>330</v>
      </c>
      <c r="C155" s="120" t="s">
        <v>94</v>
      </c>
      <c r="D155" s="120" t="s">
        <v>56</v>
      </c>
      <c r="E155" s="138" t="s">
        <v>327</v>
      </c>
      <c r="F155" s="87"/>
      <c r="G155" s="141">
        <f>G156</f>
        <v>1300</v>
      </c>
    </row>
    <row r="156" spans="1:7" ht="12.75">
      <c r="A156" s="85"/>
      <c r="B156" s="119" t="s">
        <v>123</v>
      </c>
      <c r="C156" s="120" t="s">
        <v>94</v>
      </c>
      <c r="D156" s="120" t="s">
        <v>56</v>
      </c>
      <c r="E156" s="138" t="s">
        <v>327</v>
      </c>
      <c r="F156" s="120" t="s">
        <v>121</v>
      </c>
      <c r="G156" s="141">
        <f>'прил 6'!G136</f>
        <v>1300</v>
      </c>
    </row>
    <row r="157" spans="1:7" ht="63.75">
      <c r="A157" s="85"/>
      <c r="B157" s="118" t="s">
        <v>331</v>
      </c>
      <c r="C157" s="228" t="s">
        <v>94</v>
      </c>
      <c r="D157" s="228" t="s">
        <v>56</v>
      </c>
      <c r="E157" s="119" t="s">
        <v>332</v>
      </c>
      <c r="F157" s="120"/>
      <c r="G157" s="141">
        <f>G158</f>
        <v>61.32653</v>
      </c>
    </row>
    <row r="158" spans="1:7" ht="12.75">
      <c r="A158" s="85"/>
      <c r="B158" s="119" t="s">
        <v>123</v>
      </c>
      <c r="C158" s="228" t="s">
        <v>94</v>
      </c>
      <c r="D158" s="228" t="s">
        <v>56</v>
      </c>
      <c r="E158" s="119" t="s">
        <v>332</v>
      </c>
      <c r="F158" s="120" t="s">
        <v>121</v>
      </c>
      <c r="G158" s="141">
        <f>'прил 6'!G138</f>
        <v>61.32653</v>
      </c>
    </row>
    <row r="159" spans="1:7" ht="12.75">
      <c r="A159" s="85"/>
      <c r="B159" s="119" t="s">
        <v>134</v>
      </c>
      <c r="C159" s="120" t="s">
        <v>94</v>
      </c>
      <c r="D159" s="120" t="s">
        <v>56</v>
      </c>
      <c r="E159" s="119" t="s">
        <v>167</v>
      </c>
      <c r="F159" s="120"/>
      <c r="G159" s="141">
        <f>G160+G162</f>
        <v>10368.5544</v>
      </c>
    </row>
    <row r="160" spans="1:7" ht="25.5">
      <c r="A160" s="85"/>
      <c r="B160" s="119" t="s">
        <v>151</v>
      </c>
      <c r="C160" s="120" t="s">
        <v>94</v>
      </c>
      <c r="D160" s="120" t="s">
        <v>56</v>
      </c>
      <c r="E160" s="119" t="s">
        <v>143</v>
      </c>
      <c r="F160" s="120"/>
      <c r="G160" s="141">
        <f>G161</f>
        <v>5505.738</v>
      </c>
    </row>
    <row r="161" spans="1:7" ht="12.75">
      <c r="A161" s="85"/>
      <c r="B161" s="119" t="s">
        <v>125</v>
      </c>
      <c r="C161" s="120" t="s">
        <v>94</v>
      </c>
      <c r="D161" s="120" t="s">
        <v>56</v>
      </c>
      <c r="E161" s="119" t="s">
        <v>143</v>
      </c>
      <c r="F161" s="120" t="s">
        <v>124</v>
      </c>
      <c r="G161" s="141">
        <f>'прил 6'!G127</f>
        <v>5505.738</v>
      </c>
    </row>
    <row r="162" spans="1:7" ht="38.25">
      <c r="A162" s="85"/>
      <c r="B162" s="119" t="s">
        <v>339</v>
      </c>
      <c r="C162" s="120" t="s">
        <v>94</v>
      </c>
      <c r="D162" s="120" t="s">
        <v>56</v>
      </c>
      <c r="E162" s="119" t="s">
        <v>144</v>
      </c>
      <c r="F162" s="87"/>
      <c r="G162" s="141">
        <f>G163</f>
        <v>4862.8164</v>
      </c>
    </row>
    <row r="163" spans="1:7" ht="12.75">
      <c r="A163" s="85"/>
      <c r="B163" s="119" t="s">
        <v>125</v>
      </c>
      <c r="C163" s="120" t="s">
        <v>94</v>
      </c>
      <c r="D163" s="120" t="s">
        <v>56</v>
      </c>
      <c r="E163" s="119" t="s">
        <v>144</v>
      </c>
      <c r="F163" s="120" t="s">
        <v>124</v>
      </c>
      <c r="G163" s="141">
        <f>'прил 6'!G129</f>
        <v>4862.8164</v>
      </c>
    </row>
    <row r="164" spans="1:7" ht="12.75">
      <c r="A164" s="85"/>
      <c r="B164" s="119" t="s">
        <v>108</v>
      </c>
      <c r="C164" s="87" t="s">
        <v>94</v>
      </c>
      <c r="D164" s="87" t="s">
        <v>112</v>
      </c>
      <c r="E164" s="87"/>
      <c r="F164" s="87"/>
      <c r="G164" s="141">
        <f>G165+G172</f>
        <v>73100.42301</v>
      </c>
    </row>
    <row r="165" spans="1:7" ht="38.25">
      <c r="A165" s="85"/>
      <c r="B165" s="119" t="s">
        <v>318</v>
      </c>
      <c r="C165" s="120" t="s">
        <v>94</v>
      </c>
      <c r="D165" s="143" t="s">
        <v>112</v>
      </c>
      <c r="E165" s="119" t="s">
        <v>27</v>
      </c>
      <c r="F165" s="87"/>
      <c r="G165" s="88">
        <f>G166</f>
        <v>1575</v>
      </c>
    </row>
    <row r="166" spans="1:7" ht="51">
      <c r="A166" s="85"/>
      <c r="B166" s="118" t="s">
        <v>324</v>
      </c>
      <c r="C166" s="120" t="s">
        <v>94</v>
      </c>
      <c r="D166" s="143" t="s">
        <v>112</v>
      </c>
      <c r="E166" s="119" t="s">
        <v>326</v>
      </c>
      <c r="F166" s="87"/>
      <c r="G166" s="88">
        <f>G167</f>
        <v>1575</v>
      </c>
    </row>
    <row r="167" spans="1:7" ht="76.5">
      <c r="A167" s="85"/>
      <c r="B167" s="118" t="s">
        <v>325</v>
      </c>
      <c r="C167" s="120" t="s">
        <v>94</v>
      </c>
      <c r="D167" s="143" t="s">
        <v>112</v>
      </c>
      <c r="E167" s="119" t="s">
        <v>321</v>
      </c>
      <c r="F167" s="87"/>
      <c r="G167" s="88">
        <f>G168+G170</f>
        <v>1575</v>
      </c>
    </row>
    <row r="168" spans="1:7" ht="12.75">
      <c r="A168" s="85"/>
      <c r="B168" s="119" t="s">
        <v>4</v>
      </c>
      <c r="C168" s="120" t="s">
        <v>94</v>
      </c>
      <c r="D168" s="143" t="s">
        <v>112</v>
      </c>
      <c r="E168" s="119" t="s">
        <v>337</v>
      </c>
      <c r="F168" s="120"/>
      <c r="G168" s="88">
        <f>G169</f>
        <v>1075</v>
      </c>
    </row>
    <row r="169" spans="1:7" ht="12.75">
      <c r="A169" s="85"/>
      <c r="B169" s="119" t="s">
        <v>123</v>
      </c>
      <c r="C169" s="120" t="s">
        <v>94</v>
      </c>
      <c r="D169" s="120" t="s">
        <v>112</v>
      </c>
      <c r="E169" s="119" t="s">
        <v>337</v>
      </c>
      <c r="F169" s="120" t="s">
        <v>121</v>
      </c>
      <c r="G169" s="142">
        <f>'прил 6'!G144</f>
        <v>1075</v>
      </c>
    </row>
    <row r="170" spans="1:7" ht="25.5">
      <c r="A170" s="85"/>
      <c r="B170" s="119" t="s">
        <v>355</v>
      </c>
      <c r="C170" s="120" t="s">
        <v>94</v>
      </c>
      <c r="D170" s="120" t="s">
        <v>112</v>
      </c>
      <c r="E170" s="119" t="s">
        <v>354</v>
      </c>
      <c r="F170" s="120"/>
      <c r="G170" s="142">
        <f>G171</f>
        <v>500</v>
      </c>
    </row>
    <row r="171" spans="1:7" ht="12.75">
      <c r="A171" s="85"/>
      <c r="B171" s="119" t="s">
        <v>123</v>
      </c>
      <c r="C171" s="120" t="s">
        <v>94</v>
      </c>
      <c r="D171" s="120" t="s">
        <v>112</v>
      </c>
      <c r="E171" s="119" t="s">
        <v>354</v>
      </c>
      <c r="F171" s="120" t="s">
        <v>121</v>
      </c>
      <c r="G171" s="142">
        <f>'прил 6'!G262</f>
        <v>500</v>
      </c>
    </row>
    <row r="172" spans="1:7" ht="12.75">
      <c r="A172" s="85"/>
      <c r="B172" s="119" t="s">
        <v>135</v>
      </c>
      <c r="C172" s="228" t="s">
        <v>94</v>
      </c>
      <c r="D172" s="228" t="s">
        <v>112</v>
      </c>
      <c r="E172" s="119" t="s">
        <v>167</v>
      </c>
      <c r="F172" s="120"/>
      <c r="G172" s="142">
        <f>G173+G175+G177+G179+G181</f>
        <v>71525.42301</v>
      </c>
    </row>
    <row r="173" spans="1:7" ht="12.75">
      <c r="A173" s="85"/>
      <c r="B173" s="119" t="s">
        <v>158</v>
      </c>
      <c r="C173" s="228" t="s">
        <v>94</v>
      </c>
      <c r="D173" s="228" t="s">
        <v>112</v>
      </c>
      <c r="E173" s="119" t="s">
        <v>6</v>
      </c>
      <c r="F173" s="120"/>
      <c r="G173" s="142">
        <f>G174</f>
        <v>11819</v>
      </c>
    </row>
    <row r="174" spans="1:7" ht="12.75">
      <c r="A174" s="85"/>
      <c r="B174" s="119" t="s">
        <v>123</v>
      </c>
      <c r="C174" s="228" t="s">
        <v>94</v>
      </c>
      <c r="D174" s="228" t="s">
        <v>112</v>
      </c>
      <c r="E174" s="119" t="s">
        <v>6</v>
      </c>
      <c r="F174" s="120" t="s">
        <v>121</v>
      </c>
      <c r="G174" s="139">
        <f>'прил 6'!G153</f>
        <v>11819</v>
      </c>
    </row>
    <row r="175" spans="1:7" ht="12.75">
      <c r="A175" s="85"/>
      <c r="B175" s="119" t="s">
        <v>159</v>
      </c>
      <c r="C175" s="228" t="s">
        <v>94</v>
      </c>
      <c r="D175" s="228" t="s">
        <v>112</v>
      </c>
      <c r="E175" s="119" t="s">
        <v>7</v>
      </c>
      <c r="F175" s="120"/>
      <c r="G175" s="139">
        <f>G176</f>
        <v>2105.55901</v>
      </c>
    </row>
    <row r="176" spans="1:7" ht="12.75">
      <c r="A176" s="85"/>
      <c r="B176" s="119" t="s">
        <v>123</v>
      </c>
      <c r="C176" s="228" t="s">
        <v>94</v>
      </c>
      <c r="D176" s="228" t="s">
        <v>112</v>
      </c>
      <c r="E176" s="119" t="s">
        <v>7</v>
      </c>
      <c r="F176" s="120" t="s">
        <v>121</v>
      </c>
      <c r="G176" s="139">
        <f>'прил 6'!G155</f>
        <v>2105.55901</v>
      </c>
    </row>
    <row r="177" spans="1:7" ht="12.75">
      <c r="A177" s="85"/>
      <c r="B177" s="119" t="s">
        <v>69</v>
      </c>
      <c r="C177" s="228" t="s">
        <v>94</v>
      </c>
      <c r="D177" s="228" t="s">
        <v>112</v>
      </c>
      <c r="E177" s="119" t="s">
        <v>8</v>
      </c>
      <c r="F177" s="120"/>
      <c r="G177" s="139">
        <f>G178</f>
        <v>799.904</v>
      </c>
    </row>
    <row r="178" spans="1:7" ht="12.75">
      <c r="A178" s="85"/>
      <c r="B178" s="119" t="s">
        <v>123</v>
      </c>
      <c r="C178" s="228" t="s">
        <v>94</v>
      </c>
      <c r="D178" s="228" t="s">
        <v>112</v>
      </c>
      <c r="E178" s="119" t="s">
        <v>8</v>
      </c>
      <c r="F178" s="120" t="s">
        <v>121</v>
      </c>
      <c r="G178" s="139">
        <f>'прил 6'!G157</f>
        <v>799.904</v>
      </c>
    </row>
    <row r="179" spans="1:7" ht="12.75">
      <c r="A179" s="85"/>
      <c r="B179" s="119" t="s">
        <v>349</v>
      </c>
      <c r="C179" s="228" t="s">
        <v>94</v>
      </c>
      <c r="D179" s="228" t="s">
        <v>112</v>
      </c>
      <c r="E179" s="119" t="s">
        <v>348</v>
      </c>
      <c r="F179" s="120"/>
      <c r="G179" s="139">
        <f>G180</f>
        <v>24</v>
      </c>
    </row>
    <row r="180" spans="1:7" ht="12.75">
      <c r="A180" s="85"/>
      <c r="B180" s="119" t="s">
        <v>123</v>
      </c>
      <c r="C180" s="228" t="s">
        <v>94</v>
      </c>
      <c r="D180" s="228" t="s">
        <v>112</v>
      </c>
      <c r="E180" s="119" t="s">
        <v>348</v>
      </c>
      <c r="F180" s="120" t="s">
        <v>121</v>
      </c>
      <c r="G180" s="139">
        <f>'прил 6'!G159</f>
        <v>24</v>
      </c>
    </row>
    <row r="181" spans="1:7" ht="25.5">
      <c r="A181" s="85"/>
      <c r="B181" s="119" t="s">
        <v>150</v>
      </c>
      <c r="C181" s="228" t="s">
        <v>94</v>
      </c>
      <c r="D181" s="228" t="s">
        <v>112</v>
      </c>
      <c r="E181" s="119" t="s">
        <v>5</v>
      </c>
      <c r="F181" s="87"/>
      <c r="G181" s="88">
        <f>G182</f>
        <v>56776.96</v>
      </c>
    </row>
    <row r="182" spans="1:7" ht="12.75">
      <c r="A182" s="85"/>
      <c r="B182" s="119" t="s">
        <v>138</v>
      </c>
      <c r="C182" s="228" t="s">
        <v>94</v>
      </c>
      <c r="D182" s="228" t="s">
        <v>112</v>
      </c>
      <c r="E182" s="119" t="s">
        <v>5</v>
      </c>
      <c r="F182" s="120" t="s">
        <v>130</v>
      </c>
      <c r="G182" s="88">
        <f>'прил 6'!G147</f>
        <v>56776.96</v>
      </c>
    </row>
    <row r="183" spans="1:7" ht="12.75">
      <c r="A183" s="85"/>
      <c r="B183" s="119" t="s">
        <v>97</v>
      </c>
      <c r="C183" s="228" t="s">
        <v>94</v>
      </c>
      <c r="D183" s="228" t="s">
        <v>94</v>
      </c>
      <c r="E183" s="119"/>
      <c r="F183" s="87"/>
      <c r="G183" s="88">
        <f>G184</f>
        <v>10521.666079999999</v>
      </c>
    </row>
    <row r="184" spans="1:7" ht="38.25">
      <c r="A184" s="85"/>
      <c r="B184" s="118" t="s">
        <v>334</v>
      </c>
      <c r="C184" s="228" t="s">
        <v>94</v>
      </c>
      <c r="D184" s="228" t="s">
        <v>94</v>
      </c>
      <c r="E184" s="119" t="s">
        <v>28</v>
      </c>
      <c r="F184" s="87"/>
      <c r="G184" s="88">
        <f>G185</f>
        <v>10521.666079999999</v>
      </c>
    </row>
    <row r="185" spans="1:7" ht="76.5">
      <c r="A185" s="85"/>
      <c r="B185" s="118" t="s">
        <v>335</v>
      </c>
      <c r="C185" s="228" t="s">
        <v>94</v>
      </c>
      <c r="D185" s="228" t="s">
        <v>94</v>
      </c>
      <c r="E185" s="119" t="s">
        <v>29</v>
      </c>
      <c r="F185" s="87"/>
      <c r="G185" s="88">
        <f>G186</f>
        <v>10521.666079999999</v>
      </c>
    </row>
    <row r="186" spans="1:7" ht="25.5">
      <c r="A186" s="85"/>
      <c r="B186" s="119" t="s">
        <v>333</v>
      </c>
      <c r="C186" s="228" t="s">
        <v>94</v>
      </c>
      <c r="D186" s="228" t="s">
        <v>94</v>
      </c>
      <c r="E186" s="119" t="s">
        <v>30</v>
      </c>
      <c r="F186" s="87"/>
      <c r="G186" s="88">
        <f>G187+G188</f>
        <v>10521.666079999999</v>
      </c>
    </row>
    <row r="187" spans="1:7" ht="38.25">
      <c r="A187" s="85"/>
      <c r="B187" s="119" t="s">
        <v>122</v>
      </c>
      <c r="C187" s="228" t="s">
        <v>94</v>
      </c>
      <c r="D187" s="228" t="s">
        <v>94</v>
      </c>
      <c r="E187" s="119" t="s">
        <v>30</v>
      </c>
      <c r="F187" s="120" t="s">
        <v>120</v>
      </c>
      <c r="G187" s="88">
        <f>'прил 6'!G165</f>
        <v>10511.666079999999</v>
      </c>
    </row>
    <row r="188" spans="1:7" ht="12.75">
      <c r="A188" s="85"/>
      <c r="B188" s="119" t="s">
        <v>125</v>
      </c>
      <c r="C188" s="228" t="s">
        <v>94</v>
      </c>
      <c r="D188" s="228" t="s">
        <v>94</v>
      </c>
      <c r="E188" s="119" t="s">
        <v>30</v>
      </c>
      <c r="F188" s="120" t="s">
        <v>124</v>
      </c>
      <c r="G188" s="88">
        <f>'прил 6'!G166</f>
        <v>10</v>
      </c>
    </row>
    <row r="189" spans="1:8" s="111" customFormat="1" ht="12.75">
      <c r="A189" s="105">
        <v>5</v>
      </c>
      <c r="B189" s="108" t="s">
        <v>62</v>
      </c>
      <c r="C189" s="107" t="s">
        <v>54</v>
      </c>
      <c r="D189" s="107"/>
      <c r="E189" s="107"/>
      <c r="F189" s="107"/>
      <c r="G189" s="109">
        <f>G190</f>
        <v>445</v>
      </c>
      <c r="H189" s="110"/>
    </row>
    <row r="190" spans="1:7" ht="12.75">
      <c r="A190" s="85"/>
      <c r="B190" s="119" t="s">
        <v>64</v>
      </c>
      <c r="C190" s="228" t="s">
        <v>54</v>
      </c>
      <c r="D190" s="228" t="s">
        <v>54</v>
      </c>
      <c r="E190" s="228"/>
      <c r="F190" s="120"/>
      <c r="G190" s="236">
        <f>G191</f>
        <v>445</v>
      </c>
    </row>
    <row r="191" spans="1:7" ht="25.5">
      <c r="A191" s="85"/>
      <c r="B191" s="119" t="s">
        <v>283</v>
      </c>
      <c r="C191" s="228" t="s">
        <v>54</v>
      </c>
      <c r="D191" s="228" t="s">
        <v>54</v>
      </c>
      <c r="E191" s="228" t="s">
        <v>272</v>
      </c>
      <c r="F191" s="120"/>
      <c r="G191" s="236">
        <f>G192</f>
        <v>445</v>
      </c>
    </row>
    <row r="192" spans="1:7" ht="38.25">
      <c r="A192" s="85"/>
      <c r="B192" s="119" t="s">
        <v>284</v>
      </c>
      <c r="C192" s="228" t="s">
        <v>54</v>
      </c>
      <c r="D192" s="228" t="s">
        <v>54</v>
      </c>
      <c r="E192" s="228" t="s">
        <v>285</v>
      </c>
      <c r="F192" s="120"/>
      <c r="G192" s="236">
        <f>G193</f>
        <v>445</v>
      </c>
    </row>
    <row r="193" spans="1:7" ht="63.75">
      <c r="A193" s="85"/>
      <c r="B193" s="118" t="s">
        <v>287</v>
      </c>
      <c r="C193" s="228" t="s">
        <v>54</v>
      </c>
      <c r="D193" s="228" t="s">
        <v>54</v>
      </c>
      <c r="E193" s="228" t="s">
        <v>286</v>
      </c>
      <c r="F193" s="120"/>
      <c r="G193" s="236">
        <f>G194+G196</f>
        <v>445</v>
      </c>
    </row>
    <row r="194" spans="1:7" ht="25.5">
      <c r="A194" s="85"/>
      <c r="B194" s="119" t="s">
        <v>31</v>
      </c>
      <c r="C194" s="228" t="s">
        <v>54</v>
      </c>
      <c r="D194" s="228" t="s">
        <v>54</v>
      </c>
      <c r="E194" s="228" t="s">
        <v>288</v>
      </c>
      <c r="F194" s="120"/>
      <c r="G194" s="236">
        <f>G195</f>
        <v>361</v>
      </c>
    </row>
    <row r="195" spans="1:7" ht="12.75">
      <c r="A195" s="85"/>
      <c r="B195" s="119" t="s">
        <v>123</v>
      </c>
      <c r="C195" s="228" t="s">
        <v>54</v>
      </c>
      <c r="D195" s="228" t="s">
        <v>54</v>
      </c>
      <c r="E195" s="228" t="s">
        <v>288</v>
      </c>
      <c r="F195" s="120" t="s">
        <v>121</v>
      </c>
      <c r="G195" s="236">
        <f>'прил 6'!G281</f>
        <v>361</v>
      </c>
    </row>
    <row r="196" spans="1:7" ht="12.75">
      <c r="A196" s="85"/>
      <c r="B196" s="119" t="s">
        <v>32</v>
      </c>
      <c r="C196" s="228" t="s">
        <v>54</v>
      </c>
      <c r="D196" s="228" t="s">
        <v>54</v>
      </c>
      <c r="E196" s="228" t="s">
        <v>289</v>
      </c>
      <c r="F196" s="120"/>
      <c r="G196" s="236">
        <f>G197</f>
        <v>84</v>
      </c>
    </row>
    <row r="197" spans="1:7" ht="12.75">
      <c r="A197" s="85"/>
      <c r="B197" s="119" t="s">
        <v>123</v>
      </c>
      <c r="C197" s="228" t="s">
        <v>54</v>
      </c>
      <c r="D197" s="228" t="s">
        <v>54</v>
      </c>
      <c r="E197" s="228" t="s">
        <v>289</v>
      </c>
      <c r="F197" s="120" t="s">
        <v>121</v>
      </c>
      <c r="G197" s="236">
        <f>'прил 6'!G283</f>
        <v>84</v>
      </c>
    </row>
    <row r="198" spans="1:8" s="111" customFormat="1" ht="12.75">
      <c r="A198" s="105">
        <v>6</v>
      </c>
      <c r="B198" s="106" t="s">
        <v>197</v>
      </c>
      <c r="C198" s="107" t="s">
        <v>98</v>
      </c>
      <c r="D198" s="107"/>
      <c r="E198" s="107"/>
      <c r="F198" s="107"/>
      <c r="G198" s="237">
        <f>G199+G203</f>
        <v>26513.6108</v>
      </c>
      <c r="H198" s="110"/>
    </row>
    <row r="199" spans="1:7" ht="12.75">
      <c r="A199" s="85"/>
      <c r="B199" s="119" t="s">
        <v>73</v>
      </c>
      <c r="C199" s="228" t="s">
        <v>98</v>
      </c>
      <c r="D199" s="228" t="s">
        <v>85</v>
      </c>
      <c r="E199" s="228"/>
      <c r="F199" s="228"/>
      <c r="G199" s="236">
        <f>G200</f>
        <v>25623.6108</v>
      </c>
    </row>
    <row r="200" spans="1:7" ht="12.75">
      <c r="A200" s="85"/>
      <c r="B200" s="119" t="s">
        <v>135</v>
      </c>
      <c r="C200" s="228" t="s">
        <v>98</v>
      </c>
      <c r="D200" s="228" t="s">
        <v>85</v>
      </c>
      <c r="E200" s="228" t="s">
        <v>167</v>
      </c>
      <c r="F200" s="228"/>
      <c r="G200" s="236">
        <f>G201</f>
        <v>25623.6108</v>
      </c>
    </row>
    <row r="201" spans="1:7" ht="25.5">
      <c r="A201" s="85"/>
      <c r="B201" s="119" t="s">
        <v>2</v>
      </c>
      <c r="C201" s="228" t="s">
        <v>98</v>
      </c>
      <c r="D201" s="228" t="s">
        <v>85</v>
      </c>
      <c r="E201" s="228" t="s">
        <v>33</v>
      </c>
      <c r="F201" s="228"/>
      <c r="G201" s="236">
        <f>G202</f>
        <v>25623.6108</v>
      </c>
    </row>
    <row r="202" spans="1:7" ht="12.75">
      <c r="A202" s="85"/>
      <c r="B202" s="119" t="s">
        <v>138</v>
      </c>
      <c r="C202" s="228" t="s">
        <v>98</v>
      </c>
      <c r="D202" s="228" t="s">
        <v>85</v>
      </c>
      <c r="E202" s="228" t="s">
        <v>33</v>
      </c>
      <c r="F202" s="228" t="s">
        <v>130</v>
      </c>
      <c r="G202" s="236">
        <f>'прил 6'!G288</f>
        <v>25623.6108</v>
      </c>
    </row>
    <row r="203" spans="1:7" ht="12.75">
      <c r="A203" s="85"/>
      <c r="B203" s="119" t="s">
        <v>131</v>
      </c>
      <c r="C203" s="228" t="s">
        <v>98</v>
      </c>
      <c r="D203" s="228" t="s">
        <v>92</v>
      </c>
      <c r="E203" s="228"/>
      <c r="F203" s="228"/>
      <c r="G203" s="236">
        <f>G204</f>
        <v>890</v>
      </c>
    </row>
    <row r="204" spans="1:7" ht="12.75">
      <c r="A204" s="85"/>
      <c r="B204" s="119" t="s">
        <v>237</v>
      </c>
      <c r="C204" s="228" t="s">
        <v>98</v>
      </c>
      <c r="D204" s="228" t="s">
        <v>92</v>
      </c>
      <c r="E204" s="228" t="s">
        <v>13</v>
      </c>
      <c r="F204" s="228"/>
      <c r="G204" s="236">
        <f>G205+G209</f>
        <v>890</v>
      </c>
    </row>
    <row r="205" spans="1:7" ht="38.25">
      <c r="A205" s="85"/>
      <c r="B205" s="119" t="s">
        <v>238</v>
      </c>
      <c r="C205" s="228" t="s">
        <v>98</v>
      </c>
      <c r="D205" s="228" t="s">
        <v>92</v>
      </c>
      <c r="E205" s="228" t="s">
        <v>241</v>
      </c>
      <c r="F205" s="228"/>
      <c r="G205" s="236">
        <f>G206</f>
        <v>350</v>
      </c>
    </row>
    <row r="206" spans="1:7" ht="62.25" customHeight="1">
      <c r="A206" s="85"/>
      <c r="B206" s="118" t="s">
        <v>239</v>
      </c>
      <c r="C206" s="228" t="s">
        <v>98</v>
      </c>
      <c r="D206" s="228" t="s">
        <v>92</v>
      </c>
      <c r="E206" s="228" t="s">
        <v>242</v>
      </c>
      <c r="F206" s="228"/>
      <c r="G206" s="236">
        <f>G207</f>
        <v>350</v>
      </c>
    </row>
    <row r="207" spans="1:7" ht="38.25">
      <c r="A207" s="85"/>
      <c r="B207" s="119" t="s">
        <v>240</v>
      </c>
      <c r="C207" s="228" t="s">
        <v>98</v>
      </c>
      <c r="D207" s="228" t="s">
        <v>92</v>
      </c>
      <c r="E207" s="228" t="s">
        <v>243</v>
      </c>
      <c r="F207" s="228"/>
      <c r="G207" s="236">
        <f>G208</f>
        <v>350</v>
      </c>
    </row>
    <row r="208" spans="1:7" ht="12.75">
      <c r="A208" s="85"/>
      <c r="B208" s="119" t="s">
        <v>123</v>
      </c>
      <c r="C208" s="228" t="s">
        <v>98</v>
      </c>
      <c r="D208" s="228" t="s">
        <v>92</v>
      </c>
      <c r="E208" s="228" t="s">
        <v>243</v>
      </c>
      <c r="F208" s="228" t="s">
        <v>121</v>
      </c>
      <c r="G208" s="236">
        <f>'прил 6'!G294</f>
        <v>350</v>
      </c>
    </row>
    <row r="209" spans="1:7" ht="25.5">
      <c r="A209" s="85"/>
      <c r="B209" s="119" t="s">
        <v>245</v>
      </c>
      <c r="C209" s="228" t="s">
        <v>98</v>
      </c>
      <c r="D209" s="228" t="s">
        <v>92</v>
      </c>
      <c r="E209" s="228" t="s">
        <v>247</v>
      </c>
      <c r="F209" s="228"/>
      <c r="G209" s="236">
        <f>G210</f>
        <v>540</v>
      </c>
    </row>
    <row r="210" spans="1:7" ht="51">
      <c r="A210" s="85"/>
      <c r="B210" s="118" t="s">
        <v>244</v>
      </c>
      <c r="C210" s="228" t="s">
        <v>98</v>
      </c>
      <c r="D210" s="228" t="s">
        <v>92</v>
      </c>
      <c r="E210" s="228" t="s">
        <v>248</v>
      </c>
      <c r="F210" s="228"/>
      <c r="G210" s="236">
        <f>G211</f>
        <v>540</v>
      </c>
    </row>
    <row r="211" spans="1:7" ht="12.75">
      <c r="A211" s="85"/>
      <c r="B211" s="119" t="s">
        <v>246</v>
      </c>
      <c r="C211" s="228" t="s">
        <v>98</v>
      </c>
      <c r="D211" s="228" t="s">
        <v>92</v>
      </c>
      <c r="E211" s="228" t="s">
        <v>249</v>
      </c>
      <c r="F211" s="228"/>
      <c r="G211" s="236">
        <f>G212</f>
        <v>540</v>
      </c>
    </row>
    <row r="212" spans="1:7" ht="12.75">
      <c r="A212" s="85"/>
      <c r="B212" s="119" t="s">
        <v>123</v>
      </c>
      <c r="C212" s="228" t="s">
        <v>98</v>
      </c>
      <c r="D212" s="228" t="s">
        <v>92</v>
      </c>
      <c r="E212" s="228" t="s">
        <v>249</v>
      </c>
      <c r="F212" s="228" t="s">
        <v>121</v>
      </c>
      <c r="G212" s="236">
        <f>'прил 6'!G298</f>
        <v>540</v>
      </c>
    </row>
    <row r="213" spans="1:8" s="111" customFormat="1" ht="12.75">
      <c r="A213" s="105">
        <v>7</v>
      </c>
      <c r="B213" s="106" t="s">
        <v>109</v>
      </c>
      <c r="C213" s="107" t="s">
        <v>110</v>
      </c>
      <c r="D213" s="107"/>
      <c r="E213" s="107"/>
      <c r="F213" s="107"/>
      <c r="G213" s="109">
        <f>G214+G218</f>
        <v>85551.0222</v>
      </c>
      <c r="H213" s="110"/>
    </row>
    <row r="214" spans="1:7" ht="12.75">
      <c r="A214" s="85"/>
      <c r="B214" s="86" t="s">
        <v>187</v>
      </c>
      <c r="C214" s="87" t="s">
        <v>110</v>
      </c>
      <c r="D214" s="87" t="s">
        <v>85</v>
      </c>
      <c r="E214" s="87"/>
      <c r="F214" s="87"/>
      <c r="G214" s="141">
        <f>G215</f>
        <v>804.6342</v>
      </c>
    </row>
    <row r="215" spans="1:7" ht="12.75">
      <c r="A215" s="85"/>
      <c r="B215" s="90" t="s">
        <v>135</v>
      </c>
      <c r="C215" s="87" t="s">
        <v>110</v>
      </c>
      <c r="D215" s="87" t="s">
        <v>85</v>
      </c>
      <c r="E215" s="138" t="s">
        <v>167</v>
      </c>
      <c r="F215" s="87"/>
      <c r="G215" s="141">
        <f>G216</f>
        <v>804.6342</v>
      </c>
    </row>
    <row r="216" spans="1:7" ht="12.75">
      <c r="A216" s="85"/>
      <c r="B216" s="122" t="s">
        <v>154</v>
      </c>
      <c r="C216" s="87" t="s">
        <v>110</v>
      </c>
      <c r="D216" s="87" t="s">
        <v>85</v>
      </c>
      <c r="E216" s="138" t="s">
        <v>175</v>
      </c>
      <c r="F216" s="87"/>
      <c r="G216" s="141">
        <f>G217</f>
        <v>804.6342</v>
      </c>
    </row>
    <row r="217" spans="1:7" ht="12.75">
      <c r="A217" s="85"/>
      <c r="B217" s="91" t="s">
        <v>127</v>
      </c>
      <c r="C217" s="87" t="s">
        <v>110</v>
      </c>
      <c r="D217" s="87" t="s">
        <v>85</v>
      </c>
      <c r="E217" s="138" t="s">
        <v>175</v>
      </c>
      <c r="F217" s="87" t="s">
        <v>126</v>
      </c>
      <c r="G217" s="141">
        <f>'прил 6'!G85</f>
        <v>804.6342</v>
      </c>
    </row>
    <row r="218" spans="1:7" ht="12.75">
      <c r="A218" s="85"/>
      <c r="B218" s="91" t="s">
        <v>107</v>
      </c>
      <c r="C218" s="229" t="s">
        <v>110</v>
      </c>
      <c r="D218" s="229" t="s">
        <v>112</v>
      </c>
      <c r="E218" s="229"/>
      <c r="F218" s="87"/>
      <c r="G218" s="141">
        <f>G219+G224</f>
        <v>84746.388</v>
      </c>
    </row>
    <row r="219" spans="1:7" ht="25.5">
      <c r="A219" s="85"/>
      <c r="B219" s="91" t="s">
        <v>309</v>
      </c>
      <c r="C219" s="229" t="s">
        <v>110</v>
      </c>
      <c r="D219" s="229" t="s">
        <v>112</v>
      </c>
      <c r="E219" s="229" t="s">
        <v>292</v>
      </c>
      <c r="F219" s="120"/>
      <c r="G219" s="142">
        <f>G220</f>
        <v>2000</v>
      </c>
    </row>
    <row r="220" spans="1:7" ht="38.25">
      <c r="A220" s="85"/>
      <c r="B220" s="91" t="s">
        <v>310</v>
      </c>
      <c r="C220" s="229" t="s">
        <v>110</v>
      </c>
      <c r="D220" s="229" t="s">
        <v>112</v>
      </c>
      <c r="E220" s="229" t="s">
        <v>312</v>
      </c>
      <c r="F220" s="120"/>
      <c r="G220" s="142">
        <f>G221</f>
        <v>2000</v>
      </c>
    </row>
    <row r="221" spans="1:7" ht="63.75">
      <c r="A221" s="85"/>
      <c r="B221" s="91" t="s">
        <v>311</v>
      </c>
      <c r="C221" s="229" t="s">
        <v>110</v>
      </c>
      <c r="D221" s="229" t="s">
        <v>112</v>
      </c>
      <c r="E221" s="229" t="s">
        <v>313</v>
      </c>
      <c r="F221" s="120"/>
      <c r="G221" s="142">
        <f>G222</f>
        <v>2000</v>
      </c>
    </row>
    <row r="222" spans="1:7" ht="25.5">
      <c r="A222" s="85"/>
      <c r="B222" s="91" t="s">
        <v>34</v>
      </c>
      <c r="C222" s="229" t="s">
        <v>110</v>
      </c>
      <c r="D222" s="229" t="s">
        <v>112</v>
      </c>
      <c r="E222" s="229" t="s">
        <v>314</v>
      </c>
      <c r="F222" s="120"/>
      <c r="G222" s="142">
        <f>'прил 6'!G305</f>
        <v>2000</v>
      </c>
    </row>
    <row r="223" spans="1:7" ht="12.75">
      <c r="A223" s="85"/>
      <c r="B223" s="91" t="s">
        <v>127</v>
      </c>
      <c r="C223" s="229" t="s">
        <v>110</v>
      </c>
      <c r="D223" s="229" t="s">
        <v>112</v>
      </c>
      <c r="E223" s="229" t="s">
        <v>314</v>
      </c>
      <c r="F223" s="120" t="s">
        <v>126</v>
      </c>
      <c r="G223" s="142">
        <f>'прил 6'!G305</f>
        <v>2000</v>
      </c>
    </row>
    <row r="224" spans="1:7" ht="12.75">
      <c r="A224" s="85"/>
      <c r="B224" s="119" t="s">
        <v>135</v>
      </c>
      <c r="C224" s="120" t="s">
        <v>110</v>
      </c>
      <c r="D224" s="120" t="s">
        <v>112</v>
      </c>
      <c r="E224" s="138" t="s">
        <v>167</v>
      </c>
      <c r="F224" s="120"/>
      <c r="G224" s="142">
        <f>G225+G227+G229+G231+G234</f>
        <v>82746.388</v>
      </c>
    </row>
    <row r="225" spans="1:7" ht="25.5">
      <c r="A225" s="85"/>
      <c r="B225" s="123" t="s">
        <v>153</v>
      </c>
      <c r="C225" s="120" t="s">
        <v>110</v>
      </c>
      <c r="D225" s="120" t="s">
        <v>112</v>
      </c>
      <c r="E225" s="138" t="s">
        <v>174</v>
      </c>
      <c r="F225" s="120"/>
      <c r="G225" s="142">
        <f>G226</f>
        <v>1241.388</v>
      </c>
    </row>
    <row r="226" spans="1:7" ht="12.75">
      <c r="A226" s="85"/>
      <c r="B226" s="123" t="s">
        <v>127</v>
      </c>
      <c r="C226" s="120" t="s">
        <v>110</v>
      </c>
      <c r="D226" s="120" t="s">
        <v>112</v>
      </c>
      <c r="E226" s="138" t="s">
        <v>174</v>
      </c>
      <c r="F226" s="120" t="s">
        <v>126</v>
      </c>
      <c r="G226" s="142">
        <f>'прил 6'!G63</f>
        <v>1241.388</v>
      </c>
    </row>
    <row r="227" spans="1:7" ht="25.5">
      <c r="A227" s="85"/>
      <c r="B227" s="119" t="s">
        <v>39</v>
      </c>
      <c r="C227" s="120" t="s">
        <v>110</v>
      </c>
      <c r="D227" s="120" t="s">
        <v>112</v>
      </c>
      <c r="E227" s="138" t="s">
        <v>11</v>
      </c>
      <c r="F227" s="120"/>
      <c r="G227" s="142">
        <f>G228</f>
        <v>390</v>
      </c>
    </row>
    <row r="228" spans="1:7" ht="12.75">
      <c r="A228" s="85"/>
      <c r="B228" s="119" t="s">
        <v>127</v>
      </c>
      <c r="C228" s="120" t="s">
        <v>110</v>
      </c>
      <c r="D228" s="120" t="s">
        <v>112</v>
      </c>
      <c r="E228" s="138" t="s">
        <v>11</v>
      </c>
      <c r="F228" s="120" t="s">
        <v>126</v>
      </c>
      <c r="G228" s="142">
        <f>'прил 6'!G177</f>
        <v>390</v>
      </c>
    </row>
    <row r="229" spans="1:7" ht="25.5">
      <c r="A229" s="85"/>
      <c r="B229" s="123" t="s">
        <v>40</v>
      </c>
      <c r="C229" s="120" t="s">
        <v>110</v>
      </c>
      <c r="D229" s="120" t="s">
        <v>112</v>
      </c>
      <c r="E229" s="138" t="s">
        <v>12</v>
      </c>
      <c r="F229" s="120"/>
      <c r="G229" s="142">
        <f>G230</f>
        <v>600</v>
      </c>
    </row>
    <row r="230" spans="1:7" ht="12.75">
      <c r="A230" s="85"/>
      <c r="B230" s="123" t="s">
        <v>127</v>
      </c>
      <c r="C230" s="120" t="s">
        <v>110</v>
      </c>
      <c r="D230" s="120" t="s">
        <v>112</v>
      </c>
      <c r="E230" s="138" t="s">
        <v>12</v>
      </c>
      <c r="F230" s="120" t="s">
        <v>126</v>
      </c>
      <c r="G230" s="142">
        <f>'прил 6'!G179</f>
        <v>600</v>
      </c>
    </row>
    <row r="231" spans="1:7" ht="38.25">
      <c r="A231" s="85"/>
      <c r="B231" s="144" t="s">
        <v>67</v>
      </c>
      <c r="C231" s="120" t="s">
        <v>110</v>
      </c>
      <c r="D231" s="120" t="s">
        <v>112</v>
      </c>
      <c r="E231" s="138" t="s">
        <v>60</v>
      </c>
      <c r="F231" s="120"/>
      <c r="G231" s="142">
        <f>G232+G233</f>
        <v>22804</v>
      </c>
    </row>
    <row r="232" spans="1:7" ht="12.75">
      <c r="A232" s="85"/>
      <c r="B232" s="119" t="s">
        <v>123</v>
      </c>
      <c r="C232" s="120" t="s">
        <v>110</v>
      </c>
      <c r="D232" s="120" t="s">
        <v>112</v>
      </c>
      <c r="E232" s="138" t="s">
        <v>60</v>
      </c>
      <c r="F232" s="120" t="s">
        <v>121</v>
      </c>
      <c r="G232" s="142">
        <f>'прил 6'!G171</f>
        <v>337</v>
      </c>
    </row>
    <row r="233" spans="1:7" ht="12.75">
      <c r="A233" s="85"/>
      <c r="B233" s="123" t="s">
        <v>127</v>
      </c>
      <c r="C233" s="120" t="s">
        <v>110</v>
      </c>
      <c r="D233" s="120" t="s">
        <v>112</v>
      </c>
      <c r="E233" s="138" t="s">
        <v>60</v>
      </c>
      <c r="F233" s="120" t="s">
        <v>126</v>
      </c>
      <c r="G233" s="142">
        <f>'прил 6'!G172</f>
        <v>22467</v>
      </c>
    </row>
    <row r="234" spans="1:7" ht="25.5">
      <c r="A234" s="85"/>
      <c r="B234" s="144" t="s">
        <v>68</v>
      </c>
      <c r="C234" s="120" t="s">
        <v>110</v>
      </c>
      <c r="D234" s="120" t="s">
        <v>112</v>
      </c>
      <c r="E234" s="138" t="s">
        <v>179</v>
      </c>
      <c r="F234" s="120"/>
      <c r="G234" s="142">
        <f>G235+G236</f>
        <v>57711</v>
      </c>
    </row>
    <row r="235" spans="1:7" ht="12.75">
      <c r="A235" s="85"/>
      <c r="B235" s="119" t="s">
        <v>123</v>
      </c>
      <c r="C235" s="120" t="s">
        <v>110</v>
      </c>
      <c r="D235" s="120" t="s">
        <v>112</v>
      </c>
      <c r="E235" s="138" t="s">
        <v>179</v>
      </c>
      <c r="F235" s="145">
        <v>200</v>
      </c>
      <c r="G235" s="142">
        <f>'прил 6'!G174</f>
        <v>841</v>
      </c>
    </row>
    <row r="236" spans="1:7" ht="12.75">
      <c r="A236" s="85"/>
      <c r="B236" s="123" t="s">
        <v>127</v>
      </c>
      <c r="C236" s="120" t="s">
        <v>110</v>
      </c>
      <c r="D236" s="120" t="s">
        <v>112</v>
      </c>
      <c r="E236" s="138" t="s">
        <v>179</v>
      </c>
      <c r="F236" s="145" t="s">
        <v>126</v>
      </c>
      <c r="G236" s="142">
        <f>'прил 6'!G175</f>
        <v>56870</v>
      </c>
    </row>
    <row r="237" spans="1:8" s="111" customFormat="1" ht="12.75">
      <c r="A237" s="105">
        <v>8</v>
      </c>
      <c r="B237" s="106" t="s">
        <v>193</v>
      </c>
      <c r="C237" s="107" t="s">
        <v>191</v>
      </c>
      <c r="D237" s="107"/>
      <c r="E237" s="107"/>
      <c r="F237" s="107"/>
      <c r="G237" s="109">
        <f>G238</f>
        <v>11671.77745</v>
      </c>
      <c r="H237" s="110"/>
    </row>
    <row r="238" spans="1:7" ht="12.75">
      <c r="A238" s="85"/>
      <c r="B238" s="116" t="s">
        <v>194</v>
      </c>
      <c r="C238" s="120" t="s">
        <v>191</v>
      </c>
      <c r="D238" s="120" t="s">
        <v>85</v>
      </c>
      <c r="E238" s="120"/>
      <c r="F238" s="120"/>
      <c r="G238" s="139">
        <f>G239+G249</f>
        <v>11671.77745</v>
      </c>
    </row>
    <row r="239" spans="1:7" ht="25.5">
      <c r="A239" s="85"/>
      <c r="B239" s="116" t="s">
        <v>270</v>
      </c>
      <c r="C239" s="231" t="s">
        <v>191</v>
      </c>
      <c r="D239" s="231" t="s">
        <v>85</v>
      </c>
      <c r="E239" s="116" t="s">
        <v>272</v>
      </c>
      <c r="F239" s="120"/>
      <c r="G239" s="139">
        <f>G240+G244</f>
        <v>1141</v>
      </c>
    </row>
    <row r="240" spans="1:7" ht="38.25">
      <c r="A240" s="85"/>
      <c r="B240" s="116" t="s">
        <v>271</v>
      </c>
      <c r="C240" s="231" t="s">
        <v>191</v>
      </c>
      <c r="D240" s="231" t="s">
        <v>85</v>
      </c>
      <c r="E240" s="116" t="s">
        <v>273</v>
      </c>
      <c r="F240" s="120"/>
      <c r="G240" s="139">
        <f>G242</f>
        <v>341</v>
      </c>
    </row>
    <row r="241" spans="1:7" ht="67.5" customHeight="1">
      <c r="A241" s="85"/>
      <c r="B241" s="230" t="s">
        <v>315</v>
      </c>
      <c r="C241" s="231" t="s">
        <v>191</v>
      </c>
      <c r="D241" s="231" t="s">
        <v>85</v>
      </c>
      <c r="E241" s="116" t="s">
        <v>274</v>
      </c>
      <c r="F241" s="120"/>
      <c r="G241" s="139">
        <f>G242</f>
        <v>341</v>
      </c>
    </row>
    <row r="242" spans="1:7" ht="25.5">
      <c r="A242" s="85"/>
      <c r="B242" s="116" t="s">
        <v>275</v>
      </c>
      <c r="C242" s="231" t="s">
        <v>191</v>
      </c>
      <c r="D242" s="231" t="s">
        <v>85</v>
      </c>
      <c r="E242" s="116" t="s">
        <v>276</v>
      </c>
      <c r="F242" s="120"/>
      <c r="G242" s="139">
        <f>'прил 6'!G315</f>
        <v>341</v>
      </c>
    </row>
    <row r="243" spans="1:7" ht="12.75">
      <c r="A243" s="85"/>
      <c r="B243" s="116" t="s">
        <v>123</v>
      </c>
      <c r="C243" s="231" t="s">
        <v>191</v>
      </c>
      <c r="D243" s="231" t="s">
        <v>85</v>
      </c>
      <c r="E243" s="116" t="s">
        <v>276</v>
      </c>
      <c r="F243" s="120" t="s">
        <v>121</v>
      </c>
      <c r="G243" s="139">
        <f>'прил 6'!G315</f>
        <v>341</v>
      </c>
    </row>
    <row r="244" spans="1:7" ht="38.25">
      <c r="A244" s="85"/>
      <c r="B244" s="116" t="s">
        <v>277</v>
      </c>
      <c r="C244" s="231" t="s">
        <v>191</v>
      </c>
      <c r="D244" s="231" t="s">
        <v>85</v>
      </c>
      <c r="E244" s="116" t="s">
        <v>278</v>
      </c>
      <c r="F244" s="120"/>
      <c r="G244" s="139">
        <f>G245</f>
        <v>800</v>
      </c>
    </row>
    <row r="245" spans="1:7" ht="63.75">
      <c r="A245" s="85"/>
      <c r="B245" s="230" t="s">
        <v>280</v>
      </c>
      <c r="C245" s="231" t="s">
        <v>191</v>
      </c>
      <c r="D245" s="231" t="s">
        <v>85</v>
      </c>
      <c r="E245" s="116" t="s">
        <v>279</v>
      </c>
      <c r="F245" s="120"/>
      <c r="G245" s="139">
        <f>G246</f>
        <v>800</v>
      </c>
    </row>
    <row r="246" spans="1:7" ht="38.25">
      <c r="A246" s="85"/>
      <c r="B246" s="116" t="s">
        <v>281</v>
      </c>
      <c r="C246" s="231" t="s">
        <v>191</v>
      </c>
      <c r="D246" s="231" t="s">
        <v>85</v>
      </c>
      <c r="E246" s="116" t="s">
        <v>282</v>
      </c>
      <c r="F246" s="120"/>
      <c r="G246" s="139">
        <f>G247</f>
        <v>800</v>
      </c>
    </row>
    <row r="247" spans="1:7" ht="12.75">
      <c r="A247" s="85"/>
      <c r="B247" s="116" t="s">
        <v>123</v>
      </c>
      <c r="C247" s="231" t="s">
        <v>191</v>
      </c>
      <c r="D247" s="231" t="s">
        <v>85</v>
      </c>
      <c r="E247" s="116" t="s">
        <v>282</v>
      </c>
      <c r="F247" s="120" t="s">
        <v>121</v>
      </c>
      <c r="G247" s="139">
        <f>'прил 6'!G319</f>
        <v>800</v>
      </c>
    </row>
    <row r="248" spans="1:7" ht="12.75">
      <c r="A248" s="85"/>
      <c r="B248" s="119" t="s">
        <v>135</v>
      </c>
      <c r="C248" s="120" t="s">
        <v>191</v>
      </c>
      <c r="D248" s="120" t="s">
        <v>85</v>
      </c>
      <c r="E248" s="138" t="s">
        <v>167</v>
      </c>
      <c r="F248" s="120"/>
      <c r="G248" s="139">
        <f>G249</f>
        <v>10530.77745</v>
      </c>
    </row>
    <row r="249" spans="1:7" ht="25.5">
      <c r="A249" s="85"/>
      <c r="B249" s="119" t="s">
        <v>157</v>
      </c>
      <c r="C249" s="120" t="s">
        <v>191</v>
      </c>
      <c r="D249" s="120" t="s">
        <v>85</v>
      </c>
      <c r="E249" s="138" t="s">
        <v>35</v>
      </c>
      <c r="F249" s="120"/>
      <c r="G249" s="139">
        <f>G250</f>
        <v>10530.77745</v>
      </c>
    </row>
    <row r="250" spans="1:7" ht="12.75">
      <c r="A250" s="85"/>
      <c r="B250" s="119" t="s">
        <v>138</v>
      </c>
      <c r="C250" s="120" t="s">
        <v>191</v>
      </c>
      <c r="D250" s="120" t="s">
        <v>85</v>
      </c>
      <c r="E250" s="138" t="s">
        <v>35</v>
      </c>
      <c r="F250" s="120" t="s">
        <v>130</v>
      </c>
      <c r="G250" s="139">
        <f>'прил 6'!G310</f>
        <v>10530.77745</v>
      </c>
    </row>
    <row r="251" spans="1:8" s="104" customFormat="1" ht="12.75">
      <c r="A251" s="99"/>
      <c r="B251" s="100" t="s">
        <v>58</v>
      </c>
      <c r="C251" s="99"/>
      <c r="D251" s="99"/>
      <c r="E251" s="101"/>
      <c r="F251" s="99"/>
      <c r="G251" s="102">
        <f>G12+G97+G108+G128+G189+G198+G213+G237</f>
        <v>454203.87604</v>
      </c>
      <c r="H251" s="103"/>
    </row>
  </sheetData>
  <sheetProtection/>
  <autoFilter ref="F19:F251"/>
  <mergeCells count="1">
    <mergeCell ref="A8:G8"/>
  </mergeCells>
  <printOptions/>
  <pageMargins left="0.7086614173228347" right="0.7086614173228347" top="0.31496062992125984" bottom="0.31496062992125984" header="0.31496062992125984" footer="0.31496062992125984"/>
  <pageSetup fitToHeight="6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Пользователь</cp:lastModifiedBy>
  <cp:lastPrinted>2016-10-20T22:49:45Z</cp:lastPrinted>
  <dcterms:created xsi:type="dcterms:W3CDTF">2005-10-03T04:50:38Z</dcterms:created>
  <dcterms:modified xsi:type="dcterms:W3CDTF">2017-04-05T03:51:39Z</dcterms:modified>
  <cp:category/>
  <cp:version/>
  <cp:contentType/>
  <cp:contentStatus/>
</cp:coreProperties>
</file>