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3605" activeTab="0"/>
  </bookViews>
  <sheets>
    <sheet name="Авачинская 4" sheetId="1" r:id="rId1"/>
    <sheet name="Лист1" sheetId="2" r:id="rId2"/>
    <sheet name="2015" sheetId="3" r:id="rId3"/>
  </sheets>
  <definedNames>
    <definedName name="_xlnm._FilterDatabase" localSheetId="2" hidden="1">'2015'!$B$6:$L$58</definedName>
    <definedName name="_xlnm.Print_Area" localSheetId="2">'2015'!$B$2:$L$58</definedName>
    <definedName name="_xlnm.Print_Area" localSheetId="0">'Авачинская 4'!$B$1:$O$166</definedName>
  </definedNames>
  <calcPr fullCalcOnLoad="1"/>
</workbook>
</file>

<file path=xl/sharedStrings.xml><?xml version="1.0" encoding="utf-8"?>
<sst xmlns="http://schemas.openxmlformats.org/spreadsheetml/2006/main" count="1009" uniqueCount="449">
  <si>
    <t>ООО "Прайд-ЛТД"</t>
  </si>
  <si>
    <t>№ п/п</t>
  </si>
  <si>
    <t>Дата</t>
  </si>
  <si>
    <t>Исполнитель</t>
  </si>
  <si>
    <t>Адрес (дом)</t>
  </si>
  <si>
    <t>Объект</t>
  </si>
  <si>
    <t>Вид работ</t>
  </si>
  <si>
    <t>Единица измерения</t>
  </si>
  <si>
    <t>Кол-во</t>
  </si>
  <si>
    <t>Стоимость,  руб.</t>
  </si>
  <si>
    <t>Материал</t>
  </si>
  <si>
    <t>Примечание</t>
  </si>
  <si>
    <t>шт</t>
  </si>
  <si>
    <t>Замена электролампочки</t>
  </si>
  <si>
    <t>Руднев О.В.</t>
  </si>
  <si>
    <t>4 подъезд</t>
  </si>
  <si>
    <t>Чуприянов И.П.</t>
  </si>
  <si>
    <t>Генеральный директор ООО "Прайд-ЛТД"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</si>
  <si>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</si>
  <si>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</si>
  <si>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</si>
  <si>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</si>
  <si>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</si>
  <si>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</si>
  <si>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</si>
  <si>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</si>
  <si>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</si>
  <si>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</si>
  <si>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</si>
  <si>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</si>
  <si>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</si>
  <si>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Почтовые ящики</t>
  </si>
  <si>
    <t>Вывоз ТБО</t>
  </si>
  <si>
    <t>Вывоз КГО</t>
  </si>
  <si>
    <t>Начислено населению:</t>
  </si>
  <si>
    <t>ХВС</t>
  </si>
  <si>
    <t>Водоотведение</t>
  </si>
  <si>
    <t>Начислено РСО</t>
  </si>
  <si>
    <t>Потери, связанные с неподконтрольным потреблением</t>
  </si>
  <si>
    <t xml:space="preserve">Справочно: </t>
  </si>
  <si>
    <t>Канцелярские товары</t>
  </si>
  <si>
    <t>Интернет</t>
  </si>
  <si>
    <t>Административные расходы</t>
  </si>
  <si>
    <t>26-101</t>
  </si>
  <si>
    <t>Аренда помещения</t>
  </si>
  <si>
    <t>26-102</t>
  </si>
  <si>
    <t>Бензин / транспортные расходы</t>
  </si>
  <si>
    <t>26-103</t>
  </si>
  <si>
    <t>Бумага А4</t>
  </si>
  <si>
    <t>26-104</t>
  </si>
  <si>
    <t>Заправка катриджа</t>
  </si>
  <si>
    <t>26-105</t>
  </si>
  <si>
    <t>Изготовление ключей</t>
  </si>
  <si>
    <t>26-106</t>
  </si>
  <si>
    <t>26-107</t>
  </si>
  <si>
    <t>Расходы по взысканию задолженности</t>
  </si>
  <si>
    <t>26-108</t>
  </si>
  <si>
    <t>Мебель</t>
  </si>
  <si>
    <t>26-109</t>
  </si>
  <si>
    <t>Налоги на заработную плату</t>
  </si>
  <si>
    <t>26-110</t>
  </si>
  <si>
    <t>Заработная плата специалистов</t>
  </si>
  <si>
    <t>26-111</t>
  </si>
  <si>
    <t>Объявления</t>
  </si>
  <si>
    <t>26-112</t>
  </si>
  <si>
    <t>Услуги расчетно-кассового центра</t>
  </si>
  <si>
    <t>26-113</t>
  </si>
  <si>
    <t>Услуги нотариуса / Расходы связанные с изменением законодательства</t>
  </si>
  <si>
    <t>26-114</t>
  </si>
  <si>
    <t>Обслуживание ОДПУ /  Подключение / ПОВЕРКА</t>
  </si>
  <si>
    <t>26-115</t>
  </si>
  <si>
    <t>Электроэнергия офиса</t>
  </si>
  <si>
    <t>26-116</t>
  </si>
  <si>
    <t>Почтовые расходы</t>
  </si>
  <si>
    <t>26-117</t>
  </si>
  <si>
    <t>Сотовая связь</t>
  </si>
  <si>
    <t>оплачено</t>
  </si>
  <si>
    <t>начислено</t>
  </si>
  <si>
    <t>долг</t>
  </si>
  <si>
    <t>26-118</t>
  </si>
  <si>
    <t>26-119</t>
  </si>
  <si>
    <t>Дизельное топливо</t>
  </si>
  <si>
    <t>26-120</t>
  </si>
  <si>
    <t>Расходы по аренде/обслуживанию транспортного средства</t>
  </si>
  <si>
    <t>26-121</t>
  </si>
  <si>
    <t>Оказание агентских услуг</t>
  </si>
  <si>
    <t>26-122</t>
  </si>
  <si>
    <t>Консультационно-техническое обслуживание оргтехники и программ</t>
  </si>
  <si>
    <t>26-123</t>
  </si>
  <si>
    <t>Услуги паспортного стола</t>
  </si>
  <si>
    <t>26-124</t>
  </si>
  <si>
    <t>Услуги бухгалтерии</t>
  </si>
  <si>
    <t>26-125</t>
  </si>
  <si>
    <t>Телефонная связь</t>
  </si>
  <si>
    <t>26-126</t>
  </si>
  <si>
    <t>26-127</t>
  </si>
  <si>
    <t>Сдача отчетности</t>
  </si>
  <si>
    <t>26-128</t>
  </si>
  <si>
    <t>26-129</t>
  </si>
  <si>
    <t>Инженерно-техническое оборудование/документация</t>
  </si>
  <si>
    <t>26-130</t>
  </si>
  <si>
    <t>91-02</t>
  </si>
  <si>
    <t>Прочие  (банковские) услуги</t>
  </si>
  <si>
    <t>68-07</t>
  </si>
  <si>
    <t>Оплата налога  УСНО (1% от выручки)</t>
  </si>
  <si>
    <t>Убыток,  связанный с неполучением плановых доходов по причине безнадежных  неплательщиков</t>
  </si>
  <si>
    <t>Прочие данные</t>
  </si>
  <si>
    <t>Площадь дома</t>
  </si>
  <si>
    <t>Общая  площадь  обслуживаемого  жилфонда</t>
  </si>
  <si>
    <t>Доля  дома в обслуживании административных расходов</t>
  </si>
  <si>
    <t>Оплачено</t>
  </si>
  <si>
    <t>в  том числе списано или произведен зачет</t>
  </si>
  <si>
    <t>Долг на начало периода</t>
  </si>
  <si>
    <t>исключение ХВС и В/О</t>
  </si>
  <si>
    <t>Плановая норма прибыли (5%)</t>
  </si>
  <si>
    <t xml:space="preserve">Питание </t>
  </si>
  <si>
    <t>91-03</t>
  </si>
  <si>
    <t>23-101</t>
  </si>
  <si>
    <t>23-102</t>
  </si>
  <si>
    <t>23-103</t>
  </si>
  <si>
    <t>Откачка сточных вод</t>
  </si>
  <si>
    <t>23-104</t>
  </si>
  <si>
    <t>Посыпка придомовой территории песком</t>
  </si>
  <si>
    <t>23-105</t>
  </si>
  <si>
    <t>23-106</t>
  </si>
  <si>
    <t>Уборка территории, помещений</t>
  </si>
  <si>
    <t>23-107</t>
  </si>
  <si>
    <t>Дезинсекция, дезинфекция, деротизания</t>
  </si>
  <si>
    <t>23-108</t>
  </si>
  <si>
    <t>Замки</t>
  </si>
  <si>
    <t>23-109</t>
  </si>
  <si>
    <t>23-110</t>
  </si>
  <si>
    <t>23-111</t>
  </si>
  <si>
    <t>23-112</t>
  </si>
  <si>
    <t>23-113</t>
  </si>
  <si>
    <t>23-114</t>
  </si>
  <si>
    <t>Сантехматериалы</t>
  </si>
  <si>
    <t>23-115</t>
  </si>
  <si>
    <t>Электроматериалы</t>
  </si>
  <si>
    <t>23-116</t>
  </si>
  <si>
    <t>23-117</t>
  </si>
  <si>
    <t>23-118</t>
  </si>
  <si>
    <t>23-119</t>
  </si>
  <si>
    <t>Водоснабжение</t>
  </si>
  <si>
    <t>23-120</t>
  </si>
  <si>
    <t>23-121</t>
  </si>
  <si>
    <t>ОДН водоснабжение / водоотведение фонд</t>
  </si>
  <si>
    <t>23-122</t>
  </si>
  <si>
    <t>Урны  / скамейки / изгороди</t>
  </si>
  <si>
    <t>23-123</t>
  </si>
  <si>
    <t>Услуги старшего по дому</t>
  </si>
  <si>
    <t>23-124</t>
  </si>
  <si>
    <t>Тепловая энергия - Отопление</t>
  </si>
  <si>
    <t>23-125</t>
  </si>
  <si>
    <t>Тепловая энергия - Гкал</t>
  </si>
  <si>
    <t>23-126</t>
  </si>
  <si>
    <t>Тепловая энергия - ХВС</t>
  </si>
  <si>
    <t>23-127</t>
  </si>
  <si>
    <t>Электроэнергия ОДН фонд</t>
  </si>
  <si>
    <t>23-128</t>
  </si>
  <si>
    <t>23-129</t>
  </si>
  <si>
    <t>23-130</t>
  </si>
  <si>
    <t>Прочие расходные материалы в обслуживании жилфонда</t>
  </si>
  <si>
    <t>ИТОГО  РАСХОДЫ (с ХВС,  В/О):</t>
  </si>
  <si>
    <t>Баланс дома по работам (за 2012-2013 гг.)</t>
  </si>
  <si>
    <t>"+" аванс, "-" долг</t>
  </si>
  <si>
    <t>Баланс дома по работам (за 2014 г.)</t>
  </si>
  <si>
    <t>в том числе  тариф  на управление  МКД</t>
  </si>
  <si>
    <t>в том числе  тариф  на текущий  (аварийный)  ремонт</t>
  </si>
  <si>
    <t>в том числе  тариф  на содержание</t>
  </si>
  <si>
    <t>2 подъезд</t>
  </si>
  <si>
    <t>м</t>
  </si>
  <si>
    <t>труба</t>
  </si>
  <si>
    <t>3 подъезд</t>
  </si>
  <si>
    <t>американка</t>
  </si>
  <si>
    <t>кран</t>
  </si>
  <si>
    <t xml:space="preserve">Отчет о начислении, сборе,  выполненных работах и фактических затратах  ООО  "Прайд-ЛТД"  за 2015 год по дому </t>
  </si>
  <si>
    <t>ИТОГО  Фактические расходы 2015 год:</t>
  </si>
  <si>
    <t>Начислено по  тарифам 2015 год:</t>
  </si>
  <si>
    <t>20-101</t>
  </si>
  <si>
    <t>20-102</t>
  </si>
  <si>
    <t>20-103</t>
  </si>
  <si>
    <t>20-104</t>
  </si>
  <si>
    <t>20-105</t>
  </si>
  <si>
    <t>20-106</t>
  </si>
  <si>
    <t>20-107</t>
  </si>
  <si>
    <t>20-108</t>
  </si>
  <si>
    <t>20-109</t>
  </si>
  <si>
    <t>20-110</t>
  </si>
  <si>
    <t>20-111</t>
  </si>
  <si>
    <t>20-112</t>
  </si>
  <si>
    <t>23-131</t>
  </si>
  <si>
    <t>Расходы по информированию/ведению сайтов</t>
  </si>
  <si>
    <t>Прочие материалы /работы в офис</t>
  </si>
  <si>
    <t>76-24</t>
  </si>
  <si>
    <t>Уборщик</t>
  </si>
  <si>
    <t>76-10</t>
  </si>
  <si>
    <t>Дворник</t>
  </si>
  <si>
    <t>саморезы</t>
  </si>
  <si>
    <t>уголок</t>
  </si>
  <si>
    <t>Копосов С</t>
  </si>
  <si>
    <t>Содержание жилого фонда</t>
  </si>
  <si>
    <t>Удаление сосулек с крыш,  удаление, сдвижка снега</t>
  </si>
  <si>
    <t>Инвентарь для уборки / спецодежда</t>
  </si>
  <si>
    <t>Работы по текущему / капитальному ремонту</t>
  </si>
  <si>
    <t>Расходы  на экспертизу / исследования</t>
  </si>
  <si>
    <t>Услуги спецтехники - прочие работы</t>
  </si>
  <si>
    <t>Обслуживание детских площадок</t>
  </si>
  <si>
    <t>Обслуживание бельевых  площадок</t>
  </si>
  <si>
    <t>Ремонт подъездов</t>
  </si>
  <si>
    <t>Уборка  подвальных   помещений</t>
  </si>
  <si>
    <t>Обустройство контейнерной площадки</t>
  </si>
  <si>
    <t>Покос травы / Вырубка деревьев / Смещение грунта</t>
  </si>
  <si>
    <t>Монтаж  заборов / оградок</t>
  </si>
  <si>
    <t>Прочистка ливневок</t>
  </si>
  <si>
    <t>Песок  /</t>
  </si>
  <si>
    <t>Работы по обслуживанию фонда -  расшифровка</t>
  </si>
  <si>
    <t>Текущий ремонт жилого фонда</t>
  </si>
  <si>
    <t>Сантехработы / аварийное обслуживание</t>
  </si>
  <si>
    <t>Электроработы /  аварийное обслуживание</t>
  </si>
  <si>
    <t>Козырьки / крыльца / ремонт входа в подъезд</t>
  </si>
  <si>
    <t>Двери / окна  / домофоны / перила</t>
  </si>
  <si>
    <t>Отделочно-покрасочные работы и материалы</t>
  </si>
  <si>
    <t>Ремонт кровли / герметизация швов</t>
  </si>
  <si>
    <t>Сварочные работы</t>
  </si>
  <si>
    <t>Фасадные работы / материал</t>
  </si>
  <si>
    <t>Штрафы, выставленные УК по причине отсутствия экономически утвержденного тарифа</t>
  </si>
  <si>
    <t>Баланс дома по работам (за 2015 г.)</t>
  </si>
  <si>
    <t>Баланс дома по оплате  за содержание и ремонт  работ на 01.01.2016</t>
  </si>
  <si>
    <t>Фактический тариф на управление МКД, содержание и текущий ремонт  за  2015 год</t>
  </si>
  <si>
    <t>Управление МКД (8,50 руб. на 1 кв.м)</t>
  </si>
  <si>
    <t>Реестр выполненных работ за  период 01.01.2015 -  31.12.2015</t>
  </si>
  <si>
    <t>Семикин</t>
  </si>
  <si>
    <t>4 подъезд, 3 этаж</t>
  </si>
  <si>
    <t>Замена лампочки</t>
  </si>
  <si>
    <t>Замена датчика и лампочки</t>
  </si>
  <si>
    <t>копосов С</t>
  </si>
  <si>
    <t>ООО "Прайд-ЛТД</t>
  </si>
  <si>
    <t>Гавриленков Геннадий Васильевич</t>
  </si>
  <si>
    <t>Прочистка КНС</t>
  </si>
  <si>
    <t>гр</t>
  </si>
  <si>
    <t>электроды</t>
  </si>
  <si>
    <t>6 подъезд</t>
  </si>
  <si>
    <t>Замена лампочки и датчика движения</t>
  </si>
  <si>
    <t>лен</t>
  </si>
  <si>
    <t>6 подъезд, 2 этаж</t>
  </si>
  <si>
    <t>Семикин О.В.</t>
  </si>
  <si>
    <t>Авачинская 4</t>
  </si>
  <si>
    <t>4 подъезд, 1 этаж</t>
  </si>
  <si>
    <t>Замена светошумового датчика</t>
  </si>
  <si>
    <t>Курылов Д.А.</t>
  </si>
  <si>
    <t>1 подъезд, кв 8</t>
  </si>
  <si>
    <t>ГВС поподает в систему ХВС.устронено</t>
  </si>
  <si>
    <t>3 подъезд, 2 этаж</t>
  </si>
  <si>
    <t>Замена электролампочки под козырьком</t>
  </si>
  <si>
    <t>5 подъезд</t>
  </si>
  <si>
    <t>Замена батареи.</t>
  </si>
  <si>
    <t>батарея</t>
  </si>
  <si>
    <t>Нет подачи ХВС.В результате осмотра выявлено, что кв. 52 меняла сантехнику и  перекрыла подачу ХВС, в результате дом остался без воды с 13-00 до 15-00.</t>
  </si>
  <si>
    <t>1 подъезд фасад</t>
  </si>
  <si>
    <t>3 подъезд, 4 этаж</t>
  </si>
  <si>
    <t>2 подъезд тамбур</t>
  </si>
  <si>
    <t>кв.11</t>
  </si>
  <si>
    <t>Устронение течи подводки радиатора</t>
  </si>
  <si>
    <t>американки</t>
  </si>
  <si>
    <t>пробки сквозные</t>
  </si>
  <si>
    <t>5 подъезд, 1 этаж, тамбур</t>
  </si>
  <si>
    <t>кв.51</t>
  </si>
  <si>
    <t>Замена автомата 16А</t>
  </si>
  <si>
    <t>4 подъезд, 3 и 2 этаж</t>
  </si>
  <si>
    <t>2 этаж</t>
  </si>
  <si>
    <t>семикин</t>
  </si>
  <si>
    <t>3 подъезд 1 этаж</t>
  </si>
  <si>
    <t>замена электролампочки</t>
  </si>
  <si>
    <t>кв 38</t>
  </si>
  <si>
    <t>Замена подводки к батареи</t>
  </si>
  <si>
    <t>см</t>
  </si>
  <si>
    <t>Ремонт стока трубы на кровле,</t>
  </si>
  <si>
    <t>Установка проушин под навесной замок. Входная дверь в узел ЦО. Сварка</t>
  </si>
  <si>
    <t>проушены</t>
  </si>
  <si>
    <t>Копосов С.А</t>
  </si>
  <si>
    <t>кв. 24</t>
  </si>
  <si>
    <t>Замена Автомата 25 А</t>
  </si>
  <si>
    <t>лампочка</t>
  </si>
  <si>
    <t>предбанник</t>
  </si>
  <si>
    <t>замена лампочки под козырьком</t>
  </si>
  <si>
    <t>3 подъезд,3 этаж</t>
  </si>
  <si>
    <t>5 этаж</t>
  </si>
  <si>
    <t>кв.32</t>
  </si>
  <si>
    <t>Востановление подачи отопления, на полотенцесушитель. Установка полотенцесушителя.</t>
  </si>
  <si>
    <t>уголки</t>
  </si>
  <si>
    <t>спаячные</t>
  </si>
  <si>
    <t>переходник</t>
  </si>
  <si>
    <t>крепижа</t>
  </si>
  <si>
    <t>Замена датчика</t>
  </si>
  <si>
    <t>кв. 27</t>
  </si>
  <si>
    <t>Выбило автомат</t>
  </si>
  <si>
    <t>2 подъезд, 1,2,4 этаж</t>
  </si>
  <si>
    <t>5 подъезд, 3 этаж</t>
  </si>
  <si>
    <t>Замена лампочки, датчика и патрона 60.</t>
  </si>
  <si>
    <t>Замена лампочкт</t>
  </si>
  <si>
    <t>Замена автомата на улечном освещении</t>
  </si>
  <si>
    <t>кв 69 и 71</t>
  </si>
  <si>
    <t>Нет циркуляции по стояку ЦО</t>
  </si>
  <si>
    <t>3 подвал</t>
  </si>
  <si>
    <t>Заменил автомата на длинном освещеним.</t>
  </si>
  <si>
    <t>Замнена автомата и лампочки в тамбуре</t>
  </si>
  <si>
    <t>кв 22</t>
  </si>
  <si>
    <t>Установка перемычки и кранов на подводке к радиатору</t>
  </si>
  <si>
    <t>тройник</t>
  </si>
  <si>
    <t>1 подъезд</t>
  </si>
  <si>
    <t>Установка светильника и датчика движения</t>
  </si>
  <si>
    <t>Установка датчиков движения</t>
  </si>
  <si>
    <t>Бажина Е.В.</t>
  </si>
  <si>
    <t>Побелка стеныи потолка на 5 этаже</t>
  </si>
  <si>
    <t>кв.71</t>
  </si>
  <si>
    <t>Сгорел автомат</t>
  </si>
  <si>
    <t>Заменил светильники и датчики движения.</t>
  </si>
  <si>
    <t>Замена светильников и датчиков движения</t>
  </si>
  <si>
    <t>6 подвал</t>
  </si>
  <si>
    <t>Прочистка розлива КНС до колодца</t>
  </si>
  <si>
    <t>2,3,6 подъезд</t>
  </si>
  <si>
    <t>Утепление розлива ЦО "изоляция"</t>
  </si>
  <si>
    <t>рулона</t>
  </si>
  <si>
    <t>скотч</t>
  </si>
  <si>
    <t>г</t>
  </si>
  <si>
    <t>краска красная</t>
  </si>
  <si>
    <t>краска синяя</t>
  </si>
  <si>
    <t>Копосов С А</t>
  </si>
  <si>
    <t>6 подъезд, 2-5 этаж</t>
  </si>
  <si>
    <t>Демонтаж старых светильников, монтаж новых светильников на датчик звуков</t>
  </si>
  <si>
    <t>5 подъезд, 2-5 этаж</t>
  </si>
  <si>
    <t>2 подъезд, 2 этаж</t>
  </si>
  <si>
    <t>Замена лампы накаливания</t>
  </si>
  <si>
    <t>1 подъезд, 2-5 этаж</t>
  </si>
  <si>
    <t>Замена даводчика на входной двери</t>
  </si>
  <si>
    <t>2 подъезд, 4 и 2 этаж</t>
  </si>
  <si>
    <t>Замнена узла затвора ЦО,подведение трубы к узлу от ХВС</t>
  </si>
  <si>
    <t>затвор</t>
  </si>
  <si>
    <t>Прочистка КНС от подвала до колодца</t>
  </si>
  <si>
    <t>Васкул И С</t>
  </si>
  <si>
    <t>1 -6 подъезд</t>
  </si>
  <si>
    <t>Ремонт крылец</t>
  </si>
  <si>
    <t>Устранение неисправности крана подводки к унитазу</t>
  </si>
  <si>
    <t>муфта</t>
  </si>
  <si>
    <t>Устранил поломку главного автомата</t>
  </si>
  <si>
    <t xml:space="preserve">3 подъезд </t>
  </si>
  <si>
    <t>заменил лампу накала</t>
  </si>
  <si>
    <t>Укрепление и проклеивание швов на отливов и парапетов</t>
  </si>
  <si>
    <t>анкера</t>
  </si>
  <si>
    <t>балона</t>
  </si>
  <si>
    <t>силекон</t>
  </si>
  <si>
    <t>кв 25</t>
  </si>
  <si>
    <t>Замена подводки к радиатору</t>
  </si>
  <si>
    <t>кв. 7</t>
  </si>
  <si>
    <t>Замена стояков частично</t>
  </si>
  <si>
    <t>спаечная муфта</t>
  </si>
  <si>
    <t>Установка сеток на подвальные окна</t>
  </si>
  <si>
    <t>сетки</t>
  </si>
  <si>
    <t>дюбель</t>
  </si>
  <si>
    <t>Вызов водоканала</t>
  </si>
  <si>
    <t>Замена участка крылового розлива ЦО и стояков ЦО</t>
  </si>
  <si>
    <t>3 подъезд, 3 этаж</t>
  </si>
  <si>
    <t>4 и 6 подъезд</t>
  </si>
  <si>
    <t>Выбело фазу. Устранил</t>
  </si>
  <si>
    <t>Укладка термоизоляции на розливе ЦО</t>
  </si>
  <si>
    <t>Замена участка КНС</t>
  </si>
  <si>
    <t>рюмка</t>
  </si>
  <si>
    <t>монтаж</t>
  </si>
  <si>
    <t>2 подъезд, 4 этаж</t>
  </si>
  <si>
    <t>Замена датчика звука и лампочки</t>
  </si>
  <si>
    <t>Заменил лампочку.</t>
  </si>
  <si>
    <t>кв. 70</t>
  </si>
  <si>
    <t>Замена крана на системе ГВС</t>
  </si>
  <si>
    <t>1, 3, 5, 6 подъезды</t>
  </si>
  <si>
    <t>Ремонт дверей на выход в чердачное помещение</t>
  </si>
  <si>
    <t>1 и 6 подъезд</t>
  </si>
  <si>
    <t xml:space="preserve">Установил замки на чердачные помещения </t>
  </si>
  <si>
    <t>1 и5 подъезд</t>
  </si>
  <si>
    <t>Замена лампочки нна кобре и замена датчика</t>
  </si>
  <si>
    <t>4 подвал</t>
  </si>
  <si>
    <t>Прочистка и отогрев стояка КНС</t>
  </si>
  <si>
    <t>подсоединение батареи в тамбуре</t>
  </si>
  <si>
    <t>1 подвал</t>
  </si>
  <si>
    <t>Замена американки на стояке ЦО</t>
  </si>
  <si>
    <t>2 подвал</t>
  </si>
  <si>
    <t>Установка крана на розлив ГВС</t>
  </si>
  <si>
    <t>замена лампочки</t>
  </si>
  <si>
    <t>Отчет за  2015 год Авачинская, 4 (6 под., 75 кв., 4481,6 кв. м)</t>
  </si>
  <si>
    <t>ул. Авачинская, д. 4</t>
  </si>
  <si>
    <t>Квасова Наталья Владимировна</t>
  </si>
  <si>
    <t>Якушева  Евгения Алексеевна</t>
  </si>
  <si>
    <t>Богарева Полина Васильевна</t>
  </si>
  <si>
    <t>Уборка мест общего пользования</t>
  </si>
  <si>
    <t>Уборка придомовой территории за</t>
  </si>
  <si>
    <t>Уборка придомовой территории</t>
  </si>
  <si>
    <t>Нехватка (-), тарифа  на покрытие работ в отчетном периоде</t>
  </si>
  <si>
    <t xml:space="preserve">Уровень собираемости  2015  года </t>
  </si>
  <si>
    <t>датчики оптикоакустический</t>
  </si>
  <si>
    <t>сантехматериалы</t>
  </si>
  <si>
    <t>установка радиатора в подъезде Авачинская 4</t>
  </si>
  <si>
    <t>71-03</t>
  </si>
  <si>
    <t>Чуприянов И.П. подотчет</t>
  </si>
  <si>
    <t>жидкая резина</t>
  </si>
  <si>
    <t xml:space="preserve">Герметизация крыши Авачинская 4 </t>
  </si>
  <si>
    <t xml:space="preserve">Труба  </t>
  </si>
  <si>
    <t>Услуги автогрейдера Авачинская 4</t>
  </si>
  <si>
    <t>Сварочные работы - УСТАНОВКА РЕШЕТКИ</t>
  </si>
  <si>
    <t>Начислено вознаграждение за  АПРЕЛЬ 2015</t>
  </si>
  <si>
    <t>Судебные и прочие штрафы, пени</t>
  </si>
  <si>
    <t>Штраф Жилинспекция Авачинская 4</t>
  </si>
  <si>
    <t>датчики и светодиодные лампы</t>
  </si>
  <si>
    <t>Краска на Авачинская  4</t>
  </si>
  <si>
    <t>Начислено вознаграждение за  МАЙ 2015</t>
  </si>
  <si>
    <t>Побелка стен и потолка Авачинская 4 - 1 подъезд</t>
  </si>
  <si>
    <t>электроматериалы, лампы</t>
  </si>
  <si>
    <t>Сантехматериалы,   утеплитель Авачинская  1</t>
  </si>
  <si>
    <t>доводчик на дверь Авачинская 4, 6 подъезд</t>
  </si>
  <si>
    <t>работа  по  установке  доводчика  Авачинская 4, 6  подъезд</t>
  </si>
  <si>
    <t>Начислено вознаграждение за  ИЮНЬ 2015</t>
  </si>
  <si>
    <t>Леска для бензокосилки</t>
  </si>
  <si>
    <t>затворы</t>
  </si>
  <si>
    <t>Материал для ремонта входов в подъезд Авачинская 4</t>
  </si>
  <si>
    <t>цемент,   крыльцо  Авачинская  4</t>
  </si>
  <si>
    <t>Покос травы Авачинская 4</t>
  </si>
  <si>
    <t>Стройматериалы Авачинская  4</t>
  </si>
  <si>
    <t>Начислено вознаграждение за  ИЮЛЬ 2015</t>
  </si>
  <si>
    <t>Чистка УУТЭ Авачинская  4</t>
  </si>
  <si>
    <t>Начислено вознаграждение за  АВГУСТ 2015</t>
  </si>
  <si>
    <t>Материалы для укрепления металлических частей  на крыше Авачинская  1</t>
  </si>
  <si>
    <t>Сетка металлическая Авачинская 4</t>
  </si>
  <si>
    <t>Начислено вознаграждение за  СЕНТЯБРЬ 2015</t>
  </si>
  <si>
    <t>Работы по ремонту кровли балкона Авачинская  4 - 30</t>
  </si>
  <si>
    <t>Оборудование продухов подвалов Авачинская 4 - 1  подъезд</t>
  </si>
  <si>
    <t>Ремонт и   восстановление крылец  Авачинская 4,  1  - 6  подъезды</t>
  </si>
  <si>
    <t>Укрепление отливов, парапетов, проклеивание швов Авачинская 4</t>
  </si>
  <si>
    <t>выдано  в подотчет 09.2015</t>
  </si>
  <si>
    <t>Ремонт кровельного покрытия балкона Авачинская 4 - 13</t>
  </si>
  <si>
    <t xml:space="preserve">сантехматериалы Авачинская 4 - розлив </t>
  </si>
  <si>
    <t>прочие материалы Авачинская 4</t>
  </si>
  <si>
    <t>прочие материалы Авачинская 4 - скотч</t>
  </si>
  <si>
    <t>лопата снеговая Авачинская  4</t>
  </si>
  <si>
    <t>Датчики и лампы освещения на Авачинскую 4</t>
  </si>
  <si>
    <t>Лампы на Авачинскую 4</t>
  </si>
  <si>
    <t>фотореле на Авачинскую 4</t>
  </si>
  <si>
    <t>ремонт кровли балкона 5 этаж кв. 52 Авачинская 4</t>
  </si>
  <si>
    <t>Работа автовышки, 1 час Авачинская 4 - восстановление освещения</t>
  </si>
  <si>
    <t>Замена розлива ЦО крылового  Авачинская 4 - 3 подъезд</t>
  </si>
  <si>
    <t>Штраф за допущение нарушения зак. РФ (нечищенная дорога)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</si>
</sst>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419]mmmm\ yyyy;@"/>
  </numFmts>
  <fonts count="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8"/>
      <name val="Arial"/>
      <family val="2"/>
    </font>
    <font>
      <b/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7" fontId="1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1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 applyProtection="1">
      <alignment/>
      <protection hidden="1"/>
    </xf>
    <xf numFmtId="4" fontId="1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8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" xfId="0" applyNumberFormat="1" applyFont="1" applyFill="1" applyBorder="1" applyAlignment="1" applyProtection="1">
      <alignment/>
      <protection hidden="1"/>
    </xf>
    <xf numFmtId="4" fontId="1" fillId="0" borderId="1" xfId="0" applyNumberFormat="1" applyFont="1" applyFill="1" applyBorder="1" applyAlignment="1" applyProtection="1">
      <alignment/>
      <protection hidden="1"/>
    </xf>
    <xf numFmtId="16" fontId="1" fillId="0" borderId="1" xfId="0" applyNumberFormat="1" applyFont="1" applyBorder="1" applyAlignment="1">
      <alignment horizontal="center"/>
    </xf>
    <xf numFmtId="0" fontId="1" fillId="9" borderId="1" xfId="0" applyFont="1" applyFill="1" applyBorder="1" applyAlignment="1">
      <alignment/>
    </xf>
    <xf numFmtId="4" fontId="2" fillId="8" borderId="1" xfId="0" applyNumberFormat="1" applyFont="1" applyFill="1" applyBorder="1" applyAlignment="1">
      <alignment/>
    </xf>
    <xf numFmtId="4" fontId="1" fillId="8" borderId="1" xfId="0" applyNumberFormat="1" applyFont="1" applyFill="1" applyBorder="1" applyAlignment="1">
      <alignment/>
    </xf>
    <xf numFmtId="4" fontId="2" fillId="10" borderId="1" xfId="0" applyNumberFormat="1" applyFont="1" applyFill="1" applyBorder="1" applyAlignment="1">
      <alignment/>
    </xf>
    <xf numFmtId="4" fontId="2" fillId="11" borderId="1" xfId="0" applyNumberFormat="1" applyFont="1" applyFill="1" applyBorder="1" applyAlignment="1">
      <alignment/>
    </xf>
    <xf numFmtId="1" fontId="1" fillId="0" borderId="1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4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1" xfId="0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2"/>
  <sheetViews>
    <sheetView tabSelected="1" workbookViewId="0" topLeftCell="A1">
      <pane ySplit="4" topLeftCell="BM8" activePane="bottomLeft" state="frozen"/>
      <selection pane="topLeft" activeCell="A1" sqref="A1"/>
      <selection pane="bottomLeft" activeCell="E45" sqref="E45"/>
    </sheetView>
  </sheetViews>
  <sheetFormatPr defaultColWidth="9.00390625" defaultRowHeight="12.75"/>
  <cols>
    <col min="1" max="1" width="9.125" style="12" customWidth="1"/>
    <col min="2" max="2" width="29.75390625" style="12" customWidth="1"/>
    <col min="3" max="14" width="8.875" style="12" customWidth="1"/>
    <col min="15" max="15" width="10.875" style="12" customWidth="1"/>
    <col min="16" max="16" width="9.125" style="12" customWidth="1"/>
    <col min="17" max="17" width="10.125" style="12" hidden="1" customWidth="1"/>
    <col min="18" max="60" width="0" style="12" hidden="1" customWidth="1"/>
    <col min="61" max="16384" width="9.125" style="12" customWidth="1"/>
  </cols>
  <sheetData>
    <row r="1" ht="15.75">
      <c r="B1" s="15" t="s">
        <v>176</v>
      </c>
    </row>
    <row r="2" ht="11.25">
      <c r="O2" s="16"/>
    </row>
    <row r="3" spans="2:15" ht="15.75">
      <c r="B3" s="15" t="s">
        <v>388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ht="11.25">
      <c r="B4" s="18"/>
      <c r="C4" s="18" t="s">
        <v>18</v>
      </c>
      <c r="D4" s="18" t="s">
        <v>19</v>
      </c>
      <c r="E4" s="18" t="s">
        <v>20</v>
      </c>
      <c r="F4" s="18" t="s">
        <v>21</v>
      </c>
      <c r="G4" s="18" t="s">
        <v>22</v>
      </c>
      <c r="H4" s="18" t="s">
        <v>23</v>
      </c>
      <c r="I4" s="18" t="s">
        <v>24</v>
      </c>
      <c r="J4" s="18" t="s">
        <v>25</v>
      </c>
      <c r="K4" s="18" t="s">
        <v>26</v>
      </c>
      <c r="L4" s="18" t="s">
        <v>27</v>
      </c>
      <c r="M4" s="18" t="s">
        <v>28</v>
      </c>
      <c r="N4" s="18" t="s">
        <v>29</v>
      </c>
      <c r="O4" s="18" t="s">
        <v>30</v>
      </c>
    </row>
    <row r="5" spans="2:15" ht="11.25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4"/>
    </row>
    <row r="6" spans="1:17" ht="11.25">
      <c r="A6" s="7">
        <v>20</v>
      </c>
      <c r="B6" s="11" t="s">
        <v>217</v>
      </c>
      <c r="C6" s="14">
        <f>SUM(C7:C18)</f>
        <v>14664.736042879154</v>
      </c>
      <c r="D6" s="14">
        <f aca="true" t="shared" si="0" ref="D6:N6">SUM(D7:D18)</f>
        <v>13802.611151836998</v>
      </c>
      <c r="E6" s="14">
        <f t="shared" si="0"/>
        <v>13317.79256411818</v>
      </c>
      <c r="F6" s="14">
        <f t="shared" si="0"/>
        <v>9875.869707126756</v>
      </c>
      <c r="G6" s="14">
        <f t="shared" si="0"/>
        <v>21601.414690192585</v>
      </c>
      <c r="H6" s="14">
        <f t="shared" si="0"/>
        <v>32659.798024060125</v>
      </c>
      <c r="I6" s="14">
        <f t="shared" si="0"/>
        <v>174360.89786399217</v>
      </c>
      <c r="J6" s="14">
        <f t="shared" si="0"/>
        <v>50808.07244795988</v>
      </c>
      <c r="K6" s="14">
        <f t="shared" si="0"/>
        <v>17952.060483061272</v>
      </c>
      <c r="L6" s="14">
        <f t="shared" si="0"/>
        <v>52922.23240533624</v>
      </c>
      <c r="M6" s="14">
        <f t="shared" si="0"/>
        <v>39833.61749522641</v>
      </c>
      <c r="N6" s="14">
        <f t="shared" si="0"/>
        <v>15194.383223939136</v>
      </c>
      <c r="O6" s="14">
        <f aca="true" t="shared" si="1" ref="O6:O37">SUM(C6:N6)</f>
        <v>456993.4860997289</v>
      </c>
      <c r="Q6" s="13">
        <f>O6/12/N146</f>
        <v>8.497588028452057</v>
      </c>
    </row>
    <row r="7" spans="1:15" ht="11.25">
      <c r="A7" s="24" t="s">
        <v>179</v>
      </c>
      <c r="B7" s="11" t="s">
        <v>218</v>
      </c>
      <c r="C7" s="19">
        <f>AI61/0.87*1.202*C$148+AW61</f>
        <v>7194.065923815981</v>
      </c>
      <c r="D7" s="19">
        <f aca="true" t="shared" si="2" ref="D7:N8">AJ61/0.87*1.202*D$148+AX61</f>
        <v>5194.065923815981</v>
      </c>
      <c r="E7" s="19">
        <f t="shared" si="2"/>
        <v>5194.065923815981</v>
      </c>
      <c r="F7" s="19">
        <f t="shared" si="2"/>
        <v>5194.065923815981</v>
      </c>
      <c r="G7" s="19">
        <f t="shared" si="2"/>
        <v>5194.065923815981</v>
      </c>
      <c r="H7" s="19">
        <f t="shared" si="2"/>
        <v>5194.065923815981</v>
      </c>
      <c r="I7" s="19">
        <f t="shared" si="2"/>
        <v>5194.065923815981</v>
      </c>
      <c r="J7" s="19">
        <f t="shared" si="2"/>
        <v>5194.065923815981</v>
      </c>
      <c r="K7" s="19">
        <f t="shared" si="2"/>
        <v>5194.065923815981</v>
      </c>
      <c r="L7" s="19">
        <f t="shared" si="2"/>
        <v>5194.065923815981</v>
      </c>
      <c r="M7" s="19">
        <f t="shared" si="2"/>
        <v>23194.06592381598</v>
      </c>
      <c r="N7" s="19">
        <f t="shared" si="2"/>
        <v>5194.065923815981</v>
      </c>
      <c r="O7" s="14">
        <f t="shared" si="1"/>
        <v>82328.79108579176</v>
      </c>
    </row>
    <row r="8" spans="1:15" ht="11.25">
      <c r="A8" s="24" t="s">
        <v>180</v>
      </c>
      <c r="B8" s="11" t="s">
        <v>219</v>
      </c>
      <c r="C8" s="19">
        <f>AI62/0.87*1.202*C$148+AW62</f>
        <v>6900.687584498375</v>
      </c>
      <c r="D8" s="19">
        <f t="shared" si="2"/>
        <v>6900.687584498375</v>
      </c>
      <c r="E8" s="19">
        <f t="shared" si="2"/>
        <v>5124.613842320384</v>
      </c>
      <c r="F8" s="19">
        <f t="shared" si="2"/>
        <v>2968.0376707519895</v>
      </c>
      <c r="G8" s="19">
        <f t="shared" si="2"/>
        <v>2968.0376707519895</v>
      </c>
      <c r="H8" s="19">
        <f t="shared" si="2"/>
        <v>2968.0376707519895</v>
      </c>
      <c r="I8" s="19">
        <f t="shared" si="2"/>
        <v>2968.0376707519895</v>
      </c>
      <c r="J8" s="19">
        <f t="shared" si="2"/>
        <v>2968.0376707519895</v>
      </c>
      <c r="K8" s="19">
        <f t="shared" si="2"/>
        <v>2968.0376707519895</v>
      </c>
      <c r="L8" s="19">
        <f t="shared" si="2"/>
        <v>2968.0376707519895</v>
      </c>
      <c r="M8" s="19">
        <f t="shared" si="2"/>
        <v>2968.0376707519895</v>
      </c>
      <c r="N8" s="19">
        <f t="shared" si="2"/>
        <v>2968.0376707519895</v>
      </c>
      <c r="O8" s="14">
        <f t="shared" si="1"/>
        <v>45638.328048085044</v>
      </c>
    </row>
    <row r="9" spans="1:15" ht="11.25">
      <c r="A9" s="24" t="s">
        <v>181</v>
      </c>
      <c r="B9" s="11" t="s">
        <v>136</v>
      </c>
      <c r="C9" s="19">
        <f>AI63*C$148+AW63</f>
        <v>499.0903868715473</v>
      </c>
      <c r="D9" s="19">
        <f aca="true" t="shared" si="3" ref="D9:N9">AJ63*D$148+AX63</f>
        <v>895.0302872486105</v>
      </c>
      <c r="E9" s="19">
        <f t="shared" si="3"/>
        <v>461.187308345604</v>
      </c>
      <c r="F9" s="19">
        <f t="shared" si="3"/>
        <v>1713.7661125587863</v>
      </c>
      <c r="G9" s="19">
        <f t="shared" si="3"/>
        <v>540.058529374098</v>
      </c>
      <c r="H9" s="19">
        <f t="shared" si="3"/>
        <v>10082.136411063291</v>
      </c>
      <c r="I9" s="19">
        <f t="shared" si="3"/>
        <v>4102.11382690273</v>
      </c>
      <c r="J9" s="19">
        <f t="shared" si="3"/>
        <v>202.7676542544509</v>
      </c>
      <c r="K9" s="19">
        <f t="shared" si="3"/>
        <v>1804.3319053603664</v>
      </c>
      <c r="L9" s="19">
        <f t="shared" si="3"/>
        <v>1444.3684324602773</v>
      </c>
      <c r="M9" s="19">
        <f t="shared" si="3"/>
        <v>13671.51390065844</v>
      </c>
      <c r="N9" s="19">
        <f t="shared" si="3"/>
        <v>40.279629371166244</v>
      </c>
      <c r="O9" s="14">
        <f t="shared" si="1"/>
        <v>35456.644384469364</v>
      </c>
    </row>
    <row r="10" spans="1:15" ht="11.25">
      <c r="A10" s="24" t="s">
        <v>182</v>
      </c>
      <c r="B10" s="11" t="s">
        <v>138</v>
      </c>
      <c r="C10" s="19">
        <f aca="true" t="shared" si="4" ref="C10:C18">AI64*C$148+AW64</f>
        <v>70.8921476932526</v>
      </c>
      <c r="D10" s="19">
        <f aca="true" t="shared" si="5" ref="D10:D18">AJ64*D$148+AX64</f>
        <v>812.8273562740327</v>
      </c>
      <c r="E10" s="19">
        <f aca="true" t="shared" si="6" ref="E10:E18">AK64*E$148+AY64</f>
        <v>1037.9254896362118</v>
      </c>
      <c r="F10" s="19">
        <f aca="true" t="shared" si="7" ref="F10:F18">AL64*F$148+AZ64</f>
        <v>0</v>
      </c>
      <c r="G10" s="19">
        <f aca="true" t="shared" si="8" ref="G10:G18">AM64*G$148+BA64</f>
        <v>12899.252566250516</v>
      </c>
      <c r="H10" s="19">
        <f aca="true" t="shared" si="9" ref="H10:H18">AN64*H$148+BB64</f>
        <v>13775.558018428861</v>
      </c>
      <c r="I10" s="19">
        <f aca="true" t="shared" si="10" ref="I10:I18">AO64*I$148+BC64</f>
        <v>299.6804425214769</v>
      </c>
      <c r="J10" s="19">
        <f aca="true" t="shared" si="11" ref="J10:J18">AP64*J$148+BD64</f>
        <v>2443.2011991374598</v>
      </c>
      <c r="K10" s="19">
        <f aca="true" t="shared" si="12" ref="K10:K18">AQ64*K$148+BE64</f>
        <v>704.6249831329349</v>
      </c>
      <c r="L10" s="19">
        <f aca="true" t="shared" si="13" ref="L10:L18">AR64*L$148+BF64</f>
        <v>1071.7603783079915</v>
      </c>
      <c r="M10" s="19">
        <f aca="true" t="shared" si="14" ref="M10:M18">AS64*M$148+BG64</f>
        <v>0</v>
      </c>
      <c r="N10" s="19">
        <f aca="true" t="shared" si="15" ref="N10:N18">AT64*N$148+BH64</f>
        <v>6992</v>
      </c>
      <c r="O10" s="14">
        <f t="shared" si="1"/>
        <v>40107.72258138274</v>
      </c>
    </row>
    <row r="11" spans="1:15" ht="11.25">
      <c r="A11" s="24" t="s">
        <v>183</v>
      </c>
      <c r="B11" s="11" t="s">
        <v>220</v>
      </c>
      <c r="C11" s="19">
        <f t="shared" si="4"/>
        <v>0</v>
      </c>
      <c r="D11" s="19">
        <f t="shared" si="5"/>
        <v>0</v>
      </c>
      <c r="E11" s="19">
        <f t="shared" si="6"/>
        <v>0</v>
      </c>
      <c r="F11" s="19">
        <f t="shared" si="7"/>
        <v>0</v>
      </c>
      <c r="G11" s="19">
        <f t="shared" si="8"/>
        <v>0</v>
      </c>
      <c r="H11" s="19">
        <f t="shared" si="9"/>
        <v>0</v>
      </c>
      <c r="I11" s="19">
        <f t="shared" si="10"/>
        <v>159297</v>
      </c>
      <c r="J11" s="19">
        <f t="shared" si="11"/>
        <v>0</v>
      </c>
      <c r="K11" s="19">
        <f t="shared" si="12"/>
        <v>0</v>
      </c>
      <c r="L11" s="19">
        <f t="shared" si="13"/>
        <v>0</v>
      </c>
      <c r="M11" s="19">
        <f t="shared" si="14"/>
        <v>0</v>
      </c>
      <c r="N11" s="19">
        <f t="shared" si="15"/>
        <v>0</v>
      </c>
      <c r="O11" s="14">
        <f t="shared" si="1"/>
        <v>159297</v>
      </c>
    </row>
    <row r="12" spans="1:15" ht="11.25">
      <c r="A12" s="24" t="s">
        <v>184</v>
      </c>
      <c r="B12" s="11" t="s">
        <v>31</v>
      </c>
      <c r="C12" s="19">
        <f t="shared" si="4"/>
        <v>0</v>
      </c>
      <c r="D12" s="19">
        <f t="shared" si="5"/>
        <v>0</v>
      </c>
      <c r="E12" s="19">
        <f t="shared" si="6"/>
        <v>0</v>
      </c>
      <c r="F12" s="19">
        <f t="shared" si="7"/>
        <v>0</v>
      </c>
      <c r="G12" s="19">
        <f t="shared" si="8"/>
        <v>0</v>
      </c>
      <c r="H12" s="19">
        <f t="shared" si="9"/>
        <v>0</v>
      </c>
      <c r="I12" s="19">
        <f t="shared" si="10"/>
        <v>0</v>
      </c>
      <c r="J12" s="19">
        <f t="shared" si="11"/>
        <v>0</v>
      </c>
      <c r="K12" s="19">
        <f t="shared" si="12"/>
        <v>0</v>
      </c>
      <c r="L12" s="19">
        <f t="shared" si="13"/>
        <v>0</v>
      </c>
      <c r="M12" s="19">
        <f t="shared" si="14"/>
        <v>0</v>
      </c>
      <c r="N12" s="19">
        <f t="shared" si="15"/>
        <v>0</v>
      </c>
      <c r="O12" s="14">
        <f t="shared" si="1"/>
        <v>0</v>
      </c>
    </row>
    <row r="13" spans="1:15" ht="11.25">
      <c r="A13" s="24" t="s">
        <v>185</v>
      </c>
      <c r="B13" s="9" t="s">
        <v>221</v>
      </c>
      <c r="C13" s="19">
        <f t="shared" si="4"/>
        <v>0</v>
      </c>
      <c r="D13" s="19">
        <f t="shared" si="5"/>
        <v>0</v>
      </c>
      <c r="E13" s="19">
        <f t="shared" si="6"/>
        <v>0</v>
      </c>
      <c r="F13" s="19">
        <f t="shared" si="7"/>
        <v>0</v>
      </c>
      <c r="G13" s="19">
        <f t="shared" si="8"/>
        <v>0</v>
      </c>
      <c r="H13" s="19">
        <f t="shared" si="9"/>
        <v>0</v>
      </c>
      <c r="I13" s="19">
        <f t="shared" si="10"/>
        <v>2500</v>
      </c>
      <c r="J13" s="19">
        <f t="shared" si="11"/>
        <v>0</v>
      </c>
      <c r="K13" s="19">
        <f t="shared" si="12"/>
        <v>0</v>
      </c>
      <c r="L13" s="19">
        <f t="shared" si="13"/>
        <v>0</v>
      </c>
      <c r="M13" s="19">
        <f t="shared" si="14"/>
        <v>0</v>
      </c>
      <c r="N13" s="19">
        <f t="shared" si="15"/>
        <v>0</v>
      </c>
      <c r="O13" s="14">
        <f t="shared" si="1"/>
        <v>2500</v>
      </c>
    </row>
    <row r="14" spans="1:15" ht="11.25">
      <c r="A14" s="24" t="s">
        <v>186</v>
      </c>
      <c r="B14" s="11" t="s">
        <v>222</v>
      </c>
      <c r="C14" s="19">
        <f t="shared" si="4"/>
        <v>0</v>
      </c>
      <c r="D14" s="19">
        <f t="shared" si="5"/>
        <v>0</v>
      </c>
      <c r="E14" s="19">
        <f t="shared" si="6"/>
        <v>0</v>
      </c>
      <c r="F14" s="19">
        <f t="shared" si="7"/>
        <v>0</v>
      </c>
      <c r="G14" s="19">
        <f t="shared" si="8"/>
        <v>0</v>
      </c>
      <c r="H14" s="19">
        <f t="shared" si="9"/>
        <v>640</v>
      </c>
      <c r="I14" s="19">
        <f t="shared" si="10"/>
        <v>0</v>
      </c>
      <c r="J14" s="19">
        <f t="shared" si="11"/>
        <v>0</v>
      </c>
      <c r="K14" s="19">
        <f t="shared" si="12"/>
        <v>0</v>
      </c>
      <c r="L14" s="19">
        <f t="shared" si="13"/>
        <v>0</v>
      </c>
      <c r="M14" s="19">
        <f t="shared" si="14"/>
        <v>0</v>
      </c>
      <c r="N14" s="19">
        <f t="shared" si="15"/>
        <v>0</v>
      </c>
      <c r="O14" s="14">
        <f t="shared" si="1"/>
        <v>640</v>
      </c>
    </row>
    <row r="15" spans="1:15" ht="11.25">
      <c r="A15" s="24" t="s">
        <v>187</v>
      </c>
      <c r="B15" s="11" t="s">
        <v>148</v>
      </c>
      <c r="C15" s="19">
        <f t="shared" si="4"/>
        <v>0</v>
      </c>
      <c r="D15" s="19">
        <f t="shared" si="5"/>
        <v>0</v>
      </c>
      <c r="E15" s="19">
        <f t="shared" si="6"/>
        <v>0</v>
      </c>
      <c r="F15" s="19">
        <f t="shared" si="7"/>
        <v>0</v>
      </c>
      <c r="G15" s="19">
        <f t="shared" si="8"/>
        <v>0</v>
      </c>
      <c r="H15" s="19">
        <f t="shared" si="9"/>
        <v>0</v>
      </c>
      <c r="I15" s="19">
        <f t="shared" si="10"/>
        <v>0</v>
      </c>
      <c r="J15" s="19">
        <f t="shared" si="11"/>
        <v>0</v>
      </c>
      <c r="K15" s="19">
        <f t="shared" si="12"/>
        <v>0</v>
      </c>
      <c r="L15" s="19">
        <f t="shared" si="13"/>
        <v>0</v>
      </c>
      <c r="M15" s="19">
        <f t="shared" si="14"/>
        <v>0</v>
      </c>
      <c r="N15" s="19">
        <f t="shared" si="15"/>
        <v>0</v>
      </c>
      <c r="O15" s="14">
        <f t="shared" si="1"/>
        <v>0</v>
      </c>
    </row>
    <row r="16" spans="1:15" ht="11.25">
      <c r="A16" s="24" t="s">
        <v>188</v>
      </c>
      <c r="B16" s="11" t="s">
        <v>223</v>
      </c>
      <c r="C16" s="19">
        <f t="shared" si="4"/>
        <v>0</v>
      </c>
      <c r="D16" s="19">
        <f t="shared" si="5"/>
        <v>0</v>
      </c>
      <c r="E16" s="19">
        <f t="shared" si="6"/>
        <v>1000</v>
      </c>
      <c r="F16" s="19">
        <f t="shared" si="7"/>
        <v>0</v>
      </c>
      <c r="G16" s="19">
        <f t="shared" si="8"/>
        <v>0</v>
      </c>
      <c r="H16" s="19">
        <f t="shared" si="9"/>
        <v>0</v>
      </c>
      <c r="I16" s="19">
        <f t="shared" si="10"/>
        <v>0</v>
      </c>
      <c r="J16" s="19">
        <f t="shared" si="11"/>
        <v>40000</v>
      </c>
      <c r="K16" s="19">
        <f t="shared" si="12"/>
        <v>7281</v>
      </c>
      <c r="L16" s="19">
        <f t="shared" si="13"/>
        <v>40000</v>
      </c>
      <c r="M16" s="19">
        <f t="shared" si="14"/>
        <v>0</v>
      </c>
      <c r="N16" s="19">
        <f t="shared" si="15"/>
        <v>0</v>
      </c>
      <c r="O16" s="14">
        <f t="shared" si="1"/>
        <v>88281</v>
      </c>
    </row>
    <row r="17" spans="1:15" ht="11.25">
      <c r="A17" s="24" t="s">
        <v>189</v>
      </c>
      <c r="B17" s="11" t="s">
        <v>224</v>
      </c>
      <c r="C17" s="19">
        <f t="shared" si="4"/>
        <v>0</v>
      </c>
      <c r="D17" s="19">
        <f t="shared" si="5"/>
        <v>0</v>
      </c>
      <c r="E17" s="19">
        <f t="shared" si="6"/>
        <v>500</v>
      </c>
      <c r="F17" s="19">
        <f t="shared" si="7"/>
        <v>0</v>
      </c>
      <c r="G17" s="19">
        <f t="shared" si="8"/>
        <v>0</v>
      </c>
      <c r="H17" s="19">
        <f t="shared" si="9"/>
        <v>0</v>
      </c>
      <c r="I17" s="19">
        <f t="shared" si="10"/>
        <v>0</v>
      </c>
      <c r="J17" s="19">
        <f t="shared" si="11"/>
        <v>0</v>
      </c>
      <c r="K17" s="19">
        <f t="shared" si="12"/>
        <v>0</v>
      </c>
      <c r="L17" s="19">
        <f t="shared" si="13"/>
        <v>0</v>
      </c>
      <c r="M17" s="19">
        <f t="shared" si="14"/>
        <v>0</v>
      </c>
      <c r="N17" s="19">
        <f t="shared" si="15"/>
        <v>0</v>
      </c>
      <c r="O17" s="14">
        <f t="shared" si="1"/>
        <v>500</v>
      </c>
    </row>
    <row r="18" spans="1:15" ht="11.25">
      <c r="A18" s="24" t="s">
        <v>190</v>
      </c>
      <c r="B18" s="11" t="s">
        <v>225</v>
      </c>
      <c r="C18" s="19">
        <f t="shared" si="4"/>
        <v>0</v>
      </c>
      <c r="D18" s="19">
        <f t="shared" si="5"/>
        <v>0</v>
      </c>
      <c r="E18" s="19">
        <f t="shared" si="6"/>
        <v>0</v>
      </c>
      <c r="F18" s="19">
        <f t="shared" si="7"/>
        <v>0</v>
      </c>
      <c r="G18" s="19">
        <f t="shared" si="8"/>
        <v>0</v>
      </c>
      <c r="H18" s="19">
        <f t="shared" si="9"/>
        <v>0</v>
      </c>
      <c r="I18" s="19">
        <f t="shared" si="10"/>
        <v>0</v>
      </c>
      <c r="J18" s="19">
        <f t="shared" si="11"/>
        <v>0</v>
      </c>
      <c r="K18" s="19">
        <f t="shared" si="12"/>
        <v>0</v>
      </c>
      <c r="L18" s="19">
        <f t="shared" si="13"/>
        <v>2244</v>
      </c>
      <c r="M18" s="19">
        <f t="shared" si="14"/>
        <v>0</v>
      </c>
      <c r="N18" s="19">
        <f t="shared" si="15"/>
        <v>0</v>
      </c>
      <c r="O18" s="14">
        <f t="shared" si="1"/>
        <v>2244</v>
      </c>
    </row>
    <row r="19" spans="1:17" ht="11.25">
      <c r="A19" s="7">
        <v>23</v>
      </c>
      <c r="B19" s="11" t="s">
        <v>201</v>
      </c>
      <c r="C19" s="14">
        <f>SUM(C20:C50)</f>
        <v>39161.34163708406</v>
      </c>
      <c r="D19" s="14">
        <f aca="true" t="shared" si="16" ref="D19:N19">SUM(D20:D50)</f>
        <v>43005.1998148882</v>
      </c>
      <c r="E19" s="14">
        <f t="shared" si="16"/>
        <v>42596.30342880614</v>
      </c>
      <c r="F19" s="14">
        <f t="shared" si="16"/>
        <v>57299.42473136712</v>
      </c>
      <c r="G19" s="14">
        <f t="shared" si="16"/>
        <v>48712.56676692601</v>
      </c>
      <c r="H19" s="14">
        <f t="shared" si="16"/>
        <v>52360.29864020549</v>
      </c>
      <c r="I19" s="14">
        <f t="shared" si="16"/>
        <v>51730.07383988531</v>
      </c>
      <c r="J19" s="14">
        <f t="shared" si="16"/>
        <v>49211.24111607251</v>
      </c>
      <c r="K19" s="14">
        <f t="shared" si="16"/>
        <v>51370.9951003868</v>
      </c>
      <c r="L19" s="14">
        <f t="shared" si="16"/>
        <v>39597.60654337108</v>
      </c>
      <c r="M19" s="14">
        <f t="shared" si="16"/>
        <v>50600.629819768765</v>
      </c>
      <c r="N19" s="14">
        <f t="shared" si="16"/>
        <v>50145.599111237</v>
      </c>
      <c r="O19" s="14">
        <f t="shared" si="1"/>
        <v>575791.2805499984</v>
      </c>
      <c r="Q19" s="13">
        <f>O19/12/N146</f>
        <v>10.706579505645275</v>
      </c>
    </row>
    <row r="20" spans="1:15" ht="11.25">
      <c r="A20" s="24" t="s">
        <v>117</v>
      </c>
      <c r="B20" s="11" t="s">
        <v>33</v>
      </c>
      <c r="C20" s="19">
        <f>V74*C$148</f>
        <v>2923.147483761479</v>
      </c>
      <c r="D20" s="19">
        <f aca="true" t="shared" si="17" ref="C20:N21">W74*D$148</f>
        <v>2171.2610688330424</v>
      </c>
      <c r="E20" s="19">
        <f t="shared" si="17"/>
        <v>2171.2610688330424</v>
      </c>
      <c r="F20" s="19">
        <f t="shared" si="17"/>
        <v>2279.81842942041</v>
      </c>
      <c r="G20" s="19">
        <f t="shared" si="17"/>
        <v>2279.81842942041</v>
      </c>
      <c r="H20" s="19">
        <f t="shared" si="17"/>
        <v>1974.0745600242608</v>
      </c>
      <c r="I20" s="19">
        <f t="shared" si="17"/>
        <v>1228.0958240702616</v>
      </c>
      <c r="J20" s="19">
        <f t="shared" si="17"/>
        <v>853.9431803970231</v>
      </c>
      <c r="K20" s="19">
        <f t="shared" si="17"/>
        <v>853.9431803970231</v>
      </c>
      <c r="L20" s="19">
        <f t="shared" si="17"/>
        <v>853.9431803970231</v>
      </c>
      <c r="M20" s="19">
        <f t="shared" si="17"/>
        <v>853.9431803970231</v>
      </c>
      <c r="N20" s="19">
        <f t="shared" si="17"/>
        <v>853.9431803970231</v>
      </c>
      <c r="O20" s="14">
        <f t="shared" si="1"/>
        <v>19297.19276634802</v>
      </c>
    </row>
    <row r="21" spans="1:15" ht="11.25">
      <c r="A21" s="24" t="s">
        <v>118</v>
      </c>
      <c r="B21" s="11" t="s">
        <v>32</v>
      </c>
      <c r="C21" s="19">
        <f t="shared" si="17"/>
        <v>14677.170835400848</v>
      </c>
      <c r="D21" s="19">
        <f t="shared" si="17"/>
        <v>14677.170835400848</v>
      </c>
      <c r="E21" s="19">
        <f t="shared" si="17"/>
        <v>14677.170835400848</v>
      </c>
      <c r="F21" s="19">
        <f t="shared" si="17"/>
        <v>16914.766546129227</v>
      </c>
      <c r="G21" s="19">
        <f t="shared" si="17"/>
        <v>16162.880131200793</v>
      </c>
      <c r="H21" s="19">
        <f t="shared" si="17"/>
        <v>15815.524719355602</v>
      </c>
      <c r="I21" s="19">
        <f t="shared" si="17"/>
        <v>15857.402644420217</v>
      </c>
      <c r="J21" s="19">
        <f t="shared" si="17"/>
        <v>16025.282769021987</v>
      </c>
      <c r="K21" s="19">
        <f t="shared" si="17"/>
        <v>16025.282769021987</v>
      </c>
      <c r="L21" s="19">
        <f t="shared" si="17"/>
        <v>16025.282769021987</v>
      </c>
      <c r="M21" s="19">
        <f t="shared" si="17"/>
        <v>16025.282769021987</v>
      </c>
      <c r="N21" s="19">
        <f t="shared" si="17"/>
        <v>16025.282769021987</v>
      </c>
      <c r="O21" s="14">
        <f t="shared" si="1"/>
        <v>188908.50039241833</v>
      </c>
    </row>
    <row r="22" spans="1:15" ht="11.25">
      <c r="A22" s="24" t="s">
        <v>119</v>
      </c>
      <c r="B22" s="11" t="s">
        <v>120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4">
        <f t="shared" si="1"/>
        <v>0</v>
      </c>
    </row>
    <row r="23" spans="1:15" ht="11.25">
      <c r="A23" s="24" t="s">
        <v>121</v>
      </c>
      <c r="B23" s="11" t="s">
        <v>122</v>
      </c>
      <c r="C23" s="19">
        <f>AI77*C$148+AW77</f>
        <v>0</v>
      </c>
      <c r="D23" s="19">
        <f aca="true" t="shared" si="18" ref="D23:N23">AJ77*D$148+AX77</f>
        <v>712.1438472822192</v>
      </c>
      <c r="E23" s="19">
        <f t="shared" si="18"/>
        <v>712.1438472822192</v>
      </c>
      <c r="F23" s="19">
        <f t="shared" si="18"/>
        <v>0</v>
      </c>
      <c r="G23" s="19">
        <f t="shared" si="18"/>
        <v>0</v>
      </c>
      <c r="H23" s="19">
        <f t="shared" si="18"/>
        <v>0</v>
      </c>
      <c r="I23" s="19">
        <f t="shared" si="18"/>
        <v>0</v>
      </c>
      <c r="J23" s="19">
        <f t="shared" si="18"/>
        <v>0</v>
      </c>
      <c r="K23" s="19">
        <f t="shared" si="18"/>
        <v>0</v>
      </c>
      <c r="L23" s="19">
        <f t="shared" si="18"/>
        <v>0</v>
      </c>
      <c r="M23" s="19">
        <f t="shared" si="18"/>
        <v>2402.277095696355</v>
      </c>
      <c r="N23" s="19">
        <f t="shared" si="18"/>
        <v>919.4496731124882</v>
      </c>
      <c r="O23" s="14">
        <f t="shared" si="1"/>
        <v>4746.014463373282</v>
      </c>
    </row>
    <row r="24" spans="1:15" ht="11.25">
      <c r="A24" s="24" t="s">
        <v>123</v>
      </c>
      <c r="B24" s="11" t="s">
        <v>202</v>
      </c>
      <c r="C24" s="19">
        <f>AI78*C$148+AW78</f>
        <v>0</v>
      </c>
      <c r="D24" s="19">
        <f aca="true" t="shared" si="19" ref="D24:N24">AJ78*D$148+AX78</f>
        <v>3893.6975058794037</v>
      </c>
      <c r="E24" s="19">
        <f t="shared" si="19"/>
        <v>0</v>
      </c>
      <c r="F24" s="19">
        <f t="shared" si="19"/>
        <v>0</v>
      </c>
      <c r="G24" s="19">
        <f t="shared" si="19"/>
        <v>0</v>
      </c>
      <c r="H24" s="19">
        <f t="shared" si="19"/>
        <v>0</v>
      </c>
      <c r="I24" s="19">
        <f t="shared" si="19"/>
        <v>0</v>
      </c>
      <c r="J24" s="19">
        <f t="shared" si="19"/>
        <v>0</v>
      </c>
      <c r="K24" s="19">
        <f t="shared" si="19"/>
        <v>0</v>
      </c>
      <c r="L24" s="19">
        <f t="shared" si="19"/>
        <v>0</v>
      </c>
      <c r="M24" s="19">
        <f t="shared" si="19"/>
        <v>0</v>
      </c>
      <c r="N24" s="19">
        <f t="shared" si="19"/>
        <v>5155.792559509279</v>
      </c>
      <c r="O24" s="14">
        <f t="shared" si="1"/>
        <v>9049.490065388683</v>
      </c>
    </row>
    <row r="25" spans="1:15" ht="11.25">
      <c r="A25" s="24" t="s">
        <v>124</v>
      </c>
      <c r="B25" s="11" t="s">
        <v>125</v>
      </c>
      <c r="C25" s="57">
        <f>(Y32+Y33)/0.87*1.202</f>
        <v>21414.94252873563</v>
      </c>
      <c r="D25" s="57">
        <f aca="true" t="shared" si="20" ref="D25:N25">(Z32+Z33)/0.87*1.202</f>
        <v>21414.94252873563</v>
      </c>
      <c r="E25" s="57">
        <f t="shared" si="20"/>
        <v>21414.94252873563</v>
      </c>
      <c r="F25" s="57">
        <f t="shared" si="20"/>
        <v>26941.379310344826</v>
      </c>
      <c r="G25" s="57">
        <f t="shared" si="20"/>
        <v>19991.885057471263</v>
      </c>
      <c r="H25" s="57">
        <f t="shared" si="20"/>
        <v>21414.94252873563</v>
      </c>
      <c r="I25" s="57">
        <f t="shared" si="20"/>
        <v>18209.6091954023</v>
      </c>
      <c r="J25" s="57">
        <f t="shared" si="20"/>
        <v>21414.94252873563</v>
      </c>
      <c r="K25" s="57">
        <f t="shared" si="20"/>
        <v>21414.94252873563</v>
      </c>
      <c r="L25" s="57">
        <f t="shared" si="20"/>
        <v>21414.94252873563</v>
      </c>
      <c r="M25" s="57">
        <f t="shared" si="20"/>
        <v>21414.94252873563</v>
      </c>
      <c r="N25" s="57">
        <f t="shared" si="20"/>
        <v>21414.94252873563</v>
      </c>
      <c r="O25" s="14">
        <f t="shared" si="1"/>
        <v>257877.35632183915</v>
      </c>
    </row>
    <row r="26" spans="1:15" ht="11.25">
      <c r="A26" s="24" t="s">
        <v>126</v>
      </c>
      <c r="B26" s="11" t="s">
        <v>127</v>
      </c>
      <c r="C26" s="19">
        <f>AI80*C$148+AW80</f>
        <v>0</v>
      </c>
      <c r="D26" s="19">
        <f aca="true" t="shared" si="21" ref="D26:D36">AJ80*D$148+AX80</f>
        <v>0</v>
      </c>
      <c r="E26" s="19">
        <f aca="true" t="shared" si="22" ref="E26:E36">AK80*E$148+AY80</f>
        <v>0</v>
      </c>
      <c r="F26" s="19">
        <f aca="true" t="shared" si="23" ref="F26:F36">AL80*F$148+AZ80</f>
        <v>0</v>
      </c>
      <c r="G26" s="19">
        <f aca="true" t="shared" si="24" ref="G26:G36">AM80*G$148+BA80</f>
        <v>0</v>
      </c>
      <c r="H26" s="19">
        <f aca="true" t="shared" si="25" ref="H26:H36">AN80*H$148+BB80</f>
        <v>0</v>
      </c>
      <c r="I26" s="19">
        <f aca="true" t="shared" si="26" ref="I26:I36">AO80*I$148+BC80</f>
        <v>0</v>
      </c>
      <c r="J26" s="19">
        <f aca="true" t="shared" si="27" ref="J26:J36">AP80*J$148+BD80</f>
        <v>0</v>
      </c>
      <c r="K26" s="19">
        <f aca="true" t="shared" si="28" ref="K26:K36">AQ80*K$148+BE80</f>
        <v>0</v>
      </c>
      <c r="L26" s="19">
        <f aca="true" t="shared" si="29" ref="L26:L36">AR80*L$148+BF80</f>
        <v>0</v>
      </c>
      <c r="M26" s="19">
        <f aca="true" t="shared" si="30" ref="M26:M36">AS80*M$148+BG80</f>
        <v>0</v>
      </c>
      <c r="N26" s="19">
        <f aca="true" t="shared" si="31" ref="N26:N36">AT80*N$148+BH80</f>
        <v>0</v>
      </c>
      <c r="O26" s="14">
        <f t="shared" si="1"/>
        <v>0</v>
      </c>
    </row>
    <row r="27" spans="1:15" ht="11.25">
      <c r="A27" s="24" t="s">
        <v>128</v>
      </c>
      <c r="B27" s="11" t="s">
        <v>129</v>
      </c>
      <c r="C27" s="19">
        <f aca="true" t="shared" si="32" ref="C27:C36">AI81*C$148+AW81</f>
        <v>23.630715897750864</v>
      </c>
      <c r="D27" s="19">
        <f t="shared" si="21"/>
        <v>0</v>
      </c>
      <c r="E27" s="19">
        <f t="shared" si="22"/>
        <v>0</v>
      </c>
      <c r="F27" s="19">
        <f t="shared" si="23"/>
        <v>0</v>
      </c>
      <c r="G27" s="19">
        <f t="shared" si="24"/>
        <v>0</v>
      </c>
      <c r="H27" s="19">
        <f t="shared" si="25"/>
        <v>0</v>
      </c>
      <c r="I27" s="19">
        <f t="shared" si="26"/>
        <v>0</v>
      </c>
      <c r="J27" s="19">
        <f t="shared" si="27"/>
        <v>0</v>
      </c>
      <c r="K27" s="19">
        <f t="shared" si="28"/>
        <v>335.663578093052</v>
      </c>
      <c r="L27" s="19">
        <f t="shared" si="29"/>
        <v>0</v>
      </c>
      <c r="M27" s="19">
        <f t="shared" si="30"/>
        <v>255.21173169570935</v>
      </c>
      <c r="N27" s="19">
        <f t="shared" si="31"/>
        <v>0</v>
      </c>
      <c r="O27" s="14">
        <f t="shared" si="1"/>
        <v>614.5060256865122</v>
      </c>
    </row>
    <row r="28" spans="1:15" ht="11.25">
      <c r="A28" s="24" t="s">
        <v>130</v>
      </c>
      <c r="B28" s="11" t="s">
        <v>203</v>
      </c>
      <c r="C28" s="19">
        <f t="shared" si="32"/>
        <v>0</v>
      </c>
      <c r="D28" s="19">
        <f t="shared" si="21"/>
        <v>0</v>
      </c>
      <c r="E28" s="19">
        <f t="shared" si="22"/>
        <v>0</v>
      </c>
      <c r="F28" s="19">
        <f t="shared" si="23"/>
        <v>988.7306356308941</v>
      </c>
      <c r="G28" s="19">
        <f t="shared" si="24"/>
        <v>0</v>
      </c>
      <c r="H28" s="19">
        <f t="shared" si="25"/>
        <v>91.30049324131016</v>
      </c>
      <c r="I28" s="19">
        <f t="shared" si="26"/>
        <v>0</v>
      </c>
      <c r="J28" s="19">
        <f t="shared" si="27"/>
        <v>0</v>
      </c>
      <c r="K28" s="19">
        <f t="shared" si="28"/>
        <v>0</v>
      </c>
      <c r="L28" s="19">
        <f t="shared" si="29"/>
        <v>17.185975198364265</v>
      </c>
      <c r="M28" s="19">
        <f t="shared" si="30"/>
        <v>262</v>
      </c>
      <c r="N28" s="19">
        <f t="shared" si="31"/>
        <v>638.3515662742427</v>
      </c>
      <c r="O28" s="14">
        <f t="shared" si="1"/>
        <v>1997.5686703448112</v>
      </c>
    </row>
    <row r="29" spans="1:17" ht="11.25">
      <c r="A29" s="24" t="s">
        <v>131</v>
      </c>
      <c r="B29" s="11" t="s">
        <v>204</v>
      </c>
      <c r="C29" s="19">
        <f t="shared" si="32"/>
        <v>0</v>
      </c>
      <c r="D29" s="19">
        <f t="shared" si="21"/>
        <v>0</v>
      </c>
      <c r="E29" s="19">
        <f t="shared" si="22"/>
        <v>0</v>
      </c>
      <c r="F29" s="19">
        <f t="shared" si="23"/>
        <v>0</v>
      </c>
      <c r="G29" s="19">
        <f t="shared" si="24"/>
        <v>0</v>
      </c>
      <c r="H29" s="19">
        <f t="shared" si="25"/>
        <v>0</v>
      </c>
      <c r="I29" s="19">
        <f t="shared" si="26"/>
        <v>0</v>
      </c>
      <c r="J29" s="19">
        <f t="shared" si="27"/>
        <v>0</v>
      </c>
      <c r="K29" s="19">
        <f t="shared" si="28"/>
        <v>0</v>
      </c>
      <c r="L29" s="19">
        <f t="shared" si="29"/>
        <v>0</v>
      </c>
      <c r="M29" s="19">
        <f t="shared" si="30"/>
        <v>0</v>
      </c>
      <c r="N29" s="19">
        <f t="shared" si="31"/>
        <v>0</v>
      </c>
      <c r="O29" s="14">
        <f t="shared" si="1"/>
        <v>0</v>
      </c>
      <c r="Q29" s="13"/>
    </row>
    <row r="30" spans="1:15" ht="11.25">
      <c r="A30" s="24" t="s">
        <v>132</v>
      </c>
      <c r="B30" s="11" t="s">
        <v>205</v>
      </c>
      <c r="C30" s="19">
        <f t="shared" si="32"/>
        <v>0</v>
      </c>
      <c r="D30" s="19">
        <f t="shared" si="21"/>
        <v>0</v>
      </c>
      <c r="E30" s="19">
        <f t="shared" si="22"/>
        <v>0</v>
      </c>
      <c r="F30" s="19">
        <f t="shared" si="23"/>
        <v>0</v>
      </c>
      <c r="G30" s="19">
        <f t="shared" si="24"/>
        <v>0</v>
      </c>
      <c r="H30" s="19">
        <f t="shared" si="25"/>
        <v>0</v>
      </c>
      <c r="I30" s="19">
        <f t="shared" si="26"/>
        <v>0</v>
      </c>
      <c r="J30" s="19">
        <f t="shared" si="27"/>
        <v>0</v>
      </c>
      <c r="K30" s="19">
        <f t="shared" si="28"/>
        <v>0</v>
      </c>
      <c r="L30" s="19">
        <f t="shared" si="29"/>
        <v>0</v>
      </c>
      <c r="M30" s="19">
        <f t="shared" si="30"/>
        <v>0</v>
      </c>
      <c r="N30" s="19">
        <f t="shared" si="31"/>
        <v>0</v>
      </c>
      <c r="O30" s="14">
        <f t="shared" si="1"/>
        <v>0</v>
      </c>
    </row>
    <row r="31" spans="1:15" ht="11.25">
      <c r="A31" s="24" t="s">
        <v>133</v>
      </c>
      <c r="B31" s="11" t="s">
        <v>206</v>
      </c>
      <c r="C31" s="19">
        <f t="shared" si="32"/>
        <v>0</v>
      </c>
      <c r="D31" s="19">
        <f t="shared" si="21"/>
        <v>0</v>
      </c>
      <c r="E31" s="19">
        <f t="shared" si="22"/>
        <v>2839.3</v>
      </c>
      <c r="F31" s="19">
        <f t="shared" si="23"/>
        <v>0</v>
      </c>
      <c r="G31" s="19">
        <f t="shared" si="24"/>
        <v>0</v>
      </c>
      <c r="H31" s="19">
        <f t="shared" si="25"/>
        <v>0</v>
      </c>
      <c r="I31" s="19">
        <f t="shared" si="26"/>
        <v>0</v>
      </c>
      <c r="J31" s="19">
        <f t="shared" si="27"/>
        <v>0</v>
      </c>
      <c r="K31" s="19">
        <f t="shared" si="28"/>
        <v>0</v>
      </c>
      <c r="L31" s="19">
        <f t="shared" si="29"/>
        <v>0</v>
      </c>
      <c r="M31" s="19">
        <f t="shared" si="30"/>
        <v>0</v>
      </c>
      <c r="N31" s="19">
        <f t="shared" si="31"/>
        <v>2000</v>
      </c>
      <c r="O31" s="14">
        <f t="shared" si="1"/>
        <v>4839.3</v>
      </c>
    </row>
    <row r="32" spans="1:36" ht="11.25">
      <c r="A32" s="24" t="s">
        <v>134</v>
      </c>
      <c r="B32" s="9" t="s">
        <v>207</v>
      </c>
      <c r="C32" s="19">
        <f t="shared" si="32"/>
        <v>0</v>
      </c>
      <c r="D32" s="19">
        <f t="shared" si="21"/>
        <v>0</v>
      </c>
      <c r="E32" s="19">
        <f t="shared" si="22"/>
        <v>0</v>
      </c>
      <c r="F32" s="19">
        <f t="shared" si="23"/>
        <v>0</v>
      </c>
      <c r="G32" s="19">
        <f t="shared" si="24"/>
        <v>0</v>
      </c>
      <c r="H32" s="19">
        <f t="shared" si="25"/>
        <v>0</v>
      </c>
      <c r="I32" s="19">
        <f t="shared" si="26"/>
        <v>0</v>
      </c>
      <c r="J32" s="19">
        <f t="shared" si="27"/>
        <v>0</v>
      </c>
      <c r="K32" s="19">
        <f t="shared" si="28"/>
        <v>0</v>
      </c>
      <c r="L32" s="19">
        <f t="shared" si="29"/>
        <v>0</v>
      </c>
      <c r="M32" s="19">
        <f t="shared" si="30"/>
        <v>0</v>
      </c>
      <c r="N32" s="19">
        <f t="shared" si="31"/>
        <v>0</v>
      </c>
      <c r="O32" s="14">
        <f t="shared" si="1"/>
        <v>0</v>
      </c>
      <c r="U32" s="50" t="s">
        <v>194</v>
      </c>
      <c r="V32" s="51"/>
      <c r="W32" s="11" t="s">
        <v>195</v>
      </c>
      <c r="X32" s="11"/>
      <c r="Y32" s="52">
        <f>Y36</f>
        <v>7500</v>
      </c>
      <c r="Z32" s="52">
        <f aca="true" t="shared" si="33" ref="Z32:AJ32">Z36</f>
        <v>7500</v>
      </c>
      <c r="AA32" s="52">
        <f t="shared" si="33"/>
        <v>7500</v>
      </c>
      <c r="AB32" s="52">
        <f t="shared" si="33"/>
        <v>7500</v>
      </c>
      <c r="AC32" s="52">
        <f t="shared" si="33"/>
        <v>7500</v>
      </c>
      <c r="AD32" s="52">
        <f t="shared" si="33"/>
        <v>7500</v>
      </c>
      <c r="AE32" s="52">
        <f t="shared" si="33"/>
        <v>7500</v>
      </c>
      <c r="AF32" s="52">
        <f t="shared" si="33"/>
        <v>7500</v>
      </c>
      <c r="AG32" s="52">
        <f t="shared" si="33"/>
        <v>7500</v>
      </c>
      <c r="AH32" s="52">
        <f t="shared" si="33"/>
        <v>7500</v>
      </c>
      <c r="AI32" s="52">
        <f t="shared" si="33"/>
        <v>7500</v>
      </c>
      <c r="AJ32" s="52">
        <f t="shared" si="33"/>
        <v>7500</v>
      </c>
    </row>
    <row r="33" spans="1:36" ht="11.25">
      <c r="A33" s="24" t="s">
        <v>135</v>
      </c>
      <c r="B33" s="9" t="s">
        <v>208</v>
      </c>
      <c r="C33" s="19">
        <f t="shared" si="32"/>
        <v>0</v>
      </c>
      <c r="D33" s="19">
        <f t="shared" si="21"/>
        <v>0</v>
      </c>
      <c r="E33" s="19">
        <f t="shared" si="22"/>
        <v>0</v>
      </c>
      <c r="F33" s="19">
        <f t="shared" si="23"/>
        <v>0</v>
      </c>
      <c r="G33" s="19">
        <f t="shared" si="24"/>
        <v>0</v>
      </c>
      <c r="H33" s="19">
        <f t="shared" si="25"/>
        <v>0</v>
      </c>
      <c r="I33" s="19">
        <f t="shared" si="26"/>
        <v>0</v>
      </c>
      <c r="J33" s="19">
        <f t="shared" si="27"/>
        <v>0</v>
      </c>
      <c r="K33" s="19">
        <f t="shared" si="28"/>
        <v>0</v>
      </c>
      <c r="L33" s="19">
        <f t="shared" si="29"/>
        <v>0</v>
      </c>
      <c r="M33" s="19">
        <f t="shared" si="30"/>
        <v>0</v>
      </c>
      <c r="N33" s="19">
        <f t="shared" si="31"/>
        <v>0</v>
      </c>
      <c r="O33" s="14">
        <f t="shared" si="1"/>
        <v>0</v>
      </c>
      <c r="U33" s="50" t="s">
        <v>196</v>
      </c>
      <c r="V33" s="30"/>
      <c r="W33" s="11" t="s">
        <v>197</v>
      </c>
      <c r="X33" s="11"/>
      <c r="Y33" s="52">
        <f>Y37+Y38+Y39</f>
        <v>8000</v>
      </c>
      <c r="Z33" s="52">
        <f aca="true" t="shared" si="34" ref="Z33:AJ33">Z37+Z38+Z39</f>
        <v>8000</v>
      </c>
      <c r="AA33" s="52">
        <f t="shared" si="34"/>
        <v>8000</v>
      </c>
      <c r="AB33" s="52">
        <f t="shared" si="34"/>
        <v>12000</v>
      </c>
      <c r="AC33" s="52">
        <f t="shared" si="34"/>
        <v>6970</v>
      </c>
      <c r="AD33" s="52">
        <f t="shared" si="34"/>
        <v>8000</v>
      </c>
      <c r="AE33" s="52">
        <f t="shared" si="34"/>
        <v>5680</v>
      </c>
      <c r="AF33" s="52">
        <f t="shared" si="34"/>
        <v>8000</v>
      </c>
      <c r="AG33" s="52">
        <f t="shared" si="34"/>
        <v>8000</v>
      </c>
      <c r="AH33" s="52">
        <f t="shared" si="34"/>
        <v>8000</v>
      </c>
      <c r="AI33" s="52">
        <f t="shared" si="34"/>
        <v>8000</v>
      </c>
      <c r="AJ33" s="52">
        <f t="shared" si="34"/>
        <v>8000</v>
      </c>
    </row>
    <row r="34" spans="1:15" ht="11.25">
      <c r="A34" s="24" t="s">
        <v>137</v>
      </c>
      <c r="B34" s="11" t="s">
        <v>209</v>
      </c>
      <c r="C34" s="19">
        <f t="shared" si="32"/>
        <v>0</v>
      </c>
      <c r="D34" s="19">
        <f t="shared" si="21"/>
        <v>0</v>
      </c>
      <c r="E34" s="19">
        <f t="shared" si="22"/>
        <v>0</v>
      </c>
      <c r="F34" s="19">
        <f t="shared" si="23"/>
        <v>0</v>
      </c>
      <c r="G34" s="19">
        <f t="shared" si="24"/>
        <v>0</v>
      </c>
      <c r="H34" s="19">
        <f t="shared" si="25"/>
        <v>2000</v>
      </c>
      <c r="I34" s="19">
        <f t="shared" si="26"/>
        <v>0</v>
      </c>
      <c r="J34" s="19">
        <f t="shared" si="27"/>
        <v>0</v>
      </c>
      <c r="K34" s="19">
        <f t="shared" si="28"/>
        <v>0</v>
      </c>
      <c r="L34" s="19">
        <f t="shared" si="29"/>
        <v>0</v>
      </c>
      <c r="M34" s="19">
        <f t="shared" si="30"/>
        <v>0</v>
      </c>
      <c r="N34" s="19">
        <f t="shared" si="31"/>
        <v>0</v>
      </c>
      <c r="O34" s="14">
        <f t="shared" si="1"/>
        <v>2000</v>
      </c>
    </row>
    <row r="35" spans="1:36" ht="11.25">
      <c r="A35" s="24" t="s">
        <v>139</v>
      </c>
      <c r="B35" s="11" t="s">
        <v>210</v>
      </c>
      <c r="C35" s="19">
        <f t="shared" si="32"/>
        <v>0</v>
      </c>
      <c r="D35" s="19">
        <f t="shared" si="21"/>
        <v>0</v>
      </c>
      <c r="E35" s="19">
        <f t="shared" si="22"/>
        <v>0</v>
      </c>
      <c r="F35" s="19">
        <f t="shared" si="23"/>
        <v>0</v>
      </c>
      <c r="G35" s="19">
        <f t="shared" si="24"/>
        <v>0</v>
      </c>
      <c r="H35" s="19">
        <f t="shared" si="25"/>
        <v>0</v>
      </c>
      <c r="I35" s="19">
        <f t="shared" si="26"/>
        <v>0</v>
      </c>
      <c r="J35" s="19">
        <f t="shared" si="27"/>
        <v>0</v>
      </c>
      <c r="K35" s="19">
        <f t="shared" si="28"/>
        <v>0</v>
      </c>
      <c r="L35" s="19">
        <f t="shared" si="29"/>
        <v>0</v>
      </c>
      <c r="M35" s="19">
        <f t="shared" si="30"/>
        <v>3061.251832208635</v>
      </c>
      <c r="N35" s="19">
        <f t="shared" si="31"/>
        <v>3061.251832208635</v>
      </c>
      <c r="O35" s="14">
        <f t="shared" si="1"/>
        <v>6122.50366441727</v>
      </c>
      <c r="U35" s="32"/>
      <c r="V35" s="68"/>
      <c r="W35" s="68"/>
      <c r="X35" s="68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</row>
    <row r="36" spans="1:36" ht="11.25">
      <c r="A36" s="24" t="s">
        <v>140</v>
      </c>
      <c r="B36" s="11" t="s">
        <v>211</v>
      </c>
      <c r="C36" s="19">
        <f t="shared" si="32"/>
        <v>0</v>
      </c>
      <c r="D36" s="19">
        <f t="shared" si="21"/>
        <v>0</v>
      </c>
      <c r="E36" s="19">
        <f t="shared" si="22"/>
        <v>0</v>
      </c>
      <c r="F36" s="19">
        <f t="shared" si="23"/>
        <v>0</v>
      </c>
      <c r="G36" s="19">
        <f t="shared" si="24"/>
        <v>0</v>
      </c>
      <c r="H36" s="19">
        <f t="shared" si="25"/>
        <v>0</v>
      </c>
      <c r="I36" s="19">
        <f t="shared" si="26"/>
        <v>0</v>
      </c>
      <c r="J36" s="19">
        <f t="shared" si="27"/>
        <v>0</v>
      </c>
      <c r="K36" s="19">
        <f t="shared" si="28"/>
        <v>0</v>
      </c>
      <c r="L36" s="19">
        <f t="shared" si="29"/>
        <v>0</v>
      </c>
      <c r="M36" s="19">
        <f t="shared" si="30"/>
        <v>0</v>
      </c>
      <c r="N36" s="19">
        <f t="shared" si="31"/>
        <v>0</v>
      </c>
      <c r="O36" s="14">
        <f t="shared" si="1"/>
        <v>0</v>
      </c>
      <c r="U36" s="73" t="s">
        <v>238</v>
      </c>
      <c r="V36" s="11" t="s">
        <v>389</v>
      </c>
      <c r="W36" s="11" t="s">
        <v>195</v>
      </c>
      <c r="X36" s="11" t="s">
        <v>393</v>
      </c>
      <c r="Y36" s="52">
        <v>7500</v>
      </c>
      <c r="Z36" s="52">
        <v>7500</v>
      </c>
      <c r="AA36" s="52">
        <v>7500</v>
      </c>
      <c r="AB36" s="52">
        <v>7500</v>
      </c>
      <c r="AC36" s="52">
        <v>7500</v>
      </c>
      <c r="AD36" s="52">
        <v>7500</v>
      </c>
      <c r="AE36" s="52">
        <v>7500</v>
      </c>
      <c r="AF36" s="52">
        <v>7500</v>
      </c>
      <c r="AG36" s="52">
        <v>7500</v>
      </c>
      <c r="AH36" s="52">
        <v>7500</v>
      </c>
      <c r="AI36" s="52">
        <v>7500</v>
      </c>
      <c r="AJ36" s="52">
        <v>7500</v>
      </c>
    </row>
    <row r="37" spans="1:36" ht="11.25">
      <c r="A37" s="24" t="s">
        <v>141</v>
      </c>
      <c r="B37" s="11" t="s">
        <v>212</v>
      </c>
      <c r="C37" s="19">
        <f aca="true" t="shared" si="35" ref="C37:N37">V91*C$148</f>
        <v>0</v>
      </c>
      <c r="D37" s="19">
        <f t="shared" si="35"/>
        <v>0</v>
      </c>
      <c r="E37" s="19">
        <f t="shared" si="35"/>
        <v>0</v>
      </c>
      <c r="F37" s="19">
        <f t="shared" si="35"/>
        <v>0</v>
      </c>
      <c r="G37" s="19">
        <f t="shared" si="35"/>
        <v>0</v>
      </c>
      <c r="H37" s="19">
        <f t="shared" si="35"/>
        <v>751.8864149284366</v>
      </c>
      <c r="I37" s="19">
        <f t="shared" si="35"/>
        <v>4275.8706293530295</v>
      </c>
      <c r="J37" s="19">
        <f t="shared" si="35"/>
        <v>795.1735899593166</v>
      </c>
      <c r="K37" s="19">
        <f t="shared" si="35"/>
        <v>0</v>
      </c>
      <c r="L37" s="19">
        <f t="shared" si="35"/>
        <v>644.4740699386599</v>
      </c>
      <c r="M37" s="19">
        <f t="shared" si="35"/>
        <v>0</v>
      </c>
      <c r="N37" s="19">
        <f t="shared" si="35"/>
        <v>0</v>
      </c>
      <c r="O37" s="14">
        <f t="shared" si="1"/>
        <v>6467.404704179443</v>
      </c>
      <c r="U37" s="67" t="s">
        <v>390</v>
      </c>
      <c r="V37" s="11" t="s">
        <v>389</v>
      </c>
      <c r="W37" s="11" t="s">
        <v>197</v>
      </c>
      <c r="X37" s="11" t="s">
        <v>394</v>
      </c>
      <c r="Y37" s="52">
        <v>8000</v>
      </c>
      <c r="Z37" s="75"/>
      <c r="AA37" s="75"/>
      <c r="AB37" s="75"/>
      <c r="AC37" s="75"/>
      <c r="AD37" s="52">
        <v>8000</v>
      </c>
      <c r="AE37" s="76">
        <v>0</v>
      </c>
      <c r="AF37" s="75"/>
      <c r="AG37" s="75"/>
      <c r="AH37" s="74"/>
      <c r="AI37" s="74"/>
      <c r="AJ37" s="74"/>
    </row>
    <row r="38" spans="1:36" ht="11.25">
      <c r="A38" s="24" t="s">
        <v>142</v>
      </c>
      <c r="B38" s="11" t="s">
        <v>143</v>
      </c>
      <c r="C38" s="19">
        <f aca="true" t="shared" si="36" ref="C38:C50">AI92*C$148+AW92</f>
        <v>0</v>
      </c>
      <c r="D38" s="19">
        <f aca="true" t="shared" si="37" ref="D38:D50">AJ92*D$148+AX92</f>
        <v>0</v>
      </c>
      <c r="E38" s="19">
        <f aca="true" t="shared" si="38" ref="E38:E50">AK92*E$148+AY92</f>
        <v>0</v>
      </c>
      <c r="F38" s="19">
        <f aca="true" t="shared" si="39" ref="F38:F50">AL92*F$148+AZ92</f>
        <v>0</v>
      </c>
      <c r="G38" s="19">
        <f aca="true" t="shared" si="40" ref="G38:G50">AM92*G$148+BA92</f>
        <v>0</v>
      </c>
      <c r="H38" s="19">
        <f aca="true" t="shared" si="41" ref="H38:H50">AN92*H$148+BB92</f>
        <v>0</v>
      </c>
      <c r="I38" s="19">
        <f aca="true" t="shared" si="42" ref="I38:I50">AO92*I$148+BC92</f>
        <v>0</v>
      </c>
      <c r="J38" s="19">
        <f aca="true" t="shared" si="43" ref="J38:J50">AP92*J$148+BD92</f>
        <v>0</v>
      </c>
      <c r="K38" s="19">
        <f aca="true" t="shared" si="44" ref="K38:K50">AQ92*K$148+BE92</f>
        <v>0</v>
      </c>
      <c r="L38" s="19">
        <f aca="true" t="shared" si="45" ref="L38:L50">AR92*L$148+BF92</f>
        <v>0</v>
      </c>
      <c r="M38" s="19">
        <f aca="true" t="shared" si="46" ref="M38:M50">AS92*M$148+BG92</f>
        <v>0</v>
      </c>
      <c r="N38" s="19">
        <f aca="true" t="shared" si="47" ref="N38:N50">AT92*N$148+BH92</f>
        <v>0</v>
      </c>
      <c r="O38" s="14">
        <f aca="true" t="shared" si="48" ref="O38:O63">SUM(C38:N38)</f>
        <v>0</v>
      </c>
      <c r="U38" s="9" t="s">
        <v>391</v>
      </c>
      <c r="V38" s="11" t="s">
        <v>389</v>
      </c>
      <c r="W38" s="11" t="s">
        <v>197</v>
      </c>
      <c r="X38" s="11" t="s">
        <v>394</v>
      </c>
      <c r="Y38" s="75"/>
      <c r="Z38" s="75"/>
      <c r="AA38" s="75"/>
      <c r="AB38" s="75"/>
      <c r="AC38" s="75"/>
      <c r="AD38" s="75"/>
      <c r="AE38" s="76">
        <v>5680</v>
      </c>
      <c r="AF38" s="52">
        <v>8000</v>
      </c>
      <c r="AG38" s="52">
        <v>8000</v>
      </c>
      <c r="AH38" s="52">
        <v>8000</v>
      </c>
      <c r="AI38" s="52">
        <v>8000</v>
      </c>
      <c r="AJ38" s="52">
        <v>8000</v>
      </c>
    </row>
    <row r="39" spans="1:36" ht="11.25">
      <c r="A39" s="24" t="s">
        <v>144</v>
      </c>
      <c r="B39" s="11" t="s">
        <v>36</v>
      </c>
      <c r="C39" s="19">
        <f t="shared" si="36"/>
        <v>0</v>
      </c>
      <c r="D39" s="19">
        <f t="shared" si="37"/>
        <v>0</v>
      </c>
      <c r="E39" s="19">
        <f t="shared" si="38"/>
        <v>0</v>
      </c>
      <c r="F39" s="19">
        <f t="shared" si="39"/>
        <v>0</v>
      </c>
      <c r="G39" s="19">
        <f t="shared" si="40"/>
        <v>0</v>
      </c>
      <c r="H39" s="19">
        <f t="shared" si="41"/>
        <v>0</v>
      </c>
      <c r="I39" s="19">
        <f t="shared" si="42"/>
        <v>0</v>
      </c>
      <c r="J39" s="19">
        <f t="shared" si="43"/>
        <v>0</v>
      </c>
      <c r="K39" s="19">
        <f t="shared" si="44"/>
        <v>0</v>
      </c>
      <c r="L39" s="19">
        <f t="shared" si="45"/>
        <v>0</v>
      </c>
      <c r="M39" s="19">
        <f t="shared" si="46"/>
        <v>0</v>
      </c>
      <c r="N39" s="19">
        <f t="shared" si="47"/>
        <v>0</v>
      </c>
      <c r="O39" s="14">
        <f t="shared" si="48"/>
        <v>0</v>
      </c>
      <c r="U39" s="9" t="s">
        <v>392</v>
      </c>
      <c r="V39" s="11" t="s">
        <v>389</v>
      </c>
      <c r="W39" s="11" t="s">
        <v>197</v>
      </c>
      <c r="X39" s="11" t="s">
        <v>395</v>
      </c>
      <c r="Y39" s="75"/>
      <c r="Z39" s="52">
        <v>8000</v>
      </c>
      <c r="AA39" s="52">
        <v>8000</v>
      </c>
      <c r="AB39" s="77">
        <v>12000</v>
      </c>
      <c r="AC39" s="76">
        <v>6970</v>
      </c>
      <c r="AD39" s="75"/>
      <c r="AE39" s="75"/>
      <c r="AF39" s="75"/>
      <c r="AG39" s="75"/>
      <c r="AH39" s="74"/>
      <c r="AI39" s="74"/>
      <c r="AJ39" s="74"/>
    </row>
    <row r="40" spans="1:15" ht="11.25">
      <c r="A40" s="24" t="s">
        <v>145</v>
      </c>
      <c r="B40" s="11" t="s">
        <v>146</v>
      </c>
      <c r="C40" s="19">
        <f t="shared" si="36"/>
        <v>0</v>
      </c>
      <c r="D40" s="19">
        <f t="shared" si="37"/>
        <v>0</v>
      </c>
      <c r="E40" s="19">
        <f t="shared" si="38"/>
        <v>0</v>
      </c>
      <c r="F40" s="19">
        <f t="shared" si="39"/>
        <v>0</v>
      </c>
      <c r="G40" s="19">
        <f t="shared" si="40"/>
        <v>0</v>
      </c>
      <c r="H40" s="19">
        <f t="shared" si="41"/>
        <v>0</v>
      </c>
      <c r="I40" s="19">
        <f t="shared" si="42"/>
        <v>0</v>
      </c>
      <c r="J40" s="19">
        <f t="shared" si="43"/>
        <v>0</v>
      </c>
      <c r="K40" s="19">
        <f t="shared" si="44"/>
        <v>0</v>
      </c>
      <c r="L40" s="19">
        <f t="shared" si="45"/>
        <v>0</v>
      </c>
      <c r="M40" s="19">
        <f t="shared" si="46"/>
        <v>0</v>
      </c>
      <c r="N40" s="19">
        <f t="shared" si="47"/>
        <v>0</v>
      </c>
      <c r="O40" s="14">
        <f t="shared" si="48"/>
        <v>0</v>
      </c>
    </row>
    <row r="41" spans="1:15" ht="11.25">
      <c r="A41" s="24" t="s">
        <v>147</v>
      </c>
      <c r="B41" s="11" t="s">
        <v>213</v>
      </c>
      <c r="C41" s="19">
        <f t="shared" si="36"/>
        <v>0</v>
      </c>
      <c r="D41" s="19">
        <f t="shared" si="37"/>
        <v>0</v>
      </c>
      <c r="E41" s="19">
        <f t="shared" si="38"/>
        <v>0</v>
      </c>
      <c r="F41" s="19">
        <f t="shared" si="39"/>
        <v>0</v>
      </c>
      <c r="G41" s="19">
        <f t="shared" si="40"/>
        <v>0</v>
      </c>
      <c r="H41" s="19">
        <f t="shared" si="41"/>
        <v>0</v>
      </c>
      <c r="I41" s="19">
        <f t="shared" si="42"/>
        <v>0</v>
      </c>
      <c r="J41" s="19">
        <f t="shared" si="43"/>
        <v>0</v>
      </c>
      <c r="K41" s="19">
        <f t="shared" si="44"/>
        <v>0</v>
      </c>
      <c r="L41" s="19">
        <f t="shared" si="45"/>
        <v>0</v>
      </c>
      <c r="M41" s="19">
        <f t="shared" si="46"/>
        <v>0</v>
      </c>
      <c r="N41" s="19">
        <f t="shared" si="47"/>
        <v>0</v>
      </c>
      <c r="O41" s="14">
        <f t="shared" si="48"/>
        <v>0</v>
      </c>
    </row>
    <row r="42" spans="1:15" ht="11.25">
      <c r="A42" s="24" t="s">
        <v>149</v>
      </c>
      <c r="B42" s="11" t="s">
        <v>150</v>
      </c>
      <c r="C42" s="19">
        <f t="shared" si="36"/>
        <v>0</v>
      </c>
      <c r="D42" s="19">
        <f t="shared" si="37"/>
        <v>0</v>
      </c>
      <c r="E42" s="19">
        <f t="shared" si="38"/>
        <v>0</v>
      </c>
      <c r="F42" s="19">
        <f t="shared" si="39"/>
        <v>10000</v>
      </c>
      <c r="G42" s="19">
        <f t="shared" si="40"/>
        <v>10000</v>
      </c>
      <c r="H42" s="19">
        <f t="shared" si="41"/>
        <v>10000</v>
      </c>
      <c r="I42" s="19">
        <f t="shared" si="42"/>
        <v>10000</v>
      </c>
      <c r="J42" s="19">
        <f t="shared" si="43"/>
        <v>10000</v>
      </c>
      <c r="K42" s="19">
        <f t="shared" si="44"/>
        <v>10000</v>
      </c>
      <c r="L42" s="19">
        <f t="shared" si="45"/>
        <v>0</v>
      </c>
      <c r="M42" s="19">
        <f t="shared" si="46"/>
        <v>0</v>
      </c>
      <c r="N42" s="19">
        <f t="shared" si="47"/>
        <v>0</v>
      </c>
      <c r="O42" s="14">
        <f t="shared" si="48"/>
        <v>60000</v>
      </c>
    </row>
    <row r="43" spans="1:15" ht="11.25">
      <c r="A43" s="24" t="s">
        <v>151</v>
      </c>
      <c r="B43" s="11" t="s">
        <v>152</v>
      </c>
      <c r="C43" s="19">
        <f t="shared" si="36"/>
        <v>0</v>
      </c>
      <c r="D43" s="19">
        <f t="shared" si="37"/>
        <v>0</v>
      </c>
      <c r="E43" s="19">
        <f t="shared" si="38"/>
        <v>0</v>
      </c>
      <c r="F43" s="19">
        <f t="shared" si="39"/>
        <v>0</v>
      </c>
      <c r="G43" s="19">
        <f t="shared" si="40"/>
        <v>0</v>
      </c>
      <c r="H43" s="19">
        <f t="shared" si="41"/>
        <v>0</v>
      </c>
      <c r="I43" s="19">
        <f t="shared" si="42"/>
        <v>0</v>
      </c>
      <c r="J43" s="19">
        <f t="shared" si="43"/>
        <v>0</v>
      </c>
      <c r="K43" s="19">
        <f t="shared" si="44"/>
        <v>0</v>
      </c>
      <c r="L43" s="19">
        <f t="shared" si="45"/>
        <v>0</v>
      </c>
      <c r="M43" s="19">
        <f t="shared" si="46"/>
        <v>0</v>
      </c>
      <c r="N43" s="19">
        <f t="shared" si="47"/>
        <v>0</v>
      </c>
      <c r="O43" s="14">
        <f t="shared" si="48"/>
        <v>0</v>
      </c>
    </row>
    <row r="44" spans="1:15" ht="12" customHeight="1">
      <c r="A44" s="24" t="s">
        <v>153</v>
      </c>
      <c r="B44" s="11" t="s">
        <v>154</v>
      </c>
      <c r="C44" s="19">
        <f t="shared" si="36"/>
        <v>0</v>
      </c>
      <c r="D44" s="19">
        <f t="shared" si="37"/>
        <v>0</v>
      </c>
      <c r="E44" s="19">
        <f t="shared" si="38"/>
        <v>0</v>
      </c>
      <c r="F44" s="19">
        <f t="shared" si="39"/>
        <v>0</v>
      </c>
      <c r="G44" s="19">
        <f t="shared" si="40"/>
        <v>0</v>
      </c>
      <c r="H44" s="19">
        <f t="shared" si="41"/>
        <v>0</v>
      </c>
      <c r="I44" s="19">
        <f t="shared" si="42"/>
        <v>0</v>
      </c>
      <c r="J44" s="19">
        <f t="shared" si="43"/>
        <v>0</v>
      </c>
      <c r="K44" s="19">
        <f t="shared" si="44"/>
        <v>0</v>
      </c>
      <c r="L44" s="19">
        <f t="shared" si="45"/>
        <v>0</v>
      </c>
      <c r="M44" s="19">
        <f t="shared" si="46"/>
        <v>0</v>
      </c>
      <c r="N44" s="19">
        <f t="shared" si="47"/>
        <v>0</v>
      </c>
      <c r="O44" s="14">
        <f t="shared" si="48"/>
        <v>0</v>
      </c>
    </row>
    <row r="45" spans="1:15" ht="11.25">
      <c r="A45" s="24" t="s">
        <v>155</v>
      </c>
      <c r="B45" s="11" t="s">
        <v>156</v>
      </c>
      <c r="C45" s="19">
        <f t="shared" si="36"/>
        <v>0</v>
      </c>
      <c r="D45" s="19">
        <f t="shared" si="37"/>
        <v>0</v>
      </c>
      <c r="E45" s="19">
        <f t="shared" si="38"/>
        <v>0</v>
      </c>
      <c r="F45" s="19">
        <f t="shared" si="39"/>
        <v>0</v>
      </c>
      <c r="G45" s="19">
        <f t="shared" si="40"/>
        <v>0</v>
      </c>
      <c r="H45" s="19">
        <f t="shared" si="41"/>
        <v>0</v>
      </c>
      <c r="I45" s="19">
        <f t="shared" si="42"/>
        <v>0</v>
      </c>
      <c r="J45" s="19">
        <f t="shared" si="43"/>
        <v>0</v>
      </c>
      <c r="K45" s="19">
        <f t="shared" si="44"/>
        <v>0</v>
      </c>
      <c r="L45" s="19">
        <f t="shared" si="45"/>
        <v>0</v>
      </c>
      <c r="M45" s="19">
        <f t="shared" si="46"/>
        <v>0</v>
      </c>
      <c r="N45" s="19">
        <f t="shared" si="47"/>
        <v>0</v>
      </c>
      <c r="O45" s="14">
        <f t="shared" si="48"/>
        <v>0</v>
      </c>
    </row>
    <row r="46" spans="1:15" ht="11.25">
      <c r="A46" s="24" t="s">
        <v>157</v>
      </c>
      <c r="B46" s="11" t="s">
        <v>158</v>
      </c>
      <c r="C46" s="19">
        <f t="shared" si="36"/>
        <v>0</v>
      </c>
      <c r="D46" s="19">
        <f t="shared" si="37"/>
        <v>0</v>
      </c>
      <c r="E46" s="19">
        <f t="shared" si="38"/>
        <v>0</v>
      </c>
      <c r="F46" s="19">
        <f t="shared" si="39"/>
        <v>0</v>
      </c>
      <c r="G46" s="19">
        <f t="shared" si="40"/>
        <v>0</v>
      </c>
      <c r="H46" s="19">
        <f t="shared" si="41"/>
        <v>0</v>
      </c>
      <c r="I46" s="19">
        <f t="shared" si="42"/>
        <v>0</v>
      </c>
      <c r="J46" s="19">
        <f t="shared" si="43"/>
        <v>0</v>
      </c>
      <c r="K46" s="19">
        <f t="shared" si="44"/>
        <v>0</v>
      </c>
      <c r="L46" s="19">
        <f t="shared" si="45"/>
        <v>0</v>
      </c>
      <c r="M46" s="19">
        <f t="shared" si="46"/>
        <v>0</v>
      </c>
      <c r="N46" s="19">
        <f t="shared" si="47"/>
        <v>0</v>
      </c>
      <c r="O46" s="14">
        <f t="shared" si="48"/>
        <v>0</v>
      </c>
    </row>
    <row r="47" spans="1:15" ht="11.25">
      <c r="A47" s="24" t="s">
        <v>159</v>
      </c>
      <c r="B47" s="11" t="s">
        <v>214</v>
      </c>
      <c r="C47" s="19">
        <f t="shared" si="36"/>
        <v>0</v>
      </c>
      <c r="D47" s="19">
        <f t="shared" si="37"/>
        <v>0</v>
      </c>
      <c r="E47" s="19">
        <f t="shared" si="38"/>
        <v>0</v>
      </c>
      <c r="F47" s="19">
        <f t="shared" si="39"/>
        <v>0</v>
      </c>
      <c r="G47" s="19">
        <f t="shared" si="40"/>
        <v>0</v>
      </c>
      <c r="H47" s="19">
        <f t="shared" si="41"/>
        <v>0</v>
      </c>
      <c r="I47" s="19">
        <f t="shared" si="42"/>
        <v>0</v>
      </c>
      <c r="J47" s="19">
        <f t="shared" si="43"/>
        <v>0</v>
      </c>
      <c r="K47" s="19">
        <f t="shared" si="44"/>
        <v>0</v>
      </c>
      <c r="L47" s="19">
        <f t="shared" si="45"/>
        <v>0</v>
      </c>
      <c r="M47" s="19">
        <f t="shared" si="46"/>
        <v>0</v>
      </c>
      <c r="N47" s="19">
        <f t="shared" si="47"/>
        <v>0</v>
      </c>
      <c r="O47" s="14">
        <f t="shared" si="48"/>
        <v>0</v>
      </c>
    </row>
    <row r="48" spans="1:15" ht="11.25">
      <c r="A48" s="24" t="s">
        <v>160</v>
      </c>
      <c r="B48" s="11" t="s">
        <v>215</v>
      </c>
      <c r="C48" s="19">
        <f t="shared" si="36"/>
        <v>0</v>
      </c>
      <c r="D48" s="19">
        <f t="shared" si="37"/>
        <v>0</v>
      </c>
      <c r="E48" s="19">
        <f t="shared" si="38"/>
        <v>0</v>
      </c>
      <c r="F48" s="19">
        <f t="shared" si="39"/>
        <v>0</v>
      </c>
      <c r="G48" s="19">
        <f t="shared" si="40"/>
        <v>0</v>
      </c>
      <c r="H48" s="19">
        <f t="shared" si="41"/>
        <v>0</v>
      </c>
      <c r="I48" s="19">
        <f t="shared" si="42"/>
        <v>1611.18517484665</v>
      </c>
      <c r="J48" s="19">
        <f t="shared" si="43"/>
        <v>0</v>
      </c>
      <c r="K48" s="19">
        <f t="shared" si="44"/>
        <v>0</v>
      </c>
      <c r="L48" s="19">
        <f t="shared" si="45"/>
        <v>0</v>
      </c>
      <c r="M48" s="19">
        <f t="shared" si="46"/>
        <v>0</v>
      </c>
      <c r="N48" s="19">
        <f t="shared" si="47"/>
        <v>0</v>
      </c>
      <c r="O48" s="14">
        <f t="shared" si="48"/>
        <v>1611.18517484665</v>
      </c>
    </row>
    <row r="49" spans="1:15" ht="11.25">
      <c r="A49" s="24" t="s">
        <v>161</v>
      </c>
      <c r="B49" s="11" t="s">
        <v>162</v>
      </c>
      <c r="C49" s="19">
        <f t="shared" si="36"/>
        <v>122.4500732883454</v>
      </c>
      <c r="D49" s="19">
        <f t="shared" si="37"/>
        <v>135.98402875705725</v>
      </c>
      <c r="E49" s="19">
        <f t="shared" si="38"/>
        <v>781.4851485544016</v>
      </c>
      <c r="F49" s="19">
        <f t="shared" si="39"/>
        <v>174.72980984176948</v>
      </c>
      <c r="G49" s="19">
        <f t="shared" si="40"/>
        <v>277.983148833542</v>
      </c>
      <c r="H49" s="19">
        <f t="shared" si="41"/>
        <v>312.56992392025006</v>
      </c>
      <c r="I49" s="19">
        <f t="shared" si="42"/>
        <v>547.9103717928507</v>
      </c>
      <c r="J49" s="19">
        <f t="shared" si="43"/>
        <v>121.89904795854783</v>
      </c>
      <c r="K49" s="19">
        <f t="shared" si="44"/>
        <v>2741.1630441391003</v>
      </c>
      <c r="L49" s="19">
        <f t="shared" si="45"/>
        <v>641.7780200794165</v>
      </c>
      <c r="M49" s="19">
        <f t="shared" si="46"/>
        <v>955.1034325245901</v>
      </c>
      <c r="N49" s="19">
        <f t="shared" si="47"/>
        <v>76.58500197771076</v>
      </c>
      <c r="O49" s="14">
        <f t="shared" si="48"/>
        <v>6889.641051667582</v>
      </c>
    </row>
    <row r="50" spans="1:15" ht="11.25">
      <c r="A50" s="24" t="s">
        <v>191</v>
      </c>
      <c r="B50" s="11" t="s">
        <v>216</v>
      </c>
      <c r="C50" s="19">
        <f t="shared" si="36"/>
        <v>0</v>
      </c>
      <c r="D50" s="19">
        <f t="shared" si="37"/>
        <v>0</v>
      </c>
      <c r="E50" s="19">
        <f t="shared" si="38"/>
        <v>0</v>
      </c>
      <c r="F50" s="19">
        <f t="shared" si="39"/>
        <v>0</v>
      </c>
      <c r="G50" s="19">
        <f t="shared" si="40"/>
        <v>0</v>
      </c>
      <c r="H50" s="19">
        <f t="shared" si="41"/>
        <v>0</v>
      </c>
      <c r="I50" s="19">
        <f t="shared" si="42"/>
        <v>0</v>
      </c>
      <c r="J50" s="19">
        <f t="shared" si="43"/>
        <v>0</v>
      </c>
      <c r="K50" s="19">
        <f t="shared" si="44"/>
        <v>0</v>
      </c>
      <c r="L50" s="19">
        <f t="shared" si="45"/>
        <v>0</v>
      </c>
      <c r="M50" s="19">
        <f t="shared" si="46"/>
        <v>5370.617249488832</v>
      </c>
      <c r="N50" s="19">
        <f t="shared" si="47"/>
        <v>0</v>
      </c>
      <c r="O50" s="14">
        <f t="shared" si="48"/>
        <v>5370.617249488832</v>
      </c>
    </row>
    <row r="51" spans="1:15" ht="11.25" hidden="1">
      <c r="A51" s="9"/>
      <c r="B51" s="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4">
        <f t="shared" si="48"/>
        <v>0</v>
      </c>
    </row>
    <row r="52" spans="2:15" ht="11.25" hidden="1">
      <c r="B52" s="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4">
        <f t="shared" si="48"/>
        <v>0</v>
      </c>
    </row>
    <row r="53" spans="2:15" ht="11.25" hidden="1">
      <c r="B53" s="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4">
        <f t="shared" si="48"/>
        <v>0</v>
      </c>
    </row>
    <row r="54" spans="2:33" ht="11.25" hidden="1">
      <c r="B54" s="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4">
        <f t="shared" si="48"/>
        <v>0</v>
      </c>
      <c r="U54" s="7">
        <v>1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</row>
    <row r="55" spans="2:33" ht="11.25" hidden="1">
      <c r="B55" s="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4">
        <f t="shared" si="48"/>
        <v>0</v>
      </c>
      <c r="U55" s="7">
        <v>4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</row>
    <row r="56" spans="2:33" ht="11.25" hidden="1">
      <c r="B56" s="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4">
        <f t="shared" si="48"/>
        <v>0</v>
      </c>
      <c r="U56" s="7">
        <v>10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</row>
    <row r="57" spans="2:33" ht="11.25" hidden="1">
      <c r="B57" s="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4">
        <f t="shared" si="48"/>
        <v>0</v>
      </c>
      <c r="U57" s="7">
        <v>11</v>
      </c>
      <c r="V57" s="49">
        <v>0</v>
      </c>
      <c r="W57" s="49">
        <v>0</v>
      </c>
      <c r="X57" s="49">
        <v>0</v>
      </c>
      <c r="Y57" s="49">
        <v>0</v>
      </c>
      <c r="Z57" s="49">
        <v>2152</v>
      </c>
      <c r="AA57" s="49">
        <v>0</v>
      </c>
      <c r="AB57" s="49">
        <v>1847</v>
      </c>
      <c r="AC57" s="49">
        <v>0</v>
      </c>
      <c r="AD57" s="49">
        <v>8241</v>
      </c>
      <c r="AE57" s="49">
        <v>0</v>
      </c>
      <c r="AF57" s="49">
        <v>0</v>
      </c>
      <c r="AG57" s="49">
        <v>0</v>
      </c>
    </row>
    <row r="58" spans="2:33" ht="11.25" hidden="1">
      <c r="B58" s="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4">
        <f t="shared" si="48"/>
        <v>0</v>
      </c>
      <c r="U58" s="7">
        <v>19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</row>
    <row r="59" spans="2:33" ht="11.25" hidden="1">
      <c r="B59" s="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4">
        <f t="shared" si="48"/>
        <v>0</v>
      </c>
      <c r="U59" s="7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</row>
    <row r="60" spans="2:33" ht="11.25" hidden="1">
      <c r="B60" s="18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>
        <f t="shared" si="48"/>
        <v>0</v>
      </c>
      <c r="U60" s="10">
        <v>20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</row>
    <row r="61" spans="2:60" ht="11.25" hidden="1">
      <c r="B61" s="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4">
        <f t="shared" si="48"/>
        <v>0</v>
      </c>
      <c r="U61" s="10" t="s">
        <v>179</v>
      </c>
      <c r="V61" s="49">
        <v>37000</v>
      </c>
      <c r="W61" s="49">
        <v>45000</v>
      </c>
      <c r="X61" s="49">
        <v>35000</v>
      </c>
      <c r="Y61" s="49">
        <v>35000</v>
      </c>
      <c r="Z61" s="49">
        <v>124536.21</v>
      </c>
      <c r="AA61" s="49">
        <v>64580.02</v>
      </c>
      <c r="AB61" s="49">
        <v>35000</v>
      </c>
      <c r="AC61" s="49">
        <v>35000</v>
      </c>
      <c r="AD61" s="49">
        <v>50600</v>
      </c>
      <c r="AE61" s="49">
        <v>41000</v>
      </c>
      <c r="AF61" s="49">
        <v>53000</v>
      </c>
      <c r="AG61" s="49">
        <v>35000</v>
      </c>
      <c r="AI61" s="49">
        <v>35000</v>
      </c>
      <c r="AJ61" s="49">
        <v>35000</v>
      </c>
      <c r="AK61" s="49">
        <v>35000</v>
      </c>
      <c r="AL61" s="49">
        <v>35000</v>
      </c>
      <c r="AM61" s="49">
        <v>35000</v>
      </c>
      <c r="AN61" s="49">
        <v>35000</v>
      </c>
      <c r="AO61" s="49">
        <v>35000</v>
      </c>
      <c r="AP61" s="49">
        <v>35000</v>
      </c>
      <c r="AQ61" s="49">
        <v>35000</v>
      </c>
      <c r="AR61" s="49">
        <v>35000</v>
      </c>
      <c r="AS61" s="49">
        <v>35000</v>
      </c>
      <c r="AT61" s="49">
        <v>35000</v>
      </c>
      <c r="AW61" s="49">
        <v>2000</v>
      </c>
      <c r="AX61" s="49">
        <v>0</v>
      </c>
      <c r="AY61" s="49">
        <v>0</v>
      </c>
      <c r="AZ61" s="49"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18000</v>
      </c>
      <c r="BH61" s="49">
        <v>0</v>
      </c>
    </row>
    <row r="62" spans="2:60" ht="11.25" hidden="1">
      <c r="B62" s="18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>
        <f t="shared" si="48"/>
        <v>0</v>
      </c>
      <c r="U62" s="10" t="s">
        <v>180</v>
      </c>
      <c r="V62" s="49">
        <v>46500</v>
      </c>
      <c r="W62" s="49">
        <v>46500</v>
      </c>
      <c r="X62" s="49">
        <v>37232</v>
      </c>
      <c r="Y62" s="49">
        <v>20000</v>
      </c>
      <c r="Z62" s="49">
        <v>20000</v>
      </c>
      <c r="AA62" s="49">
        <v>20500</v>
      </c>
      <c r="AB62" s="49">
        <v>20000</v>
      </c>
      <c r="AC62" s="49">
        <v>20000</v>
      </c>
      <c r="AD62" s="49">
        <v>20000</v>
      </c>
      <c r="AE62" s="49">
        <v>20000</v>
      </c>
      <c r="AF62" s="49">
        <v>20000</v>
      </c>
      <c r="AG62" s="49">
        <v>20000</v>
      </c>
      <c r="AI62" s="49">
        <v>46500</v>
      </c>
      <c r="AJ62" s="49">
        <v>46500</v>
      </c>
      <c r="AK62" s="49">
        <v>34532</v>
      </c>
      <c r="AL62" s="49">
        <v>20000</v>
      </c>
      <c r="AM62" s="49">
        <v>20000</v>
      </c>
      <c r="AN62" s="49">
        <v>20000</v>
      </c>
      <c r="AO62" s="49">
        <v>20000</v>
      </c>
      <c r="AP62" s="49">
        <v>20000</v>
      </c>
      <c r="AQ62" s="49">
        <v>20000</v>
      </c>
      <c r="AR62" s="49">
        <v>20000</v>
      </c>
      <c r="AS62" s="49">
        <v>20000</v>
      </c>
      <c r="AT62" s="49">
        <v>20000</v>
      </c>
      <c r="AW62" s="49">
        <v>0</v>
      </c>
      <c r="AX62" s="49">
        <v>0</v>
      </c>
      <c r="AY62" s="49">
        <v>0</v>
      </c>
      <c r="AZ62" s="49"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v>0</v>
      </c>
    </row>
    <row r="63" spans="2:60" ht="11.25" hidden="1">
      <c r="B63" s="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4">
        <f t="shared" si="48"/>
        <v>0</v>
      </c>
      <c r="U63" s="10" t="s">
        <v>181</v>
      </c>
      <c r="V63" s="49">
        <v>4646.49</v>
      </c>
      <c r="W63" s="49">
        <v>6208.98</v>
      </c>
      <c r="X63" s="49">
        <v>1305</v>
      </c>
      <c r="Y63" s="49">
        <v>19278.27</v>
      </c>
      <c r="Z63" s="49">
        <v>8282.4</v>
      </c>
      <c r="AA63" s="49">
        <v>30355.23</v>
      </c>
      <c r="AB63" s="49">
        <v>33020.58</v>
      </c>
      <c r="AC63" s="49">
        <v>2447.75</v>
      </c>
      <c r="AD63" s="49">
        <v>49312.43</v>
      </c>
      <c r="AE63" s="49">
        <v>20130.45</v>
      </c>
      <c r="AF63" s="49">
        <v>40878.29</v>
      </c>
      <c r="AG63" s="49">
        <v>2859.25</v>
      </c>
      <c r="AI63" s="49">
        <v>4646.49</v>
      </c>
      <c r="AJ63" s="49">
        <v>5818.98</v>
      </c>
      <c r="AK63" s="49">
        <v>430</v>
      </c>
      <c r="AL63" s="49">
        <v>15955.02</v>
      </c>
      <c r="AM63" s="49">
        <v>5027.9</v>
      </c>
      <c r="AN63" s="49">
        <v>19916.02</v>
      </c>
      <c r="AO63" s="49">
        <v>19002.6</v>
      </c>
      <c r="AP63" s="49">
        <v>1887.75</v>
      </c>
      <c r="AQ63" s="49">
        <v>16798.18</v>
      </c>
      <c r="AR63" s="49">
        <v>13446.95</v>
      </c>
      <c r="AS63" s="49">
        <v>17959.89</v>
      </c>
      <c r="AT63" s="49">
        <v>375</v>
      </c>
      <c r="AW63" s="49">
        <v>0</v>
      </c>
      <c r="AX63" s="49">
        <v>270</v>
      </c>
      <c r="AY63" s="49">
        <v>415</v>
      </c>
      <c r="AZ63" s="49">
        <v>0</v>
      </c>
      <c r="BA63" s="49">
        <v>0</v>
      </c>
      <c r="BB63" s="49">
        <v>7942.91</v>
      </c>
      <c r="BC63" s="49">
        <v>2061</v>
      </c>
      <c r="BD63" s="49">
        <v>0</v>
      </c>
      <c r="BE63" s="49">
        <v>0</v>
      </c>
      <c r="BF63" s="49">
        <v>0</v>
      </c>
      <c r="BG63" s="49">
        <v>11742.4</v>
      </c>
      <c r="BH63" s="49">
        <v>0</v>
      </c>
    </row>
    <row r="64" spans="2:60" ht="11.25" hidden="1">
      <c r="B64" s="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4"/>
      <c r="U64" s="10" t="s">
        <v>182</v>
      </c>
      <c r="V64" s="49">
        <v>1740</v>
      </c>
      <c r="W64" s="49">
        <v>4720</v>
      </c>
      <c r="X64" s="49">
        <v>13230.14</v>
      </c>
      <c r="Y64" s="49">
        <v>10924</v>
      </c>
      <c r="Z64" s="49">
        <v>16387</v>
      </c>
      <c r="AA64" s="49">
        <v>28281</v>
      </c>
      <c r="AB64" s="49">
        <v>2790</v>
      </c>
      <c r="AC64" s="49">
        <v>22746</v>
      </c>
      <c r="AD64" s="49">
        <v>6560</v>
      </c>
      <c r="AE64" s="49">
        <v>9978</v>
      </c>
      <c r="AF64" s="49">
        <v>44811</v>
      </c>
      <c r="AG64" s="49">
        <v>6992</v>
      </c>
      <c r="AI64" s="49">
        <v>660</v>
      </c>
      <c r="AJ64" s="49">
        <v>2540</v>
      </c>
      <c r="AK64" s="49">
        <v>9663</v>
      </c>
      <c r="AL64" s="49">
        <v>0</v>
      </c>
      <c r="AM64" s="49">
        <v>2395</v>
      </c>
      <c r="AN64" s="49">
        <v>16251</v>
      </c>
      <c r="AO64" s="49">
        <v>2790</v>
      </c>
      <c r="AP64" s="49">
        <v>22746</v>
      </c>
      <c r="AQ64" s="49">
        <v>6560</v>
      </c>
      <c r="AR64" s="49">
        <v>9978</v>
      </c>
      <c r="AS64" s="49">
        <v>0</v>
      </c>
      <c r="AT64" s="49">
        <v>0</v>
      </c>
      <c r="AW64" s="49">
        <v>0</v>
      </c>
      <c r="AX64" s="49">
        <v>540</v>
      </c>
      <c r="AY64" s="49">
        <v>0</v>
      </c>
      <c r="AZ64" s="49">
        <v>0</v>
      </c>
      <c r="BA64" s="49">
        <v>12642</v>
      </c>
      <c r="BB64" s="49">
        <v>12030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6992</v>
      </c>
    </row>
    <row r="65" spans="2:60" ht="11.25" hidden="1">
      <c r="B65" s="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4"/>
      <c r="U65" s="10" t="s">
        <v>183</v>
      </c>
      <c r="V65" s="49">
        <v>0</v>
      </c>
      <c r="W65" s="49">
        <v>0</v>
      </c>
      <c r="X65" s="49">
        <v>0</v>
      </c>
      <c r="Y65" s="49">
        <v>0</v>
      </c>
      <c r="Z65" s="49">
        <v>5000</v>
      </c>
      <c r="AA65" s="49">
        <v>0</v>
      </c>
      <c r="AB65" s="49">
        <v>196297</v>
      </c>
      <c r="AC65" s="49">
        <v>72515</v>
      </c>
      <c r="AD65" s="49">
        <v>25800</v>
      </c>
      <c r="AE65" s="49">
        <v>102028.1</v>
      </c>
      <c r="AF65" s="49">
        <v>37628.1</v>
      </c>
      <c r="AG65" s="49">
        <v>47000</v>
      </c>
      <c r="AI65" s="49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  <c r="AW65" s="49">
        <v>0</v>
      </c>
      <c r="AX65" s="49">
        <v>0</v>
      </c>
      <c r="AY65" s="49">
        <v>0</v>
      </c>
      <c r="AZ65" s="49">
        <v>0</v>
      </c>
      <c r="BA65" s="49">
        <v>0</v>
      </c>
      <c r="BB65" s="49">
        <v>0</v>
      </c>
      <c r="BC65" s="49">
        <v>159297</v>
      </c>
      <c r="BD65" s="49">
        <v>0</v>
      </c>
      <c r="BE65" s="49">
        <v>0</v>
      </c>
      <c r="BF65" s="49">
        <v>0</v>
      </c>
      <c r="BG65" s="49">
        <v>0</v>
      </c>
      <c r="BH65" s="49">
        <v>0</v>
      </c>
    </row>
    <row r="66" spans="2:60" ht="11.25" hidden="1">
      <c r="B66" s="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4"/>
      <c r="U66" s="10" t="s">
        <v>184</v>
      </c>
      <c r="V66" s="49">
        <v>14200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I66" s="49">
        <v>0</v>
      </c>
      <c r="AJ66" s="49"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v>0</v>
      </c>
      <c r="AS66" s="49">
        <v>0</v>
      </c>
      <c r="AT66" s="49">
        <v>0</v>
      </c>
      <c r="AW66" s="49">
        <v>0</v>
      </c>
      <c r="AX66" s="49">
        <v>0</v>
      </c>
      <c r="AY66" s="49">
        <v>0</v>
      </c>
      <c r="AZ66" s="49"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</row>
    <row r="67" spans="2:60" ht="11.25" hidden="1">
      <c r="B67" s="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4">
        <f aca="true" t="shared" si="49" ref="O67:O84">SUM(C67:N67)</f>
        <v>0</v>
      </c>
      <c r="U67" s="10" t="s">
        <v>185</v>
      </c>
      <c r="V67" s="49">
        <v>5300</v>
      </c>
      <c r="W67" s="49">
        <v>11570</v>
      </c>
      <c r="X67" s="49">
        <v>1500</v>
      </c>
      <c r="Y67" s="49">
        <v>22000</v>
      </c>
      <c r="Z67" s="49">
        <v>3300</v>
      </c>
      <c r="AA67" s="49">
        <v>102850</v>
      </c>
      <c r="AB67" s="49">
        <v>9500</v>
      </c>
      <c r="AC67" s="49">
        <v>500</v>
      </c>
      <c r="AD67" s="49">
        <v>12020</v>
      </c>
      <c r="AE67" s="49">
        <v>2500</v>
      </c>
      <c r="AF67" s="49">
        <v>39479.87</v>
      </c>
      <c r="AG67" s="49">
        <v>60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0</v>
      </c>
      <c r="AS67" s="49">
        <v>0</v>
      </c>
      <c r="AT67" s="49">
        <v>0</v>
      </c>
      <c r="AW67" s="49">
        <v>0</v>
      </c>
      <c r="AX67" s="49">
        <v>0</v>
      </c>
      <c r="AY67" s="49">
        <v>0</v>
      </c>
      <c r="AZ67" s="49">
        <v>0</v>
      </c>
      <c r="BA67" s="49">
        <v>0</v>
      </c>
      <c r="BB67" s="49">
        <v>0</v>
      </c>
      <c r="BC67" s="49">
        <v>2500</v>
      </c>
      <c r="BD67" s="49">
        <v>0</v>
      </c>
      <c r="BE67" s="49">
        <v>0</v>
      </c>
      <c r="BF67" s="49">
        <v>0</v>
      </c>
      <c r="BG67" s="49">
        <v>0</v>
      </c>
      <c r="BH67" s="49">
        <v>0</v>
      </c>
    </row>
    <row r="68" spans="2:60" ht="11.25" hidden="1">
      <c r="B68" s="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4">
        <f t="shared" si="49"/>
        <v>0</v>
      </c>
      <c r="U68" s="10" t="s">
        <v>186</v>
      </c>
      <c r="V68" s="49">
        <v>0</v>
      </c>
      <c r="W68" s="49">
        <v>0</v>
      </c>
      <c r="X68" s="49">
        <v>3207</v>
      </c>
      <c r="Y68" s="49">
        <v>0</v>
      </c>
      <c r="Z68" s="49">
        <v>7439</v>
      </c>
      <c r="AA68" s="49">
        <v>2985</v>
      </c>
      <c r="AB68" s="49">
        <v>0</v>
      </c>
      <c r="AC68" s="49">
        <v>0</v>
      </c>
      <c r="AD68" s="49">
        <v>0</v>
      </c>
      <c r="AE68" s="49">
        <v>23475.1</v>
      </c>
      <c r="AF68" s="49">
        <v>3356</v>
      </c>
      <c r="AG68" s="49">
        <v>975</v>
      </c>
      <c r="AI68" s="49">
        <v>0</v>
      </c>
      <c r="AJ68" s="49">
        <v>0</v>
      </c>
      <c r="AK68" s="49">
        <v>0</v>
      </c>
      <c r="AL68" s="49">
        <v>0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49">
        <v>0</v>
      </c>
      <c r="AS68" s="49">
        <v>0</v>
      </c>
      <c r="AT68" s="49">
        <v>0</v>
      </c>
      <c r="AW68" s="49">
        <v>0</v>
      </c>
      <c r="AX68" s="49">
        <v>0</v>
      </c>
      <c r="AY68" s="49">
        <v>0</v>
      </c>
      <c r="AZ68" s="49">
        <v>0</v>
      </c>
      <c r="BA68" s="49">
        <v>0</v>
      </c>
      <c r="BB68" s="49">
        <v>640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v>0</v>
      </c>
    </row>
    <row r="69" spans="2:60" ht="11.25" hidden="1">
      <c r="B69" s="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4">
        <f t="shared" si="49"/>
        <v>0</v>
      </c>
      <c r="U69" s="10" t="s">
        <v>187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9000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I69" s="49">
        <v>0</v>
      </c>
      <c r="AJ69" s="49">
        <v>0</v>
      </c>
      <c r="AK69" s="49">
        <v>0</v>
      </c>
      <c r="AL69" s="49">
        <v>0</v>
      </c>
      <c r="AM69" s="49">
        <v>0</v>
      </c>
      <c r="AN69" s="49">
        <v>0</v>
      </c>
      <c r="AO69" s="49">
        <v>0</v>
      </c>
      <c r="AP69" s="49">
        <v>0</v>
      </c>
      <c r="AQ69" s="49">
        <v>0</v>
      </c>
      <c r="AR69" s="49">
        <v>0</v>
      </c>
      <c r="AS69" s="49">
        <v>0</v>
      </c>
      <c r="AT69" s="49">
        <v>0</v>
      </c>
      <c r="AW69" s="49">
        <v>0</v>
      </c>
      <c r="AX69" s="49">
        <v>0</v>
      </c>
      <c r="AY69" s="49">
        <v>0</v>
      </c>
      <c r="AZ69" s="49">
        <v>0</v>
      </c>
      <c r="BA69" s="49">
        <v>0</v>
      </c>
      <c r="BB69" s="49">
        <v>0</v>
      </c>
      <c r="BC69" s="49">
        <v>0</v>
      </c>
      <c r="BD69" s="49">
        <v>0</v>
      </c>
      <c r="BE69" s="49">
        <v>0</v>
      </c>
      <c r="BF69" s="49">
        <v>0</v>
      </c>
      <c r="BG69" s="49">
        <v>0</v>
      </c>
      <c r="BH69" s="49">
        <v>0</v>
      </c>
    </row>
    <row r="70" spans="2:60" ht="11.25" hidden="1">
      <c r="B70" s="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4">
        <f t="shared" si="49"/>
        <v>0</v>
      </c>
      <c r="U70" s="10" t="s">
        <v>188</v>
      </c>
      <c r="V70" s="49">
        <v>0</v>
      </c>
      <c r="W70" s="49">
        <v>0</v>
      </c>
      <c r="X70" s="49">
        <v>1000</v>
      </c>
      <c r="Y70" s="49">
        <v>0</v>
      </c>
      <c r="Z70" s="49">
        <v>0</v>
      </c>
      <c r="AA70" s="49">
        <v>10000</v>
      </c>
      <c r="AB70" s="49">
        <v>62000</v>
      </c>
      <c r="AC70" s="49">
        <v>51900</v>
      </c>
      <c r="AD70" s="49">
        <v>7281</v>
      </c>
      <c r="AE70" s="49">
        <v>53000</v>
      </c>
      <c r="AF70" s="49">
        <v>0</v>
      </c>
      <c r="AG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0</v>
      </c>
      <c r="AT70" s="49">
        <v>0</v>
      </c>
      <c r="AW70" s="49">
        <v>0</v>
      </c>
      <c r="AX70" s="49">
        <v>0</v>
      </c>
      <c r="AY70" s="49">
        <v>1000</v>
      </c>
      <c r="AZ70" s="49">
        <v>0</v>
      </c>
      <c r="BA70" s="49">
        <v>0</v>
      </c>
      <c r="BB70" s="49">
        <v>0</v>
      </c>
      <c r="BC70" s="49">
        <v>0</v>
      </c>
      <c r="BD70" s="49">
        <v>40000</v>
      </c>
      <c r="BE70" s="49">
        <v>7281</v>
      </c>
      <c r="BF70" s="49">
        <v>40000</v>
      </c>
      <c r="BG70" s="49">
        <v>0</v>
      </c>
      <c r="BH70" s="49">
        <v>0</v>
      </c>
    </row>
    <row r="71" spans="2:60" ht="11.25" hidden="1">
      <c r="B71" s="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4">
        <f t="shared" si="49"/>
        <v>0</v>
      </c>
      <c r="U71" s="10" t="s">
        <v>189</v>
      </c>
      <c r="V71" s="49">
        <v>0</v>
      </c>
      <c r="W71" s="49">
        <v>0</v>
      </c>
      <c r="X71" s="49">
        <v>2500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I71" s="49">
        <v>0</v>
      </c>
      <c r="AJ71" s="49">
        <v>0</v>
      </c>
      <c r="AK71" s="49">
        <v>0</v>
      </c>
      <c r="AL71" s="49">
        <v>0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49">
        <v>0</v>
      </c>
      <c r="AS71" s="49">
        <v>0</v>
      </c>
      <c r="AT71" s="49">
        <v>0</v>
      </c>
      <c r="AW71" s="49">
        <v>0</v>
      </c>
      <c r="AX71" s="49">
        <v>0</v>
      </c>
      <c r="AY71" s="49">
        <v>500</v>
      </c>
      <c r="AZ71" s="49">
        <v>0</v>
      </c>
      <c r="BA71" s="49">
        <v>0</v>
      </c>
      <c r="BB71" s="49">
        <v>0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v>0</v>
      </c>
    </row>
    <row r="72" spans="2:60" ht="11.25" hidden="1">
      <c r="B72" s="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4">
        <f t="shared" si="49"/>
        <v>0</v>
      </c>
      <c r="U72" s="10" t="s">
        <v>190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5000</v>
      </c>
      <c r="AB72" s="49">
        <v>2500</v>
      </c>
      <c r="AC72" s="49">
        <v>31950</v>
      </c>
      <c r="AD72" s="49">
        <v>4753</v>
      </c>
      <c r="AE72" s="49">
        <v>275244</v>
      </c>
      <c r="AF72" s="49">
        <v>810</v>
      </c>
      <c r="AG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v>0</v>
      </c>
      <c r="AS72" s="49">
        <v>0</v>
      </c>
      <c r="AT72" s="49">
        <v>0</v>
      </c>
      <c r="AW72" s="49">
        <v>0</v>
      </c>
      <c r="AX72" s="49">
        <v>0</v>
      </c>
      <c r="AY72" s="49">
        <v>0</v>
      </c>
      <c r="AZ72" s="49">
        <v>0</v>
      </c>
      <c r="BA72" s="49">
        <v>0</v>
      </c>
      <c r="BB72" s="49">
        <v>0</v>
      </c>
      <c r="BC72" s="49">
        <v>0</v>
      </c>
      <c r="BD72" s="49">
        <v>0</v>
      </c>
      <c r="BE72" s="49">
        <v>0</v>
      </c>
      <c r="BF72" s="49">
        <v>2244</v>
      </c>
      <c r="BG72" s="49">
        <v>0</v>
      </c>
      <c r="BH72" s="49">
        <v>0</v>
      </c>
    </row>
    <row r="73" spans="2:60" ht="11.25" hidden="1">
      <c r="B73" s="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4">
        <f t="shared" si="49"/>
        <v>0</v>
      </c>
      <c r="U73" s="10">
        <v>23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I73" s="49">
        <v>0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W73" s="49">
        <v>0</v>
      </c>
      <c r="AX73" s="49">
        <v>0</v>
      </c>
      <c r="AY73" s="49">
        <v>0</v>
      </c>
      <c r="AZ73" s="49">
        <v>0</v>
      </c>
      <c r="BA73" s="49">
        <v>0</v>
      </c>
      <c r="BB73" s="49"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v>0</v>
      </c>
    </row>
    <row r="74" spans="2:60" ht="11.25" hidden="1">
      <c r="B74" s="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4">
        <f t="shared" si="49"/>
        <v>0</v>
      </c>
      <c r="U74" s="10" t="s">
        <v>117</v>
      </c>
      <c r="V74" s="49">
        <v>27214.26</v>
      </c>
      <c r="W74" s="49">
        <v>20214.26</v>
      </c>
      <c r="X74" s="49">
        <v>20214.26</v>
      </c>
      <c r="Y74" s="49">
        <v>21224.92</v>
      </c>
      <c r="Z74" s="49">
        <v>21224.92</v>
      </c>
      <c r="AA74" s="49">
        <v>18378.47</v>
      </c>
      <c r="AB74" s="49">
        <v>11433.47</v>
      </c>
      <c r="AC74" s="49">
        <v>7950.14</v>
      </c>
      <c r="AD74" s="49">
        <v>7950.14</v>
      </c>
      <c r="AE74" s="49">
        <v>7950.14</v>
      </c>
      <c r="AF74" s="49">
        <v>7950.14</v>
      </c>
      <c r="AG74" s="49">
        <v>7950.14</v>
      </c>
      <c r="AI74" s="49">
        <v>27214.26</v>
      </c>
      <c r="AJ74" s="49">
        <v>20214.26</v>
      </c>
      <c r="AK74" s="49">
        <v>20214.26</v>
      </c>
      <c r="AL74" s="49">
        <v>21224.92</v>
      </c>
      <c r="AM74" s="49">
        <v>21224.92</v>
      </c>
      <c r="AN74" s="49">
        <v>18378.47</v>
      </c>
      <c r="AO74" s="49">
        <v>11433.47</v>
      </c>
      <c r="AP74" s="49">
        <v>7950.14</v>
      </c>
      <c r="AQ74" s="49">
        <v>7950.14</v>
      </c>
      <c r="AR74" s="49">
        <v>7950.14</v>
      </c>
      <c r="AS74" s="49">
        <v>7950.14</v>
      </c>
      <c r="AT74" s="49">
        <v>7950.14</v>
      </c>
      <c r="AW74" s="49">
        <v>0</v>
      </c>
      <c r="AX74" s="49">
        <v>0</v>
      </c>
      <c r="AY74" s="49">
        <v>0</v>
      </c>
      <c r="AZ74" s="49">
        <v>0</v>
      </c>
      <c r="BA74" s="49">
        <v>0</v>
      </c>
      <c r="BB74" s="49">
        <v>0</v>
      </c>
      <c r="BC74" s="49">
        <v>0</v>
      </c>
      <c r="BD74" s="49">
        <v>0</v>
      </c>
      <c r="BE74" s="49">
        <v>0</v>
      </c>
      <c r="BF74" s="49">
        <v>0</v>
      </c>
      <c r="BG74" s="49">
        <v>0</v>
      </c>
      <c r="BH74" s="49">
        <v>0</v>
      </c>
    </row>
    <row r="75" spans="2:60" ht="11.25" hidden="1">
      <c r="B75" s="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4">
        <f t="shared" si="49"/>
        <v>0</v>
      </c>
      <c r="U75" s="10" t="s">
        <v>118</v>
      </c>
      <c r="V75" s="49">
        <v>136643.24</v>
      </c>
      <c r="W75" s="49">
        <v>136643.24</v>
      </c>
      <c r="X75" s="49">
        <v>136643.24</v>
      </c>
      <c r="Y75" s="49">
        <v>157475.07</v>
      </c>
      <c r="Z75" s="49">
        <v>150475.07</v>
      </c>
      <c r="AA75" s="49">
        <v>147241.22</v>
      </c>
      <c r="AB75" s="49">
        <v>147631.1</v>
      </c>
      <c r="AC75" s="49">
        <v>149194.05</v>
      </c>
      <c r="AD75" s="49">
        <v>149194.05</v>
      </c>
      <c r="AE75" s="49">
        <v>149194.05</v>
      </c>
      <c r="AF75" s="49">
        <v>149194.05</v>
      </c>
      <c r="AG75" s="49">
        <v>149194.05</v>
      </c>
      <c r="AI75" s="49">
        <v>136643.24</v>
      </c>
      <c r="AJ75" s="49">
        <v>136643.24</v>
      </c>
      <c r="AK75" s="49">
        <v>136643.24</v>
      </c>
      <c r="AL75" s="49">
        <v>150475.07</v>
      </c>
      <c r="AM75" s="49">
        <v>150475.07</v>
      </c>
      <c r="AN75" s="49">
        <v>146241.22</v>
      </c>
      <c r="AO75" s="49">
        <v>147631.1</v>
      </c>
      <c r="AP75" s="49">
        <v>149194.05</v>
      </c>
      <c r="AQ75" s="49">
        <v>149194.05</v>
      </c>
      <c r="AR75" s="49">
        <v>149194.05</v>
      </c>
      <c r="AS75" s="49">
        <v>149194.05</v>
      </c>
      <c r="AT75" s="49">
        <v>149194.05</v>
      </c>
      <c r="AW75" s="49">
        <v>0</v>
      </c>
      <c r="AX75" s="49">
        <v>0</v>
      </c>
      <c r="AY75" s="49">
        <v>0</v>
      </c>
      <c r="AZ75" s="49">
        <v>0</v>
      </c>
      <c r="BA75" s="49">
        <v>0</v>
      </c>
      <c r="BB75" s="49">
        <v>0</v>
      </c>
      <c r="BC75" s="49">
        <v>0</v>
      </c>
      <c r="BD75" s="49">
        <v>0</v>
      </c>
      <c r="BE75" s="49">
        <v>0</v>
      </c>
      <c r="BF75" s="49">
        <v>0</v>
      </c>
      <c r="BG75" s="49">
        <v>0</v>
      </c>
      <c r="BH75" s="49">
        <v>0</v>
      </c>
    </row>
    <row r="76" spans="2:60" ht="11.25" hidden="1">
      <c r="B76" s="18" t="s">
        <v>34</v>
      </c>
      <c r="C76" s="19">
        <f aca="true" t="shared" si="50" ref="C76:N76">C77+C78</f>
        <v>0</v>
      </c>
      <c r="D76" s="19">
        <f t="shared" si="50"/>
        <v>0</v>
      </c>
      <c r="E76" s="19">
        <f t="shared" si="50"/>
        <v>0</v>
      </c>
      <c r="F76" s="19">
        <f t="shared" si="50"/>
        <v>0</v>
      </c>
      <c r="G76" s="19">
        <f t="shared" si="50"/>
        <v>0</v>
      </c>
      <c r="H76" s="19">
        <f t="shared" si="50"/>
        <v>0</v>
      </c>
      <c r="I76" s="19">
        <f t="shared" si="50"/>
        <v>0</v>
      </c>
      <c r="J76" s="19">
        <f t="shared" si="50"/>
        <v>0</v>
      </c>
      <c r="K76" s="19">
        <f t="shared" si="50"/>
        <v>0</v>
      </c>
      <c r="L76" s="19">
        <f t="shared" si="50"/>
        <v>0</v>
      </c>
      <c r="M76" s="19">
        <f t="shared" si="50"/>
        <v>0</v>
      </c>
      <c r="N76" s="19">
        <f t="shared" si="50"/>
        <v>0</v>
      </c>
      <c r="O76" s="14">
        <f t="shared" si="49"/>
        <v>0</v>
      </c>
      <c r="U76" s="10" t="s">
        <v>119</v>
      </c>
      <c r="V76" s="49">
        <v>21120</v>
      </c>
      <c r="W76" s="49">
        <v>15840</v>
      </c>
      <c r="X76" s="49">
        <v>1980</v>
      </c>
      <c r="Y76" s="49">
        <v>5280</v>
      </c>
      <c r="Z76" s="49">
        <v>15840</v>
      </c>
      <c r="AA76" s="49">
        <v>15840</v>
      </c>
      <c r="AB76" s="49">
        <v>15102</v>
      </c>
      <c r="AC76" s="49">
        <v>17154</v>
      </c>
      <c r="AD76" s="49">
        <v>15248</v>
      </c>
      <c r="AE76" s="49">
        <v>12389</v>
      </c>
      <c r="AF76" s="49">
        <v>14295</v>
      </c>
      <c r="AG76" s="49">
        <v>13342</v>
      </c>
      <c r="AI76" s="49">
        <v>0</v>
      </c>
      <c r="AJ76" s="49">
        <v>0</v>
      </c>
      <c r="AK76" s="49">
        <v>0</v>
      </c>
      <c r="AL76" s="49">
        <v>0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</row>
    <row r="77" spans="2:60" ht="11.25" hidden="1">
      <c r="B77" s="9" t="s">
        <v>35</v>
      </c>
      <c r="C77" s="19"/>
      <c r="D77" s="19"/>
      <c r="E77" s="19"/>
      <c r="F77" s="19"/>
      <c r="G77" s="19"/>
      <c r="H77" s="19"/>
      <c r="I77" s="19"/>
      <c r="J77" s="19"/>
      <c r="K77" s="19">
        <v>0</v>
      </c>
      <c r="L77" s="19">
        <v>0</v>
      </c>
      <c r="M77" s="19">
        <v>0</v>
      </c>
      <c r="N77" s="19">
        <v>0</v>
      </c>
      <c r="O77" s="14">
        <f t="shared" si="49"/>
        <v>0</v>
      </c>
      <c r="U77" s="10" t="s">
        <v>121</v>
      </c>
      <c r="V77" s="49">
        <v>0</v>
      </c>
      <c r="W77" s="49">
        <v>6630</v>
      </c>
      <c r="X77" s="49">
        <v>6630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22365</v>
      </c>
      <c r="AG77" s="49">
        <v>8560</v>
      </c>
      <c r="AI77" s="49">
        <v>0</v>
      </c>
      <c r="AJ77" s="49">
        <v>6630</v>
      </c>
      <c r="AK77" s="49">
        <v>6630</v>
      </c>
      <c r="AL77" s="49">
        <v>0</v>
      </c>
      <c r="AM77" s="49">
        <v>0</v>
      </c>
      <c r="AN77" s="49">
        <v>0</v>
      </c>
      <c r="AO77" s="49">
        <v>0</v>
      </c>
      <c r="AP77" s="49">
        <v>0</v>
      </c>
      <c r="AQ77" s="49">
        <v>0</v>
      </c>
      <c r="AR77" s="49">
        <v>0</v>
      </c>
      <c r="AS77" s="49">
        <v>22365</v>
      </c>
      <c r="AT77" s="49">
        <v>8560</v>
      </c>
      <c r="AW77" s="49">
        <v>0</v>
      </c>
      <c r="AX77" s="49">
        <v>0</v>
      </c>
      <c r="AY77" s="49">
        <v>0</v>
      </c>
      <c r="AZ77" s="49">
        <v>0</v>
      </c>
      <c r="BA77" s="49">
        <v>0</v>
      </c>
      <c r="BB77" s="49">
        <v>0</v>
      </c>
      <c r="BC77" s="49">
        <v>0</v>
      </c>
      <c r="BD77" s="49">
        <v>0</v>
      </c>
      <c r="BE77" s="49">
        <v>0</v>
      </c>
      <c r="BF77" s="49">
        <v>0</v>
      </c>
      <c r="BG77" s="49">
        <v>0</v>
      </c>
      <c r="BH77" s="49">
        <v>0</v>
      </c>
    </row>
    <row r="78" spans="2:60" ht="11.25" hidden="1">
      <c r="B78" s="9" t="s">
        <v>36</v>
      </c>
      <c r="C78" s="19"/>
      <c r="D78" s="19"/>
      <c r="E78" s="19"/>
      <c r="F78" s="19"/>
      <c r="G78" s="19"/>
      <c r="H78" s="19"/>
      <c r="I78" s="19"/>
      <c r="J78" s="19"/>
      <c r="K78" s="19">
        <v>0</v>
      </c>
      <c r="L78" s="19">
        <v>0</v>
      </c>
      <c r="M78" s="19">
        <v>0</v>
      </c>
      <c r="N78" s="19">
        <v>0</v>
      </c>
      <c r="O78" s="14">
        <f t="shared" si="49"/>
        <v>0</v>
      </c>
      <c r="U78" s="10" t="s">
        <v>123</v>
      </c>
      <c r="V78" s="49">
        <v>0</v>
      </c>
      <c r="W78" s="49">
        <v>59250</v>
      </c>
      <c r="X78" s="49">
        <v>2000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48000</v>
      </c>
      <c r="AI78" s="49">
        <v>0</v>
      </c>
      <c r="AJ78" s="49">
        <v>36250</v>
      </c>
      <c r="AK78" s="49">
        <v>0</v>
      </c>
      <c r="AL78" s="49">
        <v>0</v>
      </c>
      <c r="AM78" s="49">
        <v>0</v>
      </c>
      <c r="AN78" s="49">
        <v>0</v>
      </c>
      <c r="AO78" s="49">
        <v>0</v>
      </c>
      <c r="AP78" s="49">
        <v>0</v>
      </c>
      <c r="AQ78" s="49">
        <v>0</v>
      </c>
      <c r="AR78" s="49">
        <v>0</v>
      </c>
      <c r="AS78" s="49">
        <v>0</v>
      </c>
      <c r="AT78" s="49">
        <v>48000</v>
      </c>
      <c r="AW78" s="49">
        <v>0</v>
      </c>
      <c r="AX78" s="49">
        <v>0</v>
      </c>
      <c r="AY78" s="49">
        <v>0</v>
      </c>
      <c r="AZ78" s="49">
        <v>0</v>
      </c>
      <c r="BA78" s="49">
        <v>0</v>
      </c>
      <c r="BB78" s="49">
        <v>0</v>
      </c>
      <c r="BC78" s="49">
        <v>0</v>
      </c>
      <c r="BD78" s="49">
        <v>0</v>
      </c>
      <c r="BE78" s="49">
        <v>0</v>
      </c>
      <c r="BF78" s="49">
        <v>0</v>
      </c>
      <c r="BG78" s="49">
        <v>0</v>
      </c>
      <c r="BH78" s="49">
        <v>0</v>
      </c>
    </row>
    <row r="79" spans="2:60" ht="11.25" hidden="1">
      <c r="B79" s="18" t="s">
        <v>37</v>
      </c>
      <c r="C79" s="19">
        <f aca="true" t="shared" si="51" ref="C79:N79">C80+C81</f>
        <v>0</v>
      </c>
      <c r="D79" s="19">
        <f t="shared" si="51"/>
        <v>0</v>
      </c>
      <c r="E79" s="19">
        <f t="shared" si="51"/>
        <v>0</v>
      </c>
      <c r="F79" s="19">
        <f t="shared" si="51"/>
        <v>0</v>
      </c>
      <c r="G79" s="19">
        <f t="shared" si="51"/>
        <v>0</v>
      </c>
      <c r="H79" s="19">
        <f t="shared" si="51"/>
        <v>0</v>
      </c>
      <c r="I79" s="19">
        <f t="shared" si="51"/>
        <v>0</v>
      </c>
      <c r="J79" s="19">
        <f>J80+J81</f>
        <v>0</v>
      </c>
      <c r="K79" s="19">
        <f t="shared" si="51"/>
        <v>0</v>
      </c>
      <c r="L79" s="19">
        <f t="shared" si="51"/>
        <v>0</v>
      </c>
      <c r="M79" s="19">
        <f t="shared" si="51"/>
        <v>0</v>
      </c>
      <c r="N79" s="19">
        <f t="shared" si="51"/>
        <v>0</v>
      </c>
      <c r="O79" s="14">
        <f t="shared" si="49"/>
        <v>0</v>
      </c>
      <c r="U79" s="10" t="s">
        <v>124</v>
      </c>
      <c r="V79" s="49">
        <v>169000</v>
      </c>
      <c r="W79" s="49">
        <v>169000</v>
      </c>
      <c r="X79" s="49">
        <v>181150</v>
      </c>
      <c r="Y79" s="49">
        <v>175000</v>
      </c>
      <c r="Z79" s="49">
        <v>171005</v>
      </c>
      <c r="AA79" s="49">
        <v>169500</v>
      </c>
      <c r="AB79" s="49">
        <v>170680</v>
      </c>
      <c r="AC79" s="49">
        <v>173500</v>
      </c>
      <c r="AD79" s="49">
        <v>173500</v>
      </c>
      <c r="AE79" s="49">
        <v>180500</v>
      </c>
      <c r="AF79" s="49">
        <v>177000</v>
      </c>
      <c r="AG79" s="49">
        <v>230000</v>
      </c>
      <c r="AI79" s="49">
        <v>169000</v>
      </c>
      <c r="AJ79" s="49">
        <v>169000</v>
      </c>
      <c r="AK79" s="49">
        <v>181150</v>
      </c>
      <c r="AL79" s="49">
        <v>175000</v>
      </c>
      <c r="AM79" s="49">
        <v>171005</v>
      </c>
      <c r="AN79" s="49">
        <v>169500</v>
      </c>
      <c r="AO79" s="49">
        <v>170680</v>
      </c>
      <c r="AP79" s="49">
        <v>173500</v>
      </c>
      <c r="AQ79" s="49">
        <v>173500</v>
      </c>
      <c r="AR79" s="49">
        <v>180500</v>
      </c>
      <c r="AS79" s="49">
        <v>177000</v>
      </c>
      <c r="AT79" s="49">
        <v>230000</v>
      </c>
      <c r="AW79" s="49">
        <v>0</v>
      </c>
      <c r="AX79" s="49">
        <v>0</v>
      </c>
      <c r="AY79" s="49">
        <v>0</v>
      </c>
      <c r="AZ79" s="49">
        <v>0</v>
      </c>
      <c r="BA79" s="49">
        <v>0</v>
      </c>
      <c r="BB79" s="49">
        <v>0</v>
      </c>
      <c r="BC79" s="49">
        <v>0</v>
      </c>
      <c r="BD79" s="49">
        <v>0</v>
      </c>
      <c r="BE79" s="49">
        <v>0</v>
      </c>
      <c r="BF79" s="49">
        <v>0</v>
      </c>
      <c r="BG79" s="49">
        <v>0</v>
      </c>
      <c r="BH79" s="49">
        <v>0</v>
      </c>
    </row>
    <row r="80" spans="2:60" ht="11.25" hidden="1">
      <c r="B80" s="9" t="s">
        <v>35</v>
      </c>
      <c r="C80" s="19">
        <f>T80</f>
        <v>0</v>
      </c>
      <c r="D80" s="19">
        <f>T81</f>
        <v>0</v>
      </c>
      <c r="E80" s="19">
        <f>T82</f>
        <v>0</v>
      </c>
      <c r="F80" s="19">
        <f>T83</f>
        <v>0</v>
      </c>
      <c r="G80" s="19">
        <f>T84</f>
        <v>0</v>
      </c>
      <c r="H80" s="19">
        <f>T85</f>
        <v>0</v>
      </c>
      <c r="I80" s="19">
        <f>T86</f>
        <v>0</v>
      </c>
      <c r="J80" s="19">
        <f>T87</f>
        <v>0</v>
      </c>
      <c r="K80" s="20"/>
      <c r="L80" s="20"/>
      <c r="M80" s="20"/>
      <c r="N80" s="20"/>
      <c r="O80" s="14">
        <f t="shared" si="49"/>
        <v>0</v>
      </c>
      <c r="U80" s="10" t="s">
        <v>126</v>
      </c>
      <c r="V80" s="49">
        <v>3293.11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3144.65</v>
      </c>
      <c r="AE80" s="49">
        <v>5426</v>
      </c>
      <c r="AF80" s="49">
        <v>0</v>
      </c>
      <c r="AG80" s="49">
        <v>2634.1</v>
      </c>
      <c r="AI80" s="49">
        <v>0</v>
      </c>
      <c r="AJ80" s="49">
        <v>0</v>
      </c>
      <c r="AK80" s="49">
        <v>0</v>
      </c>
      <c r="AL80" s="49">
        <v>0</v>
      </c>
      <c r="AM80" s="49">
        <v>0</v>
      </c>
      <c r="AN80" s="49">
        <v>0</v>
      </c>
      <c r="AO80" s="49">
        <v>0</v>
      </c>
      <c r="AP80" s="49">
        <v>0</v>
      </c>
      <c r="AQ80" s="49">
        <v>0</v>
      </c>
      <c r="AR80" s="49">
        <v>0</v>
      </c>
      <c r="AS80" s="49">
        <v>0</v>
      </c>
      <c r="AT80" s="49">
        <v>0</v>
      </c>
      <c r="AW80" s="49">
        <v>0</v>
      </c>
      <c r="AX80" s="49">
        <v>0</v>
      </c>
      <c r="AY80" s="49">
        <v>0</v>
      </c>
      <c r="AZ80" s="49">
        <v>0</v>
      </c>
      <c r="BA80" s="49">
        <v>0</v>
      </c>
      <c r="BB80" s="49">
        <v>0</v>
      </c>
      <c r="BC80" s="49">
        <v>0</v>
      </c>
      <c r="BD80" s="49">
        <v>0</v>
      </c>
      <c r="BE80" s="49">
        <v>0</v>
      </c>
      <c r="BF80" s="49">
        <v>0</v>
      </c>
      <c r="BG80" s="49">
        <v>0</v>
      </c>
      <c r="BH80" s="49">
        <v>0</v>
      </c>
    </row>
    <row r="81" spans="2:60" ht="11.25" hidden="1">
      <c r="B81" s="9" t="s">
        <v>36</v>
      </c>
      <c r="C81" s="19"/>
      <c r="D81" s="19"/>
      <c r="E81" s="19"/>
      <c r="F81" s="19"/>
      <c r="G81" s="19"/>
      <c r="H81" s="19"/>
      <c r="I81" s="19"/>
      <c r="J81" s="19"/>
      <c r="K81" s="20"/>
      <c r="L81" s="20"/>
      <c r="M81" s="20"/>
      <c r="N81" s="20"/>
      <c r="O81" s="14">
        <f t="shared" si="49"/>
        <v>0</v>
      </c>
      <c r="U81" s="10" t="s">
        <v>128</v>
      </c>
      <c r="V81" s="49">
        <v>220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3125</v>
      </c>
      <c r="AE81" s="49">
        <v>0</v>
      </c>
      <c r="AF81" s="49">
        <v>2706</v>
      </c>
      <c r="AG81" s="49">
        <v>0</v>
      </c>
      <c r="AI81" s="49">
        <v>220</v>
      </c>
      <c r="AJ81" s="49">
        <v>0</v>
      </c>
      <c r="AK81" s="49">
        <v>0</v>
      </c>
      <c r="AL81" s="49">
        <v>0</v>
      </c>
      <c r="AM81" s="49">
        <v>0</v>
      </c>
      <c r="AN81" s="49">
        <v>0</v>
      </c>
      <c r="AO81" s="49">
        <v>0</v>
      </c>
      <c r="AP81" s="49">
        <v>0</v>
      </c>
      <c r="AQ81" s="49">
        <v>3125</v>
      </c>
      <c r="AR81" s="49">
        <v>0</v>
      </c>
      <c r="AS81" s="49">
        <v>2376</v>
      </c>
      <c r="AT81" s="49">
        <v>0</v>
      </c>
      <c r="AW81" s="49">
        <v>0</v>
      </c>
      <c r="AX81" s="49">
        <v>0</v>
      </c>
      <c r="AY81" s="49">
        <v>0</v>
      </c>
      <c r="AZ81" s="49">
        <v>0</v>
      </c>
      <c r="BA81" s="49">
        <v>0</v>
      </c>
      <c r="BB81" s="49">
        <v>0</v>
      </c>
      <c r="BC81" s="49">
        <v>0</v>
      </c>
      <c r="BD81" s="49">
        <v>0</v>
      </c>
      <c r="BE81" s="49">
        <v>0</v>
      </c>
      <c r="BF81" s="49">
        <v>0</v>
      </c>
      <c r="BG81" s="49">
        <v>0</v>
      </c>
      <c r="BH81" s="49">
        <v>0</v>
      </c>
    </row>
    <row r="82" spans="2:60" ht="11.25" hidden="1">
      <c r="B82" s="18" t="s">
        <v>38</v>
      </c>
      <c r="C82" s="19">
        <f aca="true" t="shared" si="52" ref="C82:N82">C76-C79</f>
        <v>0</v>
      </c>
      <c r="D82" s="19">
        <f t="shared" si="52"/>
        <v>0</v>
      </c>
      <c r="E82" s="19">
        <f t="shared" si="52"/>
        <v>0</v>
      </c>
      <c r="F82" s="19">
        <f t="shared" si="52"/>
        <v>0</v>
      </c>
      <c r="G82" s="19">
        <f t="shared" si="52"/>
        <v>0</v>
      </c>
      <c r="H82" s="19">
        <f t="shared" si="52"/>
        <v>0</v>
      </c>
      <c r="I82" s="19">
        <f t="shared" si="52"/>
        <v>0</v>
      </c>
      <c r="J82" s="19">
        <f t="shared" si="52"/>
        <v>0</v>
      </c>
      <c r="K82" s="19">
        <f>K76-K79</f>
        <v>0</v>
      </c>
      <c r="L82" s="19">
        <f t="shared" si="52"/>
        <v>0</v>
      </c>
      <c r="M82" s="19">
        <f t="shared" si="52"/>
        <v>0</v>
      </c>
      <c r="N82" s="19">
        <f t="shared" si="52"/>
        <v>0</v>
      </c>
      <c r="O82" s="14">
        <f t="shared" si="49"/>
        <v>0</v>
      </c>
      <c r="U82" s="10" t="s">
        <v>130</v>
      </c>
      <c r="V82" s="49">
        <v>0</v>
      </c>
      <c r="W82" s="49">
        <v>0</v>
      </c>
      <c r="X82" s="49">
        <v>0</v>
      </c>
      <c r="Y82" s="49">
        <v>9205</v>
      </c>
      <c r="Z82" s="49">
        <v>0</v>
      </c>
      <c r="AA82" s="49">
        <v>850</v>
      </c>
      <c r="AB82" s="49">
        <v>0</v>
      </c>
      <c r="AC82" s="49">
        <v>0</v>
      </c>
      <c r="AD82" s="49">
        <v>0</v>
      </c>
      <c r="AE82" s="49">
        <v>160</v>
      </c>
      <c r="AF82" s="49">
        <v>922</v>
      </c>
      <c r="AG82" s="49">
        <v>5943</v>
      </c>
      <c r="AI82" s="49">
        <v>0</v>
      </c>
      <c r="AJ82" s="49">
        <v>0</v>
      </c>
      <c r="AK82" s="49">
        <v>0</v>
      </c>
      <c r="AL82" s="49">
        <v>9205</v>
      </c>
      <c r="AM82" s="49">
        <v>0</v>
      </c>
      <c r="AN82" s="49">
        <v>850</v>
      </c>
      <c r="AO82" s="49">
        <v>0</v>
      </c>
      <c r="AP82" s="49">
        <v>0</v>
      </c>
      <c r="AQ82" s="49">
        <v>0</v>
      </c>
      <c r="AR82" s="49">
        <v>160</v>
      </c>
      <c r="AS82" s="49">
        <v>0</v>
      </c>
      <c r="AT82" s="49">
        <v>5943</v>
      </c>
      <c r="AW82" s="49">
        <v>0</v>
      </c>
      <c r="AX82" s="49">
        <v>0</v>
      </c>
      <c r="AY82" s="49">
        <v>0</v>
      </c>
      <c r="AZ82" s="49">
        <v>0</v>
      </c>
      <c r="BA82" s="49">
        <v>0</v>
      </c>
      <c r="BB82" s="49">
        <v>0</v>
      </c>
      <c r="BC82" s="49">
        <v>0</v>
      </c>
      <c r="BD82" s="49">
        <v>0</v>
      </c>
      <c r="BE82" s="49">
        <v>0</v>
      </c>
      <c r="BF82" s="49">
        <v>0</v>
      </c>
      <c r="BG82" s="49">
        <v>262</v>
      </c>
      <c r="BH82" s="49">
        <v>0</v>
      </c>
    </row>
    <row r="83" spans="2:60" ht="11.25" hidden="1">
      <c r="B83" s="9"/>
      <c r="C83" s="9"/>
      <c r="D83" s="9"/>
      <c r="E83" s="9"/>
      <c r="F83" s="9"/>
      <c r="G83" s="9"/>
      <c r="H83" s="9"/>
      <c r="I83" s="9"/>
      <c r="J83" s="9"/>
      <c r="K83" s="20"/>
      <c r="L83" s="20"/>
      <c r="M83" s="20"/>
      <c r="N83" s="20"/>
      <c r="O83" s="14">
        <f t="shared" si="49"/>
        <v>0</v>
      </c>
      <c r="U83" s="10" t="s">
        <v>131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I83" s="49">
        <v>0</v>
      </c>
      <c r="AJ83" s="49">
        <v>0</v>
      </c>
      <c r="AK83" s="49">
        <v>0</v>
      </c>
      <c r="AL83" s="49">
        <v>0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v>0</v>
      </c>
      <c r="AS83" s="49">
        <v>0</v>
      </c>
      <c r="AT83" s="49">
        <v>0</v>
      </c>
      <c r="AW83" s="49">
        <v>0</v>
      </c>
      <c r="AX83" s="49">
        <v>0</v>
      </c>
      <c r="AY83" s="49">
        <v>0</v>
      </c>
      <c r="AZ83" s="49">
        <v>0</v>
      </c>
      <c r="BA83" s="49">
        <v>0</v>
      </c>
      <c r="BB83" s="49">
        <v>0</v>
      </c>
      <c r="BC83" s="49">
        <v>0</v>
      </c>
      <c r="BD83" s="49">
        <v>0</v>
      </c>
      <c r="BE83" s="49">
        <v>0</v>
      </c>
      <c r="BF83" s="49">
        <v>0</v>
      </c>
      <c r="BG83" s="49">
        <v>0</v>
      </c>
      <c r="BH83" s="49">
        <v>0</v>
      </c>
    </row>
    <row r="84" spans="2:60" ht="11.25" hidden="1">
      <c r="B84" s="9"/>
      <c r="C84" s="9"/>
      <c r="D84" s="9"/>
      <c r="E84" s="9"/>
      <c r="F84" s="9"/>
      <c r="G84" s="9"/>
      <c r="H84" s="9"/>
      <c r="I84" s="9"/>
      <c r="J84" s="9"/>
      <c r="K84" s="20"/>
      <c r="L84" s="20"/>
      <c r="M84" s="20"/>
      <c r="N84" s="20"/>
      <c r="O84" s="14">
        <f t="shared" si="49"/>
        <v>0</v>
      </c>
      <c r="U84" s="10" t="s">
        <v>132</v>
      </c>
      <c r="V84" s="49">
        <v>0</v>
      </c>
      <c r="W84" s="49">
        <v>0</v>
      </c>
      <c r="X84" s="49">
        <v>0</v>
      </c>
      <c r="Y84" s="49">
        <v>1237.64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I84" s="49">
        <v>0</v>
      </c>
      <c r="AJ84" s="49">
        <v>0</v>
      </c>
      <c r="AK84" s="49">
        <v>0</v>
      </c>
      <c r="AL84" s="49">
        <v>0</v>
      </c>
      <c r="AM84" s="49">
        <v>0</v>
      </c>
      <c r="AN84" s="49">
        <v>0</v>
      </c>
      <c r="AO84" s="49">
        <v>0</v>
      </c>
      <c r="AP84" s="49">
        <v>0</v>
      </c>
      <c r="AQ84" s="49">
        <v>0</v>
      </c>
      <c r="AR84" s="49">
        <v>0</v>
      </c>
      <c r="AS84" s="49">
        <v>0</v>
      </c>
      <c r="AT84" s="49">
        <v>0</v>
      </c>
      <c r="AW84" s="49">
        <v>0</v>
      </c>
      <c r="AX84" s="49">
        <v>0</v>
      </c>
      <c r="AY84" s="49">
        <v>0</v>
      </c>
      <c r="AZ84" s="49">
        <v>0</v>
      </c>
      <c r="BA84" s="49">
        <v>0</v>
      </c>
      <c r="BB84" s="49">
        <v>0</v>
      </c>
      <c r="BC84" s="49">
        <v>0</v>
      </c>
      <c r="BD84" s="49">
        <v>0</v>
      </c>
      <c r="BE84" s="49">
        <v>0</v>
      </c>
      <c r="BF84" s="49">
        <v>0</v>
      </c>
      <c r="BG84" s="49">
        <v>0</v>
      </c>
      <c r="BH84" s="49">
        <v>0</v>
      </c>
    </row>
    <row r="85" spans="2:60" ht="11.25" hidden="1">
      <c r="B85" s="9"/>
      <c r="C85" s="9"/>
      <c r="D85" s="9"/>
      <c r="E85" s="9"/>
      <c r="F85" s="9"/>
      <c r="G85" s="9"/>
      <c r="H85" s="9"/>
      <c r="I85" s="9"/>
      <c r="J85" s="9"/>
      <c r="K85" s="20"/>
      <c r="L85" s="20"/>
      <c r="M85" s="20"/>
      <c r="N85" s="20"/>
      <c r="O85" s="14"/>
      <c r="U85" s="10" t="s">
        <v>133</v>
      </c>
      <c r="V85" s="49">
        <v>0</v>
      </c>
      <c r="W85" s="49">
        <v>0</v>
      </c>
      <c r="X85" s="49">
        <v>13348.25</v>
      </c>
      <c r="Y85" s="49">
        <v>13750</v>
      </c>
      <c r="Z85" s="49">
        <v>1800</v>
      </c>
      <c r="AA85" s="49">
        <v>3600</v>
      </c>
      <c r="AB85" s="49">
        <v>14000</v>
      </c>
      <c r="AC85" s="49">
        <v>2700</v>
      </c>
      <c r="AD85" s="49">
        <v>0</v>
      </c>
      <c r="AE85" s="49">
        <v>0</v>
      </c>
      <c r="AF85" s="49">
        <v>10000</v>
      </c>
      <c r="AG85" s="49">
        <v>4000</v>
      </c>
      <c r="AI85" s="49">
        <v>0</v>
      </c>
      <c r="AJ85" s="49">
        <v>0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49">
        <v>0</v>
      </c>
      <c r="AR85" s="49">
        <v>0</v>
      </c>
      <c r="AS85" s="49">
        <v>0</v>
      </c>
      <c r="AT85" s="49">
        <v>0</v>
      </c>
      <c r="AW85" s="49">
        <v>0</v>
      </c>
      <c r="AX85" s="49">
        <v>0</v>
      </c>
      <c r="AY85" s="49">
        <v>2839.3</v>
      </c>
      <c r="AZ85" s="49">
        <v>0</v>
      </c>
      <c r="BA85" s="49">
        <v>0</v>
      </c>
      <c r="BB85" s="49">
        <v>0</v>
      </c>
      <c r="BC85" s="49">
        <v>0</v>
      </c>
      <c r="BD85" s="49">
        <v>0</v>
      </c>
      <c r="BE85" s="49">
        <v>0</v>
      </c>
      <c r="BF85" s="49">
        <v>0</v>
      </c>
      <c r="BG85" s="49">
        <v>0</v>
      </c>
      <c r="BH85" s="49">
        <v>2000</v>
      </c>
    </row>
    <row r="86" spans="2:60" ht="11.25" hidden="1">
      <c r="B86" s="9"/>
      <c r="C86" s="9"/>
      <c r="D86" s="9"/>
      <c r="E86" s="9"/>
      <c r="F86" s="9"/>
      <c r="G86" s="9"/>
      <c r="H86" s="9"/>
      <c r="I86" s="9"/>
      <c r="J86" s="9"/>
      <c r="K86" s="20"/>
      <c r="L86" s="20"/>
      <c r="M86" s="20"/>
      <c r="N86" s="20"/>
      <c r="O86" s="14"/>
      <c r="U86" s="10" t="s">
        <v>134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I86" s="49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49">
        <v>0</v>
      </c>
      <c r="AR86" s="49">
        <v>0</v>
      </c>
      <c r="AS86" s="49">
        <v>0</v>
      </c>
      <c r="AT86" s="49">
        <v>0</v>
      </c>
      <c r="AW86" s="49">
        <v>0</v>
      </c>
      <c r="AX86" s="49">
        <v>0</v>
      </c>
      <c r="AY86" s="49">
        <v>0</v>
      </c>
      <c r="AZ86" s="49">
        <v>0</v>
      </c>
      <c r="BA86" s="49">
        <v>0</v>
      </c>
      <c r="BB86" s="49">
        <v>0</v>
      </c>
      <c r="BC86" s="49">
        <v>0</v>
      </c>
      <c r="BD86" s="49">
        <v>0</v>
      </c>
      <c r="BE86" s="49">
        <v>0</v>
      </c>
      <c r="BF86" s="49">
        <v>0</v>
      </c>
      <c r="BG86" s="49">
        <v>0</v>
      </c>
      <c r="BH86" s="49">
        <v>0</v>
      </c>
    </row>
    <row r="87" spans="2:60" ht="11.25" hidden="1">
      <c r="B87" s="9"/>
      <c r="C87" s="9"/>
      <c r="D87" s="9"/>
      <c r="E87" s="9"/>
      <c r="F87" s="9"/>
      <c r="G87" s="9"/>
      <c r="H87" s="9"/>
      <c r="I87" s="9"/>
      <c r="J87" s="9"/>
      <c r="K87" s="20"/>
      <c r="L87" s="20"/>
      <c r="M87" s="20"/>
      <c r="N87" s="20"/>
      <c r="O87" s="14"/>
      <c r="U87" s="10" t="s">
        <v>135</v>
      </c>
      <c r="V87" s="49">
        <v>0</v>
      </c>
      <c r="W87" s="49">
        <v>0</v>
      </c>
      <c r="X87" s="49">
        <v>0</v>
      </c>
      <c r="Y87" s="49">
        <v>0</v>
      </c>
      <c r="Z87" s="49">
        <v>500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I87" s="49">
        <v>0</v>
      </c>
      <c r="AJ87" s="49">
        <v>0</v>
      </c>
      <c r="AK87" s="49">
        <v>0</v>
      </c>
      <c r="AL87" s="49">
        <v>0</v>
      </c>
      <c r="AM87" s="49">
        <v>0</v>
      </c>
      <c r="AN87" s="49">
        <v>0</v>
      </c>
      <c r="AO87" s="49">
        <v>0</v>
      </c>
      <c r="AP87" s="49">
        <v>0</v>
      </c>
      <c r="AQ87" s="49">
        <v>0</v>
      </c>
      <c r="AR87" s="49">
        <v>0</v>
      </c>
      <c r="AS87" s="49">
        <v>0</v>
      </c>
      <c r="AT87" s="49">
        <v>0</v>
      </c>
      <c r="AW87" s="49">
        <v>0</v>
      </c>
      <c r="AX87" s="49">
        <v>0</v>
      </c>
      <c r="AY87" s="49">
        <v>0</v>
      </c>
      <c r="AZ87" s="49">
        <v>0</v>
      </c>
      <c r="BA87" s="49">
        <v>0</v>
      </c>
      <c r="BB87" s="49">
        <v>0</v>
      </c>
      <c r="BC87" s="49">
        <v>0</v>
      </c>
      <c r="BD87" s="49">
        <v>0</v>
      </c>
      <c r="BE87" s="49">
        <v>0</v>
      </c>
      <c r="BF87" s="49">
        <v>0</v>
      </c>
      <c r="BG87" s="49">
        <v>0</v>
      </c>
      <c r="BH87" s="49">
        <v>0</v>
      </c>
    </row>
    <row r="88" spans="2:60" ht="11.25" hidden="1">
      <c r="B88" s="9"/>
      <c r="C88" s="9"/>
      <c r="D88" s="9"/>
      <c r="E88" s="9"/>
      <c r="F88" s="9"/>
      <c r="G88" s="9"/>
      <c r="H88" s="9"/>
      <c r="I88" s="9"/>
      <c r="J88" s="9"/>
      <c r="K88" s="20"/>
      <c r="L88" s="20"/>
      <c r="M88" s="20"/>
      <c r="N88" s="20"/>
      <c r="O88" s="14"/>
      <c r="U88" s="10" t="s">
        <v>137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61503.02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0</v>
      </c>
      <c r="AS88" s="49">
        <v>0</v>
      </c>
      <c r="AT88" s="49">
        <v>0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2000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</row>
    <row r="89" spans="2:60" ht="11.25" hidden="1">
      <c r="B89" s="9" t="s">
        <v>39</v>
      </c>
      <c r="C89" s="9"/>
      <c r="D89" s="9"/>
      <c r="E89" s="9"/>
      <c r="F89" s="9"/>
      <c r="G89" s="9"/>
      <c r="H89" s="9"/>
      <c r="I89" s="9"/>
      <c r="J89" s="9"/>
      <c r="K89" s="20"/>
      <c r="L89" s="20"/>
      <c r="M89" s="20"/>
      <c r="N89" s="20"/>
      <c r="O89" s="14"/>
      <c r="U89" s="10" t="s">
        <v>139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41000</v>
      </c>
      <c r="AC89" s="49">
        <v>0</v>
      </c>
      <c r="AD89" s="49">
        <v>42980</v>
      </c>
      <c r="AE89" s="49">
        <v>63250</v>
      </c>
      <c r="AF89" s="49">
        <v>28500</v>
      </c>
      <c r="AG89" s="49">
        <v>28500</v>
      </c>
      <c r="AI89" s="49">
        <v>0</v>
      </c>
      <c r="AJ89" s="49">
        <v>0</v>
      </c>
      <c r="AK89" s="49">
        <v>0</v>
      </c>
      <c r="AL89" s="49">
        <v>0</v>
      </c>
      <c r="AM89" s="49">
        <v>0</v>
      </c>
      <c r="AN89" s="49">
        <v>0</v>
      </c>
      <c r="AO89" s="49">
        <v>0</v>
      </c>
      <c r="AP89" s="49">
        <v>0</v>
      </c>
      <c r="AQ89" s="49">
        <v>0</v>
      </c>
      <c r="AR89" s="49">
        <v>0</v>
      </c>
      <c r="AS89" s="49">
        <v>28500</v>
      </c>
      <c r="AT89" s="49">
        <v>28500</v>
      </c>
      <c r="AW89" s="49">
        <v>0</v>
      </c>
      <c r="AX89" s="49">
        <v>0</v>
      </c>
      <c r="AY89" s="49">
        <v>0</v>
      </c>
      <c r="AZ89" s="49">
        <v>0</v>
      </c>
      <c r="BA89" s="49">
        <v>0</v>
      </c>
      <c r="BB89" s="49">
        <v>0</v>
      </c>
      <c r="BC89" s="49">
        <v>0</v>
      </c>
      <c r="BD89" s="49">
        <v>0</v>
      </c>
      <c r="BE89" s="49">
        <v>0</v>
      </c>
      <c r="BF89" s="49">
        <v>0</v>
      </c>
      <c r="BG89" s="49">
        <v>0</v>
      </c>
      <c r="BH89" s="49">
        <v>0</v>
      </c>
    </row>
    <row r="90" spans="2:60" ht="11.25" hidden="1">
      <c r="B90" s="18" t="s">
        <v>230</v>
      </c>
      <c r="C90" s="14">
        <f>C146*8.5</f>
        <v>38093.600000000006</v>
      </c>
      <c r="D90" s="14">
        <f aca="true" t="shared" si="53" ref="D90:N90">D146*8.5</f>
        <v>38093.600000000006</v>
      </c>
      <c r="E90" s="14">
        <f t="shared" si="53"/>
        <v>38093.600000000006</v>
      </c>
      <c r="F90" s="14">
        <f t="shared" si="53"/>
        <v>38093.600000000006</v>
      </c>
      <c r="G90" s="14">
        <f t="shared" si="53"/>
        <v>38093.600000000006</v>
      </c>
      <c r="H90" s="14">
        <f t="shared" si="53"/>
        <v>38093.600000000006</v>
      </c>
      <c r="I90" s="14">
        <f t="shared" si="53"/>
        <v>38093.600000000006</v>
      </c>
      <c r="J90" s="14">
        <f t="shared" si="53"/>
        <v>38093.600000000006</v>
      </c>
      <c r="K90" s="14">
        <f t="shared" si="53"/>
        <v>38093.600000000006</v>
      </c>
      <c r="L90" s="14">
        <f t="shared" si="53"/>
        <v>38093.600000000006</v>
      </c>
      <c r="M90" s="14">
        <f t="shared" si="53"/>
        <v>38093.600000000006</v>
      </c>
      <c r="N90" s="14">
        <f t="shared" si="53"/>
        <v>38093.600000000006</v>
      </c>
      <c r="O90" s="14">
        <f>SUM(C90:N90)</f>
        <v>457123.19999999995</v>
      </c>
      <c r="U90" s="10" t="s">
        <v>140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13000</v>
      </c>
      <c r="AE90" s="49">
        <v>0</v>
      </c>
      <c r="AF90" s="49">
        <v>0</v>
      </c>
      <c r="AG90" s="49">
        <v>0</v>
      </c>
      <c r="AI90" s="49">
        <v>0</v>
      </c>
      <c r="AJ90" s="49">
        <v>0</v>
      </c>
      <c r="AK90" s="49">
        <v>0</v>
      </c>
      <c r="AL90" s="49">
        <v>0</v>
      </c>
      <c r="AM90" s="49">
        <v>0</v>
      </c>
      <c r="AN90" s="49">
        <v>0</v>
      </c>
      <c r="AO90" s="49">
        <v>0</v>
      </c>
      <c r="AP90" s="49">
        <v>0</v>
      </c>
      <c r="AQ90" s="49">
        <v>0</v>
      </c>
      <c r="AR90" s="49">
        <v>0</v>
      </c>
      <c r="AS90" s="49">
        <v>0</v>
      </c>
      <c r="AT90" s="49">
        <v>0</v>
      </c>
      <c r="AW90" s="49">
        <v>0</v>
      </c>
      <c r="AX90" s="49">
        <v>0</v>
      </c>
      <c r="AY90" s="49">
        <v>0</v>
      </c>
      <c r="AZ90" s="49">
        <v>0</v>
      </c>
      <c r="BA90" s="49">
        <v>0</v>
      </c>
      <c r="BB90" s="49">
        <v>0</v>
      </c>
      <c r="BC90" s="49">
        <v>0</v>
      </c>
      <c r="BD90" s="49">
        <v>0</v>
      </c>
      <c r="BE90" s="49">
        <v>0</v>
      </c>
      <c r="BF90" s="49">
        <v>0</v>
      </c>
      <c r="BG90" s="49">
        <v>0</v>
      </c>
      <c r="BH90" s="49">
        <v>0</v>
      </c>
    </row>
    <row r="91" spans="2:60" ht="11.25" hidden="1">
      <c r="B91" s="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4"/>
      <c r="U91" s="10" t="s">
        <v>141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7000</v>
      </c>
      <c r="AB91" s="49">
        <v>39808</v>
      </c>
      <c r="AC91" s="49">
        <v>7403</v>
      </c>
      <c r="AD91" s="49">
        <v>0</v>
      </c>
      <c r="AE91" s="49">
        <v>6000</v>
      </c>
      <c r="AF91" s="49">
        <v>0</v>
      </c>
      <c r="AG91" s="49">
        <v>0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3198</v>
      </c>
      <c r="AP91" s="49">
        <v>0</v>
      </c>
      <c r="AQ91" s="49">
        <v>0</v>
      </c>
      <c r="AR91" s="49">
        <v>0</v>
      </c>
      <c r="AS91" s="49">
        <v>0</v>
      </c>
      <c r="AT91" s="49">
        <v>0</v>
      </c>
      <c r="AW91" s="49">
        <v>0</v>
      </c>
      <c r="AX91" s="49">
        <v>0</v>
      </c>
      <c r="AY91" s="49">
        <v>0</v>
      </c>
      <c r="AZ91" s="49">
        <v>0</v>
      </c>
      <c r="BA91" s="49">
        <v>0</v>
      </c>
      <c r="BB91" s="49">
        <v>0</v>
      </c>
      <c r="BC91" s="49">
        <v>7665</v>
      </c>
      <c r="BD91" s="49">
        <v>0</v>
      </c>
      <c r="BE91" s="49">
        <v>0</v>
      </c>
      <c r="BF91" s="49">
        <v>0</v>
      </c>
      <c r="BG91" s="49">
        <v>0</v>
      </c>
      <c r="BH91" s="49">
        <v>0</v>
      </c>
    </row>
    <row r="92" spans="2:60" ht="11.25" hidden="1">
      <c r="B92" s="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4"/>
      <c r="U92" s="10" t="s">
        <v>142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I92" s="49">
        <v>0</v>
      </c>
      <c r="AJ92" s="49">
        <v>0</v>
      </c>
      <c r="AK92" s="49">
        <v>0</v>
      </c>
      <c r="AL92" s="49">
        <v>0</v>
      </c>
      <c r="AM92" s="49">
        <v>0</v>
      </c>
      <c r="AN92" s="49">
        <v>0</v>
      </c>
      <c r="AO92" s="49">
        <v>0</v>
      </c>
      <c r="AP92" s="49">
        <v>0</v>
      </c>
      <c r="AQ92" s="49">
        <v>0</v>
      </c>
      <c r="AR92" s="49">
        <v>0</v>
      </c>
      <c r="AS92" s="49">
        <v>0</v>
      </c>
      <c r="AT92" s="49">
        <v>0</v>
      </c>
      <c r="AW92" s="49">
        <v>0</v>
      </c>
      <c r="AX92" s="49">
        <v>0</v>
      </c>
      <c r="AY92" s="49">
        <v>0</v>
      </c>
      <c r="AZ92" s="49">
        <v>0</v>
      </c>
      <c r="BA92" s="49">
        <v>0</v>
      </c>
      <c r="BB92" s="49">
        <v>0</v>
      </c>
      <c r="BC92" s="49">
        <v>0</v>
      </c>
      <c r="BD92" s="49">
        <v>0</v>
      </c>
      <c r="BE92" s="49">
        <v>0</v>
      </c>
      <c r="BF92" s="49">
        <v>0</v>
      </c>
      <c r="BG92" s="49">
        <v>0</v>
      </c>
      <c r="BH92" s="49">
        <v>0</v>
      </c>
    </row>
    <row r="93" spans="2:60" ht="11.25" hidden="1">
      <c r="B93" s="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4"/>
      <c r="U93" s="10" t="s">
        <v>144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v>0</v>
      </c>
    </row>
    <row r="94" spans="2:60" ht="11.25" hidden="1">
      <c r="B94" s="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4"/>
      <c r="U94" s="10" t="s">
        <v>145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v>0</v>
      </c>
      <c r="AS94" s="49">
        <v>0</v>
      </c>
      <c r="AT94" s="49">
        <v>0</v>
      </c>
      <c r="AW94" s="49">
        <v>0</v>
      </c>
      <c r="AX94" s="49">
        <v>0</v>
      </c>
      <c r="AY94" s="49">
        <v>0</v>
      </c>
      <c r="AZ94" s="49">
        <v>0</v>
      </c>
      <c r="BA94" s="49">
        <v>0</v>
      </c>
      <c r="BB94" s="49">
        <v>0</v>
      </c>
      <c r="BC94" s="49">
        <v>0</v>
      </c>
      <c r="BD94" s="49">
        <v>0</v>
      </c>
      <c r="BE94" s="49">
        <v>0</v>
      </c>
      <c r="BF94" s="49">
        <v>0</v>
      </c>
      <c r="BG94" s="49">
        <v>0</v>
      </c>
      <c r="BH94" s="49">
        <v>0</v>
      </c>
    </row>
    <row r="95" spans="2:60" ht="11.25" hidden="1">
      <c r="B95" s="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4"/>
      <c r="U95" s="10" t="s">
        <v>147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2000</v>
      </c>
      <c r="AE95" s="49">
        <v>0</v>
      </c>
      <c r="AF95" s="49">
        <v>0</v>
      </c>
      <c r="AG95" s="49">
        <v>0</v>
      </c>
      <c r="AI95" s="49">
        <v>0</v>
      </c>
      <c r="AJ95" s="49">
        <v>0</v>
      </c>
      <c r="AK95" s="49">
        <v>0</v>
      </c>
      <c r="AL95" s="49">
        <v>0</v>
      </c>
      <c r="AM95" s="49">
        <v>0</v>
      </c>
      <c r="AN95" s="49">
        <v>0</v>
      </c>
      <c r="AO95" s="49">
        <v>0</v>
      </c>
      <c r="AP95" s="49">
        <v>0</v>
      </c>
      <c r="AQ95" s="49">
        <v>0</v>
      </c>
      <c r="AR95" s="49">
        <v>0</v>
      </c>
      <c r="AS95" s="49">
        <v>0</v>
      </c>
      <c r="AT95" s="49">
        <v>0</v>
      </c>
      <c r="AW95" s="49">
        <v>0</v>
      </c>
      <c r="AX95" s="49">
        <v>0</v>
      </c>
      <c r="AY95" s="49">
        <v>0</v>
      </c>
      <c r="AZ95" s="49">
        <v>0</v>
      </c>
      <c r="BA95" s="49">
        <v>0</v>
      </c>
      <c r="BB95" s="49">
        <v>0</v>
      </c>
      <c r="BC95" s="49">
        <v>0</v>
      </c>
      <c r="BD95" s="49">
        <v>0</v>
      </c>
      <c r="BE95" s="49">
        <v>0</v>
      </c>
      <c r="BF95" s="49">
        <v>0</v>
      </c>
      <c r="BG95" s="49">
        <v>0</v>
      </c>
      <c r="BH95" s="49">
        <v>0</v>
      </c>
    </row>
    <row r="96" spans="2:60" ht="11.25" hidden="1">
      <c r="B96" s="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4"/>
      <c r="U96" s="10" t="s">
        <v>149</v>
      </c>
      <c r="V96" s="49">
        <v>0</v>
      </c>
      <c r="W96" s="49">
        <v>0</v>
      </c>
      <c r="X96" s="49">
        <v>1596.09</v>
      </c>
      <c r="Y96" s="49">
        <v>11596.09</v>
      </c>
      <c r="Z96" s="49">
        <v>10000</v>
      </c>
      <c r="AA96" s="49">
        <v>10000</v>
      </c>
      <c r="AB96" s="49">
        <v>10000</v>
      </c>
      <c r="AC96" s="49">
        <v>10000</v>
      </c>
      <c r="AD96" s="49">
        <v>10000</v>
      </c>
      <c r="AE96" s="49">
        <v>0</v>
      </c>
      <c r="AF96" s="49">
        <v>0</v>
      </c>
      <c r="AG96" s="49">
        <v>0</v>
      </c>
      <c r="AI96" s="49">
        <v>0</v>
      </c>
      <c r="AJ96" s="49">
        <v>0</v>
      </c>
      <c r="AK96" s="49">
        <v>0</v>
      </c>
      <c r="AL96" s="49">
        <v>0</v>
      </c>
      <c r="AM96" s="49">
        <v>0</v>
      </c>
      <c r="AN96" s="49">
        <v>0</v>
      </c>
      <c r="AO96" s="49">
        <v>0</v>
      </c>
      <c r="AP96" s="49">
        <v>0</v>
      </c>
      <c r="AQ96" s="49">
        <v>0</v>
      </c>
      <c r="AR96" s="49">
        <v>0</v>
      </c>
      <c r="AS96" s="49">
        <v>0</v>
      </c>
      <c r="AT96" s="49">
        <v>0</v>
      </c>
      <c r="AW96" s="49">
        <v>0</v>
      </c>
      <c r="AX96" s="49">
        <v>0</v>
      </c>
      <c r="AY96" s="49">
        <v>0</v>
      </c>
      <c r="AZ96" s="49">
        <v>10000</v>
      </c>
      <c r="BA96" s="49">
        <v>10000</v>
      </c>
      <c r="BB96" s="49">
        <v>10000</v>
      </c>
      <c r="BC96" s="49">
        <v>10000</v>
      </c>
      <c r="BD96" s="49">
        <v>10000</v>
      </c>
      <c r="BE96" s="49">
        <v>10000</v>
      </c>
      <c r="BF96" s="49">
        <v>0</v>
      </c>
      <c r="BG96" s="49">
        <v>0</v>
      </c>
      <c r="BH96" s="49">
        <v>0</v>
      </c>
    </row>
    <row r="97" spans="2:60" ht="11.25" hidden="1">
      <c r="B97" s="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4"/>
      <c r="U97" s="10" t="s">
        <v>151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I97" s="49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W97" s="49">
        <v>0</v>
      </c>
      <c r="AX97" s="49">
        <v>0</v>
      </c>
      <c r="AY97" s="49">
        <v>0</v>
      </c>
      <c r="AZ97" s="49">
        <v>0</v>
      </c>
      <c r="BA97" s="49">
        <v>0</v>
      </c>
      <c r="BB97" s="49">
        <v>0</v>
      </c>
      <c r="BC97" s="49">
        <v>0</v>
      </c>
      <c r="BD97" s="49">
        <v>0</v>
      </c>
      <c r="BE97" s="49">
        <v>0</v>
      </c>
      <c r="BF97" s="49">
        <v>0</v>
      </c>
      <c r="BG97" s="49">
        <v>0</v>
      </c>
      <c r="BH97" s="49">
        <v>0</v>
      </c>
    </row>
    <row r="98" spans="2:60" ht="11.25" hidden="1">
      <c r="B98" s="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4"/>
      <c r="U98" s="10" t="s">
        <v>153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I98" s="49">
        <v>0</v>
      </c>
      <c r="AJ98" s="49">
        <v>0</v>
      </c>
      <c r="AK98" s="49">
        <v>0</v>
      </c>
      <c r="AL98" s="49">
        <v>0</v>
      </c>
      <c r="AM98" s="49">
        <v>0</v>
      </c>
      <c r="AN98" s="49">
        <v>0</v>
      </c>
      <c r="AO98" s="49">
        <v>0</v>
      </c>
      <c r="AP98" s="49">
        <v>0</v>
      </c>
      <c r="AQ98" s="49">
        <v>0</v>
      </c>
      <c r="AR98" s="49">
        <v>0</v>
      </c>
      <c r="AS98" s="49">
        <v>0</v>
      </c>
      <c r="AT98" s="49">
        <v>0</v>
      </c>
      <c r="AW98" s="49">
        <v>0</v>
      </c>
      <c r="AX98" s="49">
        <v>0</v>
      </c>
      <c r="AY98" s="49">
        <v>0</v>
      </c>
      <c r="AZ98" s="49">
        <v>0</v>
      </c>
      <c r="BA98" s="49">
        <v>0</v>
      </c>
      <c r="BB98" s="49">
        <v>0</v>
      </c>
      <c r="BC98" s="49">
        <v>0</v>
      </c>
      <c r="BD98" s="49">
        <v>0</v>
      </c>
      <c r="BE98" s="49">
        <v>0</v>
      </c>
      <c r="BF98" s="49">
        <v>0</v>
      </c>
      <c r="BG98" s="49">
        <v>0</v>
      </c>
      <c r="BH98" s="49">
        <v>0</v>
      </c>
    </row>
    <row r="99" spans="2:60" ht="11.25" hidden="1">
      <c r="B99" s="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4"/>
      <c r="U99" s="10" t="s">
        <v>155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I99" s="49">
        <v>0</v>
      </c>
      <c r="AJ99" s="49"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49">
        <v>0</v>
      </c>
      <c r="AQ99" s="49">
        <v>0</v>
      </c>
      <c r="AR99" s="49">
        <v>0</v>
      </c>
      <c r="AS99" s="49">
        <v>0</v>
      </c>
      <c r="AT99" s="49">
        <v>0</v>
      </c>
      <c r="AW99" s="49">
        <v>0</v>
      </c>
      <c r="AX99" s="49">
        <v>0</v>
      </c>
      <c r="AY99" s="49">
        <v>0</v>
      </c>
      <c r="AZ99" s="49">
        <v>0</v>
      </c>
      <c r="BA99" s="49">
        <v>0</v>
      </c>
      <c r="BB99" s="49">
        <v>0</v>
      </c>
      <c r="BC99" s="49">
        <v>0</v>
      </c>
      <c r="BD99" s="49">
        <v>0</v>
      </c>
      <c r="BE99" s="49">
        <v>0</v>
      </c>
      <c r="BF99" s="49">
        <v>0</v>
      </c>
      <c r="BG99" s="49">
        <v>0</v>
      </c>
      <c r="BH99" s="49">
        <v>0</v>
      </c>
    </row>
    <row r="100" spans="2:60" ht="11.25" hidden="1">
      <c r="B100" s="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4"/>
      <c r="U100" s="10" t="s">
        <v>157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0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I100" s="49">
        <v>0</v>
      </c>
      <c r="AJ100" s="49">
        <v>0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v>0</v>
      </c>
      <c r="AS100" s="49">
        <v>0</v>
      </c>
      <c r="AT100" s="49">
        <v>0</v>
      </c>
      <c r="AW100" s="49">
        <v>0</v>
      </c>
      <c r="AX100" s="49">
        <v>0</v>
      </c>
      <c r="AY100" s="49">
        <v>0</v>
      </c>
      <c r="AZ100" s="49">
        <v>0</v>
      </c>
      <c r="BA100" s="49">
        <v>0</v>
      </c>
      <c r="BB100" s="49">
        <v>0</v>
      </c>
      <c r="BC100" s="49">
        <v>0</v>
      </c>
      <c r="BD100" s="49">
        <v>0</v>
      </c>
      <c r="BE100" s="49">
        <v>0</v>
      </c>
      <c r="BF100" s="49">
        <v>0</v>
      </c>
      <c r="BG100" s="49">
        <v>0</v>
      </c>
      <c r="BH100" s="49">
        <v>0</v>
      </c>
    </row>
    <row r="101" spans="2:60" ht="11.25" hidden="1">
      <c r="B101" s="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4"/>
      <c r="U101" s="10" t="s">
        <v>159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0</v>
      </c>
      <c r="AC101" s="49">
        <v>0</v>
      </c>
      <c r="AD101" s="49">
        <v>0</v>
      </c>
      <c r="AE101" s="49">
        <v>1875</v>
      </c>
      <c r="AF101" s="49">
        <v>0</v>
      </c>
      <c r="AG101" s="49">
        <v>0</v>
      </c>
      <c r="AI101" s="49">
        <v>0</v>
      </c>
      <c r="AJ101" s="49">
        <v>0</v>
      </c>
      <c r="AK101" s="49">
        <v>0</v>
      </c>
      <c r="AL101" s="49">
        <v>0</v>
      </c>
      <c r="AM101" s="49">
        <v>0</v>
      </c>
      <c r="AN101" s="49">
        <v>0</v>
      </c>
      <c r="AO101" s="49">
        <v>0</v>
      </c>
      <c r="AP101" s="49">
        <v>0</v>
      </c>
      <c r="AQ101" s="49">
        <v>0</v>
      </c>
      <c r="AR101" s="49">
        <v>0</v>
      </c>
      <c r="AS101" s="49">
        <v>0</v>
      </c>
      <c r="AT101" s="49">
        <v>0</v>
      </c>
      <c r="AW101" s="49">
        <v>0</v>
      </c>
      <c r="AX101" s="49">
        <v>0</v>
      </c>
      <c r="AY101" s="49">
        <v>0</v>
      </c>
      <c r="AZ101" s="49">
        <v>0</v>
      </c>
      <c r="BA101" s="49">
        <v>0</v>
      </c>
      <c r="BB101" s="49">
        <v>0</v>
      </c>
      <c r="BC101" s="49">
        <v>0</v>
      </c>
      <c r="BD101" s="49">
        <v>0</v>
      </c>
      <c r="BE101" s="49">
        <v>0</v>
      </c>
      <c r="BF101" s="49">
        <v>0</v>
      </c>
      <c r="BG101" s="49">
        <v>0</v>
      </c>
      <c r="BH101" s="49">
        <v>0</v>
      </c>
    </row>
    <row r="102" spans="2:60" ht="11.25" hidden="1">
      <c r="B102" s="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4"/>
      <c r="U102" s="10" t="s">
        <v>160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15000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I102" s="49">
        <v>0</v>
      </c>
      <c r="AJ102" s="49">
        <v>0</v>
      </c>
      <c r="AK102" s="49">
        <v>0</v>
      </c>
      <c r="AL102" s="49">
        <v>0</v>
      </c>
      <c r="AM102" s="49">
        <v>0</v>
      </c>
      <c r="AN102" s="49">
        <v>0</v>
      </c>
      <c r="AO102" s="49">
        <v>15000</v>
      </c>
      <c r="AP102" s="49">
        <v>0</v>
      </c>
      <c r="AQ102" s="49">
        <v>0</v>
      </c>
      <c r="AR102" s="49">
        <v>0</v>
      </c>
      <c r="AS102" s="49">
        <v>0</v>
      </c>
      <c r="AT102" s="49">
        <v>0</v>
      </c>
      <c r="AW102" s="49">
        <v>0</v>
      </c>
      <c r="AX102" s="49">
        <v>0</v>
      </c>
      <c r="AY102" s="49">
        <v>0</v>
      </c>
      <c r="AZ102" s="49">
        <v>0</v>
      </c>
      <c r="BA102" s="49">
        <v>0</v>
      </c>
      <c r="BB102" s="49">
        <v>0</v>
      </c>
      <c r="BC102" s="49">
        <v>0</v>
      </c>
      <c r="BD102" s="49">
        <v>0</v>
      </c>
      <c r="BE102" s="49">
        <v>0</v>
      </c>
      <c r="BF102" s="49">
        <v>0</v>
      </c>
      <c r="BG102" s="49">
        <v>0</v>
      </c>
      <c r="BH102" s="49">
        <v>0</v>
      </c>
    </row>
    <row r="103" spans="2:60" ht="11.25" hidden="1">
      <c r="B103" s="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4"/>
      <c r="U103" s="10" t="s">
        <v>161</v>
      </c>
      <c r="V103" s="49">
        <v>1240</v>
      </c>
      <c r="W103" s="49">
        <v>1390</v>
      </c>
      <c r="X103" s="49">
        <v>3633</v>
      </c>
      <c r="Y103" s="49">
        <v>1626.72</v>
      </c>
      <c r="Z103" s="49">
        <v>3588</v>
      </c>
      <c r="AA103" s="49">
        <v>2910</v>
      </c>
      <c r="AB103" s="49">
        <v>5101</v>
      </c>
      <c r="AC103" s="49">
        <v>2174.97</v>
      </c>
      <c r="AD103" s="49">
        <v>32322.68</v>
      </c>
      <c r="AE103" s="49">
        <v>10420.9</v>
      </c>
      <c r="AF103" s="49">
        <v>8541.57</v>
      </c>
      <c r="AG103" s="49">
        <v>848</v>
      </c>
      <c r="AI103" s="49">
        <v>1140</v>
      </c>
      <c r="AJ103" s="49">
        <v>1266</v>
      </c>
      <c r="AK103" s="49">
        <v>2993</v>
      </c>
      <c r="AL103" s="49">
        <v>1626.72</v>
      </c>
      <c r="AM103" s="49">
        <v>2588</v>
      </c>
      <c r="AN103" s="49">
        <v>2910</v>
      </c>
      <c r="AO103" s="49">
        <v>5101</v>
      </c>
      <c r="AP103" s="49">
        <v>1134.87</v>
      </c>
      <c r="AQ103" s="49">
        <v>25520</v>
      </c>
      <c r="AR103" s="49">
        <v>5974.9</v>
      </c>
      <c r="AS103" s="49">
        <v>7048.57</v>
      </c>
      <c r="AT103" s="49">
        <v>713</v>
      </c>
      <c r="AW103" s="49">
        <v>0</v>
      </c>
      <c r="AX103" s="49">
        <v>0</v>
      </c>
      <c r="AY103" s="49">
        <v>460</v>
      </c>
      <c r="AZ103" s="49">
        <v>0</v>
      </c>
      <c r="BA103" s="49">
        <v>0</v>
      </c>
      <c r="BB103" s="49">
        <v>0</v>
      </c>
      <c r="BC103" s="49">
        <v>0</v>
      </c>
      <c r="BD103" s="49">
        <v>0</v>
      </c>
      <c r="BE103" s="49">
        <v>0</v>
      </c>
      <c r="BF103" s="49">
        <v>0</v>
      </c>
      <c r="BG103" s="49">
        <v>198</v>
      </c>
      <c r="BH103" s="49">
        <v>0</v>
      </c>
    </row>
    <row r="104" spans="2:60" ht="11.25" hidden="1">
      <c r="B104" s="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4"/>
      <c r="U104" s="10" t="s">
        <v>191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49">
        <v>0</v>
      </c>
      <c r="AF104" s="49">
        <v>50000</v>
      </c>
      <c r="AG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49">
        <v>0</v>
      </c>
      <c r="AN104" s="49">
        <v>0</v>
      </c>
      <c r="AO104" s="49">
        <v>0</v>
      </c>
      <c r="AP104" s="49">
        <v>0</v>
      </c>
      <c r="AQ104" s="49">
        <v>0</v>
      </c>
      <c r="AR104" s="49">
        <v>0</v>
      </c>
      <c r="AS104" s="49">
        <v>50000</v>
      </c>
      <c r="AT104" s="49">
        <v>0</v>
      </c>
      <c r="AW104" s="49">
        <v>0</v>
      </c>
      <c r="AX104" s="49">
        <v>0</v>
      </c>
      <c r="AY104" s="49">
        <v>0</v>
      </c>
      <c r="AZ104" s="49">
        <v>0</v>
      </c>
      <c r="BA104" s="49">
        <v>0</v>
      </c>
      <c r="BB104" s="49">
        <v>0</v>
      </c>
      <c r="BC104" s="49">
        <v>0</v>
      </c>
      <c r="BD104" s="49">
        <v>0</v>
      </c>
      <c r="BE104" s="49">
        <v>0</v>
      </c>
      <c r="BF104" s="49">
        <v>0</v>
      </c>
      <c r="BG104" s="49">
        <v>0</v>
      </c>
      <c r="BH104" s="49">
        <v>0</v>
      </c>
    </row>
    <row r="105" spans="2:60" ht="11.25" hidden="1">
      <c r="B105" s="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4"/>
      <c r="U105" s="10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I105" s="49">
        <v>0</v>
      </c>
      <c r="AJ105" s="49">
        <v>0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v>0</v>
      </c>
      <c r="AS105" s="49">
        <v>0</v>
      </c>
      <c r="AT105" s="49">
        <v>0</v>
      </c>
      <c r="AW105" s="49">
        <v>0</v>
      </c>
      <c r="AX105" s="49">
        <v>0</v>
      </c>
      <c r="AY105" s="49">
        <v>0</v>
      </c>
      <c r="AZ105" s="49">
        <v>0</v>
      </c>
      <c r="BA105" s="49">
        <v>0</v>
      </c>
      <c r="BB105" s="49">
        <v>0</v>
      </c>
      <c r="BC105" s="49">
        <v>0</v>
      </c>
      <c r="BD105" s="49">
        <v>0</v>
      </c>
      <c r="BE105" s="49">
        <v>0</v>
      </c>
      <c r="BF105" s="49">
        <v>0</v>
      </c>
      <c r="BG105" s="49">
        <v>0</v>
      </c>
      <c r="BH105" s="49">
        <v>0</v>
      </c>
    </row>
    <row r="106" spans="2:60" ht="11.25" hidden="1">
      <c r="B106" s="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4"/>
      <c r="U106" s="10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0</v>
      </c>
      <c r="AT106" s="49">
        <v>0</v>
      </c>
      <c r="AW106" s="49">
        <v>0</v>
      </c>
      <c r="AX106" s="49">
        <v>0</v>
      </c>
      <c r="AY106" s="49">
        <v>0</v>
      </c>
      <c r="AZ106" s="49">
        <v>0</v>
      </c>
      <c r="BA106" s="49">
        <v>0</v>
      </c>
      <c r="BB106" s="49">
        <v>0</v>
      </c>
      <c r="BC106" s="49">
        <v>0</v>
      </c>
      <c r="BD106" s="49">
        <v>0</v>
      </c>
      <c r="BE106" s="49">
        <v>0</v>
      </c>
      <c r="BF106" s="49">
        <v>0</v>
      </c>
      <c r="BG106" s="49">
        <v>0</v>
      </c>
      <c r="BH106" s="49">
        <v>0</v>
      </c>
    </row>
    <row r="107" spans="2:60" ht="11.25">
      <c r="B107" s="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4"/>
      <c r="U107" s="10">
        <v>0</v>
      </c>
      <c r="V107" s="49">
        <v>0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0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I107" s="49">
        <v>0</v>
      </c>
      <c r="AJ107" s="49">
        <v>0</v>
      </c>
      <c r="AK107" s="49">
        <v>0</v>
      </c>
      <c r="AL107" s="49">
        <v>0</v>
      </c>
      <c r="AM107" s="49">
        <v>0</v>
      </c>
      <c r="AN107" s="49">
        <v>0</v>
      </c>
      <c r="AO107" s="49">
        <v>0</v>
      </c>
      <c r="AP107" s="49">
        <v>0</v>
      </c>
      <c r="AQ107" s="49">
        <v>0</v>
      </c>
      <c r="AR107" s="49">
        <v>0</v>
      </c>
      <c r="AS107" s="49">
        <v>0</v>
      </c>
      <c r="AT107" s="49">
        <v>0</v>
      </c>
      <c r="AW107" s="49">
        <v>0</v>
      </c>
      <c r="AX107" s="49">
        <v>0</v>
      </c>
      <c r="AY107" s="49">
        <v>0</v>
      </c>
      <c r="AZ107" s="49">
        <v>0</v>
      </c>
      <c r="BA107" s="49">
        <v>0</v>
      </c>
      <c r="BB107" s="49">
        <v>0</v>
      </c>
      <c r="BC107" s="49">
        <v>0</v>
      </c>
      <c r="BD107" s="49">
        <v>0</v>
      </c>
      <c r="BE107" s="49">
        <v>0</v>
      </c>
      <c r="BF107" s="49">
        <v>0</v>
      </c>
      <c r="BG107" s="49">
        <v>0</v>
      </c>
      <c r="BH107" s="49">
        <v>0</v>
      </c>
    </row>
    <row r="108" spans="1:60" ht="11.25">
      <c r="A108" s="22">
        <v>26</v>
      </c>
      <c r="B108" s="23" t="s">
        <v>42</v>
      </c>
      <c r="C108" s="14">
        <f>SUM(C109:C142)</f>
        <v>48765.996245381575</v>
      </c>
      <c r="D108" s="14">
        <f aca="true" t="shared" si="54" ref="D108:N108">SUM(D109:D142)</f>
        <v>48949.49462948502</v>
      </c>
      <c r="E108" s="14">
        <f t="shared" si="54"/>
        <v>48436.18631009863</v>
      </c>
      <c r="F108" s="14">
        <f t="shared" si="54"/>
        <v>63162.191553185185</v>
      </c>
      <c r="G108" s="14">
        <f t="shared" si="54"/>
        <v>48425.50609391929</v>
      </c>
      <c r="H108" s="14">
        <f t="shared" si="54"/>
        <v>59621.076516096946</v>
      </c>
      <c r="I108" s="14">
        <f t="shared" si="54"/>
        <v>61329.92611611931</v>
      </c>
      <c r="J108" s="14">
        <f t="shared" si="54"/>
        <v>56439.95425846423</v>
      </c>
      <c r="K108" s="14">
        <f t="shared" si="54"/>
        <v>55461.69280692309</v>
      </c>
      <c r="L108" s="14">
        <f t="shared" si="54"/>
        <v>57985.77469179431</v>
      </c>
      <c r="M108" s="14">
        <f t="shared" si="54"/>
        <v>64481.384550392955</v>
      </c>
      <c r="N108" s="14">
        <f t="shared" si="54"/>
        <v>66940.49667014222</v>
      </c>
      <c r="O108" s="14">
        <f aca="true" t="shared" si="55" ref="O108:O142">SUM(C108:N108)</f>
        <v>679999.6804420028</v>
      </c>
      <c r="Q108" s="13">
        <f>O108/N146/12</f>
        <v>12.64428776259228</v>
      </c>
      <c r="U108" s="10">
        <v>26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I108" s="49">
        <v>0</v>
      </c>
      <c r="AJ108" s="49">
        <v>0</v>
      </c>
      <c r="AK108" s="49">
        <v>0</v>
      </c>
      <c r="AL108" s="49">
        <v>0</v>
      </c>
      <c r="AM108" s="49">
        <v>0</v>
      </c>
      <c r="AN108" s="49">
        <v>0</v>
      </c>
      <c r="AO108" s="49">
        <v>0</v>
      </c>
      <c r="AP108" s="49">
        <v>0</v>
      </c>
      <c r="AQ108" s="49">
        <v>0</v>
      </c>
      <c r="AR108" s="49">
        <v>0</v>
      </c>
      <c r="AS108" s="49">
        <v>0</v>
      </c>
      <c r="AT108" s="49">
        <v>0</v>
      </c>
      <c r="AW108" s="49">
        <v>0</v>
      </c>
      <c r="AX108" s="49">
        <v>0</v>
      </c>
      <c r="AY108" s="49">
        <v>0</v>
      </c>
      <c r="AZ108" s="49">
        <v>0</v>
      </c>
      <c r="BA108" s="49">
        <v>0</v>
      </c>
      <c r="BB108" s="49">
        <v>0</v>
      </c>
      <c r="BC108" s="49">
        <v>0</v>
      </c>
      <c r="BD108" s="49">
        <v>0</v>
      </c>
      <c r="BE108" s="49">
        <v>0</v>
      </c>
      <c r="BF108" s="49">
        <v>0</v>
      </c>
      <c r="BG108" s="49">
        <v>0</v>
      </c>
      <c r="BH108" s="49">
        <v>0</v>
      </c>
    </row>
    <row r="109" spans="1:60" ht="11.25">
      <c r="A109" s="24" t="s">
        <v>43</v>
      </c>
      <c r="B109" s="11" t="s">
        <v>44</v>
      </c>
      <c r="C109" s="19">
        <f aca="true" t="shared" si="56" ref="C109:C139">V109*C$148</f>
        <v>3965.577847146562</v>
      </c>
      <c r="D109" s="19">
        <f aca="true" t="shared" si="57" ref="D109:D139">W109*D$148</f>
        <v>3965.577847146562</v>
      </c>
      <c r="E109" s="19">
        <f aca="true" t="shared" si="58" ref="E109:E139">X109*E$148</f>
        <v>3965.577847146562</v>
      </c>
      <c r="F109" s="19">
        <f aca="true" t="shared" si="59" ref="F109:F139">Y109*F$148</f>
        <v>3965.577847146562</v>
      </c>
      <c r="G109" s="19">
        <f aca="true" t="shared" si="60" ref="G109:G139">Z109*G$148</f>
        <v>3965.577847146562</v>
      </c>
      <c r="H109" s="19">
        <f aca="true" t="shared" si="61" ref="H109:H139">AA109*H$148</f>
        <v>3965.577847146562</v>
      </c>
      <c r="I109" s="19">
        <f aca="true" t="shared" si="62" ref="I109:I139">AB109*I$148</f>
        <v>4344.717645997676</v>
      </c>
      <c r="J109" s="19">
        <f aca="true" t="shared" si="63" ref="J109:J139">AC109*J$148</f>
        <v>4344.717645997676</v>
      </c>
      <c r="K109" s="19">
        <f aca="true" t="shared" si="64" ref="K109:K139">AD109*K$148</f>
        <v>4354.6285830698835</v>
      </c>
      <c r="L109" s="19">
        <f aca="true" t="shared" si="65" ref="L109:L139">AE109*L$148</f>
        <v>4319.15458201356</v>
      </c>
      <c r="M109" s="19">
        <f aca="true" t="shared" si="66" ref="M109:M139">AF109*M$148</f>
        <v>4347.639261781399</v>
      </c>
      <c r="N109" s="19">
        <f aca="true" t="shared" si="67" ref="N109:N139">AG109*N$148</f>
        <v>4412.057667442117</v>
      </c>
      <c r="O109" s="14">
        <f t="shared" si="55"/>
        <v>49916.38246918168</v>
      </c>
      <c r="U109" s="10" t="s">
        <v>43</v>
      </c>
      <c r="V109" s="49">
        <v>36919.2</v>
      </c>
      <c r="W109" s="49">
        <v>36919.2</v>
      </c>
      <c r="X109" s="49">
        <v>36919.2</v>
      </c>
      <c r="Y109" s="49">
        <v>36919.2</v>
      </c>
      <c r="Z109" s="49">
        <v>36919.2</v>
      </c>
      <c r="AA109" s="49">
        <v>36919.2</v>
      </c>
      <c r="AB109" s="49">
        <v>40448.96</v>
      </c>
      <c r="AC109" s="49">
        <v>40448.96</v>
      </c>
      <c r="AD109" s="49">
        <v>40541.23</v>
      </c>
      <c r="AE109" s="49">
        <v>40210.97</v>
      </c>
      <c r="AF109" s="49">
        <v>40476.16</v>
      </c>
      <c r="AG109" s="49">
        <v>41075.89</v>
      </c>
      <c r="AI109" s="49">
        <v>36919.2</v>
      </c>
      <c r="AJ109" s="49">
        <v>36919.2</v>
      </c>
      <c r="AK109" s="49">
        <v>36919.2</v>
      </c>
      <c r="AL109" s="49">
        <v>36919.2</v>
      </c>
      <c r="AM109" s="49">
        <v>36919.2</v>
      </c>
      <c r="AN109" s="49">
        <v>36919.2</v>
      </c>
      <c r="AO109" s="49">
        <v>40448.96</v>
      </c>
      <c r="AP109" s="49">
        <v>40448.96</v>
      </c>
      <c r="AQ109" s="49">
        <v>40541.23</v>
      </c>
      <c r="AR109" s="49">
        <v>40210.97</v>
      </c>
      <c r="AS109" s="49">
        <v>40476.16</v>
      </c>
      <c r="AT109" s="49">
        <v>41075.89</v>
      </c>
      <c r="AW109" s="49">
        <v>0</v>
      </c>
      <c r="AX109" s="49">
        <v>0</v>
      </c>
      <c r="AY109" s="49">
        <v>0</v>
      </c>
      <c r="AZ109" s="49">
        <v>0</v>
      </c>
      <c r="BA109" s="49">
        <v>0</v>
      </c>
      <c r="BB109" s="49">
        <v>0</v>
      </c>
      <c r="BC109" s="49">
        <v>0</v>
      </c>
      <c r="BD109" s="49">
        <v>0</v>
      </c>
      <c r="BE109" s="49">
        <v>0</v>
      </c>
      <c r="BF109" s="49">
        <v>0</v>
      </c>
      <c r="BG109" s="49">
        <v>0</v>
      </c>
      <c r="BH109" s="49">
        <v>0</v>
      </c>
    </row>
    <row r="110" spans="1:60" ht="11.25">
      <c r="A110" s="24" t="s">
        <v>45</v>
      </c>
      <c r="B110" s="11" t="s">
        <v>46</v>
      </c>
      <c r="C110" s="19">
        <f t="shared" si="56"/>
        <v>3311.386182356677</v>
      </c>
      <c r="D110" s="19">
        <f t="shared" si="57"/>
        <v>2038.5251893884763</v>
      </c>
      <c r="E110" s="19">
        <f t="shared" si="58"/>
        <v>1886.3756027104575</v>
      </c>
      <c r="F110" s="19">
        <f t="shared" si="59"/>
        <v>2209.6867611296852</v>
      </c>
      <c r="G110" s="19">
        <f t="shared" si="60"/>
        <v>1673.3769225957305</v>
      </c>
      <c r="H110" s="19">
        <f t="shared" si="61"/>
        <v>1877.3529657313163</v>
      </c>
      <c r="I110" s="19">
        <f t="shared" si="62"/>
        <v>2534.5822516375124</v>
      </c>
      <c r="J110" s="19">
        <f t="shared" si="63"/>
        <v>3638.808011218664</v>
      </c>
      <c r="K110" s="19">
        <f t="shared" si="64"/>
        <v>2202.292495300589</v>
      </c>
      <c r="L110" s="19">
        <f t="shared" si="65"/>
        <v>4927.106306408795</v>
      </c>
      <c r="M110" s="19">
        <f t="shared" si="66"/>
        <v>4766.116683738119</v>
      </c>
      <c r="N110" s="19">
        <f t="shared" si="67"/>
        <v>2147.982665426858</v>
      </c>
      <c r="O110" s="14">
        <f t="shared" si="55"/>
        <v>33213.592037642884</v>
      </c>
      <c r="U110" s="10" t="s">
        <v>45</v>
      </c>
      <c r="V110" s="49">
        <v>30828.73</v>
      </c>
      <c r="W110" s="49">
        <v>18978.5</v>
      </c>
      <c r="X110" s="49">
        <v>17562</v>
      </c>
      <c r="Y110" s="49">
        <v>20572</v>
      </c>
      <c r="Z110" s="49">
        <v>15579</v>
      </c>
      <c r="AA110" s="49">
        <v>17478</v>
      </c>
      <c r="AB110" s="49">
        <v>23596.75</v>
      </c>
      <c r="AC110" s="49">
        <v>33877</v>
      </c>
      <c r="AD110" s="49">
        <v>20503.16</v>
      </c>
      <c r="AE110" s="49">
        <v>45870.95</v>
      </c>
      <c r="AF110" s="49">
        <v>44372.15</v>
      </c>
      <c r="AG110" s="49">
        <v>19997.54</v>
      </c>
      <c r="AI110" s="49">
        <v>30828.73</v>
      </c>
      <c r="AJ110" s="49">
        <v>18978.5</v>
      </c>
      <c r="AK110" s="49">
        <v>17562</v>
      </c>
      <c r="AL110" s="49">
        <v>20572</v>
      </c>
      <c r="AM110" s="49">
        <v>15579</v>
      </c>
      <c r="AN110" s="49">
        <v>17478</v>
      </c>
      <c r="AO110" s="49">
        <v>23596.75</v>
      </c>
      <c r="AP110" s="49">
        <v>33877</v>
      </c>
      <c r="AQ110" s="49">
        <v>20503.16</v>
      </c>
      <c r="AR110" s="49">
        <v>45870.95</v>
      </c>
      <c r="AS110" s="49">
        <v>44372.15</v>
      </c>
      <c r="AT110" s="49">
        <v>19997.54</v>
      </c>
      <c r="AW110" s="49">
        <v>0</v>
      </c>
      <c r="AX110" s="49">
        <v>0</v>
      </c>
      <c r="AY110" s="49">
        <v>0</v>
      </c>
      <c r="AZ110" s="49">
        <v>0</v>
      </c>
      <c r="BA110" s="49">
        <v>0</v>
      </c>
      <c r="BB110" s="49">
        <v>0</v>
      </c>
      <c r="BC110" s="49">
        <v>0</v>
      </c>
      <c r="BD110" s="49">
        <v>0</v>
      </c>
      <c r="BE110" s="49">
        <v>0</v>
      </c>
      <c r="BF110" s="49">
        <v>0</v>
      </c>
      <c r="BG110" s="49">
        <v>0</v>
      </c>
      <c r="BH110" s="49">
        <v>0</v>
      </c>
    </row>
    <row r="111" spans="1:60" ht="11.25">
      <c r="A111" s="24" t="s">
        <v>47</v>
      </c>
      <c r="B111" s="11" t="s">
        <v>48</v>
      </c>
      <c r="C111" s="19">
        <f t="shared" si="56"/>
        <v>225.56592447853097</v>
      </c>
      <c r="D111" s="19">
        <f t="shared" si="57"/>
        <v>134.2654312372208</v>
      </c>
      <c r="E111" s="19">
        <f t="shared" si="58"/>
        <v>263.1602452249528</v>
      </c>
      <c r="F111" s="19">
        <f t="shared" si="59"/>
        <v>134.2654312372208</v>
      </c>
      <c r="G111" s="19">
        <f t="shared" si="60"/>
        <v>284.6427142229081</v>
      </c>
      <c r="H111" s="19">
        <f t="shared" si="61"/>
        <v>138.56192503681189</v>
      </c>
      <c r="I111" s="19">
        <f t="shared" si="62"/>
        <v>284.6427142229081</v>
      </c>
      <c r="J111" s="19">
        <f t="shared" si="63"/>
        <v>418.90814546012894</v>
      </c>
      <c r="K111" s="19">
        <f t="shared" si="64"/>
        <v>241.67777622699748</v>
      </c>
      <c r="L111" s="19">
        <f t="shared" si="65"/>
        <v>139.63604848670965</v>
      </c>
      <c r="M111" s="19">
        <f t="shared" si="66"/>
        <v>284.6427142229081</v>
      </c>
      <c r="N111" s="19">
        <f t="shared" si="67"/>
        <v>0</v>
      </c>
      <c r="O111" s="14">
        <f t="shared" si="55"/>
        <v>2549.9690700572974</v>
      </c>
      <c r="U111" s="10" t="s">
        <v>47</v>
      </c>
      <c r="V111" s="49">
        <v>2100</v>
      </c>
      <c r="W111" s="49">
        <v>1250</v>
      </c>
      <c r="X111" s="49">
        <v>2450</v>
      </c>
      <c r="Y111" s="49">
        <v>1250</v>
      </c>
      <c r="Z111" s="49">
        <v>2650</v>
      </c>
      <c r="AA111" s="49">
        <v>1290</v>
      </c>
      <c r="AB111" s="49">
        <v>2650</v>
      </c>
      <c r="AC111" s="49">
        <v>3900</v>
      </c>
      <c r="AD111" s="49">
        <v>2250</v>
      </c>
      <c r="AE111" s="49">
        <v>1300</v>
      </c>
      <c r="AF111" s="49">
        <v>2650</v>
      </c>
      <c r="AG111" s="49">
        <v>0</v>
      </c>
      <c r="AI111" s="49">
        <v>2100</v>
      </c>
      <c r="AJ111" s="49">
        <v>1250</v>
      </c>
      <c r="AK111" s="49">
        <v>2450</v>
      </c>
      <c r="AL111" s="49">
        <v>1250</v>
      </c>
      <c r="AM111" s="49">
        <v>2650</v>
      </c>
      <c r="AN111" s="49">
        <v>1290</v>
      </c>
      <c r="AO111" s="49">
        <v>2650</v>
      </c>
      <c r="AP111" s="49">
        <v>3900</v>
      </c>
      <c r="AQ111" s="49">
        <v>2250</v>
      </c>
      <c r="AR111" s="49">
        <v>1300</v>
      </c>
      <c r="AS111" s="49">
        <v>2650</v>
      </c>
      <c r="AT111" s="49">
        <v>0</v>
      </c>
      <c r="AW111" s="49">
        <v>0</v>
      </c>
      <c r="AX111" s="49">
        <v>0</v>
      </c>
      <c r="AY111" s="49">
        <v>0</v>
      </c>
      <c r="AZ111" s="49">
        <v>0</v>
      </c>
      <c r="BA111" s="49">
        <v>0</v>
      </c>
      <c r="BB111" s="49">
        <v>0</v>
      </c>
      <c r="BC111" s="49">
        <v>0</v>
      </c>
      <c r="BD111" s="49">
        <v>0</v>
      </c>
      <c r="BE111" s="49">
        <v>0</v>
      </c>
      <c r="BF111" s="49">
        <v>0</v>
      </c>
      <c r="BG111" s="49">
        <v>0</v>
      </c>
      <c r="BH111" s="49">
        <v>0</v>
      </c>
    </row>
    <row r="112" spans="1:60" ht="11.25">
      <c r="A112" s="24" t="s">
        <v>49</v>
      </c>
      <c r="B112" s="11" t="s">
        <v>50</v>
      </c>
      <c r="C112" s="19">
        <f t="shared" si="56"/>
        <v>155.74790023517616</v>
      </c>
      <c r="D112" s="19">
        <f t="shared" si="57"/>
        <v>295.3839487218858</v>
      </c>
      <c r="E112" s="19">
        <f t="shared" si="58"/>
        <v>0</v>
      </c>
      <c r="F112" s="19">
        <f t="shared" si="59"/>
        <v>150.37728298568732</v>
      </c>
      <c r="G112" s="19">
        <f t="shared" si="60"/>
        <v>0</v>
      </c>
      <c r="H112" s="19">
        <f t="shared" si="61"/>
        <v>107.41234498977666</v>
      </c>
      <c r="I112" s="19">
        <f t="shared" si="62"/>
        <v>451.13184895706195</v>
      </c>
      <c r="J112" s="19">
        <f t="shared" si="63"/>
        <v>53.70617249488833</v>
      </c>
      <c r="K112" s="19">
        <f t="shared" si="64"/>
        <v>0</v>
      </c>
      <c r="L112" s="19">
        <f t="shared" si="65"/>
        <v>290.013331472397</v>
      </c>
      <c r="M112" s="19">
        <f t="shared" si="66"/>
        <v>107.41234498977666</v>
      </c>
      <c r="N112" s="19">
        <f t="shared" si="67"/>
        <v>107.41234498977666</v>
      </c>
      <c r="O112" s="14">
        <f t="shared" si="55"/>
        <v>1718.5975198364263</v>
      </c>
      <c r="U112" s="10" t="s">
        <v>49</v>
      </c>
      <c r="V112" s="49">
        <v>1450</v>
      </c>
      <c r="W112" s="49">
        <v>2750</v>
      </c>
      <c r="X112" s="49">
        <v>0</v>
      </c>
      <c r="Y112" s="49">
        <v>1400</v>
      </c>
      <c r="Z112" s="49">
        <v>0</v>
      </c>
      <c r="AA112" s="49">
        <v>1000</v>
      </c>
      <c r="AB112" s="49">
        <v>4200</v>
      </c>
      <c r="AC112" s="49">
        <v>500</v>
      </c>
      <c r="AD112" s="49">
        <v>0</v>
      </c>
      <c r="AE112" s="49">
        <v>2700</v>
      </c>
      <c r="AF112" s="49">
        <v>1000</v>
      </c>
      <c r="AG112" s="49">
        <v>1000</v>
      </c>
      <c r="AI112" s="49">
        <v>1450</v>
      </c>
      <c r="AJ112" s="49">
        <v>2750</v>
      </c>
      <c r="AK112" s="49">
        <v>0</v>
      </c>
      <c r="AL112" s="49">
        <v>1400</v>
      </c>
      <c r="AM112" s="49">
        <v>0</v>
      </c>
      <c r="AN112" s="49">
        <v>1000</v>
      </c>
      <c r="AO112" s="49">
        <v>4200</v>
      </c>
      <c r="AP112" s="49">
        <v>500</v>
      </c>
      <c r="AQ112" s="49">
        <v>0</v>
      </c>
      <c r="AR112" s="49">
        <v>2700</v>
      </c>
      <c r="AS112" s="49">
        <v>1000</v>
      </c>
      <c r="AT112" s="49">
        <v>1000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0</v>
      </c>
      <c r="BD112" s="49">
        <v>0</v>
      </c>
      <c r="BE112" s="49">
        <v>0</v>
      </c>
      <c r="BF112" s="49">
        <v>0</v>
      </c>
      <c r="BG112" s="49">
        <v>0</v>
      </c>
      <c r="BH112" s="49">
        <v>0</v>
      </c>
    </row>
    <row r="113" spans="1:60" ht="11.25">
      <c r="A113" s="24" t="s">
        <v>51</v>
      </c>
      <c r="B113" s="11" t="s">
        <v>52</v>
      </c>
      <c r="C113" s="19">
        <f t="shared" si="56"/>
        <v>75.18864149284366</v>
      </c>
      <c r="D113" s="19">
        <f t="shared" si="57"/>
        <v>0</v>
      </c>
      <c r="E113" s="19">
        <f t="shared" si="58"/>
        <v>16.1118517484665</v>
      </c>
      <c r="F113" s="19">
        <f t="shared" si="59"/>
        <v>0</v>
      </c>
      <c r="G113" s="19">
        <f t="shared" si="60"/>
        <v>64.447406993866</v>
      </c>
      <c r="H113" s="19">
        <f t="shared" si="61"/>
        <v>150.37728298568732</v>
      </c>
      <c r="I113" s="19">
        <f t="shared" si="62"/>
        <v>16.1118517484665</v>
      </c>
      <c r="J113" s="19">
        <f t="shared" si="63"/>
        <v>279.2720969734193</v>
      </c>
      <c r="K113" s="19">
        <f t="shared" si="64"/>
        <v>0</v>
      </c>
      <c r="L113" s="19">
        <f t="shared" si="65"/>
        <v>150.37728298568732</v>
      </c>
      <c r="M113" s="19">
        <f t="shared" si="66"/>
        <v>247.0483934764863</v>
      </c>
      <c r="N113" s="19">
        <f t="shared" si="67"/>
        <v>82.70750564212803</v>
      </c>
      <c r="O113" s="14">
        <f t="shared" si="55"/>
        <v>1081.642314047051</v>
      </c>
      <c r="U113" s="10" t="s">
        <v>51</v>
      </c>
      <c r="V113" s="49">
        <v>700</v>
      </c>
      <c r="W113" s="49">
        <v>0</v>
      </c>
      <c r="X113" s="49">
        <v>150</v>
      </c>
      <c r="Y113" s="49">
        <v>0</v>
      </c>
      <c r="Z113" s="49">
        <v>600</v>
      </c>
      <c r="AA113" s="49">
        <v>1400</v>
      </c>
      <c r="AB113" s="49">
        <v>150</v>
      </c>
      <c r="AC113" s="49">
        <v>2600</v>
      </c>
      <c r="AD113" s="49">
        <v>0</v>
      </c>
      <c r="AE113" s="49">
        <v>1400</v>
      </c>
      <c r="AF113" s="49">
        <v>2300</v>
      </c>
      <c r="AG113" s="49">
        <v>770</v>
      </c>
      <c r="AI113" s="49">
        <v>700</v>
      </c>
      <c r="AJ113" s="49">
        <v>0</v>
      </c>
      <c r="AK113" s="49">
        <v>0</v>
      </c>
      <c r="AL113" s="49">
        <v>0</v>
      </c>
      <c r="AM113" s="49">
        <v>600</v>
      </c>
      <c r="AN113" s="49">
        <v>600</v>
      </c>
      <c r="AO113" s="49">
        <v>150</v>
      </c>
      <c r="AP113" s="49">
        <v>2600</v>
      </c>
      <c r="AQ113" s="49">
        <v>0</v>
      </c>
      <c r="AR113" s="49">
        <v>1400</v>
      </c>
      <c r="AS113" s="49">
        <v>2000</v>
      </c>
      <c r="AT113" s="49">
        <v>770</v>
      </c>
      <c r="AW113" s="49">
        <v>0</v>
      </c>
      <c r="AX113" s="49">
        <v>0</v>
      </c>
      <c r="AY113" s="49">
        <v>0</v>
      </c>
      <c r="AZ113" s="49">
        <v>0</v>
      </c>
      <c r="BA113" s="49">
        <v>0</v>
      </c>
      <c r="BB113" s="49">
        <v>0</v>
      </c>
      <c r="BC113" s="49">
        <v>0</v>
      </c>
      <c r="BD113" s="49">
        <v>0</v>
      </c>
      <c r="BE113" s="49">
        <v>0</v>
      </c>
      <c r="BF113" s="49">
        <v>0</v>
      </c>
      <c r="BG113" s="49">
        <v>0</v>
      </c>
      <c r="BH113" s="49">
        <v>0</v>
      </c>
    </row>
    <row r="114" spans="1:60" ht="11.25">
      <c r="A114" s="24" t="s">
        <v>53</v>
      </c>
      <c r="B114" s="11" t="s">
        <v>40</v>
      </c>
      <c r="C114" s="19">
        <f t="shared" si="56"/>
        <v>51.5579255950928</v>
      </c>
      <c r="D114" s="19">
        <f t="shared" si="57"/>
        <v>31.364404737014784</v>
      </c>
      <c r="E114" s="19">
        <f t="shared" si="58"/>
        <v>122.12783625337606</v>
      </c>
      <c r="F114" s="19">
        <f t="shared" si="59"/>
        <v>214.28762825460444</v>
      </c>
      <c r="G114" s="19">
        <f t="shared" si="60"/>
        <v>42.75011330593111</v>
      </c>
      <c r="H114" s="19">
        <f t="shared" si="61"/>
        <v>737.0635113198474</v>
      </c>
      <c r="I114" s="19">
        <f t="shared" si="62"/>
        <v>306.7696572908021</v>
      </c>
      <c r="J114" s="19">
        <f t="shared" si="63"/>
        <v>11.815357948875432</v>
      </c>
      <c r="K114" s="19">
        <f t="shared" si="64"/>
        <v>32.223703496933</v>
      </c>
      <c r="L114" s="19">
        <f t="shared" si="65"/>
        <v>219.1211837791444</v>
      </c>
      <c r="M114" s="19">
        <f t="shared" si="66"/>
        <v>193.342220981598</v>
      </c>
      <c r="N114" s="19">
        <f t="shared" si="67"/>
        <v>41.78340220102312</v>
      </c>
      <c r="O114" s="14">
        <f t="shared" si="55"/>
        <v>2004.2069451642428</v>
      </c>
      <c r="U114" s="10" t="s">
        <v>53</v>
      </c>
      <c r="V114" s="49">
        <v>480</v>
      </c>
      <c r="W114" s="49">
        <v>292</v>
      </c>
      <c r="X114" s="49">
        <v>1137</v>
      </c>
      <c r="Y114" s="49">
        <v>1995</v>
      </c>
      <c r="Z114" s="49">
        <v>398</v>
      </c>
      <c r="AA114" s="49">
        <v>6862</v>
      </c>
      <c r="AB114" s="49">
        <v>2856</v>
      </c>
      <c r="AC114" s="49">
        <v>110</v>
      </c>
      <c r="AD114" s="49">
        <v>300</v>
      </c>
      <c r="AE114" s="49">
        <v>2040</v>
      </c>
      <c r="AF114" s="49">
        <v>1800</v>
      </c>
      <c r="AG114" s="49">
        <v>389</v>
      </c>
      <c r="AI114" s="49">
        <v>480</v>
      </c>
      <c r="AJ114" s="49">
        <v>292</v>
      </c>
      <c r="AK114" s="49">
        <v>1137</v>
      </c>
      <c r="AL114" s="49">
        <v>1995</v>
      </c>
      <c r="AM114" s="49">
        <v>398</v>
      </c>
      <c r="AN114" s="49">
        <v>6862</v>
      </c>
      <c r="AO114" s="49">
        <v>2856</v>
      </c>
      <c r="AP114" s="49">
        <v>110</v>
      </c>
      <c r="AQ114" s="49">
        <v>300</v>
      </c>
      <c r="AR114" s="49">
        <v>2040</v>
      </c>
      <c r="AS114" s="49">
        <v>1800</v>
      </c>
      <c r="AT114" s="49">
        <v>389</v>
      </c>
      <c r="AW114" s="49">
        <v>0</v>
      </c>
      <c r="AX114" s="49">
        <v>0</v>
      </c>
      <c r="AY114" s="49">
        <v>0</v>
      </c>
      <c r="AZ114" s="49">
        <v>0</v>
      </c>
      <c r="BA114" s="49">
        <v>0</v>
      </c>
      <c r="BB114" s="49">
        <v>0</v>
      </c>
      <c r="BC114" s="49">
        <v>0</v>
      </c>
      <c r="BD114" s="49">
        <v>0</v>
      </c>
      <c r="BE114" s="49">
        <v>0</v>
      </c>
      <c r="BF114" s="49">
        <v>0</v>
      </c>
      <c r="BG114" s="49">
        <v>0</v>
      </c>
      <c r="BH114" s="49">
        <v>0</v>
      </c>
    </row>
    <row r="115" spans="1:60" ht="11.25">
      <c r="A115" s="24" t="s">
        <v>54</v>
      </c>
      <c r="B115" s="11" t="s">
        <v>55</v>
      </c>
      <c r="C115" s="19">
        <f t="shared" si="56"/>
        <v>338.34888671779646</v>
      </c>
      <c r="D115" s="19">
        <f t="shared" si="57"/>
        <v>2874.4370594320653</v>
      </c>
      <c r="E115" s="19">
        <f t="shared" si="58"/>
        <v>2577.8962797546396</v>
      </c>
      <c r="F115" s="19">
        <f t="shared" si="59"/>
        <v>4307.663609346553</v>
      </c>
      <c r="G115" s="19">
        <f t="shared" si="60"/>
        <v>4543.478819784009</v>
      </c>
      <c r="H115" s="19">
        <f t="shared" si="61"/>
        <v>8215.916562095521</v>
      </c>
      <c r="I115" s="19">
        <f t="shared" si="62"/>
        <v>6397.960474896652</v>
      </c>
      <c r="J115" s="19">
        <f t="shared" si="63"/>
        <v>8826.502037189906</v>
      </c>
      <c r="K115" s="19">
        <f t="shared" si="64"/>
        <v>7550.384301921616</v>
      </c>
      <c r="L115" s="19">
        <f t="shared" si="65"/>
        <v>4522.059724069597</v>
      </c>
      <c r="M115" s="19">
        <f t="shared" si="66"/>
        <v>6622.62091330692</v>
      </c>
      <c r="N115" s="19">
        <f t="shared" si="67"/>
        <v>6068.797491922381</v>
      </c>
      <c r="O115" s="14">
        <f t="shared" si="55"/>
        <v>62846.06616043765</v>
      </c>
      <c r="U115" s="10" t="s">
        <v>54</v>
      </c>
      <c r="V115" s="49">
        <v>3150</v>
      </c>
      <c r="W115" s="49">
        <v>26760.77</v>
      </c>
      <c r="X115" s="49">
        <v>24000</v>
      </c>
      <c r="Y115" s="49">
        <v>40103.99</v>
      </c>
      <c r="Z115" s="49">
        <v>42299.41</v>
      </c>
      <c r="AA115" s="49">
        <v>76489.5</v>
      </c>
      <c r="AB115" s="49">
        <v>59564.48</v>
      </c>
      <c r="AC115" s="49">
        <v>82174</v>
      </c>
      <c r="AD115" s="49">
        <v>70293.45</v>
      </c>
      <c r="AE115" s="49">
        <v>42100</v>
      </c>
      <c r="AF115" s="49">
        <v>61656.05</v>
      </c>
      <c r="AG115" s="49">
        <v>56500</v>
      </c>
      <c r="AI115" s="49">
        <v>3150</v>
      </c>
      <c r="AJ115" s="49">
        <v>26760.77</v>
      </c>
      <c r="AK115" s="49">
        <v>24000</v>
      </c>
      <c r="AL115" s="49">
        <v>40103.99</v>
      </c>
      <c r="AM115" s="49">
        <v>42299.41</v>
      </c>
      <c r="AN115" s="49">
        <v>76489.5</v>
      </c>
      <c r="AO115" s="49">
        <v>59564.48</v>
      </c>
      <c r="AP115" s="49">
        <v>82174</v>
      </c>
      <c r="AQ115" s="49">
        <v>70293.45</v>
      </c>
      <c r="AR115" s="49">
        <v>42100</v>
      </c>
      <c r="AS115" s="49">
        <v>61656.05</v>
      </c>
      <c r="AT115" s="49">
        <v>56500</v>
      </c>
      <c r="AW115" s="49">
        <v>0</v>
      </c>
      <c r="AX115" s="49">
        <v>0</v>
      </c>
      <c r="AY115" s="49">
        <v>0</v>
      </c>
      <c r="AZ115" s="49">
        <v>0</v>
      </c>
      <c r="BA115" s="49">
        <v>0</v>
      </c>
      <c r="BB115" s="49">
        <v>0</v>
      </c>
      <c r="BC115" s="49">
        <v>0</v>
      </c>
      <c r="BD115" s="49">
        <v>0</v>
      </c>
      <c r="BE115" s="49">
        <v>0</v>
      </c>
      <c r="BF115" s="49">
        <v>0</v>
      </c>
      <c r="BG115" s="49">
        <v>0</v>
      </c>
      <c r="BH115" s="49">
        <v>0</v>
      </c>
    </row>
    <row r="116" spans="1:60" ht="11.25">
      <c r="A116" s="24" t="s">
        <v>56</v>
      </c>
      <c r="B116" s="9" t="s">
        <v>57</v>
      </c>
      <c r="C116" s="19">
        <f t="shared" si="56"/>
        <v>0</v>
      </c>
      <c r="D116" s="19">
        <f t="shared" si="57"/>
        <v>0</v>
      </c>
      <c r="E116" s="19">
        <f t="shared" si="58"/>
        <v>0</v>
      </c>
      <c r="F116" s="19">
        <f t="shared" si="59"/>
        <v>0</v>
      </c>
      <c r="G116" s="19">
        <f t="shared" si="60"/>
        <v>0</v>
      </c>
      <c r="H116" s="19">
        <f t="shared" si="61"/>
        <v>0</v>
      </c>
      <c r="I116" s="19">
        <f t="shared" si="62"/>
        <v>0</v>
      </c>
      <c r="J116" s="19">
        <f t="shared" si="63"/>
        <v>0</v>
      </c>
      <c r="K116" s="19">
        <f t="shared" si="64"/>
        <v>0</v>
      </c>
      <c r="L116" s="19">
        <f t="shared" si="65"/>
        <v>0</v>
      </c>
      <c r="M116" s="19">
        <f t="shared" si="66"/>
        <v>0</v>
      </c>
      <c r="N116" s="19">
        <f t="shared" si="67"/>
        <v>0</v>
      </c>
      <c r="O116" s="14">
        <f t="shared" si="55"/>
        <v>0</v>
      </c>
      <c r="U116" s="10" t="s">
        <v>56</v>
      </c>
      <c r="V116" s="49">
        <v>0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0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I116" s="49">
        <v>0</v>
      </c>
      <c r="AJ116" s="49">
        <v>0</v>
      </c>
      <c r="AK116" s="49">
        <v>0</v>
      </c>
      <c r="AL116" s="49">
        <v>0</v>
      </c>
      <c r="AM116" s="49">
        <v>0</v>
      </c>
      <c r="AN116" s="49">
        <v>0</v>
      </c>
      <c r="AO116" s="49">
        <v>0</v>
      </c>
      <c r="AP116" s="49">
        <v>0</v>
      </c>
      <c r="AQ116" s="49">
        <v>0</v>
      </c>
      <c r="AR116" s="49">
        <v>0</v>
      </c>
      <c r="AS116" s="49">
        <v>0</v>
      </c>
      <c r="AT116" s="49">
        <v>0</v>
      </c>
      <c r="AW116" s="49">
        <v>0</v>
      </c>
      <c r="AX116" s="49">
        <v>0</v>
      </c>
      <c r="AY116" s="49">
        <v>0</v>
      </c>
      <c r="AZ116" s="49">
        <v>0</v>
      </c>
      <c r="BA116" s="49">
        <v>0</v>
      </c>
      <c r="BB116" s="49">
        <v>0</v>
      </c>
      <c r="BC116" s="49">
        <v>0</v>
      </c>
      <c r="BD116" s="49">
        <v>0</v>
      </c>
      <c r="BE116" s="49">
        <v>0</v>
      </c>
      <c r="BF116" s="49">
        <v>0</v>
      </c>
      <c r="BG116" s="49">
        <v>0</v>
      </c>
      <c r="BH116" s="49">
        <v>0</v>
      </c>
    </row>
    <row r="117" spans="1:60" ht="11.25">
      <c r="A117" s="24" t="s">
        <v>58</v>
      </c>
      <c r="B117" s="11" t="s">
        <v>59</v>
      </c>
      <c r="C117" s="19">
        <f t="shared" si="56"/>
        <v>2266.452395251033</v>
      </c>
      <c r="D117" s="19">
        <f t="shared" si="57"/>
        <v>2185.6544926601123</v>
      </c>
      <c r="E117" s="19">
        <f t="shared" si="58"/>
        <v>2174.769565210295</v>
      </c>
      <c r="F117" s="19">
        <f t="shared" si="59"/>
        <v>2236.4158349424597</v>
      </c>
      <c r="G117" s="19">
        <f t="shared" si="60"/>
        <v>2566.9006475964757</v>
      </c>
      <c r="H117" s="19">
        <f t="shared" si="61"/>
        <v>3759.239543745974</v>
      </c>
      <c r="I117" s="19">
        <f t="shared" si="62"/>
        <v>3841.965684367875</v>
      </c>
      <c r="J117" s="19">
        <f t="shared" si="63"/>
        <v>2806.4264780624744</v>
      </c>
      <c r="K117" s="19">
        <f t="shared" si="64"/>
        <v>3781.919317774207</v>
      </c>
      <c r="L117" s="19">
        <f t="shared" si="65"/>
        <v>5095.899416413464</v>
      </c>
      <c r="M117" s="19">
        <f t="shared" si="66"/>
        <v>5614.430705371262</v>
      </c>
      <c r="N117" s="19">
        <f t="shared" si="67"/>
        <v>5289.195721801738</v>
      </c>
      <c r="O117" s="14">
        <f t="shared" si="55"/>
        <v>41619.26980319737</v>
      </c>
      <c r="U117" s="10" t="s">
        <v>58</v>
      </c>
      <c r="V117" s="49">
        <v>21100.483333333337</v>
      </c>
      <c r="W117" s="49">
        <v>20348.261578947368</v>
      </c>
      <c r="X117" s="49">
        <v>20246.92380952381</v>
      </c>
      <c r="Y117" s="49">
        <v>20820.845454545455</v>
      </c>
      <c r="Z117" s="49">
        <v>23897.631578947367</v>
      </c>
      <c r="AA117" s="49">
        <v>34998.20755336617</v>
      </c>
      <c r="AB117" s="49">
        <v>35768.381043478264</v>
      </c>
      <c r="AC117" s="49">
        <v>26127.597142857143</v>
      </c>
      <c r="AD117" s="49">
        <v>35209.35436363636</v>
      </c>
      <c r="AE117" s="49">
        <v>47442.399818181824</v>
      </c>
      <c r="AF117" s="49">
        <v>52269.883</v>
      </c>
      <c r="AG117" s="49">
        <v>49241.972347826086</v>
      </c>
      <c r="AI117" s="49">
        <v>21100.483333333337</v>
      </c>
      <c r="AJ117" s="49">
        <v>20348.261578947368</v>
      </c>
      <c r="AK117" s="49">
        <v>20246.92380952381</v>
      </c>
      <c r="AL117" s="49">
        <v>20820.845454545455</v>
      </c>
      <c r="AM117" s="49">
        <v>23897.631578947367</v>
      </c>
      <c r="AN117" s="49">
        <v>34998.20755336617</v>
      </c>
      <c r="AO117" s="49">
        <v>35768.381043478264</v>
      </c>
      <c r="AP117" s="49">
        <v>26127.597142857143</v>
      </c>
      <c r="AQ117" s="49">
        <v>35209.35436363636</v>
      </c>
      <c r="AR117" s="49">
        <v>47442.399818181824</v>
      </c>
      <c r="AS117" s="49">
        <v>52269.883</v>
      </c>
      <c r="AT117" s="49">
        <v>49241.972347826086</v>
      </c>
      <c r="AW117" s="49">
        <v>0</v>
      </c>
      <c r="AX117" s="49">
        <v>0</v>
      </c>
      <c r="AY117" s="49">
        <v>0</v>
      </c>
      <c r="AZ117" s="49">
        <v>0</v>
      </c>
      <c r="BA117" s="49">
        <v>0</v>
      </c>
      <c r="BB117" s="49">
        <v>0</v>
      </c>
      <c r="BC117" s="49">
        <v>0</v>
      </c>
      <c r="BD117" s="49">
        <v>0</v>
      </c>
      <c r="BE117" s="49">
        <v>0</v>
      </c>
      <c r="BF117" s="49">
        <v>0</v>
      </c>
      <c r="BG117" s="49">
        <v>0</v>
      </c>
      <c r="BH117" s="49">
        <v>0</v>
      </c>
    </row>
    <row r="118" spans="1:60" ht="11.25">
      <c r="A118" s="24" t="s">
        <v>60</v>
      </c>
      <c r="B118" s="11" t="s">
        <v>61</v>
      </c>
      <c r="C118" s="19">
        <f t="shared" si="56"/>
        <v>19095.143007698684</v>
      </c>
      <c r="D118" s="19">
        <f t="shared" si="57"/>
        <v>17293.38754335404</v>
      </c>
      <c r="E118" s="19">
        <f t="shared" si="58"/>
        <v>17615.62457832337</v>
      </c>
      <c r="F118" s="19">
        <f t="shared" si="59"/>
        <v>17400.79988834382</v>
      </c>
      <c r="G118" s="19">
        <f t="shared" si="60"/>
        <v>17400.79988834382</v>
      </c>
      <c r="H118" s="19">
        <f t="shared" si="61"/>
        <v>18985.131976943023</v>
      </c>
      <c r="I118" s="19">
        <f t="shared" si="62"/>
        <v>19210.697901421554</v>
      </c>
      <c r="J118" s="19">
        <f t="shared" si="63"/>
        <v>21520.063625594168</v>
      </c>
      <c r="K118" s="19">
        <f t="shared" si="64"/>
        <v>14241.265760469538</v>
      </c>
      <c r="L118" s="19">
        <f t="shared" si="65"/>
        <v>18877.719924896006</v>
      </c>
      <c r="M118" s="19">
        <f t="shared" si="66"/>
        <v>20300.933203067787</v>
      </c>
      <c r="N118" s="19">
        <f t="shared" si="67"/>
        <v>29856.65765039329</v>
      </c>
      <c r="O118" s="14">
        <f t="shared" si="55"/>
        <v>231798.22494884906</v>
      </c>
      <c r="U118" s="10" t="s">
        <v>60</v>
      </c>
      <c r="V118" s="49">
        <v>177774.1935483871</v>
      </c>
      <c r="W118" s="49">
        <v>161000</v>
      </c>
      <c r="X118" s="49">
        <v>164000</v>
      </c>
      <c r="Y118" s="49">
        <v>162000</v>
      </c>
      <c r="Z118" s="49">
        <v>162000</v>
      </c>
      <c r="AA118" s="49">
        <v>176750</v>
      </c>
      <c r="AB118" s="49">
        <v>178850</v>
      </c>
      <c r="AC118" s="49">
        <v>200350.00285714286</v>
      </c>
      <c r="AD118" s="49">
        <v>132585</v>
      </c>
      <c r="AE118" s="49">
        <v>175750.00272727272</v>
      </c>
      <c r="AF118" s="49">
        <v>189000</v>
      </c>
      <c r="AG118" s="49">
        <v>277963</v>
      </c>
      <c r="AI118" s="49">
        <v>177774.1935483871</v>
      </c>
      <c r="AJ118" s="49">
        <v>161000</v>
      </c>
      <c r="AK118" s="49">
        <v>164000</v>
      </c>
      <c r="AL118" s="49">
        <v>162000</v>
      </c>
      <c r="AM118" s="49">
        <v>162000</v>
      </c>
      <c r="AN118" s="49">
        <v>176750</v>
      </c>
      <c r="AO118" s="49">
        <v>178850</v>
      </c>
      <c r="AP118" s="49">
        <v>200350.00285714286</v>
      </c>
      <c r="AQ118" s="49">
        <v>132585</v>
      </c>
      <c r="AR118" s="49">
        <v>175750.00272727272</v>
      </c>
      <c r="AS118" s="49">
        <v>189000</v>
      </c>
      <c r="AT118" s="49">
        <v>277963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</row>
    <row r="119" spans="1:60" ht="11.25">
      <c r="A119" s="24" t="s">
        <v>62</v>
      </c>
      <c r="B119" s="11" t="s">
        <v>63</v>
      </c>
      <c r="C119" s="19">
        <f t="shared" si="56"/>
        <v>0</v>
      </c>
      <c r="D119" s="19">
        <f t="shared" si="57"/>
        <v>0</v>
      </c>
      <c r="E119" s="19">
        <f t="shared" si="58"/>
        <v>0</v>
      </c>
      <c r="F119" s="19">
        <f t="shared" si="59"/>
        <v>0</v>
      </c>
      <c r="G119" s="19">
        <f t="shared" si="60"/>
        <v>0</v>
      </c>
      <c r="H119" s="19">
        <f t="shared" si="61"/>
        <v>0</v>
      </c>
      <c r="I119" s="19">
        <f t="shared" si="62"/>
        <v>0</v>
      </c>
      <c r="J119" s="19">
        <f t="shared" si="63"/>
        <v>0</v>
      </c>
      <c r="K119" s="19">
        <f t="shared" si="64"/>
        <v>0</v>
      </c>
      <c r="L119" s="19">
        <f t="shared" si="65"/>
        <v>0</v>
      </c>
      <c r="M119" s="19">
        <f t="shared" si="66"/>
        <v>0</v>
      </c>
      <c r="N119" s="19">
        <f t="shared" si="67"/>
        <v>0</v>
      </c>
      <c r="O119" s="14">
        <f t="shared" si="55"/>
        <v>0</v>
      </c>
      <c r="U119" s="10" t="s">
        <v>62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  <c r="AC119" s="49">
        <v>0</v>
      </c>
      <c r="AD119" s="49">
        <v>0</v>
      </c>
      <c r="AE119" s="49">
        <v>0</v>
      </c>
      <c r="AF119" s="49">
        <v>0</v>
      </c>
      <c r="AG119" s="49">
        <v>0</v>
      </c>
      <c r="AI119" s="49">
        <v>0</v>
      </c>
      <c r="AJ119" s="49">
        <v>0</v>
      </c>
      <c r="AK119" s="49">
        <v>0</v>
      </c>
      <c r="AL119" s="49">
        <v>0</v>
      </c>
      <c r="AM119" s="49">
        <v>0</v>
      </c>
      <c r="AN119" s="49">
        <v>0</v>
      </c>
      <c r="AO119" s="49">
        <v>0</v>
      </c>
      <c r="AP119" s="49">
        <v>0</v>
      </c>
      <c r="AQ119" s="49">
        <v>0</v>
      </c>
      <c r="AR119" s="49">
        <v>0</v>
      </c>
      <c r="AS119" s="49">
        <v>0</v>
      </c>
      <c r="AT119" s="49">
        <v>0</v>
      </c>
      <c r="AW119" s="49">
        <v>0</v>
      </c>
      <c r="AX119" s="49">
        <v>0</v>
      </c>
      <c r="AY119" s="49">
        <v>0</v>
      </c>
      <c r="AZ119" s="49">
        <v>0</v>
      </c>
      <c r="BA119" s="49">
        <v>0</v>
      </c>
      <c r="BB119" s="49">
        <v>0</v>
      </c>
      <c r="BC119" s="49">
        <v>0</v>
      </c>
      <c r="BD119" s="49">
        <v>0</v>
      </c>
      <c r="BE119" s="49">
        <v>0</v>
      </c>
      <c r="BF119" s="49">
        <v>0</v>
      </c>
      <c r="BG119" s="49">
        <v>0</v>
      </c>
      <c r="BH119" s="49">
        <v>0</v>
      </c>
    </row>
    <row r="120" spans="1:60" ht="11.25">
      <c r="A120" s="24" t="s">
        <v>64</v>
      </c>
      <c r="B120" s="11" t="s">
        <v>65</v>
      </c>
      <c r="C120" s="19">
        <f t="shared" si="56"/>
        <v>3544.6073846626296</v>
      </c>
      <c r="D120" s="19">
        <f t="shared" si="57"/>
        <v>3544.6073846626296</v>
      </c>
      <c r="E120" s="19">
        <f t="shared" si="58"/>
        <v>3222.3703496933</v>
      </c>
      <c r="F120" s="19">
        <f t="shared" si="59"/>
        <v>3222.3703496933</v>
      </c>
      <c r="G120" s="19">
        <f t="shared" si="60"/>
        <v>3222.3703496933</v>
      </c>
      <c r="H120" s="19">
        <f t="shared" si="61"/>
        <v>3222.3703496933</v>
      </c>
      <c r="I120" s="19">
        <f t="shared" si="62"/>
        <v>6444.7406993866</v>
      </c>
      <c r="J120" s="19">
        <f t="shared" si="63"/>
        <v>3222.3703496933</v>
      </c>
      <c r="K120" s="19">
        <f t="shared" si="64"/>
        <v>3222.3703496933</v>
      </c>
      <c r="L120" s="19">
        <f t="shared" si="65"/>
        <v>3222.3703496933</v>
      </c>
      <c r="M120" s="19">
        <f t="shared" si="66"/>
        <v>3222.3703496933</v>
      </c>
      <c r="N120" s="19">
        <f t="shared" si="67"/>
        <v>3222.3703496933</v>
      </c>
      <c r="O120" s="14">
        <f t="shared" si="55"/>
        <v>42535.28861595156</v>
      </c>
      <c r="U120" s="10" t="s">
        <v>64</v>
      </c>
      <c r="V120" s="49">
        <v>33000</v>
      </c>
      <c r="W120" s="49">
        <v>33000</v>
      </c>
      <c r="X120" s="49">
        <v>30000</v>
      </c>
      <c r="Y120" s="49">
        <v>30000</v>
      </c>
      <c r="Z120" s="49">
        <v>30000</v>
      </c>
      <c r="AA120" s="49">
        <v>30000</v>
      </c>
      <c r="AB120" s="49">
        <v>60000</v>
      </c>
      <c r="AC120" s="49">
        <v>30000</v>
      </c>
      <c r="AD120" s="49">
        <v>30000</v>
      </c>
      <c r="AE120" s="49">
        <v>30000</v>
      </c>
      <c r="AF120" s="49">
        <v>30000</v>
      </c>
      <c r="AG120" s="49">
        <v>30000</v>
      </c>
      <c r="AI120" s="49">
        <v>33000</v>
      </c>
      <c r="AJ120" s="49">
        <v>33000</v>
      </c>
      <c r="AK120" s="49">
        <v>30000</v>
      </c>
      <c r="AL120" s="49">
        <v>30000</v>
      </c>
      <c r="AM120" s="49">
        <v>30000</v>
      </c>
      <c r="AN120" s="49">
        <v>30000</v>
      </c>
      <c r="AO120" s="49">
        <v>60000</v>
      </c>
      <c r="AP120" s="49">
        <v>30000</v>
      </c>
      <c r="AQ120" s="49">
        <v>30000</v>
      </c>
      <c r="AR120" s="49">
        <v>30000</v>
      </c>
      <c r="AS120" s="49">
        <v>30000</v>
      </c>
      <c r="AT120" s="49">
        <v>30000</v>
      </c>
      <c r="AW120" s="49">
        <v>0</v>
      </c>
      <c r="AX120" s="49">
        <v>0</v>
      </c>
      <c r="AY120" s="49">
        <v>0</v>
      </c>
      <c r="AZ120" s="49">
        <v>0</v>
      </c>
      <c r="BA120" s="49">
        <v>0</v>
      </c>
      <c r="BB120" s="49">
        <v>0</v>
      </c>
      <c r="BC120" s="49">
        <v>0</v>
      </c>
      <c r="BD120" s="49">
        <v>0</v>
      </c>
      <c r="BE120" s="49">
        <v>0</v>
      </c>
      <c r="BF120" s="49">
        <v>0</v>
      </c>
      <c r="BG120" s="49">
        <v>0</v>
      </c>
      <c r="BH120" s="49">
        <v>0</v>
      </c>
    </row>
    <row r="121" spans="1:60" ht="11.25">
      <c r="A121" s="24" t="s">
        <v>66</v>
      </c>
      <c r="B121" s="11" t="s">
        <v>67</v>
      </c>
      <c r="C121" s="19">
        <f t="shared" si="56"/>
        <v>0</v>
      </c>
      <c r="D121" s="19">
        <f t="shared" si="57"/>
        <v>0</v>
      </c>
      <c r="E121" s="19">
        <f t="shared" si="58"/>
        <v>3340.523929182054</v>
      </c>
      <c r="F121" s="19">
        <f t="shared" si="59"/>
        <v>3832.472469235231</v>
      </c>
      <c r="G121" s="19">
        <f t="shared" si="60"/>
        <v>0</v>
      </c>
      <c r="H121" s="19">
        <f t="shared" si="61"/>
        <v>0</v>
      </c>
      <c r="I121" s="19">
        <f t="shared" si="62"/>
        <v>0</v>
      </c>
      <c r="J121" s="19">
        <f t="shared" si="63"/>
        <v>0</v>
      </c>
      <c r="K121" s="19">
        <f t="shared" si="64"/>
        <v>0</v>
      </c>
      <c r="L121" s="19">
        <f t="shared" si="65"/>
        <v>0</v>
      </c>
      <c r="M121" s="19">
        <f t="shared" si="66"/>
        <v>0</v>
      </c>
      <c r="N121" s="19">
        <f t="shared" si="67"/>
        <v>0</v>
      </c>
      <c r="O121" s="14">
        <f t="shared" si="55"/>
        <v>7172.996398417285</v>
      </c>
      <c r="U121" s="10" t="s">
        <v>66</v>
      </c>
      <c r="V121" s="49">
        <v>0</v>
      </c>
      <c r="W121" s="49">
        <v>0</v>
      </c>
      <c r="X121" s="49">
        <v>31100</v>
      </c>
      <c r="Y121" s="49">
        <v>35680</v>
      </c>
      <c r="Z121" s="49">
        <v>0</v>
      </c>
      <c r="AA121" s="49">
        <v>0</v>
      </c>
      <c r="AB121" s="49">
        <v>0</v>
      </c>
      <c r="AC121" s="49">
        <v>0</v>
      </c>
      <c r="AD121" s="49">
        <v>0</v>
      </c>
      <c r="AE121" s="49">
        <v>0</v>
      </c>
      <c r="AF121" s="49">
        <v>0</v>
      </c>
      <c r="AG121" s="49">
        <v>0</v>
      </c>
      <c r="AI121" s="49">
        <v>0</v>
      </c>
      <c r="AJ121" s="49">
        <v>0</v>
      </c>
      <c r="AK121" s="49">
        <v>31100</v>
      </c>
      <c r="AL121" s="49">
        <v>35680</v>
      </c>
      <c r="AM121" s="49">
        <v>0</v>
      </c>
      <c r="AN121" s="49">
        <v>0</v>
      </c>
      <c r="AO121" s="49">
        <v>0</v>
      </c>
      <c r="AP121" s="49">
        <v>0</v>
      </c>
      <c r="AQ121" s="49">
        <v>0</v>
      </c>
      <c r="AR121" s="49">
        <v>0</v>
      </c>
      <c r="AS121" s="49">
        <v>0</v>
      </c>
      <c r="AT121" s="49">
        <v>0</v>
      </c>
      <c r="AW121" s="49">
        <v>0</v>
      </c>
      <c r="AX121" s="49">
        <v>0</v>
      </c>
      <c r="AY121" s="49">
        <v>0</v>
      </c>
      <c r="AZ121" s="49">
        <v>0</v>
      </c>
      <c r="BA121" s="49">
        <v>0</v>
      </c>
      <c r="BB121" s="49">
        <v>0</v>
      </c>
      <c r="BC121" s="49">
        <v>0</v>
      </c>
      <c r="BD121" s="49">
        <v>0</v>
      </c>
      <c r="BE121" s="49">
        <v>0</v>
      </c>
      <c r="BF121" s="49">
        <v>0</v>
      </c>
      <c r="BG121" s="49">
        <v>0</v>
      </c>
      <c r="BH121" s="49">
        <v>0</v>
      </c>
    </row>
    <row r="122" spans="1:60" ht="11.25">
      <c r="A122" s="24" t="s">
        <v>68</v>
      </c>
      <c r="B122" s="11" t="s">
        <v>69</v>
      </c>
      <c r="C122" s="19">
        <f t="shared" si="56"/>
        <v>3505.401878741361</v>
      </c>
      <c r="D122" s="19">
        <f t="shared" si="57"/>
        <v>4697.141846402933</v>
      </c>
      <c r="E122" s="19">
        <f t="shared" si="58"/>
        <v>2577.8962797546396</v>
      </c>
      <c r="F122" s="19">
        <f t="shared" si="59"/>
        <v>2255.65924478531</v>
      </c>
      <c r="G122" s="19">
        <f t="shared" si="60"/>
        <v>2255.65924478531</v>
      </c>
      <c r="H122" s="19">
        <f t="shared" si="61"/>
        <v>3383.4888671779645</v>
      </c>
      <c r="I122" s="19">
        <f t="shared" si="62"/>
        <v>2156.088000979787</v>
      </c>
      <c r="J122" s="19">
        <f t="shared" si="63"/>
        <v>1987.1283823108681</v>
      </c>
      <c r="K122" s="19">
        <f t="shared" si="64"/>
        <v>5411.111703549978</v>
      </c>
      <c r="L122" s="19">
        <f t="shared" si="65"/>
        <v>4431.833354278185</v>
      </c>
      <c r="M122" s="19">
        <f t="shared" si="66"/>
        <v>4828.184907290461</v>
      </c>
      <c r="N122" s="19">
        <f t="shared" si="67"/>
        <v>2148.246899795533</v>
      </c>
      <c r="O122" s="14">
        <f t="shared" si="55"/>
        <v>39637.84060985233</v>
      </c>
      <c r="U122" s="10" t="s">
        <v>68</v>
      </c>
      <c r="V122" s="49">
        <v>32635</v>
      </c>
      <c r="W122" s="49">
        <v>43730</v>
      </c>
      <c r="X122" s="49">
        <v>24000</v>
      </c>
      <c r="Y122" s="49">
        <v>21000</v>
      </c>
      <c r="Z122" s="49">
        <v>21000</v>
      </c>
      <c r="AA122" s="49">
        <v>31500</v>
      </c>
      <c r="AB122" s="49">
        <v>20073</v>
      </c>
      <c r="AC122" s="49">
        <v>18500</v>
      </c>
      <c r="AD122" s="49">
        <v>50377</v>
      </c>
      <c r="AE122" s="49">
        <v>41260</v>
      </c>
      <c r="AF122" s="49">
        <v>44950</v>
      </c>
      <c r="AG122" s="49">
        <v>20000</v>
      </c>
      <c r="AI122" s="49">
        <v>32635</v>
      </c>
      <c r="AJ122" s="49">
        <v>21000</v>
      </c>
      <c r="AK122" s="49">
        <v>24000</v>
      </c>
      <c r="AL122" s="49">
        <v>21000</v>
      </c>
      <c r="AM122" s="49">
        <v>21000</v>
      </c>
      <c r="AN122" s="49">
        <v>10500</v>
      </c>
      <c r="AO122" s="49">
        <v>0</v>
      </c>
      <c r="AP122" s="49">
        <v>0</v>
      </c>
      <c r="AQ122" s="49">
        <v>13950</v>
      </c>
      <c r="AR122" s="49">
        <v>33960</v>
      </c>
      <c r="AS122" s="49">
        <v>20000</v>
      </c>
      <c r="AT122" s="49">
        <v>20000</v>
      </c>
      <c r="AW122" s="49">
        <v>0</v>
      </c>
      <c r="AX122" s="49">
        <v>0</v>
      </c>
      <c r="AY122" s="49">
        <v>0</v>
      </c>
      <c r="AZ122" s="49">
        <v>0</v>
      </c>
      <c r="BA122" s="49">
        <v>0</v>
      </c>
      <c r="BB122" s="49">
        <v>0</v>
      </c>
      <c r="BC122" s="49">
        <v>1500</v>
      </c>
      <c r="BD122" s="49">
        <v>0</v>
      </c>
      <c r="BE122" s="49">
        <v>0</v>
      </c>
      <c r="BF122" s="49">
        <v>0</v>
      </c>
      <c r="BG122" s="49">
        <v>0</v>
      </c>
      <c r="BH122" s="49">
        <v>0</v>
      </c>
    </row>
    <row r="123" spans="1:60" ht="11.25">
      <c r="A123" s="24" t="s">
        <v>70</v>
      </c>
      <c r="B123" s="11" t="s">
        <v>71</v>
      </c>
      <c r="C123" s="19">
        <f t="shared" si="56"/>
        <v>170.19486063630112</v>
      </c>
      <c r="D123" s="19">
        <f t="shared" si="57"/>
        <v>162.34946295824784</v>
      </c>
      <c r="E123" s="19">
        <f t="shared" si="58"/>
        <v>143.0216856007874</v>
      </c>
      <c r="F123" s="19">
        <f t="shared" si="59"/>
        <v>117.23520393909173</v>
      </c>
      <c r="G123" s="19">
        <f t="shared" si="60"/>
        <v>117.23520393909173</v>
      </c>
      <c r="H123" s="19">
        <f t="shared" si="61"/>
        <v>141.6929948932639</v>
      </c>
      <c r="I123" s="19">
        <f t="shared" si="62"/>
        <v>0</v>
      </c>
      <c r="J123" s="19">
        <f t="shared" si="63"/>
        <v>0</v>
      </c>
      <c r="K123" s="19">
        <f t="shared" si="64"/>
        <v>0</v>
      </c>
      <c r="L123" s="19">
        <f t="shared" si="65"/>
        <v>0</v>
      </c>
      <c r="M123" s="19">
        <f t="shared" si="66"/>
        <v>0</v>
      </c>
      <c r="N123" s="19">
        <f t="shared" si="67"/>
        <v>0</v>
      </c>
      <c r="O123" s="14">
        <f t="shared" si="55"/>
        <v>851.7294119667837</v>
      </c>
      <c r="U123" s="10" t="s">
        <v>70</v>
      </c>
      <c r="V123" s="49">
        <v>1584.5</v>
      </c>
      <c r="W123" s="49">
        <v>1511.46</v>
      </c>
      <c r="X123" s="49">
        <v>1331.52</v>
      </c>
      <c r="Y123" s="49">
        <v>1091.45</v>
      </c>
      <c r="Z123" s="49">
        <v>1091.45</v>
      </c>
      <c r="AA123" s="49">
        <v>1319.15</v>
      </c>
      <c r="AB123" s="49">
        <v>0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I123" s="49">
        <v>1584.5</v>
      </c>
      <c r="AJ123" s="49">
        <v>1511.46</v>
      </c>
      <c r="AK123" s="49">
        <v>1331.52</v>
      </c>
      <c r="AL123" s="49">
        <v>1091.45</v>
      </c>
      <c r="AM123" s="49">
        <v>1091.45</v>
      </c>
      <c r="AN123" s="49">
        <v>1319.15</v>
      </c>
      <c r="AO123" s="49">
        <v>0</v>
      </c>
      <c r="AP123" s="49">
        <v>0</v>
      </c>
      <c r="AQ123" s="49">
        <v>0</v>
      </c>
      <c r="AR123" s="49">
        <v>0</v>
      </c>
      <c r="AS123" s="49">
        <v>0</v>
      </c>
      <c r="AT123" s="49">
        <v>0</v>
      </c>
      <c r="AW123" s="49">
        <v>0</v>
      </c>
      <c r="AX123" s="49">
        <v>0</v>
      </c>
      <c r="AY123" s="49">
        <v>0</v>
      </c>
      <c r="AZ123" s="49">
        <v>0</v>
      </c>
      <c r="BA123" s="49">
        <v>0</v>
      </c>
      <c r="BB123" s="49">
        <v>0</v>
      </c>
      <c r="BC123" s="49">
        <v>0</v>
      </c>
      <c r="BD123" s="49">
        <v>0</v>
      </c>
      <c r="BE123" s="49">
        <v>0</v>
      </c>
      <c r="BF123" s="49">
        <v>0</v>
      </c>
      <c r="BG123" s="49">
        <v>0</v>
      </c>
      <c r="BH123" s="49">
        <v>0</v>
      </c>
    </row>
    <row r="124" spans="1:60" ht="11.25">
      <c r="A124" s="24" t="s">
        <v>72</v>
      </c>
      <c r="B124" s="11" t="s">
        <v>73</v>
      </c>
      <c r="C124" s="19">
        <f t="shared" si="56"/>
        <v>0</v>
      </c>
      <c r="D124" s="19">
        <f t="shared" si="57"/>
        <v>0</v>
      </c>
      <c r="E124" s="19">
        <f t="shared" si="58"/>
        <v>42.96493799591066</v>
      </c>
      <c r="F124" s="19">
        <f t="shared" si="59"/>
        <v>0</v>
      </c>
      <c r="G124" s="19">
        <f t="shared" si="60"/>
        <v>15.897027058486945</v>
      </c>
      <c r="H124" s="19">
        <f t="shared" si="61"/>
        <v>0</v>
      </c>
      <c r="I124" s="19">
        <f t="shared" si="62"/>
        <v>0</v>
      </c>
      <c r="J124" s="19">
        <f t="shared" si="63"/>
        <v>0</v>
      </c>
      <c r="K124" s="19">
        <f t="shared" si="64"/>
        <v>103.43808822515491</v>
      </c>
      <c r="L124" s="19">
        <f t="shared" si="65"/>
        <v>3.759432074642183</v>
      </c>
      <c r="M124" s="19">
        <f t="shared" si="66"/>
        <v>64.447406993866</v>
      </c>
      <c r="N124" s="19">
        <f t="shared" si="67"/>
        <v>480.02576975931186</v>
      </c>
      <c r="O124" s="14">
        <f t="shared" si="55"/>
        <v>710.5326621073725</v>
      </c>
      <c r="U124" s="10" t="s">
        <v>72</v>
      </c>
      <c r="V124" s="49">
        <v>0</v>
      </c>
      <c r="W124" s="49">
        <v>0</v>
      </c>
      <c r="X124" s="49">
        <v>400</v>
      </c>
      <c r="Y124" s="49">
        <v>0</v>
      </c>
      <c r="Z124" s="49">
        <v>148</v>
      </c>
      <c r="AA124" s="49">
        <v>0</v>
      </c>
      <c r="AB124" s="49">
        <v>0</v>
      </c>
      <c r="AC124" s="49">
        <v>0</v>
      </c>
      <c r="AD124" s="49">
        <v>963</v>
      </c>
      <c r="AE124" s="49">
        <v>35</v>
      </c>
      <c r="AF124" s="49">
        <v>600</v>
      </c>
      <c r="AG124" s="49">
        <v>4469</v>
      </c>
      <c r="AI124" s="49">
        <v>0</v>
      </c>
      <c r="AJ124" s="49">
        <v>0</v>
      </c>
      <c r="AK124" s="49">
        <v>400</v>
      </c>
      <c r="AL124" s="49">
        <v>0</v>
      </c>
      <c r="AM124" s="49">
        <v>148</v>
      </c>
      <c r="AN124" s="49">
        <v>0</v>
      </c>
      <c r="AO124" s="49">
        <v>0</v>
      </c>
      <c r="AP124" s="49">
        <v>0</v>
      </c>
      <c r="AQ124" s="49">
        <v>963</v>
      </c>
      <c r="AR124" s="49">
        <v>35</v>
      </c>
      <c r="AS124" s="49">
        <v>600</v>
      </c>
      <c r="AT124" s="49">
        <v>4469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0</v>
      </c>
      <c r="BD124" s="49">
        <v>0</v>
      </c>
      <c r="BE124" s="49">
        <v>0</v>
      </c>
      <c r="BF124" s="49">
        <v>0</v>
      </c>
      <c r="BG124" s="49">
        <v>0</v>
      </c>
      <c r="BH124" s="49">
        <v>0</v>
      </c>
    </row>
    <row r="125" spans="1:60" ht="11.25">
      <c r="A125" s="24" t="s">
        <v>74</v>
      </c>
      <c r="B125" s="11" t="s">
        <v>75</v>
      </c>
      <c r="C125" s="19">
        <f t="shared" si="56"/>
        <v>278.1979735235215</v>
      </c>
      <c r="D125" s="19">
        <f t="shared" si="57"/>
        <v>150.37728298568732</v>
      </c>
      <c r="E125" s="19">
        <f t="shared" si="58"/>
        <v>214.8246899795533</v>
      </c>
      <c r="F125" s="19">
        <f t="shared" si="59"/>
        <v>204.08345548057565</v>
      </c>
      <c r="G125" s="19">
        <f t="shared" si="60"/>
        <v>472.61431795501727</v>
      </c>
      <c r="H125" s="19">
        <f t="shared" si="61"/>
        <v>118.15357948875432</v>
      </c>
      <c r="I125" s="19">
        <f t="shared" si="62"/>
        <v>365.20197296524066</v>
      </c>
      <c r="J125" s="19">
        <f t="shared" si="63"/>
        <v>214.8246899795533</v>
      </c>
      <c r="K125" s="19">
        <f t="shared" si="64"/>
        <v>247.0483934764863</v>
      </c>
      <c r="L125" s="19">
        <f t="shared" si="65"/>
        <v>32.223703496933</v>
      </c>
      <c r="M125" s="19">
        <f t="shared" si="66"/>
        <v>386.684441963196</v>
      </c>
      <c r="N125" s="19">
        <f t="shared" si="67"/>
        <v>107.41234498977666</v>
      </c>
      <c r="O125" s="14">
        <f t="shared" si="55"/>
        <v>2791.6468462842954</v>
      </c>
      <c r="U125" s="10" t="s">
        <v>74</v>
      </c>
      <c r="V125" s="49">
        <v>2590</v>
      </c>
      <c r="W125" s="49">
        <v>1400</v>
      </c>
      <c r="X125" s="49">
        <v>2000</v>
      </c>
      <c r="Y125" s="49">
        <v>1900</v>
      </c>
      <c r="Z125" s="49">
        <v>4400</v>
      </c>
      <c r="AA125" s="49">
        <v>1100</v>
      </c>
      <c r="AB125" s="49">
        <v>3400</v>
      </c>
      <c r="AC125" s="49">
        <v>2000</v>
      </c>
      <c r="AD125" s="49">
        <v>2300</v>
      </c>
      <c r="AE125" s="49">
        <v>300</v>
      </c>
      <c r="AF125" s="49">
        <v>3600</v>
      </c>
      <c r="AG125" s="49">
        <v>1000</v>
      </c>
      <c r="AI125" s="49">
        <v>2590</v>
      </c>
      <c r="AJ125" s="49">
        <v>1400</v>
      </c>
      <c r="AK125" s="49">
        <v>2000</v>
      </c>
      <c r="AL125" s="49">
        <v>1900</v>
      </c>
      <c r="AM125" s="49">
        <v>4400</v>
      </c>
      <c r="AN125" s="49">
        <v>1100</v>
      </c>
      <c r="AO125" s="49">
        <v>3400</v>
      </c>
      <c r="AP125" s="49">
        <v>2000</v>
      </c>
      <c r="AQ125" s="49">
        <v>2300</v>
      </c>
      <c r="AR125" s="49">
        <v>300</v>
      </c>
      <c r="AS125" s="49">
        <v>3600</v>
      </c>
      <c r="AT125" s="49">
        <v>1000</v>
      </c>
      <c r="AW125" s="49">
        <v>0</v>
      </c>
      <c r="AX125" s="49">
        <v>0</v>
      </c>
      <c r="AY125" s="49">
        <v>0</v>
      </c>
      <c r="AZ125" s="49">
        <v>0</v>
      </c>
      <c r="BA125" s="49">
        <v>0</v>
      </c>
      <c r="BB125" s="49">
        <v>0</v>
      </c>
      <c r="BC125" s="49">
        <v>0</v>
      </c>
      <c r="BD125" s="49">
        <v>0</v>
      </c>
      <c r="BE125" s="49">
        <v>0</v>
      </c>
      <c r="BF125" s="49">
        <v>0</v>
      </c>
      <c r="BG125" s="49">
        <v>0</v>
      </c>
      <c r="BH125" s="49">
        <v>0</v>
      </c>
    </row>
    <row r="126" spans="1:60" ht="11.25">
      <c r="A126" s="24" t="s">
        <v>79</v>
      </c>
      <c r="B126" s="11" t="s">
        <v>192</v>
      </c>
      <c r="C126" s="19">
        <f t="shared" si="56"/>
        <v>3114.958004703523</v>
      </c>
      <c r="D126" s="19">
        <f t="shared" si="57"/>
        <v>3114.958004703523</v>
      </c>
      <c r="E126" s="19">
        <f t="shared" si="58"/>
        <v>3114.958004703523</v>
      </c>
      <c r="F126" s="19">
        <f t="shared" si="59"/>
        <v>3114.958004703523</v>
      </c>
      <c r="G126" s="19">
        <f t="shared" si="60"/>
        <v>3114.958004703523</v>
      </c>
      <c r="H126" s="19">
        <f t="shared" si="61"/>
        <v>3114.958004703523</v>
      </c>
      <c r="I126" s="19">
        <f t="shared" si="62"/>
        <v>6229.916009407046</v>
      </c>
      <c r="J126" s="19">
        <f t="shared" si="63"/>
        <v>3114.958004703523</v>
      </c>
      <c r="K126" s="19">
        <f t="shared" si="64"/>
        <v>3114.958004703523</v>
      </c>
      <c r="L126" s="19">
        <f t="shared" si="65"/>
        <v>3114.958004703523</v>
      </c>
      <c r="M126" s="19">
        <f t="shared" si="66"/>
        <v>3114.958004703523</v>
      </c>
      <c r="N126" s="19">
        <f t="shared" si="67"/>
        <v>3114.958004703523</v>
      </c>
      <c r="O126" s="14">
        <f t="shared" si="55"/>
        <v>40494.45406114579</v>
      </c>
      <c r="U126" s="10" t="s">
        <v>79</v>
      </c>
      <c r="V126" s="49">
        <v>29000</v>
      </c>
      <c r="W126" s="49">
        <v>29000</v>
      </c>
      <c r="X126" s="49">
        <v>29000</v>
      </c>
      <c r="Y126" s="49">
        <v>29000</v>
      </c>
      <c r="Z126" s="49">
        <v>29000</v>
      </c>
      <c r="AA126" s="49">
        <v>29000</v>
      </c>
      <c r="AB126" s="49">
        <v>58000</v>
      </c>
      <c r="AC126" s="49">
        <v>29000</v>
      </c>
      <c r="AD126" s="49">
        <v>29000</v>
      </c>
      <c r="AE126" s="49">
        <v>29000</v>
      </c>
      <c r="AF126" s="49">
        <v>29000</v>
      </c>
      <c r="AG126" s="49">
        <v>29000</v>
      </c>
      <c r="AI126" s="49">
        <v>29000</v>
      </c>
      <c r="AJ126" s="49">
        <v>29000</v>
      </c>
      <c r="AK126" s="49">
        <v>29000</v>
      </c>
      <c r="AL126" s="49">
        <v>29000</v>
      </c>
      <c r="AM126" s="49">
        <v>29000</v>
      </c>
      <c r="AN126" s="49">
        <v>29000</v>
      </c>
      <c r="AO126" s="49">
        <v>58000</v>
      </c>
      <c r="AP126" s="49">
        <v>29000</v>
      </c>
      <c r="AQ126" s="49">
        <v>29000</v>
      </c>
      <c r="AR126" s="49">
        <v>29000</v>
      </c>
      <c r="AS126" s="49">
        <v>29000</v>
      </c>
      <c r="AT126" s="49">
        <v>29000</v>
      </c>
      <c r="AW126" s="49">
        <v>0</v>
      </c>
      <c r="AX126" s="49">
        <v>0</v>
      </c>
      <c r="AY126" s="49">
        <v>0</v>
      </c>
      <c r="AZ126" s="49">
        <v>0</v>
      </c>
      <c r="BA126" s="49">
        <v>0</v>
      </c>
      <c r="BB126" s="49">
        <v>0</v>
      </c>
      <c r="BC126" s="49">
        <v>0</v>
      </c>
      <c r="BD126" s="49">
        <v>0</v>
      </c>
      <c r="BE126" s="49">
        <v>0</v>
      </c>
      <c r="BF126" s="49">
        <v>0</v>
      </c>
      <c r="BG126" s="49">
        <v>0</v>
      </c>
      <c r="BH126" s="49">
        <v>0</v>
      </c>
    </row>
    <row r="127" spans="1:60" ht="11.25">
      <c r="A127" s="24" t="s">
        <v>80</v>
      </c>
      <c r="B127" s="11" t="s">
        <v>81</v>
      </c>
      <c r="C127" s="19">
        <f t="shared" si="56"/>
        <v>0</v>
      </c>
      <c r="D127" s="19">
        <f t="shared" si="57"/>
        <v>0</v>
      </c>
      <c r="E127" s="19">
        <f t="shared" si="58"/>
        <v>0</v>
      </c>
      <c r="F127" s="19">
        <f t="shared" si="59"/>
        <v>0</v>
      </c>
      <c r="G127" s="19">
        <f t="shared" si="60"/>
        <v>0</v>
      </c>
      <c r="H127" s="19">
        <f t="shared" si="61"/>
        <v>0</v>
      </c>
      <c r="I127" s="19">
        <f t="shared" si="62"/>
        <v>0</v>
      </c>
      <c r="J127" s="19">
        <f t="shared" si="63"/>
        <v>0</v>
      </c>
      <c r="K127" s="19">
        <f t="shared" si="64"/>
        <v>0</v>
      </c>
      <c r="L127" s="19">
        <f t="shared" si="65"/>
        <v>0</v>
      </c>
      <c r="M127" s="19">
        <f t="shared" si="66"/>
        <v>0</v>
      </c>
      <c r="N127" s="19">
        <f t="shared" si="67"/>
        <v>0</v>
      </c>
      <c r="O127" s="14">
        <f t="shared" si="55"/>
        <v>0</v>
      </c>
      <c r="U127" s="10" t="s">
        <v>80</v>
      </c>
      <c r="V127" s="49">
        <v>0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I127" s="49">
        <v>0</v>
      </c>
      <c r="AJ127" s="49">
        <v>0</v>
      </c>
      <c r="AK127" s="49">
        <v>0</v>
      </c>
      <c r="AL127" s="49">
        <v>0</v>
      </c>
      <c r="AM127" s="49">
        <v>0</v>
      </c>
      <c r="AN127" s="49">
        <v>0</v>
      </c>
      <c r="AO127" s="49">
        <v>0</v>
      </c>
      <c r="AP127" s="49">
        <v>0</v>
      </c>
      <c r="AQ127" s="49">
        <v>0</v>
      </c>
      <c r="AR127" s="49">
        <v>0</v>
      </c>
      <c r="AS127" s="49">
        <v>0</v>
      </c>
      <c r="AT127" s="49">
        <v>0</v>
      </c>
      <c r="AW127" s="49">
        <v>0</v>
      </c>
      <c r="AX127" s="49">
        <v>0</v>
      </c>
      <c r="AY127" s="49">
        <v>0</v>
      </c>
      <c r="AZ127" s="49">
        <v>0</v>
      </c>
      <c r="BA127" s="49">
        <v>0</v>
      </c>
      <c r="BB127" s="49">
        <v>0</v>
      </c>
      <c r="BC127" s="49">
        <v>0</v>
      </c>
      <c r="BD127" s="49">
        <v>0</v>
      </c>
      <c r="BE127" s="49">
        <v>0</v>
      </c>
      <c r="BF127" s="49">
        <v>0</v>
      </c>
      <c r="BG127" s="49">
        <v>0</v>
      </c>
      <c r="BH127" s="49">
        <v>0</v>
      </c>
    </row>
    <row r="128" spans="1:60" ht="11.25">
      <c r="A128" s="24" t="s">
        <v>82</v>
      </c>
      <c r="B128" s="11" t="s">
        <v>83</v>
      </c>
      <c r="C128" s="19">
        <f t="shared" si="56"/>
        <v>0</v>
      </c>
      <c r="D128" s="19">
        <f t="shared" si="57"/>
        <v>509.13451525154136</v>
      </c>
      <c r="E128" s="19">
        <f t="shared" si="58"/>
        <v>0</v>
      </c>
      <c r="F128" s="19">
        <f t="shared" si="59"/>
        <v>1196.4661108411221</v>
      </c>
      <c r="G128" s="19">
        <f t="shared" si="60"/>
        <v>2266.185654594308</v>
      </c>
      <c r="H128" s="19">
        <f t="shared" si="61"/>
        <v>0</v>
      </c>
      <c r="I128" s="19">
        <f t="shared" si="62"/>
        <v>0</v>
      </c>
      <c r="J128" s="19">
        <f t="shared" si="63"/>
        <v>161.11851748466498</v>
      </c>
      <c r="K128" s="19">
        <f t="shared" si="64"/>
        <v>1176.380002328034</v>
      </c>
      <c r="L128" s="19">
        <f t="shared" si="65"/>
        <v>2118.1714431983955</v>
      </c>
      <c r="M128" s="19">
        <f t="shared" si="66"/>
        <v>2073.0582583026894</v>
      </c>
      <c r="N128" s="19">
        <f t="shared" si="67"/>
        <v>1612.9037723664862</v>
      </c>
      <c r="O128" s="14">
        <f t="shared" si="55"/>
        <v>11113.41827436724</v>
      </c>
      <c r="U128" s="10" t="s">
        <v>82</v>
      </c>
      <c r="V128" s="49">
        <v>0</v>
      </c>
      <c r="W128" s="49">
        <v>4740</v>
      </c>
      <c r="X128" s="49">
        <v>0</v>
      </c>
      <c r="Y128" s="49">
        <v>11139</v>
      </c>
      <c r="Z128" s="49">
        <v>21098</v>
      </c>
      <c r="AA128" s="49">
        <v>0</v>
      </c>
      <c r="AB128" s="49">
        <v>0</v>
      </c>
      <c r="AC128" s="49">
        <v>1500</v>
      </c>
      <c r="AD128" s="49">
        <v>10952</v>
      </c>
      <c r="AE128" s="49">
        <v>19720</v>
      </c>
      <c r="AF128" s="49">
        <v>19300</v>
      </c>
      <c r="AG128" s="49">
        <v>15016</v>
      </c>
      <c r="AI128" s="49">
        <v>0</v>
      </c>
      <c r="AJ128" s="49">
        <v>4740</v>
      </c>
      <c r="AK128" s="49">
        <v>0</v>
      </c>
      <c r="AL128" s="49">
        <v>11139</v>
      </c>
      <c r="AM128" s="49">
        <v>21098</v>
      </c>
      <c r="AN128" s="49">
        <v>0</v>
      </c>
      <c r="AO128" s="49">
        <v>0</v>
      </c>
      <c r="AP128" s="49">
        <v>1500</v>
      </c>
      <c r="AQ128" s="49">
        <v>10952</v>
      </c>
      <c r="AR128" s="49">
        <v>19720</v>
      </c>
      <c r="AS128" s="49">
        <v>19300</v>
      </c>
      <c r="AT128" s="49">
        <v>15016</v>
      </c>
      <c r="AW128" s="49">
        <v>0</v>
      </c>
      <c r="AX128" s="49">
        <v>0</v>
      </c>
      <c r="AY128" s="49">
        <v>0</v>
      </c>
      <c r="AZ128" s="49">
        <v>0</v>
      </c>
      <c r="BA128" s="49">
        <v>0</v>
      </c>
      <c r="BB128" s="49">
        <v>0</v>
      </c>
      <c r="BC128" s="49">
        <v>0</v>
      </c>
      <c r="BD128" s="49">
        <v>0</v>
      </c>
      <c r="BE128" s="49">
        <v>0</v>
      </c>
      <c r="BF128" s="49">
        <v>0</v>
      </c>
      <c r="BG128" s="49">
        <v>0</v>
      </c>
      <c r="BH128" s="49">
        <v>0</v>
      </c>
    </row>
    <row r="129" spans="1:60" ht="11.25">
      <c r="A129" s="24" t="s">
        <v>84</v>
      </c>
      <c r="B129" s="11" t="s">
        <v>85</v>
      </c>
      <c r="C129" s="19">
        <f t="shared" si="56"/>
        <v>2260.984748849903</v>
      </c>
      <c r="D129" s="19">
        <f t="shared" si="57"/>
        <v>2195.2806174196567</v>
      </c>
      <c r="E129" s="19">
        <f t="shared" si="58"/>
        <v>2190.648997103697</v>
      </c>
      <c r="F129" s="19">
        <f t="shared" si="59"/>
        <v>37.0830379842705</v>
      </c>
      <c r="G129" s="19">
        <f t="shared" si="60"/>
        <v>28.138812016971794</v>
      </c>
      <c r="H129" s="19">
        <f t="shared" si="61"/>
        <v>0</v>
      </c>
      <c r="I129" s="19">
        <f t="shared" si="62"/>
        <v>0</v>
      </c>
      <c r="J129" s="19">
        <f t="shared" si="63"/>
        <v>0</v>
      </c>
      <c r="K129" s="19">
        <f t="shared" si="64"/>
        <v>0</v>
      </c>
      <c r="L129" s="19">
        <f t="shared" si="65"/>
        <v>0</v>
      </c>
      <c r="M129" s="19">
        <f t="shared" si="66"/>
        <v>0</v>
      </c>
      <c r="N129" s="19">
        <f t="shared" si="67"/>
        <v>0</v>
      </c>
      <c r="O129" s="14">
        <f t="shared" si="55"/>
        <v>6712.136213374499</v>
      </c>
      <c r="U129" s="10" t="s">
        <v>84</v>
      </c>
      <c r="V129" s="49">
        <v>21049.58</v>
      </c>
      <c r="W129" s="49">
        <v>20437.88</v>
      </c>
      <c r="X129" s="49">
        <v>20394.76</v>
      </c>
      <c r="Y129" s="49">
        <v>345.24</v>
      </c>
      <c r="Z129" s="49">
        <v>261.97</v>
      </c>
      <c r="AA129" s="49">
        <v>0</v>
      </c>
      <c r="AB129" s="49">
        <v>0</v>
      </c>
      <c r="AC129" s="49">
        <v>0</v>
      </c>
      <c r="AD129" s="49">
        <v>0</v>
      </c>
      <c r="AE129" s="49">
        <v>0</v>
      </c>
      <c r="AF129" s="49">
        <v>0</v>
      </c>
      <c r="AG129" s="49">
        <v>0</v>
      </c>
      <c r="AI129" s="49">
        <v>21049.58</v>
      </c>
      <c r="AJ129" s="49">
        <v>20437.88</v>
      </c>
      <c r="AK129" s="49">
        <v>20394.76</v>
      </c>
      <c r="AL129" s="49">
        <v>345.24</v>
      </c>
      <c r="AM129" s="49">
        <v>261.97</v>
      </c>
      <c r="AN129" s="49">
        <v>0</v>
      </c>
      <c r="AO129" s="49">
        <v>0</v>
      </c>
      <c r="AP129" s="49">
        <v>0</v>
      </c>
      <c r="AQ129" s="49">
        <v>0</v>
      </c>
      <c r="AR129" s="49">
        <v>0</v>
      </c>
      <c r="AS129" s="49">
        <v>0</v>
      </c>
      <c r="AT129" s="49">
        <v>0</v>
      </c>
      <c r="AW129" s="49">
        <v>0</v>
      </c>
      <c r="AX129" s="49">
        <v>0</v>
      </c>
      <c r="AY129" s="49">
        <v>0</v>
      </c>
      <c r="AZ129" s="49">
        <v>0</v>
      </c>
      <c r="BA129" s="49">
        <v>0</v>
      </c>
      <c r="BB129" s="49">
        <v>0</v>
      </c>
      <c r="BC129" s="49">
        <v>0</v>
      </c>
      <c r="BD129" s="49">
        <v>0</v>
      </c>
      <c r="BE129" s="49">
        <v>0</v>
      </c>
      <c r="BF129" s="49">
        <v>0</v>
      </c>
      <c r="BG129" s="49">
        <v>0</v>
      </c>
      <c r="BH129" s="49">
        <v>0</v>
      </c>
    </row>
    <row r="130" spans="1:60" ht="11.25">
      <c r="A130" s="24" t="s">
        <v>86</v>
      </c>
      <c r="B130" s="11" t="s">
        <v>87</v>
      </c>
      <c r="C130" s="19">
        <f t="shared" si="56"/>
        <v>0</v>
      </c>
      <c r="D130" s="19">
        <f t="shared" si="57"/>
        <v>0</v>
      </c>
      <c r="E130" s="19">
        <f t="shared" si="58"/>
        <v>0</v>
      </c>
      <c r="F130" s="19">
        <f t="shared" si="59"/>
        <v>0</v>
      </c>
      <c r="G130" s="19">
        <f t="shared" si="60"/>
        <v>0</v>
      </c>
      <c r="H130" s="19">
        <f t="shared" si="61"/>
        <v>0</v>
      </c>
      <c r="I130" s="19">
        <f t="shared" si="62"/>
        <v>0</v>
      </c>
      <c r="J130" s="19">
        <f t="shared" si="63"/>
        <v>0</v>
      </c>
      <c r="K130" s="19">
        <f t="shared" si="64"/>
        <v>0</v>
      </c>
      <c r="L130" s="19">
        <f t="shared" si="65"/>
        <v>0</v>
      </c>
      <c r="M130" s="19">
        <f t="shared" si="66"/>
        <v>0</v>
      </c>
      <c r="N130" s="19">
        <f t="shared" si="67"/>
        <v>0</v>
      </c>
      <c r="O130" s="14">
        <f t="shared" si="55"/>
        <v>0</v>
      </c>
      <c r="U130" s="10" t="s">
        <v>86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I130" s="49">
        <v>0</v>
      </c>
      <c r="AJ130" s="49">
        <v>0</v>
      </c>
      <c r="AK130" s="49">
        <v>0</v>
      </c>
      <c r="AL130" s="49">
        <v>0</v>
      </c>
      <c r="AM130" s="49">
        <v>0</v>
      </c>
      <c r="AN130" s="49">
        <v>0</v>
      </c>
      <c r="AO130" s="49">
        <v>0</v>
      </c>
      <c r="AP130" s="49">
        <v>0</v>
      </c>
      <c r="AQ130" s="49">
        <v>0</v>
      </c>
      <c r="AR130" s="49">
        <v>0</v>
      </c>
      <c r="AS130" s="49">
        <v>0</v>
      </c>
      <c r="AT130" s="49">
        <v>0</v>
      </c>
      <c r="AW130" s="49">
        <v>0</v>
      </c>
      <c r="AX130" s="49">
        <v>0</v>
      </c>
      <c r="AY130" s="49">
        <v>0</v>
      </c>
      <c r="AZ130" s="49">
        <v>0</v>
      </c>
      <c r="BA130" s="49">
        <v>0</v>
      </c>
      <c r="BB130" s="49">
        <v>0</v>
      </c>
      <c r="BC130" s="49">
        <v>0</v>
      </c>
      <c r="BD130" s="49">
        <v>0</v>
      </c>
      <c r="BE130" s="49">
        <v>0</v>
      </c>
      <c r="BF130" s="49">
        <v>0</v>
      </c>
      <c r="BG130" s="49">
        <v>0</v>
      </c>
      <c r="BH130" s="49">
        <v>0</v>
      </c>
    </row>
    <row r="131" spans="1:60" ht="11.25">
      <c r="A131" s="24" t="s">
        <v>88</v>
      </c>
      <c r="B131" s="11" t="s">
        <v>89</v>
      </c>
      <c r="C131" s="19">
        <f t="shared" si="56"/>
        <v>0</v>
      </c>
      <c r="D131" s="19">
        <f t="shared" si="57"/>
        <v>0</v>
      </c>
      <c r="E131" s="19">
        <f t="shared" si="58"/>
        <v>0</v>
      </c>
      <c r="F131" s="19">
        <f t="shared" si="59"/>
        <v>0</v>
      </c>
      <c r="G131" s="19">
        <f t="shared" si="60"/>
        <v>0</v>
      </c>
      <c r="H131" s="19">
        <f t="shared" si="61"/>
        <v>0</v>
      </c>
      <c r="I131" s="19">
        <f t="shared" si="62"/>
        <v>0</v>
      </c>
      <c r="J131" s="19">
        <f t="shared" si="63"/>
        <v>0</v>
      </c>
      <c r="K131" s="19">
        <f t="shared" si="64"/>
        <v>0</v>
      </c>
      <c r="L131" s="19">
        <f t="shared" si="65"/>
        <v>0</v>
      </c>
      <c r="M131" s="19">
        <f t="shared" si="66"/>
        <v>0</v>
      </c>
      <c r="N131" s="19">
        <f t="shared" si="67"/>
        <v>0</v>
      </c>
      <c r="O131" s="14">
        <f t="shared" si="55"/>
        <v>0</v>
      </c>
      <c r="U131" s="10" t="s">
        <v>88</v>
      </c>
      <c r="V131" s="49">
        <v>0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I131" s="49">
        <v>0</v>
      </c>
      <c r="AJ131" s="49">
        <v>0</v>
      </c>
      <c r="AK131" s="49">
        <v>0</v>
      </c>
      <c r="AL131" s="49">
        <v>0</v>
      </c>
      <c r="AM131" s="49">
        <v>0</v>
      </c>
      <c r="AN131" s="49">
        <v>0</v>
      </c>
      <c r="AO131" s="49">
        <v>0</v>
      </c>
      <c r="AP131" s="49">
        <v>0</v>
      </c>
      <c r="AQ131" s="49">
        <v>0</v>
      </c>
      <c r="AR131" s="49">
        <v>0</v>
      </c>
      <c r="AS131" s="49">
        <v>0</v>
      </c>
      <c r="AT131" s="49">
        <v>0</v>
      </c>
      <c r="AW131" s="49">
        <v>0</v>
      </c>
      <c r="AX131" s="49">
        <v>0</v>
      </c>
      <c r="AY131" s="49">
        <v>0</v>
      </c>
      <c r="AZ131" s="49">
        <v>0</v>
      </c>
      <c r="BA131" s="49">
        <v>0</v>
      </c>
      <c r="BB131" s="49">
        <v>0</v>
      </c>
      <c r="BC131" s="49">
        <v>0</v>
      </c>
      <c r="BD131" s="49">
        <v>0</v>
      </c>
      <c r="BE131" s="49">
        <v>0</v>
      </c>
      <c r="BF131" s="49">
        <v>0</v>
      </c>
      <c r="BG131" s="49">
        <v>0</v>
      </c>
      <c r="BH131" s="49">
        <v>0</v>
      </c>
    </row>
    <row r="132" spans="1:60" ht="11.25">
      <c r="A132" s="24" t="s">
        <v>90</v>
      </c>
      <c r="B132" s="11" t="s">
        <v>91</v>
      </c>
      <c r="C132" s="19">
        <f t="shared" si="56"/>
        <v>3222.3703496933</v>
      </c>
      <c r="D132" s="19">
        <f t="shared" si="57"/>
        <v>3222.3703496933</v>
      </c>
      <c r="E132" s="19">
        <f t="shared" si="58"/>
        <v>3222.3703496933</v>
      </c>
      <c r="F132" s="19">
        <f t="shared" si="59"/>
        <v>3222.3703496933</v>
      </c>
      <c r="G132" s="19">
        <f t="shared" si="60"/>
        <v>3222.3703496933</v>
      </c>
      <c r="H132" s="19">
        <f t="shared" si="61"/>
        <v>3222.3703496933</v>
      </c>
      <c r="I132" s="19">
        <f t="shared" si="62"/>
        <v>6444.7406993866</v>
      </c>
      <c r="J132" s="19">
        <f t="shared" si="63"/>
        <v>3222.3703496933</v>
      </c>
      <c r="K132" s="19">
        <f t="shared" si="64"/>
        <v>3222.3703496933</v>
      </c>
      <c r="L132" s="19">
        <f t="shared" si="65"/>
        <v>3222.3703496933</v>
      </c>
      <c r="M132" s="19">
        <f t="shared" si="66"/>
        <v>4027.9629371166247</v>
      </c>
      <c r="N132" s="19">
        <f t="shared" si="67"/>
        <v>5907.6789744377165</v>
      </c>
      <c r="O132" s="14">
        <f t="shared" si="55"/>
        <v>45381.71575818064</v>
      </c>
      <c r="U132" s="10" t="s">
        <v>90</v>
      </c>
      <c r="V132" s="49">
        <v>30000</v>
      </c>
      <c r="W132" s="49">
        <v>30000</v>
      </c>
      <c r="X132" s="49">
        <v>30000</v>
      </c>
      <c r="Y132" s="49">
        <v>30000</v>
      </c>
      <c r="Z132" s="49">
        <v>30000</v>
      </c>
      <c r="AA132" s="49">
        <v>30000</v>
      </c>
      <c r="AB132" s="49">
        <v>60000</v>
      </c>
      <c r="AC132" s="49">
        <v>30000</v>
      </c>
      <c r="AD132" s="49">
        <v>30000</v>
      </c>
      <c r="AE132" s="49">
        <v>30000</v>
      </c>
      <c r="AF132" s="49">
        <v>37500</v>
      </c>
      <c r="AG132" s="49">
        <v>55000</v>
      </c>
      <c r="AI132" s="49">
        <v>30000</v>
      </c>
      <c r="AJ132" s="49">
        <v>30000</v>
      </c>
      <c r="AK132" s="49">
        <v>30000</v>
      </c>
      <c r="AL132" s="49">
        <v>30000</v>
      </c>
      <c r="AM132" s="49">
        <v>30000</v>
      </c>
      <c r="AN132" s="49">
        <v>30000</v>
      </c>
      <c r="AO132" s="49">
        <v>60000</v>
      </c>
      <c r="AP132" s="49">
        <v>30000</v>
      </c>
      <c r="AQ132" s="49">
        <v>30000</v>
      </c>
      <c r="AR132" s="49">
        <v>30000</v>
      </c>
      <c r="AS132" s="49">
        <v>37500</v>
      </c>
      <c r="AT132" s="49">
        <v>55000</v>
      </c>
      <c r="AW132" s="49">
        <v>0</v>
      </c>
      <c r="AX132" s="49">
        <v>0</v>
      </c>
      <c r="AY132" s="49">
        <v>0</v>
      </c>
      <c r="AZ132" s="49">
        <v>0</v>
      </c>
      <c r="BA132" s="49">
        <v>0</v>
      </c>
      <c r="BB132" s="49">
        <v>0</v>
      </c>
      <c r="BC132" s="49">
        <v>0</v>
      </c>
      <c r="BD132" s="49">
        <v>0</v>
      </c>
      <c r="BE132" s="49">
        <v>0</v>
      </c>
      <c r="BF132" s="49">
        <v>0</v>
      </c>
      <c r="BG132" s="49">
        <v>0</v>
      </c>
      <c r="BH132" s="49">
        <v>0</v>
      </c>
    </row>
    <row r="133" spans="1:60" ht="11.25">
      <c r="A133" s="24" t="s">
        <v>92</v>
      </c>
      <c r="B133" s="11" t="s">
        <v>93</v>
      </c>
      <c r="C133" s="19">
        <f t="shared" si="56"/>
        <v>537.0617249488832</v>
      </c>
      <c r="D133" s="19">
        <f t="shared" si="57"/>
        <v>53.70617249488833</v>
      </c>
      <c r="E133" s="19">
        <f t="shared" si="58"/>
        <v>0</v>
      </c>
      <c r="F133" s="19">
        <f t="shared" si="59"/>
        <v>0</v>
      </c>
      <c r="G133" s="19">
        <f t="shared" si="60"/>
        <v>322.23703496932995</v>
      </c>
      <c r="H133" s="19">
        <f t="shared" si="61"/>
        <v>0</v>
      </c>
      <c r="I133" s="19">
        <f t="shared" si="62"/>
        <v>0</v>
      </c>
      <c r="J133" s="19">
        <f t="shared" si="63"/>
        <v>533.3022928742411</v>
      </c>
      <c r="K133" s="19">
        <f t="shared" si="64"/>
        <v>0</v>
      </c>
      <c r="L133" s="19">
        <f t="shared" si="65"/>
        <v>0</v>
      </c>
      <c r="M133" s="19">
        <f t="shared" si="66"/>
        <v>537.0617249488832</v>
      </c>
      <c r="N133" s="19">
        <f t="shared" si="67"/>
        <v>0</v>
      </c>
      <c r="O133" s="14">
        <f t="shared" si="55"/>
        <v>1983.3689502362258</v>
      </c>
      <c r="U133" s="10" t="s">
        <v>92</v>
      </c>
      <c r="V133" s="49">
        <v>5000</v>
      </c>
      <c r="W133" s="49">
        <v>500</v>
      </c>
      <c r="X133" s="49">
        <v>0</v>
      </c>
      <c r="Y133" s="49">
        <v>0</v>
      </c>
      <c r="Z133" s="49">
        <v>3000</v>
      </c>
      <c r="AA133" s="49">
        <v>0</v>
      </c>
      <c r="AB133" s="49">
        <v>0</v>
      </c>
      <c r="AC133" s="49">
        <v>4965</v>
      </c>
      <c r="AD133" s="49">
        <v>0</v>
      </c>
      <c r="AE133" s="49">
        <v>0</v>
      </c>
      <c r="AF133" s="49">
        <v>5000</v>
      </c>
      <c r="AG133" s="49">
        <v>0</v>
      </c>
      <c r="AI133" s="49">
        <v>5000</v>
      </c>
      <c r="AJ133" s="49">
        <v>500</v>
      </c>
      <c r="AK133" s="49">
        <v>0</v>
      </c>
      <c r="AL133" s="49">
        <v>0</v>
      </c>
      <c r="AM133" s="49">
        <v>3000</v>
      </c>
      <c r="AN133" s="49">
        <v>0</v>
      </c>
      <c r="AO133" s="49">
        <v>0</v>
      </c>
      <c r="AP133" s="49">
        <v>4965</v>
      </c>
      <c r="AQ133" s="49">
        <v>0</v>
      </c>
      <c r="AR133" s="49">
        <v>0</v>
      </c>
      <c r="AS133" s="49">
        <v>5000</v>
      </c>
      <c r="AT133" s="49">
        <v>0</v>
      </c>
      <c r="AW133" s="49">
        <v>0</v>
      </c>
      <c r="AX133" s="49">
        <v>0</v>
      </c>
      <c r="AY133" s="49">
        <v>0</v>
      </c>
      <c r="AZ133" s="49">
        <v>0</v>
      </c>
      <c r="BA133" s="49">
        <v>0</v>
      </c>
      <c r="BB133" s="49">
        <v>0</v>
      </c>
      <c r="BC133" s="49">
        <v>0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</row>
    <row r="134" spans="1:60" ht="11.25">
      <c r="A134" s="24" t="s">
        <v>94</v>
      </c>
      <c r="B134" s="11" t="s">
        <v>41</v>
      </c>
      <c r="C134" s="19">
        <f t="shared" si="56"/>
        <v>18.534000127985962</v>
      </c>
      <c r="D134" s="19">
        <f t="shared" si="57"/>
        <v>36.98744099722959</v>
      </c>
      <c r="E134" s="19">
        <f t="shared" si="58"/>
        <v>33.485798550562876</v>
      </c>
      <c r="F134" s="19">
        <f t="shared" si="59"/>
        <v>40.89832447830736</v>
      </c>
      <c r="G134" s="19">
        <f t="shared" si="60"/>
        <v>44.606198627354445</v>
      </c>
      <c r="H134" s="19">
        <f t="shared" si="61"/>
        <v>38.21301585356294</v>
      </c>
      <c r="I134" s="19">
        <f t="shared" si="62"/>
        <v>67.79007916994784</v>
      </c>
      <c r="J134" s="19">
        <f t="shared" si="63"/>
        <v>29.470725094845022</v>
      </c>
      <c r="K134" s="19">
        <f t="shared" si="64"/>
        <v>39.16254098327257</v>
      </c>
      <c r="L134" s="19">
        <f t="shared" si="65"/>
        <v>36.469713494378865</v>
      </c>
      <c r="M134" s="19">
        <f t="shared" si="66"/>
        <v>49.93385093884737</v>
      </c>
      <c r="N134" s="19">
        <f t="shared" si="67"/>
        <v>120.81525739760099</v>
      </c>
      <c r="O134" s="14">
        <f t="shared" si="55"/>
        <v>556.3669457138958</v>
      </c>
      <c r="U134" s="10" t="s">
        <v>94</v>
      </c>
      <c r="V134" s="49">
        <v>172.55</v>
      </c>
      <c r="W134" s="49">
        <v>344.35</v>
      </c>
      <c r="X134" s="49">
        <v>311.75</v>
      </c>
      <c r="Y134" s="49">
        <v>380.76</v>
      </c>
      <c r="Z134" s="49">
        <v>415.28</v>
      </c>
      <c r="AA134" s="49">
        <v>355.76</v>
      </c>
      <c r="AB134" s="49">
        <v>631.12</v>
      </c>
      <c r="AC134" s="49">
        <v>274.37</v>
      </c>
      <c r="AD134" s="49">
        <v>364.6</v>
      </c>
      <c r="AE134" s="49">
        <v>339.53</v>
      </c>
      <c r="AF134" s="49">
        <v>464.88</v>
      </c>
      <c r="AG134" s="49">
        <v>1124.78</v>
      </c>
      <c r="AI134" s="49">
        <v>172.55</v>
      </c>
      <c r="AJ134" s="49">
        <v>344.35</v>
      </c>
      <c r="AK134" s="49">
        <v>311.75</v>
      </c>
      <c r="AL134" s="49">
        <v>380.76</v>
      </c>
      <c r="AM134" s="49">
        <v>415.28</v>
      </c>
      <c r="AN134" s="49">
        <v>355.76</v>
      </c>
      <c r="AO134" s="49">
        <v>631.12</v>
      </c>
      <c r="AP134" s="49">
        <v>274.37</v>
      </c>
      <c r="AQ134" s="49">
        <v>364.6</v>
      </c>
      <c r="AR134" s="49">
        <v>339.53</v>
      </c>
      <c r="AS134" s="49">
        <v>464.88</v>
      </c>
      <c r="AT134" s="49">
        <v>1124.78</v>
      </c>
      <c r="AW134" s="49">
        <v>0</v>
      </c>
      <c r="AX134" s="49">
        <v>0</v>
      </c>
      <c r="AY134" s="49">
        <v>0</v>
      </c>
      <c r="AZ134" s="49">
        <v>0</v>
      </c>
      <c r="BA134" s="49">
        <v>0</v>
      </c>
      <c r="BB134" s="49">
        <v>0</v>
      </c>
      <c r="BC134" s="49">
        <v>0</v>
      </c>
      <c r="BD134" s="49">
        <v>0</v>
      </c>
      <c r="BE134" s="49">
        <v>0</v>
      </c>
      <c r="BF134" s="49">
        <v>0</v>
      </c>
      <c r="BG134" s="49">
        <v>0</v>
      </c>
      <c r="BH134" s="49">
        <v>0</v>
      </c>
    </row>
    <row r="135" spans="1:60" ht="11.25">
      <c r="A135" s="24" t="s">
        <v>95</v>
      </c>
      <c r="B135" s="11" t="s">
        <v>96</v>
      </c>
      <c r="C135" s="19">
        <f t="shared" si="56"/>
        <v>32.223703496933</v>
      </c>
      <c r="D135" s="19">
        <f t="shared" si="57"/>
        <v>386.684441963196</v>
      </c>
      <c r="E135" s="19">
        <f t="shared" si="58"/>
        <v>0</v>
      </c>
      <c r="F135" s="19">
        <f t="shared" si="59"/>
        <v>0</v>
      </c>
      <c r="G135" s="19">
        <f t="shared" si="60"/>
        <v>0</v>
      </c>
      <c r="H135" s="19">
        <f t="shared" si="61"/>
        <v>0</v>
      </c>
      <c r="I135" s="19">
        <f t="shared" si="62"/>
        <v>0</v>
      </c>
      <c r="J135" s="19">
        <f t="shared" si="63"/>
        <v>0</v>
      </c>
      <c r="K135" s="19">
        <f t="shared" si="64"/>
        <v>0</v>
      </c>
      <c r="L135" s="19">
        <f t="shared" si="65"/>
        <v>32.223703496933</v>
      </c>
      <c r="M135" s="19">
        <f t="shared" si="66"/>
        <v>0</v>
      </c>
      <c r="N135" s="19">
        <f t="shared" si="67"/>
        <v>0</v>
      </c>
      <c r="O135" s="14">
        <f t="shared" si="55"/>
        <v>451.131848957062</v>
      </c>
      <c r="U135" s="10" t="s">
        <v>95</v>
      </c>
      <c r="V135" s="49">
        <v>300</v>
      </c>
      <c r="W135" s="49">
        <v>3600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49">
        <v>0</v>
      </c>
      <c r="AD135" s="49">
        <v>0</v>
      </c>
      <c r="AE135" s="49">
        <v>300</v>
      </c>
      <c r="AF135" s="49">
        <v>0</v>
      </c>
      <c r="AG135" s="49">
        <v>0</v>
      </c>
      <c r="AI135" s="49">
        <v>300</v>
      </c>
      <c r="AJ135" s="49">
        <v>3600</v>
      </c>
      <c r="AK135" s="49">
        <v>0</v>
      </c>
      <c r="AL135" s="49">
        <v>0</v>
      </c>
      <c r="AM135" s="49">
        <v>0</v>
      </c>
      <c r="AN135" s="49">
        <v>0</v>
      </c>
      <c r="AO135" s="49">
        <v>0</v>
      </c>
      <c r="AP135" s="49">
        <v>0</v>
      </c>
      <c r="AQ135" s="49">
        <v>0</v>
      </c>
      <c r="AR135" s="49">
        <v>300</v>
      </c>
      <c r="AS135" s="49">
        <v>0</v>
      </c>
      <c r="AT135" s="49">
        <v>0</v>
      </c>
      <c r="AW135" s="49">
        <v>0</v>
      </c>
      <c r="AX135" s="49">
        <v>0</v>
      </c>
      <c r="AY135" s="49">
        <v>0</v>
      </c>
      <c r="AZ135" s="49">
        <v>0</v>
      </c>
      <c r="BA135" s="49">
        <v>0</v>
      </c>
      <c r="BB135" s="49">
        <v>0</v>
      </c>
      <c r="BC135" s="49">
        <v>0</v>
      </c>
      <c r="BD135" s="49">
        <v>0</v>
      </c>
      <c r="BE135" s="49">
        <v>0</v>
      </c>
      <c r="BF135" s="49">
        <v>0</v>
      </c>
      <c r="BG135" s="49">
        <v>0</v>
      </c>
      <c r="BH135" s="49">
        <v>0</v>
      </c>
    </row>
    <row r="136" spans="1:60" ht="11.25">
      <c r="A136" s="48" t="s">
        <v>97</v>
      </c>
      <c r="B136" s="9" t="s">
        <v>115</v>
      </c>
      <c r="C136" s="19">
        <f t="shared" si="56"/>
        <v>0</v>
      </c>
      <c r="D136" s="19">
        <f t="shared" si="57"/>
        <v>0</v>
      </c>
      <c r="E136" s="19">
        <f t="shared" si="58"/>
        <v>0</v>
      </c>
      <c r="F136" s="19">
        <f t="shared" si="59"/>
        <v>0</v>
      </c>
      <c r="G136" s="19">
        <f t="shared" si="60"/>
        <v>0</v>
      </c>
      <c r="H136" s="19">
        <f t="shared" si="61"/>
        <v>0</v>
      </c>
      <c r="I136" s="19">
        <f t="shared" si="62"/>
        <v>0</v>
      </c>
      <c r="J136" s="19">
        <f t="shared" si="63"/>
        <v>0</v>
      </c>
      <c r="K136" s="19">
        <f t="shared" si="64"/>
        <v>0</v>
      </c>
      <c r="L136" s="19">
        <f t="shared" si="65"/>
        <v>0</v>
      </c>
      <c r="M136" s="19">
        <f t="shared" si="66"/>
        <v>0</v>
      </c>
      <c r="N136" s="19">
        <f t="shared" si="67"/>
        <v>0</v>
      </c>
      <c r="O136" s="14">
        <f t="shared" si="55"/>
        <v>0</v>
      </c>
      <c r="U136" s="10" t="s">
        <v>97</v>
      </c>
      <c r="V136" s="49">
        <v>0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I136" s="49">
        <v>0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W136" s="49">
        <v>0</v>
      </c>
      <c r="AX136" s="49">
        <v>0</v>
      </c>
      <c r="AY136" s="49">
        <v>0</v>
      </c>
      <c r="AZ136" s="49">
        <v>0</v>
      </c>
      <c r="BA136" s="49">
        <v>0</v>
      </c>
      <c r="BB136" s="49">
        <v>0</v>
      </c>
      <c r="BC136" s="49">
        <v>0</v>
      </c>
      <c r="BD136" s="49">
        <v>0</v>
      </c>
      <c r="BE136" s="49">
        <v>0</v>
      </c>
      <c r="BF136" s="49">
        <v>0</v>
      </c>
      <c r="BG136" s="49">
        <v>0</v>
      </c>
      <c r="BH136" s="49">
        <v>0</v>
      </c>
    </row>
    <row r="137" spans="1:60" ht="11.25">
      <c r="A137" s="24" t="s">
        <v>98</v>
      </c>
      <c r="B137" s="11" t="s">
        <v>99</v>
      </c>
      <c r="C137" s="19">
        <f t="shared" si="56"/>
        <v>537.0617249488832</v>
      </c>
      <c r="D137" s="19">
        <f t="shared" si="57"/>
        <v>553.9254631122782</v>
      </c>
      <c r="E137" s="19">
        <f t="shared" si="58"/>
        <v>0</v>
      </c>
      <c r="F137" s="19">
        <f t="shared" si="59"/>
        <v>0</v>
      </c>
      <c r="G137" s="19">
        <f t="shared" si="60"/>
        <v>37.59432074642183</v>
      </c>
      <c r="H137" s="19">
        <f t="shared" si="61"/>
        <v>4317.009557484113</v>
      </c>
      <c r="I137" s="19">
        <f t="shared" si="62"/>
        <v>13.319130778732305</v>
      </c>
      <c r="J137" s="19">
        <f t="shared" si="63"/>
        <v>0</v>
      </c>
      <c r="K137" s="19">
        <f t="shared" si="64"/>
        <v>0</v>
      </c>
      <c r="L137" s="19">
        <f t="shared" si="65"/>
        <v>1074.1234498977665</v>
      </c>
      <c r="M137" s="19">
        <f t="shared" si="66"/>
        <v>1589.7027058486944</v>
      </c>
      <c r="N137" s="19">
        <f t="shared" si="67"/>
        <v>273.9014797239305</v>
      </c>
      <c r="O137" s="14">
        <f t="shared" si="55"/>
        <v>8396.63783254082</v>
      </c>
      <c r="U137" s="10" t="s">
        <v>98</v>
      </c>
      <c r="V137" s="49">
        <v>5000</v>
      </c>
      <c r="W137" s="49">
        <v>5157</v>
      </c>
      <c r="X137" s="49">
        <v>0</v>
      </c>
      <c r="Y137" s="49">
        <v>0</v>
      </c>
      <c r="Z137" s="49">
        <v>350</v>
      </c>
      <c r="AA137" s="49">
        <v>40191</v>
      </c>
      <c r="AB137" s="49">
        <v>124</v>
      </c>
      <c r="AC137" s="49">
        <v>0</v>
      </c>
      <c r="AD137" s="49">
        <v>0</v>
      </c>
      <c r="AE137" s="49">
        <v>10000</v>
      </c>
      <c r="AF137" s="49">
        <v>14800</v>
      </c>
      <c r="AG137" s="49">
        <v>2550</v>
      </c>
      <c r="AI137" s="49">
        <v>5000</v>
      </c>
      <c r="AJ137" s="49">
        <v>5157</v>
      </c>
      <c r="AK137" s="49">
        <v>0</v>
      </c>
      <c r="AL137" s="49">
        <v>0</v>
      </c>
      <c r="AM137" s="49">
        <v>350</v>
      </c>
      <c r="AN137" s="49">
        <v>40191</v>
      </c>
      <c r="AO137" s="49">
        <v>124</v>
      </c>
      <c r="AP137" s="49">
        <v>0</v>
      </c>
      <c r="AQ137" s="49">
        <v>0</v>
      </c>
      <c r="AR137" s="49">
        <v>10000</v>
      </c>
      <c r="AS137" s="49">
        <v>14800</v>
      </c>
      <c r="AT137" s="49">
        <v>2550</v>
      </c>
      <c r="AW137" s="49">
        <v>0</v>
      </c>
      <c r="AX137" s="49">
        <v>0</v>
      </c>
      <c r="AY137" s="49">
        <v>0</v>
      </c>
      <c r="AZ137" s="49">
        <v>0</v>
      </c>
      <c r="BA137" s="49">
        <v>0</v>
      </c>
      <c r="BB137" s="49">
        <v>0</v>
      </c>
      <c r="BC137" s="49">
        <v>0</v>
      </c>
      <c r="BD137" s="49">
        <v>0</v>
      </c>
      <c r="BE137" s="49">
        <v>0</v>
      </c>
      <c r="BF137" s="49">
        <v>0</v>
      </c>
      <c r="BG137" s="49">
        <v>0</v>
      </c>
      <c r="BH137" s="49">
        <v>0</v>
      </c>
    </row>
    <row r="138" spans="1:60" ht="11.25">
      <c r="A138" s="24" t="s">
        <v>100</v>
      </c>
      <c r="B138" s="11" t="s">
        <v>193</v>
      </c>
      <c r="C138" s="19">
        <f t="shared" si="56"/>
        <v>324.49269421411526</v>
      </c>
      <c r="D138" s="19">
        <f t="shared" si="57"/>
        <v>0</v>
      </c>
      <c r="E138" s="19">
        <f t="shared" si="58"/>
        <v>0</v>
      </c>
      <c r="F138" s="19">
        <f t="shared" si="59"/>
        <v>0</v>
      </c>
      <c r="G138" s="19">
        <f t="shared" si="60"/>
        <v>322.23703496932995</v>
      </c>
      <c r="H138" s="19">
        <f t="shared" si="61"/>
        <v>187.97160373210914</v>
      </c>
      <c r="I138" s="19">
        <f t="shared" si="62"/>
        <v>105.26409808998112</v>
      </c>
      <c r="J138" s="19">
        <f t="shared" si="63"/>
        <v>0</v>
      </c>
      <c r="K138" s="19">
        <f t="shared" si="64"/>
        <v>0</v>
      </c>
      <c r="L138" s="19">
        <f t="shared" si="65"/>
        <v>103.00843884519581</v>
      </c>
      <c r="M138" s="19">
        <f t="shared" si="66"/>
        <v>24.16777762269975</v>
      </c>
      <c r="N138" s="19">
        <f t="shared" si="67"/>
        <v>0</v>
      </c>
      <c r="O138" s="14">
        <f t="shared" si="55"/>
        <v>1067.141647473431</v>
      </c>
      <c r="U138" s="10" t="s">
        <v>100</v>
      </c>
      <c r="V138" s="49">
        <v>3021</v>
      </c>
      <c r="W138" s="49">
        <v>0</v>
      </c>
      <c r="X138" s="49">
        <v>0</v>
      </c>
      <c r="Y138" s="49">
        <v>0</v>
      </c>
      <c r="Z138" s="49">
        <v>3000</v>
      </c>
      <c r="AA138" s="49">
        <v>1750</v>
      </c>
      <c r="AB138" s="49">
        <v>980</v>
      </c>
      <c r="AC138" s="49">
        <v>0</v>
      </c>
      <c r="AD138" s="49">
        <v>0</v>
      </c>
      <c r="AE138" s="49">
        <v>959</v>
      </c>
      <c r="AF138" s="49">
        <v>225</v>
      </c>
      <c r="AG138" s="49">
        <v>0</v>
      </c>
      <c r="AI138" s="49">
        <v>3021</v>
      </c>
      <c r="AJ138" s="49">
        <v>0</v>
      </c>
      <c r="AK138" s="49">
        <v>0</v>
      </c>
      <c r="AL138" s="49">
        <v>0</v>
      </c>
      <c r="AM138" s="49">
        <v>3000</v>
      </c>
      <c r="AN138" s="49">
        <v>1750</v>
      </c>
      <c r="AO138" s="49">
        <v>980</v>
      </c>
      <c r="AP138" s="49">
        <v>0</v>
      </c>
      <c r="AQ138" s="49">
        <v>0</v>
      </c>
      <c r="AR138" s="49">
        <v>959</v>
      </c>
      <c r="AS138" s="49">
        <v>225</v>
      </c>
      <c r="AT138" s="49">
        <v>0</v>
      </c>
      <c r="AW138" s="49">
        <v>0</v>
      </c>
      <c r="AX138" s="49">
        <v>0</v>
      </c>
      <c r="AY138" s="49">
        <v>0</v>
      </c>
      <c r="AZ138" s="49">
        <v>0</v>
      </c>
      <c r="BA138" s="49">
        <v>0</v>
      </c>
      <c r="BB138" s="49">
        <v>0</v>
      </c>
      <c r="BC138" s="49">
        <v>0</v>
      </c>
      <c r="BD138" s="49">
        <v>0</v>
      </c>
      <c r="BE138" s="49">
        <v>0</v>
      </c>
      <c r="BF138" s="49">
        <v>0</v>
      </c>
      <c r="BG138" s="49">
        <v>0</v>
      </c>
      <c r="BH138" s="49">
        <v>0</v>
      </c>
    </row>
    <row r="139" spans="1:60" ht="11.25">
      <c r="A139" s="10" t="s">
        <v>101</v>
      </c>
      <c r="B139" s="9" t="s">
        <v>102</v>
      </c>
      <c r="C139" s="19">
        <f t="shared" si="56"/>
        <v>533.3108858618402</v>
      </c>
      <c r="D139" s="19">
        <f t="shared" si="57"/>
        <v>301.74813016253006</v>
      </c>
      <c r="E139" s="19">
        <f t="shared" si="58"/>
        <v>509.8498814691732</v>
      </c>
      <c r="F139" s="19">
        <f t="shared" si="59"/>
        <v>299.8931189645566</v>
      </c>
      <c r="G139" s="19">
        <f t="shared" si="60"/>
        <v>780.2969801782325</v>
      </c>
      <c r="H139" s="19">
        <f t="shared" si="61"/>
        <v>277.0830333825277</v>
      </c>
      <c r="I139" s="19">
        <f t="shared" si="62"/>
        <v>506.7692954148664</v>
      </c>
      <c r="J139" s="19">
        <f t="shared" si="63"/>
        <v>394.669475689736</v>
      </c>
      <c r="K139" s="19">
        <f t="shared" si="64"/>
        <v>4954.580236010281</v>
      </c>
      <c r="L139" s="19">
        <f t="shared" si="65"/>
        <v>500.0259483964083</v>
      </c>
      <c r="M139" s="19">
        <f t="shared" si="66"/>
        <v>417.9908440339163</v>
      </c>
      <c r="N139" s="19">
        <f t="shared" si="67"/>
        <v>284.9144674557323</v>
      </c>
      <c r="O139" s="14">
        <f t="shared" si="55"/>
        <v>9761.132297019802</v>
      </c>
      <c r="U139" s="7" t="s">
        <v>101</v>
      </c>
      <c r="V139" s="49">
        <v>4965.08</v>
      </c>
      <c r="W139" s="49">
        <v>2809.25</v>
      </c>
      <c r="X139" s="49">
        <v>4746.66</v>
      </c>
      <c r="Y139" s="49">
        <v>2791.98</v>
      </c>
      <c r="Z139" s="49">
        <v>7264.5</v>
      </c>
      <c r="AA139" s="49">
        <v>2579.62</v>
      </c>
      <c r="AB139" s="49">
        <v>4717.98</v>
      </c>
      <c r="AC139" s="49">
        <v>3674.34</v>
      </c>
      <c r="AD139" s="49">
        <v>46126.73</v>
      </c>
      <c r="AE139" s="49">
        <v>4655.2</v>
      </c>
      <c r="AF139" s="49">
        <v>3891.46</v>
      </c>
      <c r="AG139" s="49">
        <v>2652.53</v>
      </c>
      <c r="AI139" s="49">
        <v>0</v>
      </c>
      <c r="AJ139" s="49">
        <v>0</v>
      </c>
      <c r="AK139" s="49">
        <v>0</v>
      </c>
      <c r="AL139" s="49">
        <v>0</v>
      </c>
      <c r="AM139" s="49">
        <v>40000</v>
      </c>
      <c r="AN139" s="49">
        <v>0</v>
      </c>
      <c r="AO139" s="49">
        <v>20400</v>
      </c>
      <c r="AP139" s="49">
        <v>75000</v>
      </c>
      <c r="AQ139" s="49">
        <v>0</v>
      </c>
      <c r="AR139" s="49">
        <v>0</v>
      </c>
      <c r="AS139" s="49">
        <v>0</v>
      </c>
      <c r="AT139" s="49">
        <v>0</v>
      </c>
      <c r="AV139" s="7" t="s">
        <v>101</v>
      </c>
      <c r="AW139" s="49">
        <v>0</v>
      </c>
      <c r="AX139" s="49">
        <v>0</v>
      </c>
      <c r="AY139" s="49">
        <v>0</v>
      </c>
      <c r="AZ139" s="49">
        <v>0</v>
      </c>
      <c r="BA139" s="49">
        <v>0</v>
      </c>
      <c r="BB139" s="49">
        <v>0</v>
      </c>
      <c r="BC139" s="49">
        <v>0</v>
      </c>
      <c r="BD139" s="49">
        <v>0</v>
      </c>
      <c r="BE139" s="49">
        <v>0</v>
      </c>
      <c r="BF139" s="49">
        <v>0</v>
      </c>
      <c r="BG139" s="49">
        <v>0</v>
      </c>
      <c r="BH139" s="49">
        <v>0</v>
      </c>
    </row>
    <row r="140" spans="1:60" ht="11.25">
      <c r="A140" s="10" t="s">
        <v>103</v>
      </c>
      <c r="B140" s="9" t="s">
        <v>104</v>
      </c>
      <c r="C140" s="21">
        <f>C150*0.01</f>
        <v>1201.6276</v>
      </c>
      <c r="D140" s="21">
        <f aca="true" t="shared" si="68" ref="D140:N140">D150*0.01</f>
        <v>1201.6276</v>
      </c>
      <c r="E140" s="21">
        <f t="shared" si="68"/>
        <v>1201.6276</v>
      </c>
      <c r="F140" s="21">
        <f t="shared" si="68"/>
        <v>1201.6276</v>
      </c>
      <c r="G140" s="21">
        <f t="shared" si="68"/>
        <v>1661.1312</v>
      </c>
      <c r="H140" s="21">
        <f t="shared" si="68"/>
        <v>1661.1312</v>
      </c>
      <c r="I140" s="21">
        <f t="shared" si="68"/>
        <v>1607.5160999999998</v>
      </c>
      <c r="J140" s="21">
        <f t="shared" si="68"/>
        <v>1659.5219</v>
      </c>
      <c r="K140" s="21">
        <f t="shared" si="68"/>
        <v>1565.8812</v>
      </c>
      <c r="L140" s="21">
        <f t="shared" si="68"/>
        <v>1553.149</v>
      </c>
      <c r="M140" s="21">
        <f t="shared" si="68"/>
        <v>1660.6749</v>
      </c>
      <c r="N140" s="21">
        <f t="shared" si="68"/>
        <v>1660.6749</v>
      </c>
      <c r="O140" s="14">
        <f t="shared" si="55"/>
        <v>17836.190799999997</v>
      </c>
      <c r="AH140" s="7" t="s">
        <v>101</v>
      </c>
      <c r="AI140" s="49">
        <v>4965.08</v>
      </c>
      <c r="AJ140" s="49">
        <v>2809.25</v>
      </c>
      <c r="AK140" s="49">
        <v>4746.66</v>
      </c>
      <c r="AL140" s="49">
        <v>2791.98</v>
      </c>
      <c r="AM140" s="49">
        <v>7264.5</v>
      </c>
      <c r="AN140" s="49">
        <v>2579.62</v>
      </c>
      <c r="AO140" s="49">
        <v>4717.98</v>
      </c>
      <c r="AP140" s="49">
        <v>3674.34</v>
      </c>
      <c r="AQ140" s="49">
        <v>3066.73</v>
      </c>
      <c r="AR140" s="49">
        <v>4655.2</v>
      </c>
      <c r="AS140" s="49">
        <v>3891.46</v>
      </c>
      <c r="AT140" s="49">
        <v>2652.53</v>
      </c>
      <c r="AV140" s="7" t="s">
        <v>116</v>
      </c>
      <c r="AW140" s="49">
        <v>0</v>
      </c>
      <c r="AX140" s="49">
        <v>0</v>
      </c>
      <c r="AY140" s="49">
        <v>0</v>
      </c>
      <c r="AZ140" s="49">
        <v>13798</v>
      </c>
      <c r="BA140" s="49">
        <v>0</v>
      </c>
      <c r="BB140" s="49">
        <v>2000</v>
      </c>
      <c r="BC140" s="49">
        <v>0</v>
      </c>
      <c r="BD140" s="49">
        <v>0</v>
      </c>
      <c r="BE140" s="49">
        <v>0</v>
      </c>
      <c r="BF140" s="49">
        <v>0</v>
      </c>
      <c r="BG140" s="49">
        <v>0</v>
      </c>
      <c r="BH140" s="49">
        <v>0</v>
      </c>
    </row>
    <row r="141" spans="1:15" ht="45">
      <c r="A141" s="32"/>
      <c r="B141" s="33" t="s">
        <v>105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14">
        <f t="shared" si="55"/>
        <v>0</v>
      </c>
    </row>
    <row r="142" spans="1:46" ht="33.75">
      <c r="A142" s="32"/>
      <c r="B142" s="33" t="s">
        <v>226</v>
      </c>
      <c r="C142" s="34">
        <f>AW140</f>
        <v>0</v>
      </c>
      <c r="D142" s="34">
        <f aca="true" t="shared" si="69" ref="D142:N142">AX140</f>
        <v>0</v>
      </c>
      <c r="E142" s="34">
        <f t="shared" si="69"/>
        <v>0</v>
      </c>
      <c r="F142" s="34">
        <f t="shared" si="69"/>
        <v>13798</v>
      </c>
      <c r="G142" s="34">
        <f t="shared" si="69"/>
        <v>0</v>
      </c>
      <c r="H142" s="34">
        <f t="shared" si="69"/>
        <v>2000</v>
      </c>
      <c r="I142" s="34">
        <f t="shared" si="69"/>
        <v>0</v>
      </c>
      <c r="J142" s="34">
        <f t="shared" si="69"/>
        <v>0</v>
      </c>
      <c r="K142" s="34">
        <f t="shared" si="69"/>
        <v>0</v>
      </c>
      <c r="L142" s="34">
        <f t="shared" si="69"/>
        <v>0</v>
      </c>
      <c r="M142" s="34">
        <f t="shared" si="69"/>
        <v>0</v>
      </c>
      <c r="N142" s="34">
        <f t="shared" si="69"/>
        <v>0</v>
      </c>
      <c r="O142" s="14">
        <f t="shared" si="55"/>
        <v>15798</v>
      </c>
      <c r="AH142" s="7" t="s">
        <v>116</v>
      </c>
      <c r="AI142" s="49">
        <v>14093.66</v>
      </c>
      <c r="AJ142" s="49">
        <v>0</v>
      </c>
      <c r="AK142" s="49">
        <v>0</v>
      </c>
      <c r="AL142" s="49">
        <v>0</v>
      </c>
      <c r="AM142" s="49">
        <v>0</v>
      </c>
      <c r="AN142" s="49">
        <v>400</v>
      </c>
      <c r="AO142" s="49">
        <v>2057.96</v>
      </c>
      <c r="AP142" s="49">
        <v>0</v>
      </c>
      <c r="AQ142" s="49">
        <v>0</v>
      </c>
      <c r="AR142" s="49">
        <v>0</v>
      </c>
      <c r="AS142" s="49">
        <v>0</v>
      </c>
      <c r="AT142" s="49">
        <v>155</v>
      </c>
    </row>
    <row r="143" spans="2:15" ht="11.25">
      <c r="B143" s="35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19"/>
      <c r="O143" s="14"/>
    </row>
    <row r="144" spans="2:23" ht="11.25">
      <c r="B144" s="18" t="s">
        <v>177</v>
      </c>
      <c r="C144" s="14">
        <f>C6+C19+C108</f>
        <v>102592.0739253448</v>
      </c>
      <c r="D144" s="14">
        <f aca="true" t="shared" si="70" ref="D144:N144">D6+D19+D108</f>
        <v>105757.30559621022</v>
      </c>
      <c r="E144" s="14">
        <f t="shared" si="70"/>
        <v>104350.28230302295</v>
      </c>
      <c r="F144" s="14">
        <f t="shared" si="70"/>
        <v>130337.48599167906</v>
      </c>
      <c r="G144" s="14">
        <f t="shared" si="70"/>
        <v>118739.48755103788</v>
      </c>
      <c r="H144" s="14">
        <f t="shared" si="70"/>
        <v>144641.17318036256</v>
      </c>
      <c r="I144" s="14">
        <f t="shared" si="70"/>
        <v>287420.8978199968</v>
      </c>
      <c r="J144" s="14">
        <f t="shared" si="70"/>
        <v>156459.26782249662</v>
      </c>
      <c r="K144" s="14">
        <f t="shared" si="70"/>
        <v>124784.74839037115</v>
      </c>
      <c r="L144" s="14">
        <f t="shared" si="70"/>
        <v>150505.61364050163</v>
      </c>
      <c r="M144" s="14">
        <f t="shared" si="70"/>
        <v>154915.63186538813</v>
      </c>
      <c r="N144" s="14">
        <f t="shared" si="70"/>
        <v>132280.47900531837</v>
      </c>
      <c r="O144" s="14">
        <f>SUM(C144:N144)</f>
        <v>1712784.44709173</v>
      </c>
      <c r="Q144" s="13">
        <f>(O108+O157)/N146/12</f>
        <v>14.302567432055568</v>
      </c>
      <c r="U144" s="12" t="s">
        <v>76</v>
      </c>
      <c r="V144" s="12" t="s">
        <v>77</v>
      </c>
      <c r="W144" s="12" t="s">
        <v>78</v>
      </c>
    </row>
    <row r="145" spans="2:23" ht="11.25">
      <c r="B145" s="9" t="s">
        <v>106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4"/>
      <c r="T145" s="25">
        <v>41974</v>
      </c>
      <c r="U145" s="9"/>
      <c r="V145" s="9"/>
      <c r="W145" s="28">
        <v>-207905.38727634476</v>
      </c>
    </row>
    <row r="146" spans="2:23" ht="11.25">
      <c r="B146" s="9" t="s">
        <v>107</v>
      </c>
      <c r="C146" s="71">
        <v>4481.6</v>
      </c>
      <c r="D146" s="71">
        <v>4481.6</v>
      </c>
      <c r="E146" s="71">
        <v>4481.6</v>
      </c>
      <c r="F146" s="71">
        <v>4481.6</v>
      </c>
      <c r="G146" s="71">
        <v>4481.6</v>
      </c>
      <c r="H146" s="71">
        <v>4481.6</v>
      </c>
      <c r="I146" s="71">
        <v>4481.6</v>
      </c>
      <c r="J146" s="71">
        <v>4481.6</v>
      </c>
      <c r="K146" s="71">
        <v>4481.6</v>
      </c>
      <c r="L146" s="71">
        <v>4481.6</v>
      </c>
      <c r="M146" s="71">
        <v>4481.6</v>
      </c>
      <c r="N146" s="71">
        <v>4481.6</v>
      </c>
      <c r="O146" s="14"/>
      <c r="T146" s="25">
        <v>42005</v>
      </c>
      <c r="U146" s="26">
        <v>102314.3</v>
      </c>
      <c r="V146" s="27">
        <v>120162.76</v>
      </c>
      <c r="W146" s="28">
        <v>-225753.84727634487</v>
      </c>
    </row>
    <row r="147" spans="2:23" ht="11.25">
      <c r="B147" s="9" t="s">
        <v>108</v>
      </c>
      <c r="C147" s="26">
        <v>41723.323333333356</v>
      </c>
      <c r="D147" s="26">
        <v>41723.323333333356</v>
      </c>
      <c r="E147" s="26">
        <v>41723.323333333356</v>
      </c>
      <c r="F147" s="26">
        <v>41723.323333333356</v>
      </c>
      <c r="G147" s="26">
        <v>41723.323333333356</v>
      </c>
      <c r="H147" s="26">
        <v>41723.323333333356</v>
      </c>
      <c r="I147" s="26">
        <v>41723.323333333356</v>
      </c>
      <c r="J147" s="26">
        <v>41723.323333333356</v>
      </c>
      <c r="K147" s="26">
        <v>41723.323333333356</v>
      </c>
      <c r="L147" s="26">
        <v>41723.323333333356</v>
      </c>
      <c r="M147" s="26">
        <v>41723.323333333356</v>
      </c>
      <c r="N147" s="26">
        <v>41723.323333333356</v>
      </c>
      <c r="O147" s="14"/>
      <c r="T147" s="25">
        <v>42036</v>
      </c>
      <c r="U147" s="26">
        <v>117611.32</v>
      </c>
      <c r="V147" s="27">
        <v>120162.76</v>
      </c>
      <c r="W147" s="28">
        <v>-228305.28727634493</v>
      </c>
    </row>
    <row r="148" spans="2:23" ht="11.25">
      <c r="B148" s="9" t="s">
        <v>109</v>
      </c>
      <c r="C148" s="37">
        <f aca="true" t="shared" si="71" ref="C148:N148">C146/C147</f>
        <v>0.10741234498977666</v>
      </c>
      <c r="D148" s="37">
        <f t="shared" si="71"/>
        <v>0.10741234498977666</v>
      </c>
      <c r="E148" s="37">
        <f t="shared" si="71"/>
        <v>0.10741234498977666</v>
      </c>
      <c r="F148" s="37">
        <f t="shared" si="71"/>
        <v>0.10741234498977666</v>
      </c>
      <c r="G148" s="37">
        <f t="shared" si="71"/>
        <v>0.10741234498977666</v>
      </c>
      <c r="H148" s="37">
        <f t="shared" si="71"/>
        <v>0.10741234498977666</v>
      </c>
      <c r="I148" s="37">
        <f t="shared" si="71"/>
        <v>0.10741234498977666</v>
      </c>
      <c r="J148" s="37">
        <f t="shared" si="71"/>
        <v>0.10741234498977666</v>
      </c>
      <c r="K148" s="37">
        <f t="shared" si="71"/>
        <v>0.10741234498977666</v>
      </c>
      <c r="L148" s="37">
        <f t="shared" si="71"/>
        <v>0.10741234498977666</v>
      </c>
      <c r="M148" s="37">
        <f t="shared" si="71"/>
        <v>0.10741234498977666</v>
      </c>
      <c r="N148" s="37">
        <f t="shared" si="71"/>
        <v>0.10741234498977666</v>
      </c>
      <c r="O148" s="14"/>
      <c r="T148" s="25">
        <v>42064</v>
      </c>
      <c r="U148" s="26">
        <v>113775.66</v>
      </c>
      <c r="V148" s="27">
        <v>120162.76</v>
      </c>
      <c r="W148" s="28">
        <v>-234692.38727634485</v>
      </c>
    </row>
    <row r="149" spans="20:23" ht="11.25">
      <c r="T149" s="25">
        <v>42095</v>
      </c>
      <c r="U149" s="26">
        <v>123416.86</v>
      </c>
      <c r="V149" s="27">
        <v>120162.76</v>
      </c>
      <c r="W149" s="28">
        <v>-231438.28727634475</v>
      </c>
    </row>
    <row r="150" spans="2:23" ht="11.25">
      <c r="B150" s="18" t="s">
        <v>178</v>
      </c>
      <c r="C150" s="27">
        <f>V146</f>
        <v>120162.76</v>
      </c>
      <c r="D150" s="27">
        <f>V147</f>
        <v>120162.76</v>
      </c>
      <c r="E150" s="27">
        <f>V148</f>
        <v>120162.76</v>
      </c>
      <c r="F150" s="27">
        <f>V149</f>
        <v>120162.76</v>
      </c>
      <c r="G150" s="27">
        <f>V150</f>
        <v>166113.12</v>
      </c>
      <c r="H150" s="27">
        <f>V151</f>
        <v>166113.12</v>
      </c>
      <c r="I150" s="27">
        <f>V152</f>
        <v>160751.61</v>
      </c>
      <c r="J150" s="27">
        <f>V153</f>
        <v>165952.19</v>
      </c>
      <c r="K150" s="27">
        <f>V154</f>
        <v>156588.12</v>
      </c>
      <c r="L150" s="27">
        <f>V155</f>
        <v>155314.9</v>
      </c>
      <c r="M150" s="27">
        <f>V156</f>
        <v>166067.49</v>
      </c>
      <c r="N150" s="27">
        <f>V157</f>
        <v>166067.49</v>
      </c>
      <c r="O150" s="14">
        <f>SUM(C150:N150)</f>
        <v>1783619.0799999996</v>
      </c>
      <c r="T150" s="25">
        <v>42125</v>
      </c>
      <c r="U150" s="26">
        <v>127319.08</v>
      </c>
      <c r="V150" s="27">
        <v>166113.12</v>
      </c>
      <c r="W150" s="28">
        <v>-270232.32727634493</v>
      </c>
    </row>
    <row r="151" spans="2:23" ht="11.25">
      <c r="B151" s="9" t="s">
        <v>110</v>
      </c>
      <c r="C151" s="26">
        <f>U146</f>
        <v>102314.3</v>
      </c>
      <c r="D151" s="26">
        <f>U147</f>
        <v>117611.32</v>
      </c>
      <c r="E151" s="26">
        <f>U148</f>
        <v>113775.66</v>
      </c>
      <c r="F151" s="26">
        <f>U149</f>
        <v>123416.86</v>
      </c>
      <c r="G151" s="26">
        <f>U150</f>
        <v>127319.08</v>
      </c>
      <c r="H151" s="26">
        <f>U151</f>
        <v>149885.78</v>
      </c>
      <c r="I151" s="26">
        <f>U152</f>
        <v>194134.97</v>
      </c>
      <c r="J151" s="29">
        <f>U153</f>
        <v>141296</v>
      </c>
      <c r="K151" s="29">
        <f>U154</f>
        <v>161354.58</v>
      </c>
      <c r="L151" s="29">
        <f>U155</f>
        <v>139629.3</v>
      </c>
      <c r="M151" s="31">
        <f>U156</f>
        <v>175675.49</v>
      </c>
      <c r="N151" s="29">
        <f>U157</f>
        <v>194749.72</v>
      </c>
      <c r="O151" s="19">
        <f>SUM(C151:N151)</f>
        <v>1741163.06</v>
      </c>
      <c r="T151" s="25">
        <v>42156</v>
      </c>
      <c r="U151" s="26">
        <v>149885.78</v>
      </c>
      <c r="V151" s="27">
        <v>166113.12</v>
      </c>
      <c r="W151" s="28">
        <v>-286459.66727634496</v>
      </c>
    </row>
    <row r="152" spans="2:23" ht="11.25">
      <c r="B152" s="9" t="s">
        <v>111</v>
      </c>
      <c r="C152" s="26"/>
      <c r="D152" s="26"/>
      <c r="E152" s="26"/>
      <c r="F152" s="26"/>
      <c r="G152" s="26"/>
      <c r="H152" s="26"/>
      <c r="I152" s="26"/>
      <c r="J152" s="29"/>
      <c r="K152" s="29"/>
      <c r="L152" s="29"/>
      <c r="M152" s="31"/>
      <c r="N152" s="29"/>
      <c r="O152" s="19">
        <f>SUM(C152:N152)</f>
        <v>0</v>
      </c>
      <c r="T152" s="25">
        <v>42186</v>
      </c>
      <c r="U152" s="26">
        <v>194134.97</v>
      </c>
      <c r="V152" s="27">
        <v>160751.61</v>
      </c>
      <c r="W152" s="28">
        <v>-253076.30727634495</v>
      </c>
    </row>
    <row r="153" spans="2:23" ht="11.25">
      <c r="B153" s="9" t="s">
        <v>397</v>
      </c>
      <c r="C153" s="38">
        <f aca="true" t="shared" si="72" ref="C153:N153">(C151-C152)/C150</f>
        <v>0.8514642972581522</v>
      </c>
      <c r="D153" s="38">
        <f t="shared" si="72"/>
        <v>0.9787667992978857</v>
      </c>
      <c r="E153" s="38">
        <f t="shared" si="72"/>
        <v>0.9468462608548606</v>
      </c>
      <c r="F153" s="38">
        <f t="shared" si="72"/>
        <v>1.027080769449703</v>
      </c>
      <c r="G153" s="38">
        <f t="shared" si="72"/>
        <v>0.7664601086295894</v>
      </c>
      <c r="H153" s="38">
        <f t="shared" si="72"/>
        <v>0.9023115091691735</v>
      </c>
      <c r="I153" s="38">
        <f t="shared" si="72"/>
        <v>1.207670455057962</v>
      </c>
      <c r="J153" s="38">
        <f t="shared" si="72"/>
        <v>0.8514259438215308</v>
      </c>
      <c r="K153" s="38">
        <f t="shared" si="72"/>
        <v>1.03043947395243</v>
      </c>
      <c r="L153" s="38">
        <f t="shared" si="72"/>
        <v>0.8990077577875657</v>
      </c>
      <c r="M153" s="38">
        <f t="shared" si="72"/>
        <v>1.057855995776175</v>
      </c>
      <c r="N153" s="38">
        <f t="shared" si="72"/>
        <v>1.172714298265121</v>
      </c>
      <c r="O153" s="38">
        <f>(O151-O152)/O150</f>
        <v>0.976196700026331</v>
      </c>
      <c r="T153" s="25">
        <v>42217</v>
      </c>
      <c r="U153" s="29">
        <v>141296</v>
      </c>
      <c r="V153" s="27">
        <v>165952.19</v>
      </c>
      <c r="W153" s="28">
        <v>-277732.49727634486</v>
      </c>
    </row>
    <row r="154" spans="2:23" ht="11.25">
      <c r="B154" s="39" t="s">
        <v>112</v>
      </c>
      <c r="C154" s="40">
        <f>W145</f>
        <v>-207905.38727634476</v>
      </c>
      <c r="D154" s="40">
        <f>W146</f>
        <v>-225753.84727634487</v>
      </c>
      <c r="E154" s="40">
        <f>W147</f>
        <v>-228305.28727634493</v>
      </c>
      <c r="F154" s="40">
        <f>W148</f>
        <v>-234692.38727634485</v>
      </c>
      <c r="G154" s="40">
        <f>W149</f>
        <v>-231438.28727634475</v>
      </c>
      <c r="H154" s="40">
        <f>W150</f>
        <v>-270232.32727634493</v>
      </c>
      <c r="I154" s="40">
        <f>W151</f>
        <v>-286459.66727634496</v>
      </c>
      <c r="J154" s="40">
        <f>W152</f>
        <v>-253076.30727634495</v>
      </c>
      <c r="K154" s="40">
        <f>W153</f>
        <v>-277732.49727634486</v>
      </c>
      <c r="L154" s="40">
        <f>W154</f>
        <v>-272966.0372763448</v>
      </c>
      <c r="M154" s="40">
        <f>W155</f>
        <v>-288651.6372763448</v>
      </c>
      <c r="N154" s="40">
        <f>W156</f>
        <v>-279043.6372763449</v>
      </c>
      <c r="O154" s="40">
        <f>W157</f>
        <v>-250361.40727634478</v>
      </c>
      <c r="T154" s="25">
        <v>42248</v>
      </c>
      <c r="U154" s="29">
        <v>161354.58</v>
      </c>
      <c r="V154" s="27">
        <v>156588.12</v>
      </c>
      <c r="W154" s="28">
        <v>-272966.0372763448</v>
      </c>
    </row>
    <row r="155" spans="2:23" ht="11.25">
      <c r="B155" s="41" t="s">
        <v>163</v>
      </c>
      <c r="C155" s="14">
        <f>C144</f>
        <v>102592.0739253448</v>
      </c>
      <c r="D155" s="14">
        <f aca="true" t="shared" si="73" ref="D155:N155">D144</f>
        <v>105757.30559621022</v>
      </c>
      <c r="E155" s="14">
        <f t="shared" si="73"/>
        <v>104350.28230302295</v>
      </c>
      <c r="F155" s="14">
        <f t="shared" si="73"/>
        <v>130337.48599167906</v>
      </c>
      <c r="G155" s="14">
        <f t="shared" si="73"/>
        <v>118739.48755103788</v>
      </c>
      <c r="H155" s="14">
        <f t="shared" si="73"/>
        <v>144641.17318036256</v>
      </c>
      <c r="I155" s="14">
        <f t="shared" si="73"/>
        <v>287420.8978199968</v>
      </c>
      <c r="J155" s="14">
        <f t="shared" si="73"/>
        <v>156459.26782249662</v>
      </c>
      <c r="K155" s="14">
        <f t="shared" si="73"/>
        <v>124784.74839037115</v>
      </c>
      <c r="L155" s="14">
        <f t="shared" si="73"/>
        <v>150505.61364050163</v>
      </c>
      <c r="M155" s="14">
        <f t="shared" si="73"/>
        <v>154915.63186538813</v>
      </c>
      <c r="N155" s="14">
        <f t="shared" si="73"/>
        <v>132280.47900531837</v>
      </c>
      <c r="O155" s="14">
        <f>SUM(C155:N155)</f>
        <v>1712784.44709173</v>
      </c>
      <c r="T155" s="25">
        <v>42278</v>
      </c>
      <c r="U155" s="29">
        <v>139629.3</v>
      </c>
      <c r="V155" s="27">
        <v>155314.9</v>
      </c>
      <c r="W155" s="28">
        <v>-288651.6372763448</v>
      </c>
    </row>
    <row r="156" spans="2:23" ht="11.25">
      <c r="B156" s="41"/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4" t="s">
        <v>113</v>
      </c>
      <c r="O156" s="14">
        <f>O76</f>
        <v>0</v>
      </c>
      <c r="T156" s="25">
        <v>42309</v>
      </c>
      <c r="U156" s="31">
        <v>175675.49</v>
      </c>
      <c r="V156" s="27">
        <v>166067.49</v>
      </c>
      <c r="W156" s="28">
        <v>-279043.6372763449</v>
      </c>
    </row>
    <row r="157" spans="2:23" ht="11.25">
      <c r="B157" s="41" t="s">
        <v>114</v>
      </c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14">
        <f>O150*0.05</f>
        <v>89180.95399999998</v>
      </c>
      <c r="T157" s="25">
        <v>42339</v>
      </c>
      <c r="U157" s="29">
        <v>194749.72</v>
      </c>
      <c r="V157" s="27">
        <v>166067.49</v>
      </c>
      <c r="W157" s="28">
        <v>-250361.40727634478</v>
      </c>
    </row>
    <row r="158" spans="2:15" ht="11.25">
      <c r="B158" s="9" t="s">
        <v>164</v>
      </c>
      <c r="C158" s="60"/>
      <c r="D158" s="58"/>
      <c r="E158" s="58"/>
      <c r="F158" s="58" t="s">
        <v>165</v>
      </c>
      <c r="G158" s="58"/>
      <c r="H158" s="58"/>
      <c r="I158" s="58"/>
      <c r="J158" s="58"/>
      <c r="K158" s="58"/>
      <c r="L158" s="58"/>
      <c r="M158" s="58"/>
      <c r="N158" s="61"/>
      <c r="O158" s="70">
        <v>-132452.15</v>
      </c>
    </row>
    <row r="159" spans="2:16" ht="11.25">
      <c r="B159" s="9" t="s">
        <v>166</v>
      </c>
      <c r="C159" s="60"/>
      <c r="D159" s="58"/>
      <c r="E159" s="58"/>
      <c r="F159" s="45" t="s">
        <v>165</v>
      </c>
      <c r="G159" s="58"/>
      <c r="H159" s="58"/>
      <c r="I159" s="58"/>
      <c r="J159" s="58"/>
      <c r="K159" s="58"/>
      <c r="L159" s="58"/>
      <c r="M159" s="58"/>
      <c r="N159" s="61"/>
      <c r="O159" s="70">
        <v>275873.629685666</v>
      </c>
      <c r="P159" s="64"/>
    </row>
    <row r="160" spans="2:15" ht="11.25">
      <c r="B160" s="9" t="s">
        <v>227</v>
      </c>
      <c r="C160" s="62"/>
      <c r="D160" s="59"/>
      <c r="E160" s="59"/>
      <c r="F160" s="45" t="s">
        <v>165</v>
      </c>
      <c r="G160" s="59"/>
      <c r="H160" s="59"/>
      <c r="I160" s="59"/>
      <c r="J160" s="59"/>
      <c r="K160" s="59"/>
      <c r="L160" s="59"/>
      <c r="M160" s="59"/>
      <c r="N160" s="63"/>
      <c r="O160" s="14">
        <f>O151-O144-O157</f>
        <v>-60802.341091730006</v>
      </c>
    </row>
    <row r="161" spans="2:15" ht="11.25">
      <c r="B161" s="9" t="s">
        <v>228</v>
      </c>
      <c r="C161" s="62"/>
      <c r="D161" s="59"/>
      <c r="E161" s="59"/>
      <c r="F161" s="59" t="s">
        <v>165</v>
      </c>
      <c r="G161" s="59"/>
      <c r="H161" s="59"/>
      <c r="I161" s="59"/>
      <c r="J161" s="59"/>
      <c r="K161" s="59"/>
      <c r="L161" s="59"/>
      <c r="M161" s="59"/>
      <c r="N161" s="63"/>
      <c r="O161" s="14">
        <f>O159+O160+O158</f>
        <v>82619.13859393602</v>
      </c>
    </row>
    <row r="162" spans="3:15" ht="11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46" t="s">
        <v>229</v>
      </c>
      <c r="O162" s="47">
        <f>(O155-O156+O157)/12/N146</f>
        <v>33.50673496615289</v>
      </c>
    </row>
    <row r="163" spans="3:15" ht="11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46" t="s">
        <v>167</v>
      </c>
      <c r="O163" s="47">
        <v>13.78</v>
      </c>
    </row>
    <row r="164" spans="3:17" ht="11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46" t="s">
        <v>168</v>
      </c>
      <c r="O164" s="47">
        <f>Q6</f>
        <v>8.497588028452057</v>
      </c>
      <c r="Q164" s="13"/>
    </row>
    <row r="165" spans="2:17" ht="11.25">
      <c r="B165" s="12" t="s">
        <v>17</v>
      </c>
      <c r="C165" s="13"/>
      <c r="D165" s="13"/>
      <c r="E165" s="13"/>
      <c r="F165" s="13" t="s">
        <v>16</v>
      </c>
      <c r="G165" s="13"/>
      <c r="H165" s="13"/>
      <c r="I165" s="13"/>
      <c r="J165" s="13"/>
      <c r="L165" s="13"/>
      <c r="M165" s="13"/>
      <c r="N165" s="46" t="s">
        <v>169</v>
      </c>
      <c r="O165" s="47">
        <f>Q19</f>
        <v>10.706579505645275</v>
      </c>
      <c r="Q165" s="13"/>
    </row>
    <row r="166" spans="3:15" ht="12.75" customHeight="1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46" t="s">
        <v>396</v>
      </c>
      <c r="O166" s="47">
        <f>O161/12/N146</f>
        <v>1.5362656676547068</v>
      </c>
    </row>
    <row r="167" spans="3:14" ht="11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3:14" ht="11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3:14" ht="11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3:14" ht="11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3:14" ht="11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3:14" ht="11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3:14" ht="11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3:14" ht="11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3:14" ht="11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3:14" ht="11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3:14" ht="11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3:14" ht="11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3:14" ht="11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3:14" ht="11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3:14" ht="11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3:14" ht="11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3:14" ht="11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3:14" ht="11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3:14" ht="11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3:14" ht="11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3:14" ht="11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3:14" ht="11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3:14" ht="11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3:14" ht="11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3:14" ht="11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3:14" ht="11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3:14" ht="11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3:14" ht="11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3:14" ht="11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3:14" ht="11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3:14" ht="11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3:14" ht="11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3:14" ht="11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3:14" ht="11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3:14" ht="11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3:14" ht="11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3:14" ht="11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3:14" ht="11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3:14" ht="11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3:14" ht="11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3:14" ht="11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3:14" ht="11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3:14" ht="11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3:14" ht="11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3:14" ht="11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3:14" ht="11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3:14" ht="11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3:14" ht="11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3:14" ht="11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3:14" ht="11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3:14" ht="11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3:14" ht="11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3:14" ht="11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3:14" ht="11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3:14" ht="11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3:14" ht="11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3:14" ht="11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3:14" ht="11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3:14" ht="11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3:14" ht="11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3:14" ht="11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3:14" ht="11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3:14" ht="11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3:14" ht="11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3:14" ht="11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3:14" ht="11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3:14" ht="11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3:14" ht="11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3:14" ht="11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3:14" ht="11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3:14" ht="11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3:14" ht="11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3:14" ht="11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3:14" ht="11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3:14" ht="11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3:14" ht="11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3:14" ht="11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3:14" ht="11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3:14" ht="11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3:14" ht="11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3:14" ht="11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3:14" ht="11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3:14" ht="11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3:14" ht="11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3:14" ht="11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3:14" ht="11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3:14" ht="11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3:14" ht="11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3:14" ht="11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3:14" ht="11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3:14" ht="11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3:14" ht="11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3:14" ht="11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3:14" ht="11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3:14" ht="11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3:14" ht="11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3:14" ht="11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3:14" ht="11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3:14" ht="11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3:14" ht="11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3:14" ht="11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3:14" ht="11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3:14" ht="11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3:14" ht="11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3:14" ht="11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3:14" ht="11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3:14" ht="11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3:14" ht="11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3:14" ht="11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3:14" ht="11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3:14" ht="11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3:14" ht="11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3:14" ht="11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3:14" ht="11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3:14" ht="11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3:14" ht="11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3:14" ht="11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3:14" ht="11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3:14" ht="11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3:14" ht="11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3:14" ht="11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3:14" ht="11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3:14" ht="11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3:14" ht="11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3:14" ht="11.2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3:14" ht="11.2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3:14" ht="11.2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3:14" ht="11.2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3:14" ht="11.2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3:14" ht="11.2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3:14" ht="11.2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3:14" ht="11.2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3:14" ht="11.2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3:14" ht="11.25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3:14" ht="11.25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3:14" ht="11.25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3:14" ht="11.25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3:14" ht="11.25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3:14" ht="11.25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3:14" ht="11.2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3:14" ht="11.2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3:14" ht="11.2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3:14" ht="11.2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3:14" ht="11.2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3:14" ht="11.2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3:14" ht="11.2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3:14" ht="11.2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3:14" ht="11.2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3:14" ht="11.2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3:14" ht="11.2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3:14" ht="11.2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3:14" ht="11.25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3:14" ht="11.2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3:14" ht="11.25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3:14" ht="11.25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3:14" ht="11.25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</sheetData>
  <sheetProtection password="CAFC" sheet="1" objects="1" scenarios="1" selectLockedCells="1" selectUnlockedCells="1"/>
  <printOptions/>
  <pageMargins left="0.53" right="0.16" top="0.41" bottom="0.21" header="0.21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3"/>
  <sheetViews>
    <sheetView workbookViewId="0" topLeftCell="A1">
      <selection activeCell="D33" sqref="D33:G33"/>
    </sheetView>
  </sheetViews>
  <sheetFormatPr defaultColWidth="9.00390625" defaultRowHeight="12.75"/>
  <cols>
    <col min="1" max="1" width="1.37890625" style="0" customWidth="1"/>
    <col min="3" max="3" width="5.00390625" style="0" customWidth="1"/>
    <col min="4" max="4" width="5.875" style="0" bestFit="1" customWidth="1"/>
    <col min="5" max="5" width="40.00390625" style="0" customWidth="1"/>
    <col min="7" max="7" width="58.875" style="0" bestFit="1" customWidth="1"/>
  </cols>
  <sheetData>
    <row r="1" ht="12.75">
      <c r="B1" s="3" t="s">
        <v>237</v>
      </c>
    </row>
    <row r="2" ht="12.75">
      <c r="B2" s="3" t="s">
        <v>231</v>
      </c>
    </row>
    <row r="3" spans="2:7" ht="12.75">
      <c r="B3" s="53">
        <v>42041</v>
      </c>
      <c r="C3" s="7"/>
      <c r="D3" s="78" t="s">
        <v>182</v>
      </c>
      <c r="E3" s="11" t="s">
        <v>138</v>
      </c>
      <c r="F3" s="55">
        <v>540</v>
      </c>
      <c r="G3" s="11" t="s">
        <v>398</v>
      </c>
    </row>
    <row r="4" spans="2:7" ht="12.75">
      <c r="B4" s="53">
        <v>42063</v>
      </c>
      <c r="C4" s="7"/>
      <c r="D4" s="78" t="s">
        <v>181</v>
      </c>
      <c r="E4" s="11" t="s">
        <v>136</v>
      </c>
      <c r="F4" s="55">
        <v>270</v>
      </c>
      <c r="G4" s="11" t="s">
        <v>399</v>
      </c>
    </row>
    <row r="5" spans="2:7" ht="12.75">
      <c r="B5" s="79">
        <v>42031</v>
      </c>
      <c r="C5" s="80"/>
      <c r="D5" s="72" t="s">
        <v>179</v>
      </c>
      <c r="E5" s="11" t="s">
        <v>218</v>
      </c>
      <c r="F5" s="65">
        <v>2000</v>
      </c>
      <c r="G5" s="66" t="s">
        <v>400</v>
      </c>
    </row>
    <row r="6" spans="2:7" ht="12.75">
      <c r="B6" s="81">
        <v>42079</v>
      </c>
      <c r="C6" s="7"/>
      <c r="D6" s="54" t="s">
        <v>161</v>
      </c>
      <c r="E6" s="11" t="s">
        <v>162</v>
      </c>
      <c r="F6" s="55">
        <v>460</v>
      </c>
      <c r="G6" s="11" t="s">
        <v>403</v>
      </c>
    </row>
    <row r="7" spans="2:7" ht="12.75">
      <c r="B7" s="81">
        <v>42079</v>
      </c>
      <c r="C7" s="7"/>
      <c r="D7" s="56" t="s">
        <v>188</v>
      </c>
      <c r="E7" s="11" t="s">
        <v>223</v>
      </c>
      <c r="F7" s="55">
        <v>1000</v>
      </c>
      <c r="G7" s="11" t="s">
        <v>404</v>
      </c>
    </row>
    <row r="8" spans="2:7" ht="12.75">
      <c r="B8" s="53">
        <v>42079</v>
      </c>
      <c r="C8" s="7"/>
      <c r="D8" s="78" t="s">
        <v>181</v>
      </c>
      <c r="E8" s="11" t="s">
        <v>136</v>
      </c>
      <c r="F8" s="55">
        <v>415</v>
      </c>
      <c r="G8" s="11" t="s">
        <v>405</v>
      </c>
    </row>
    <row r="9" spans="2:7" ht="12.75">
      <c r="B9" s="53">
        <v>42089</v>
      </c>
      <c r="C9" s="7"/>
      <c r="D9" s="54" t="s">
        <v>133</v>
      </c>
      <c r="E9" s="11" t="s">
        <v>206</v>
      </c>
      <c r="F9" s="55">
        <v>2839.3</v>
      </c>
      <c r="G9" s="11" t="s">
        <v>406</v>
      </c>
    </row>
    <row r="10" spans="2:7" ht="12.75">
      <c r="B10" s="53">
        <v>42082</v>
      </c>
      <c r="C10" s="7"/>
      <c r="D10" s="54" t="s">
        <v>189</v>
      </c>
      <c r="E10" s="11" t="s">
        <v>224</v>
      </c>
      <c r="F10" s="19">
        <v>500</v>
      </c>
      <c r="G10" s="11" t="s">
        <v>407</v>
      </c>
    </row>
    <row r="11" spans="2:7" ht="12.75">
      <c r="B11" s="8">
        <v>42124</v>
      </c>
      <c r="C11" s="11"/>
      <c r="D11" s="7" t="s">
        <v>149</v>
      </c>
      <c r="E11" s="11" t="s">
        <v>150</v>
      </c>
      <c r="F11" s="55">
        <v>10000</v>
      </c>
      <c r="G11" s="11" t="s">
        <v>408</v>
      </c>
    </row>
    <row r="12" spans="2:7" ht="12.75">
      <c r="B12" s="53">
        <v>42109</v>
      </c>
      <c r="C12" s="7"/>
      <c r="D12" s="54" t="s">
        <v>116</v>
      </c>
      <c r="E12" s="11" t="s">
        <v>409</v>
      </c>
      <c r="F12" s="55">
        <v>13798</v>
      </c>
      <c r="G12" s="11" t="s">
        <v>410</v>
      </c>
    </row>
    <row r="13" spans="2:7" ht="12.75">
      <c r="B13" s="53">
        <v>42144</v>
      </c>
      <c r="C13" s="7"/>
      <c r="D13" s="54" t="s">
        <v>182</v>
      </c>
      <c r="E13" s="11" t="s">
        <v>138</v>
      </c>
      <c r="F13" s="55">
        <v>12642</v>
      </c>
      <c r="G13" s="11" t="s">
        <v>411</v>
      </c>
    </row>
    <row r="14" spans="2:7" ht="12.75">
      <c r="B14" s="53">
        <v>42163</v>
      </c>
      <c r="C14" s="7"/>
      <c r="D14" s="56" t="s">
        <v>186</v>
      </c>
      <c r="E14" s="11" t="s">
        <v>222</v>
      </c>
      <c r="F14" s="55">
        <v>640</v>
      </c>
      <c r="G14" s="11" t="s">
        <v>412</v>
      </c>
    </row>
    <row r="15" spans="2:7" ht="12.75">
      <c r="B15" s="8">
        <v>42155</v>
      </c>
      <c r="C15" s="11"/>
      <c r="D15" s="7" t="s">
        <v>149</v>
      </c>
      <c r="E15" s="11" t="s">
        <v>150</v>
      </c>
      <c r="F15" s="55">
        <v>10000</v>
      </c>
      <c r="G15" s="11" t="s">
        <v>413</v>
      </c>
    </row>
    <row r="16" spans="2:7" ht="12.75">
      <c r="B16" s="53">
        <v>42160</v>
      </c>
      <c r="C16" s="7"/>
      <c r="D16" s="56" t="s">
        <v>137</v>
      </c>
      <c r="E16" s="11" t="s">
        <v>209</v>
      </c>
      <c r="F16" s="55">
        <v>2000</v>
      </c>
      <c r="G16" s="11" t="s">
        <v>414</v>
      </c>
    </row>
    <row r="17" spans="2:7" ht="12.75">
      <c r="B17" s="53">
        <v>42163</v>
      </c>
      <c r="C17" s="7"/>
      <c r="D17" s="56" t="s">
        <v>116</v>
      </c>
      <c r="E17" s="11" t="s">
        <v>409</v>
      </c>
      <c r="F17" s="55">
        <v>2000</v>
      </c>
      <c r="G17" s="11" t="s">
        <v>448</v>
      </c>
    </row>
    <row r="18" spans="2:7" ht="12.75">
      <c r="B18" s="53">
        <v>42172</v>
      </c>
      <c r="C18" s="7"/>
      <c r="D18" s="56" t="s">
        <v>182</v>
      </c>
      <c r="E18" s="11" t="s">
        <v>138</v>
      </c>
      <c r="F18" s="55">
        <v>12030</v>
      </c>
      <c r="G18" s="11" t="s">
        <v>415</v>
      </c>
    </row>
    <row r="19" spans="2:7" ht="12.75">
      <c r="B19" s="53">
        <v>42179</v>
      </c>
      <c r="C19" s="7"/>
      <c r="D19" s="54" t="s">
        <v>181</v>
      </c>
      <c r="E19" s="11" t="s">
        <v>136</v>
      </c>
      <c r="F19" s="55">
        <v>7942.91</v>
      </c>
      <c r="G19" s="11" t="s">
        <v>416</v>
      </c>
    </row>
    <row r="20" spans="2:7" ht="12.75">
      <c r="B20" s="53">
        <v>42187</v>
      </c>
      <c r="C20" s="7"/>
      <c r="D20" s="54" t="s">
        <v>185</v>
      </c>
      <c r="E20" s="11" t="s">
        <v>221</v>
      </c>
      <c r="F20" s="55">
        <v>2000</v>
      </c>
      <c r="G20" s="11" t="s">
        <v>417</v>
      </c>
    </row>
    <row r="21" spans="2:7" ht="12.75">
      <c r="B21" s="53">
        <v>42187</v>
      </c>
      <c r="C21" s="7"/>
      <c r="D21" s="54" t="s">
        <v>185</v>
      </c>
      <c r="E21" s="11" t="s">
        <v>221</v>
      </c>
      <c r="F21" s="55">
        <v>500</v>
      </c>
      <c r="G21" s="11" t="s">
        <v>418</v>
      </c>
    </row>
    <row r="22" spans="2:7" ht="12.75">
      <c r="B22" s="8">
        <v>42185</v>
      </c>
      <c r="C22" s="11"/>
      <c r="D22" s="7" t="s">
        <v>149</v>
      </c>
      <c r="E22" s="67" t="s">
        <v>150</v>
      </c>
      <c r="F22" s="55">
        <v>10000</v>
      </c>
      <c r="G22" s="11" t="s">
        <v>419</v>
      </c>
    </row>
    <row r="23" spans="2:7" ht="12.75">
      <c r="B23" s="53">
        <v>42195</v>
      </c>
      <c r="C23" s="7"/>
      <c r="D23" s="54" t="s">
        <v>141</v>
      </c>
      <c r="E23" s="67" t="s">
        <v>212</v>
      </c>
      <c r="F23" s="55">
        <v>510</v>
      </c>
      <c r="G23" s="11" t="s">
        <v>420</v>
      </c>
    </row>
    <row r="24" spans="2:7" ht="12.75">
      <c r="B24" s="53">
        <v>42199</v>
      </c>
      <c r="C24" s="7"/>
      <c r="D24" s="54" t="s">
        <v>181</v>
      </c>
      <c r="E24" s="67" t="s">
        <v>136</v>
      </c>
      <c r="F24" s="55">
        <v>2061</v>
      </c>
      <c r="G24" s="11" t="s">
        <v>421</v>
      </c>
    </row>
    <row r="25" spans="2:7" ht="12.75">
      <c r="B25" s="53">
        <v>42201</v>
      </c>
      <c r="C25" s="7"/>
      <c r="D25" s="54" t="s">
        <v>183</v>
      </c>
      <c r="E25" s="67" t="s">
        <v>220</v>
      </c>
      <c r="F25" s="55">
        <v>990</v>
      </c>
      <c r="G25" s="11" t="s">
        <v>422</v>
      </c>
    </row>
    <row r="26" spans="2:7" ht="12.75">
      <c r="B26" s="53">
        <v>42201</v>
      </c>
      <c r="C26" s="7"/>
      <c r="D26" s="54" t="s">
        <v>183</v>
      </c>
      <c r="E26" s="67" t="s">
        <v>220</v>
      </c>
      <c r="F26" s="55">
        <v>24657</v>
      </c>
      <c r="G26" s="11" t="s">
        <v>422</v>
      </c>
    </row>
    <row r="27" spans="2:7" ht="12.75">
      <c r="B27" s="53">
        <v>42205</v>
      </c>
      <c r="C27" s="7"/>
      <c r="D27" s="54" t="s">
        <v>183</v>
      </c>
      <c r="E27" s="67" t="s">
        <v>220</v>
      </c>
      <c r="F27" s="55">
        <v>1425</v>
      </c>
      <c r="G27" s="11" t="s">
        <v>423</v>
      </c>
    </row>
    <row r="28" spans="2:7" ht="12.75">
      <c r="B28" s="53">
        <v>42205</v>
      </c>
      <c r="C28" s="7"/>
      <c r="D28" s="54" t="s">
        <v>183</v>
      </c>
      <c r="E28" s="67" t="s">
        <v>220</v>
      </c>
      <c r="F28" s="55">
        <v>7125</v>
      </c>
      <c r="G28" s="11" t="s">
        <v>423</v>
      </c>
    </row>
    <row r="29" spans="2:7" ht="12.75">
      <c r="B29" s="53">
        <v>42202</v>
      </c>
      <c r="C29" s="7"/>
      <c r="D29" s="54" t="s">
        <v>141</v>
      </c>
      <c r="E29" s="11" t="s">
        <v>212</v>
      </c>
      <c r="F29" s="55">
        <v>7155</v>
      </c>
      <c r="G29" s="11" t="s">
        <v>424</v>
      </c>
    </row>
    <row r="30" spans="2:7" ht="12.75">
      <c r="B30" s="53">
        <v>42216</v>
      </c>
      <c r="C30" s="7"/>
      <c r="D30" s="54" t="s">
        <v>183</v>
      </c>
      <c r="E30" s="11" t="s">
        <v>220</v>
      </c>
      <c r="F30" s="55">
        <v>450</v>
      </c>
      <c r="G30" s="11" t="s">
        <v>425</v>
      </c>
    </row>
    <row r="31" spans="2:7" ht="12.75">
      <c r="B31" s="53">
        <v>42216</v>
      </c>
      <c r="C31" s="7"/>
      <c r="D31" s="54" t="s">
        <v>183</v>
      </c>
      <c r="E31" s="11" t="s">
        <v>220</v>
      </c>
      <c r="F31" s="55">
        <v>4650</v>
      </c>
      <c r="G31" s="11" t="s">
        <v>425</v>
      </c>
    </row>
    <row r="32" spans="2:7" ht="12.75">
      <c r="B32" s="8">
        <v>42216</v>
      </c>
      <c r="C32" s="11"/>
      <c r="D32" s="7" t="s">
        <v>149</v>
      </c>
      <c r="E32" s="67" t="s">
        <v>150</v>
      </c>
      <c r="F32" s="55">
        <v>10000</v>
      </c>
      <c r="G32" s="11" t="s">
        <v>426</v>
      </c>
    </row>
    <row r="33" spans="2:7" ht="12.75">
      <c r="B33" s="53">
        <v>42215</v>
      </c>
      <c r="C33" s="7"/>
      <c r="D33" s="54" t="s">
        <v>68</v>
      </c>
      <c r="E33" s="11" t="s">
        <v>69</v>
      </c>
      <c r="F33" s="55">
        <v>1500</v>
      </c>
      <c r="G33" s="11" t="s">
        <v>427</v>
      </c>
    </row>
    <row r="34" spans="2:7" ht="12.75">
      <c r="B34" s="8">
        <v>42247</v>
      </c>
      <c r="C34" s="11"/>
      <c r="D34" s="7" t="s">
        <v>149</v>
      </c>
      <c r="E34" s="11" t="s">
        <v>150</v>
      </c>
      <c r="F34" s="55">
        <v>10000</v>
      </c>
      <c r="G34" s="11" t="s">
        <v>428</v>
      </c>
    </row>
    <row r="35" spans="2:7" ht="12.75">
      <c r="B35" s="53">
        <v>42258</v>
      </c>
      <c r="C35" s="7"/>
      <c r="D35" s="54" t="s">
        <v>188</v>
      </c>
      <c r="E35" s="11" t="s">
        <v>223</v>
      </c>
      <c r="F35" s="55">
        <v>1281</v>
      </c>
      <c r="G35" s="11" t="s">
        <v>429</v>
      </c>
    </row>
    <row r="36" spans="2:7" ht="12.75">
      <c r="B36" s="53">
        <v>42283</v>
      </c>
      <c r="C36" s="7"/>
      <c r="D36" s="56" t="s">
        <v>190</v>
      </c>
      <c r="E36" s="11" t="s">
        <v>225</v>
      </c>
      <c r="F36" s="55">
        <v>744</v>
      </c>
      <c r="G36" s="11" t="s">
        <v>430</v>
      </c>
    </row>
    <row r="37" spans="2:7" ht="12.75">
      <c r="B37" s="8">
        <v>42277</v>
      </c>
      <c r="C37" s="11"/>
      <c r="D37" s="7" t="s">
        <v>149</v>
      </c>
      <c r="E37" s="11" t="s">
        <v>150</v>
      </c>
      <c r="F37" s="55">
        <v>10000</v>
      </c>
      <c r="G37" s="11" t="s">
        <v>431</v>
      </c>
    </row>
    <row r="38" spans="2:7" ht="12.75">
      <c r="B38" s="53">
        <v>42291</v>
      </c>
      <c r="C38" s="7"/>
      <c r="D38" s="54" t="s">
        <v>188</v>
      </c>
      <c r="E38" s="11" t="s">
        <v>223</v>
      </c>
      <c r="F38" s="55">
        <v>15000</v>
      </c>
      <c r="G38" s="11" t="s">
        <v>432</v>
      </c>
    </row>
    <row r="39" spans="2:7" ht="12.75">
      <c r="B39" s="53">
        <v>42284</v>
      </c>
      <c r="C39" s="7"/>
      <c r="D39" s="54" t="s">
        <v>190</v>
      </c>
      <c r="E39" s="11" t="s">
        <v>225</v>
      </c>
      <c r="F39" s="55">
        <v>1500</v>
      </c>
      <c r="G39" s="11" t="s">
        <v>433</v>
      </c>
    </row>
    <row r="40" spans="2:7" ht="12.75">
      <c r="B40" s="53">
        <v>42209</v>
      </c>
      <c r="C40" s="7"/>
      <c r="D40" s="56" t="s">
        <v>183</v>
      </c>
      <c r="E40" s="11" t="s">
        <v>220</v>
      </c>
      <c r="F40" s="55">
        <v>120000</v>
      </c>
      <c r="G40" s="11" t="s">
        <v>434</v>
      </c>
    </row>
    <row r="41" spans="2:7" ht="12.75">
      <c r="B41" s="53">
        <v>42258</v>
      </c>
      <c r="C41" s="7"/>
      <c r="D41" s="54" t="s">
        <v>188</v>
      </c>
      <c r="E41" s="11" t="s">
        <v>223</v>
      </c>
      <c r="F41" s="55">
        <v>6000</v>
      </c>
      <c r="G41" s="11" t="s">
        <v>435</v>
      </c>
    </row>
    <row r="42" spans="2:7" ht="12.75">
      <c r="B42" s="53">
        <v>42277</v>
      </c>
      <c r="C42" s="7"/>
      <c r="D42" s="54" t="s">
        <v>401</v>
      </c>
      <c r="E42" s="11" t="s">
        <v>402</v>
      </c>
      <c r="F42" s="55">
        <v>609391.43</v>
      </c>
      <c r="G42" s="11" t="s">
        <v>436</v>
      </c>
    </row>
    <row r="43" spans="2:7" ht="12.75">
      <c r="B43" s="53">
        <v>42296</v>
      </c>
      <c r="C43" s="7"/>
      <c r="D43" s="54" t="s">
        <v>188</v>
      </c>
      <c r="E43" s="11" t="s">
        <v>223</v>
      </c>
      <c r="F43" s="55">
        <v>25000</v>
      </c>
      <c r="G43" s="11" t="s">
        <v>437</v>
      </c>
    </row>
    <row r="44" spans="2:7" ht="12.75">
      <c r="B44" s="53">
        <v>42317</v>
      </c>
      <c r="C44" s="7"/>
      <c r="D44" s="56" t="s">
        <v>181</v>
      </c>
      <c r="E44" s="11" t="s">
        <v>136</v>
      </c>
      <c r="F44" s="55">
        <v>11742.4</v>
      </c>
      <c r="G44" s="11" t="s">
        <v>438</v>
      </c>
    </row>
    <row r="45" spans="2:7" ht="12.75">
      <c r="B45" s="53">
        <v>42319</v>
      </c>
      <c r="C45" s="7"/>
      <c r="D45" s="56" t="s">
        <v>161</v>
      </c>
      <c r="E45" s="11" t="s">
        <v>162</v>
      </c>
      <c r="F45" s="55">
        <v>98</v>
      </c>
      <c r="G45" s="11" t="s">
        <v>439</v>
      </c>
    </row>
    <row r="46" spans="2:7" ht="12.75">
      <c r="B46" s="53">
        <v>42319</v>
      </c>
      <c r="C46" s="7"/>
      <c r="D46" s="56" t="s">
        <v>161</v>
      </c>
      <c r="E46" s="11" t="s">
        <v>162</v>
      </c>
      <c r="F46" s="55">
        <v>100</v>
      </c>
      <c r="G46" s="11" t="s">
        <v>440</v>
      </c>
    </row>
    <row r="47" spans="2:7" ht="12.75">
      <c r="B47" s="53">
        <v>42324</v>
      </c>
      <c r="C47" s="7"/>
      <c r="D47" s="56" t="s">
        <v>130</v>
      </c>
      <c r="E47" s="11" t="s">
        <v>203</v>
      </c>
      <c r="F47" s="55">
        <v>262</v>
      </c>
      <c r="G47" s="11" t="s">
        <v>441</v>
      </c>
    </row>
    <row r="48" spans="2:7" ht="12.75">
      <c r="B48" s="53">
        <v>42349</v>
      </c>
      <c r="C48" s="7"/>
      <c r="D48" s="54" t="s">
        <v>182</v>
      </c>
      <c r="E48" s="11" t="s">
        <v>138</v>
      </c>
      <c r="F48" s="55">
        <v>6070</v>
      </c>
      <c r="G48" s="11" t="s">
        <v>442</v>
      </c>
    </row>
    <row r="49" spans="2:7" ht="12.75">
      <c r="B49" s="53">
        <v>42349</v>
      </c>
      <c r="C49" s="7"/>
      <c r="D49" s="54" t="s">
        <v>182</v>
      </c>
      <c r="E49" s="11" t="s">
        <v>138</v>
      </c>
      <c r="F49" s="55">
        <v>272</v>
      </c>
      <c r="G49" s="11" t="s">
        <v>443</v>
      </c>
    </row>
    <row r="50" spans="2:7" ht="12.75">
      <c r="B50" s="53">
        <v>42349</v>
      </c>
      <c r="C50" s="7"/>
      <c r="D50" s="54" t="s">
        <v>182</v>
      </c>
      <c r="E50" s="11" t="s">
        <v>138</v>
      </c>
      <c r="F50" s="55">
        <v>650</v>
      </c>
      <c r="G50" s="11" t="s">
        <v>444</v>
      </c>
    </row>
    <row r="51" spans="2:7" ht="12.75">
      <c r="B51" s="53">
        <v>42247</v>
      </c>
      <c r="C51" s="7"/>
      <c r="D51" s="54" t="s">
        <v>188</v>
      </c>
      <c r="E51" s="11" t="s">
        <v>223</v>
      </c>
      <c r="F51" s="55">
        <v>40000</v>
      </c>
      <c r="G51" s="11" t="s">
        <v>445</v>
      </c>
    </row>
    <row r="52" spans="2:7" ht="12.75">
      <c r="B52" s="79">
        <v>42353</v>
      </c>
      <c r="C52" s="7"/>
      <c r="D52" s="54" t="s">
        <v>133</v>
      </c>
      <c r="E52" s="82" t="s">
        <v>206</v>
      </c>
      <c r="F52" s="65">
        <v>2000</v>
      </c>
      <c r="G52" s="83" t="s">
        <v>446</v>
      </c>
    </row>
    <row r="53" spans="2:7" ht="12.75">
      <c r="B53" s="53">
        <v>42318</v>
      </c>
      <c r="C53" s="7"/>
      <c r="D53" s="54" t="s">
        <v>179</v>
      </c>
      <c r="E53" s="82" t="s">
        <v>218</v>
      </c>
      <c r="F53" s="55">
        <v>18000</v>
      </c>
      <c r="G53" s="11" t="s">
        <v>447</v>
      </c>
    </row>
  </sheetData>
  <printOptions/>
  <pageMargins left="0.17" right="0.21" top="0.5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L146"/>
  <sheetViews>
    <sheetView workbookViewId="0" topLeftCell="A1">
      <pane ySplit="6" topLeftCell="BM104" activePane="bottomLeft" state="frozen"/>
      <selection pane="topLeft" activeCell="A1" sqref="A1"/>
      <selection pane="bottomLeft" activeCell="E124" sqref="E124"/>
    </sheetView>
  </sheetViews>
  <sheetFormatPr defaultColWidth="9.00390625" defaultRowHeight="12.75"/>
  <cols>
    <col min="1" max="1" width="0.875" style="1" customWidth="1"/>
    <col min="2" max="2" width="4.625" style="1" customWidth="1"/>
    <col min="3" max="3" width="8.75390625" style="1" customWidth="1"/>
    <col min="4" max="4" width="13.125" style="1" customWidth="1"/>
    <col min="5" max="5" width="15.00390625" style="1" customWidth="1"/>
    <col min="6" max="6" width="24.75390625" style="1" customWidth="1"/>
    <col min="7" max="7" width="43.25390625" style="1" customWidth="1"/>
    <col min="8" max="8" width="7.875" style="1" customWidth="1"/>
    <col min="9" max="9" width="6.75390625" style="1" customWidth="1"/>
    <col min="10" max="10" width="9.875" style="2" hidden="1" customWidth="1"/>
    <col min="11" max="11" width="17.25390625" style="1" customWidth="1"/>
    <col min="12" max="12" width="14.75390625" style="1" customWidth="1"/>
    <col min="13" max="15" width="1.00390625" style="1" customWidth="1"/>
    <col min="16" max="16384" width="9.125" style="1" customWidth="1"/>
  </cols>
  <sheetData>
    <row r="1" ht="10.5" customHeight="1"/>
    <row r="2" ht="11.25">
      <c r="B2" s="3" t="s">
        <v>0</v>
      </c>
    </row>
    <row r="4" spans="2:3" ht="11.25">
      <c r="B4" s="3" t="s">
        <v>231</v>
      </c>
      <c r="C4" s="3"/>
    </row>
    <row r="6" spans="2:12" ht="33.7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5" t="s">
        <v>7</v>
      </c>
      <c r="I6" s="5" t="s">
        <v>8</v>
      </c>
      <c r="J6" s="6" t="s">
        <v>9</v>
      </c>
      <c r="K6" s="5" t="s">
        <v>10</v>
      </c>
      <c r="L6" s="5" t="s">
        <v>11</v>
      </c>
    </row>
    <row r="7" spans="2:12" ht="11.25">
      <c r="B7" s="7">
        <v>1</v>
      </c>
      <c r="C7" s="8">
        <v>42016</v>
      </c>
      <c r="D7" s="9" t="s">
        <v>246</v>
      </c>
      <c r="E7" s="9" t="s">
        <v>247</v>
      </c>
      <c r="F7" s="9" t="s">
        <v>248</v>
      </c>
      <c r="G7" s="9" t="s">
        <v>13</v>
      </c>
      <c r="H7" s="10" t="s">
        <v>12</v>
      </c>
      <c r="I7" s="10">
        <v>1</v>
      </c>
      <c r="J7" s="10"/>
      <c r="K7" s="9"/>
      <c r="L7" s="9"/>
    </row>
    <row r="8" spans="2:12" ht="11.25">
      <c r="B8" s="7">
        <v>2</v>
      </c>
      <c r="C8" s="10"/>
      <c r="D8" s="9"/>
      <c r="E8" s="9" t="s">
        <v>247</v>
      </c>
      <c r="F8" s="9"/>
      <c r="G8" s="9" t="s">
        <v>249</v>
      </c>
      <c r="H8" s="10" t="s">
        <v>12</v>
      </c>
      <c r="I8" s="10">
        <v>1</v>
      </c>
      <c r="J8" s="10">
        <v>180</v>
      </c>
      <c r="K8" s="9"/>
      <c r="L8" s="9"/>
    </row>
    <row r="9" spans="2:12" ht="11.25">
      <c r="B9" s="7">
        <v>3</v>
      </c>
      <c r="C9" s="8">
        <v>42016</v>
      </c>
      <c r="D9" s="9" t="s">
        <v>250</v>
      </c>
      <c r="E9" s="9" t="s">
        <v>247</v>
      </c>
      <c r="F9" s="9" t="s">
        <v>251</v>
      </c>
      <c r="G9" s="9" t="s">
        <v>252</v>
      </c>
      <c r="H9" s="10"/>
      <c r="I9" s="10"/>
      <c r="J9" s="10"/>
      <c r="K9" s="9"/>
      <c r="L9" s="9"/>
    </row>
    <row r="10" spans="2:12" ht="11.25">
      <c r="B10" s="7">
        <v>4</v>
      </c>
      <c r="C10" s="8">
        <v>42017</v>
      </c>
      <c r="D10" s="9" t="s">
        <v>232</v>
      </c>
      <c r="E10" s="9" t="s">
        <v>247</v>
      </c>
      <c r="F10" s="9" t="s">
        <v>253</v>
      </c>
      <c r="G10" s="9" t="s">
        <v>13</v>
      </c>
      <c r="H10" s="10" t="s">
        <v>12</v>
      </c>
      <c r="I10" s="10">
        <v>1</v>
      </c>
      <c r="J10" s="10"/>
      <c r="K10" s="9"/>
      <c r="L10" s="9"/>
    </row>
    <row r="11" spans="2:12" ht="11.25">
      <c r="B11" s="7">
        <v>5</v>
      </c>
      <c r="C11" s="8">
        <v>42019</v>
      </c>
      <c r="D11" s="9" t="s">
        <v>232</v>
      </c>
      <c r="E11" s="9" t="s">
        <v>247</v>
      </c>
      <c r="F11" s="9"/>
      <c r="G11" s="9" t="s">
        <v>254</v>
      </c>
      <c r="H11" s="10" t="s">
        <v>12</v>
      </c>
      <c r="I11" s="10">
        <v>5</v>
      </c>
      <c r="J11" s="10"/>
      <c r="K11" s="9"/>
      <c r="L11" s="9"/>
    </row>
    <row r="12" spans="2:12" ht="11.25">
      <c r="B12" s="7">
        <v>6</v>
      </c>
      <c r="C12" s="53">
        <v>42031</v>
      </c>
      <c r="D12" s="11" t="s">
        <v>250</v>
      </c>
      <c r="E12" s="9" t="s">
        <v>247</v>
      </c>
      <c r="F12" s="11" t="s">
        <v>255</v>
      </c>
      <c r="G12" s="11" t="s">
        <v>256</v>
      </c>
      <c r="H12" s="7" t="s">
        <v>12</v>
      </c>
      <c r="I12" s="7">
        <v>1</v>
      </c>
      <c r="J12" s="7">
        <v>2000</v>
      </c>
      <c r="K12" s="11" t="s">
        <v>257</v>
      </c>
      <c r="L12" s="11"/>
    </row>
    <row r="13" spans="2:12" ht="11.25">
      <c r="B13" s="7">
        <v>7</v>
      </c>
      <c r="C13" s="7"/>
      <c r="D13" s="11"/>
      <c r="E13" s="9" t="s">
        <v>247</v>
      </c>
      <c r="F13" s="11"/>
      <c r="G13" s="11"/>
      <c r="H13" s="7" t="s">
        <v>12</v>
      </c>
      <c r="I13" s="7">
        <v>1</v>
      </c>
      <c r="J13" s="7"/>
      <c r="K13" s="11" t="s">
        <v>175</v>
      </c>
      <c r="L13" s="11"/>
    </row>
    <row r="14" spans="2:12" ht="11.25">
      <c r="B14" s="7">
        <v>8</v>
      </c>
      <c r="C14" s="7"/>
      <c r="D14" s="11"/>
      <c r="E14" s="9" t="s">
        <v>247</v>
      </c>
      <c r="F14" s="11"/>
      <c r="G14" s="11"/>
      <c r="H14" s="7" t="s">
        <v>12</v>
      </c>
      <c r="I14" s="7">
        <v>1</v>
      </c>
      <c r="J14" s="7"/>
      <c r="K14" s="11" t="s">
        <v>199</v>
      </c>
      <c r="L14" s="11"/>
    </row>
    <row r="15" spans="2:12" ht="11.25">
      <c r="B15" s="7">
        <v>9</v>
      </c>
      <c r="C15" s="53">
        <v>42032</v>
      </c>
      <c r="D15" s="11" t="s">
        <v>250</v>
      </c>
      <c r="E15" s="9" t="s">
        <v>247</v>
      </c>
      <c r="F15" s="11"/>
      <c r="G15" s="11" t="s">
        <v>258</v>
      </c>
      <c r="H15" s="7"/>
      <c r="I15" s="7"/>
      <c r="J15" s="7"/>
      <c r="K15" s="11"/>
      <c r="L15" s="11"/>
    </row>
    <row r="16" spans="2:12" ht="11.25">
      <c r="B16" s="7">
        <v>10</v>
      </c>
      <c r="C16" s="53">
        <v>42040</v>
      </c>
      <c r="D16" s="11" t="s">
        <v>232</v>
      </c>
      <c r="E16" s="9" t="s">
        <v>247</v>
      </c>
      <c r="F16" s="11" t="s">
        <v>259</v>
      </c>
      <c r="G16" s="11" t="s">
        <v>13</v>
      </c>
      <c r="H16" s="7" t="s">
        <v>12</v>
      </c>
      <c r="I16" s="7">
        <v>1</v>
      </c>
      <c r="J16" s="7"/>
      <c r="K16" s="11"/>
      <c r="L16" s="11"/>
    </row>
    <row r="17" spans="2:12" ht="11.25">
      <c r="B17" s="7">
        <v>11</v>
      </c>
      <c r="C17" s="53">
        <v>42040</v>
      </c>
      <c r="D17" s="11" t="s">
        <v>232</v>
      </c>
      <c r="E17" s="9" t="s">
        <v>247</v>
      </c>
      <c r="F17" s="11" t="s">
        <v>245</v>
      </c>
      <c r="G17" s="11" t="s">
        <v>13</v>
      </c>
      <c r="H17" s="7" t="s">
        <v>12</v>
      </c>
      <c r="I17" s="7">
        <v>1</v>
      </c>
      <c r="J17" s="7"/>
      <c r="K17" s="11"/>
      <c r="L17" s="11"/>
    </row>
    <row r="18" spans="2:12" ht="11.25">
      <c r="B18" s="7">
        <v>12</v>
      </c>
      <c r="C18" s="7"/>
      <c r="D18" s="11"/>
      <c r="E18" s="9" t="s">
        <v>247</v>
      </c>
      <c r="F18" s="11"/>
      <c r="G18" s="11" t="s">
        <v>249</v>
      </c>
      <c r="H18" s="7" t="s">
        <v>12</v>
      </c>
      <c r="I18" s="7">
        <v>1</v>
      </c>
      <c r="J18" s="7"/>
      <c r="K18" s="11"/>
      <c r="L18" s="11"/>
    </row>
    <row r="19" spans="2:12" ht="11.25">
      <c r="B19" s="7">
        <v>13</v>
      </c>
      <c r="C19" s="53">
        <v>42041</v>
      </c>
      <c r="D19" s="11" t="s">
        <v>232</v>
      </c>
      <c r="E19" s="9" t="s">
        <v>247</v>
      </c>
      <c r="F19" s="11" t="s">
        <v>260</v>
      </c>
      <c r="G19" s="11" t="s">
        <v>13</v>
      </c>
      <c r="H19" s="7" t="s">
        <v>12</v>
      </c>
      <c r="I19" s="7">
        <v>1</v>
      </c>
      <c r="J19" s="7"/>
      <c r="K19" s="11"/>
      <c r="L19" s="11"/>
    </row>
    <row r="20" spans="2:12" ht="11.25">
      <c r="B20" s="7">
        <v>14</v>
      </c>
      <c r="C20" s="7"/>
      <c r="D20" s="11"/>
      <c r="E20" s="9" t="s">
        <v>247</v>
      </c>
      <c r="F20" s="11" t="s">
        <v>260</v>
      </c>
      <c r="G20" s="11" t="s">
        <v>249</v>
      </c>
      <c r="H20" s="7" t="s">
        <v>12</v>
      </c>
      <c r="I20" s="7">
        <v>1</v>
      </c>
      <c r="J20" s="7">
        <v>180</v>
      </c>
      <c r="K20" s="11"/>
      <c r="L20" s="11"/>
    </row>
    <row r="21" spans="2:12" ht="11.25">
      <c r="B21" s="7">
        <v>15</v>
      </c>
      <c r="C21" s="7"/>
      <c r="D21" s="11"/>
      <c r="E21" s="9" t="s">
        <v>247</v>
      </c>
      <c r="F21" s="11" t="s">
        <v>261</v>
      </c>
      <c r="G21" s="11" t="s">
        <v>13</v>
      </c>
      <c r="H21" s="7" t="s">
        <v>12</v>
      </c>
      <c r="I21" s="7">
        <v>1</v>
      </c>
      <c r="J21" s="7"/>
      <c r="K21" s="11"/>
      <c r="L21" s="11"/>
    </row>
    <row r="22" spans="2:12" ht="11.25">
      <c r="B22" s="7">
        <v>16</v>
      </c>
      <c r="C22" s="53">
        <v>42044</v>
      </c>
      <c r="D22" s="11" t="s">
        <v>14</v>
      </c>
      <c r="E22" s="9" t="s">
        <v>247</v>
      </c>
      <c r="F22" s="11" t="s">
        <v>262</v>
      </c>
      <c r="G22" s="11" t="s">
        <v>263</v>
      </c>
      <c r="H22" s="7" t="s">
        <v>12</v>
      </c>
      <c r="I22" s="7">
        <v>4</v>
      </c>
      <c r="J22" s="7"/>
      <c r="K22" s="11" t="s">
        <v>264</v>
      </c>
      <c r="L22" s="11"/>
    </row>
    <row r="23" spans="2:12" ht="11.25">
      <c r="B23" s="7">
        <v>17</v>
      </c>
      <c r="C23" s="7"/>
      <c r="D23" s="11"/>
      <c r="E23" s="9" t="s">
        <v>247</v>
      </c>
      <c r="F23" s="11"/>
      <c r="G23" s="11"/>
      <c r="H23" s="7" t="s">
        <v>12</v>
      </c>
      <c r="I23" s="7">
        <v>2</v>
      </c>
      <c r="J23" s="7"/>
      <c r="K23" s="11" t="s">
        <v>265</v>
      </c>
      <c r="L23" s="11"/>
    </row>
    <row r="24" spans="2:12" ht="11.25">
      <c r="B24" s="7">
        <v>18</v>
      </c>
      <c r="C24" s="7"/>
      <c r="D24" s="11"/>
      <c r="E24" s="9" t="s">
        <v>247</v>
      </c>
      <c r="F24" s="11"/>
      <c r="G24" s="11"/>
      <c r="H24" s="7" t="s">
        <v>171</v>
      </c>
      <c r="I24" s="7">
        <v>1.5</v>
      </c>
      <c r="J24" s="7"/>
      <c r="K24" s="11" t="s">
        <v>172</v>
      </c>
      <c r="L24" s="11"/>
    </row>
    <row r="25" spans="2:12" ht="11.25">
      <c r="B25" s="7">
        <v>19</v>
      </c>
      <c r="C25" s="53">
        <v>42053</v>
      </c>
      <c r="D25" s="11" t="s">
        <v>232</v>
      </c>
      <c r="E25" s="9" t="s">
        <v>247</v>
      </c>
      <c r="F25" s="11" t="s">
        <v>266</v>
      </c>
      <c r="G25" s="11" t="s">
        <v>13</v>
      </c>
      <c r="H25" s="7" t="s">
        <v>12</v>
      </c>
      <c r="I25" s="7">
        <v>2</v>
      </c>
      <c r="J25" s="7"/>
      <c r="K25" s="11"/>
      <c r="L25" s="11"/>
    </row>
    <row r="26" spans="2:12" ht="11.25">
      <c r="B26" s="7">
        <v>20</v>
      </c>
      <c r="C26" s="53">
        <v>42059</v>
      </c>
      <c r="D26" s="11" t="s">
        <v>232</v>
      </c>
      <c r="E26" s="9" t="s">
        <v>247</v>
      </c>
      <c r="F26" s="11" t="s">
        <v>261</v>
      </c>
      <c r="G26" s="11" t="s">
        <v>13</v>
      </c>
      <c r="H26" s="7" t="s">
        <v>12</v>
      </c>
      <c r="I26" s="7">
        <v>1</v>
      </c>
      <c r="J26" s="7"/>
      <c r="K26" s="11"/>
      <c r="L26" s="11"/>
    </row>
    <row r="27" spans="2:12" ht="11.25">
      <c r="B27" s="7">
        <v>21</v>
      </c>
      <c r="C27" s="7"/>
      <c r="D27" s="11"/>
      <c r="E27" s="9" t="s">
        <v>247</v>
      </c>
      <c r="F27" s="11" t="s">
        <v>267</v>
      </c>
      <c r="G27" s="11" t="s">
        <v>268</v>
      </c>
      <c r="H27" s="7" t="s">
        <v>12</v>
      </c>
      <c r="I27" s="7">
        <v>1</v>
      </c>
      <c r="J27" s="7"/>
      <c r="K27" s="11"/>
      <c r="L27" s="11"/>
    </row>
    <row r="28" spans="2:12" ht="11.25">
      <c r="B28" s="7">
        <v>22</v>
      </c>
      <c r="C28" s="7"/>
      <c r="D28" s="11"/>
      <c r="E28" s="9" t="s">
        <v>247</v>
      </c>
      <c r="F28" s="11" t="s">
        <v>269</v>
      </c>
      <c r="G28" s="11" t="s">
        <v>13</v>
      </c>
      <c r="H28" s="7" t="s">
        <v>12</v>
      </c>
      <c r="I28" s="7">
        <v>2</v>
      </c>
      <c r="J28" s="7"/>
      <c r="K28" s="11"/>
      <c r="L28" s="11"/>
    </row>
    <row r="29" spans="2:12" ht="11.25">
      <c r="B29" s="7">
        <v>23</v>
      </c>
      <c r="C29" s="7"/>
      <c r="D29" s="11"/>
      <c r="E29" s="9" t="s">
        <v>247</v>
      </c>
      <c r="F29" s="11" t="s">
        <v>270</v>
      </c>
      <c r="G29" s="11" t="s">
        <v>249</v>
      </c>
      <c r="H29" s="7" t="s">
        <v>12</v>
      </c>
      <c r="I29" s="7">
        <v>1</v>
      </c>
      <c r="J29" s="7"/>
      <c r="K29" s="11"/>
      <c r="L29" s="11"/>
    </row>
    <row r="30" spans="2:12" ht="11.25">
      <c r="B30" s="7">
        <v>24</v>
      </c>
      <c r="C30" s="53">
        <v>42066</v>
      </c>
      <c r="D30" s="11" t="s">
        <v>271</v>
      </c>
      <c r="E30" s="9" t="s">
        <v>247</v>
      </c>
      <c r="F30" s="11" t="s">
        <v>272</v>
      </c>
      <c r="G30" s="11" t="s">
        <v>273</v>
      </c>
      <c r="H30" s="7"/>
      <c r="I30" s="7"/>
      <c r="J30" s="7"/>
      <c r="K30" s="11"/>
      <c r="L30" s="11"/>
    </row>
    <row r="31" spans="2:12" ht="11.25">
      <c r="B31" s="7">
        <v>25</v>
      </c>
      <c r="C31" s="53">
        <v>42074</v>
      </c>
      <c r="D31" s="11" t="s">
        <v>271</v>
      </c>
      <c r="E31" s="9" t="s">
        <v>247</v>
      </c>
      <c r="F31" s="11" t="s">
        <v>242</v>
      </c>
      <c r="G31" s="11" t="s">
        <v>13</v>
      </c>
      <c r="H31" s="7"/>
      <c r="I31" s="7"/>
      <c r="J31" s="7"/>
      <c r="K31" s="11"/>
      <c r="L31" s="11"/>
    </row>
    <row r="32" spans="2:12" ht="11.25">
      <c r="B32" s="7">
        <v>26</v>
      </c>
      <c r="C32" s="53">
        <v>42077</v>
      </c>
      <c r="D32" s="11" t="s">
        <v>14</v>
      </c>
      <c r="E32" s="9" t="s">
        <v>247</v>
      </c>
      <c r="F32" s="11" t="s">
        <v>274</v>
      </c>
      <c r="G32" s="11" t="s">
        <v>275</v>
      </c>
      <c r="H32" s="7" t="s">
        <v>276</v>
      </c>
      <c r="I32" s="7">
        <v>50</v>
      </c>
      <c r="J32" s="7"/>
      <c r="K32" s="11" t="s">
        <v>172</v>
      </c>
      <c r="L32" s="11"/>
    </row>
    <row r="33" spans="2:12" ht="11.25">
      <c r="B33" s="7">
        <v>27</v>
      </c>
      <c r="C33" s="7"/>
      <c r="D33" s="11"/>
      <c r="E33" s="9" t="s">
        <v>247</v>
      </c>
      <c r="F33" s="11"/>
      <c r="G33" s="11"/>
      <c r="H33" s="7" t="s">
        <v>12</v>
      </c>
      <c r="I33" s="7">
        <v>4</v>
      </c>
      <c r="J33" s="7"/>
      <c r="K33" s="11" t="s">
        <v>174</v>
      </c>
      <c r="L33" s="11"/>
    </row>
    <row r="34" spans="2:12" ht="11.25">
      <c r="B34" s="7">
        <v>28</v>
      </c>
      <c r="C34" s="7"/>
      <c r="D34" s="11"/>
      <c r="E34" s="9" t="s">
        <v>247</v>
      </c>
      <c r="F34" s="11"/>
      <c r="G34" s="11"/>
      <c r="H34" s="7" t="s">
        <v>240</v>
      </c>
      <c r="I34" s="7">
        <v>50</v>
      </c>
      <c r="J34" s="7"/>
      <c r="K34" s="11" t="s">
        <v>244</v>
      </c>
      <c r="L34" s="11"/>
    </row>
    <row r="35" spans="2:12" ht="11.25">
      <c r="B35" s="7">
        <v>29</v>
      </c>
      <c r="C35" s="53">
        <v>42080</v>
      </c>
      <c r="D35" s="11" t="s">
        <v>14</v>
      </c>
      <c r="E35" s="9" t="s">
        <v>247</v>
      </c>
      <c r="F35" s="11"/>
      <c r="G35" s="11" t="s">
        <v>277</v>
      </c>
      <c r="H35" s="7"/>
      <c r="I35" s="7"/>
      <c r="J35" s="7"/>
      <c r="K35" s="11"/>
      <c r="L35" s="11"/>
    </row>
    <row r="36" spans="2:12" ht="11.25">
      <c r="B36" s="7">
        <v>30</v>
      </c>
      <c r="C36" s="53">
        <v>42083</v>
      </c>
      <c r="D36" s="11" t="s">
        <v>14</v>
      </c>
      <c r="E36" s="9" t="s">
        <v>247</v>
      </c>
      <c r="F36" s="11"/>
      <c r="G36" s="11" t="s">
        <v>278</v>
      </c>
      <c r="H36" s="7" t="s">
        <v>12</v>
      </c>
      <c r="I36" s="7">
        <v>1</v>
      </c>
      <c r="J36" s="7"/>
      <c r="K36" s="11" t="s">
        <v>279</v>
      </c>
      <c r="L36" s="11"/>
    </row>
    <row r="37" spans="2:12" ht="11.25">
      <c r="B37" s="7">
        <v>31</v>
      </c>
      <c r="C37" s="7"/>
      <c r="D37" s="11"/>
      <c r="E37" s="9" t="s">
        <v>247</v>
      </c>
      <c r="F37" s="11"/>
      <c r="G37" s="11"/>
      <c r="H37" s="7" t="s">
        <v>240</v>
      </c>
      <c r="I37" s="7">
        <v>50</v>
      </c>
      <c r="J37" s="7"/>
      <c r="K37" s="11" t="s">
        <v>241</v>
      </c>
      <c r="L37" s="11"/>
    </row>
    <row r="38" spans="2:12" ht="11.25">
      <c r="B38" s="7">
        <v>32</v>
      </c>
      <c r="C38" s="53">
        <v>42090</v>
      </c>
      <c r="D38" s="11" t="s">
        <v>280</v>
      </c>
      <c r="E38" s="9" t="s">
        <v>247</v>
      </c>
      <c r="F38" s="11" t="s">
        <v>281</v>
      </c>
      <c r="G38" s="11" t="s">
        <v>282</v>
      </c>
      <c r="H38" s="7"/>
      <c r="I38" s="7"/>
      <c r="J38" s="7"/>
      <c r="K38" s="11"/>
      <c r="L38" s="11"/>
    </row>
    <row r="39" spans="2:12" ht="11.25">
      <c r="B39" s="7">
        <v>33</v>
      </c>
      <c r="C39" s="53">
        <v>42070</v>
      </c>
      <c r="D39" s="11" t="s">
        <v>280</v>
      </c>
      <c r="E39" s="9" t="s">
        <v>247</v>
      </c>
      <c r="F39" s="11" t="s">
        <v>15</v>
      </c>
      <c r="G39" s="11" t="s">
        <v>249</v>
      </c>
      <c r="H39" s="7"/>
      <c r="I39" s="7"/>
      <c r="J39" s="7"/>
      <c r="K39" s="11"/>
      <c r="L39" s="11"/>
    </row>
    <row r="40" spans="2:12" ht="11.25">
      <c r="B40" s="7">
        <v>34</v>
      </c>
      <c r="C40" s="7"/>
      <c r="D40" s="11" t="s">
        <v>280</v>
      </c>
      <c r="E40" s="9" t="s">
        <v>247</v>
      </c>
      <c r="F40" s="11"/>
      <c r="G40" s="11" t="s">
        <v>283</v>
      </c>
      <c r="H40" s="7"/>
      <c r="I40" s="7"/>
      <c r="J40" s="7"/>
      <c r="K40" s="11"/>
      <c r="L40" s="11"/>
    </row>
    <row r="41" spans="2:12" ht="11.25">
      <c r="B41" s="7">
        <v>35</v>
      </c>
      <c r="C41" s="7"/>
      <c r="D41" s="11" t="s">
        <v>280</v>
      </c>
      <c r="E41" s="9" t="s">
        <v>247</v>
      </c>
      <c r="F41" s="11"/>
      <c r="G41" s="11" t="s">
        <v>284</v>
      </c>
      <c r="H41" s="7"/>
      <c r="I41" s="7"/>
      <c r="J41" s="7"/>
      <c r="K41" s="11"/>
      <c r="L41" s="11"/>
    </row>
    <row r="42" spans="2:12" ht="11.25">
      <c r="B42" s="7">
        <v>36</v>
      </c>
      <c r="C42" s="7"/>
      <c r="D42" s="11" t="s">
        <v>280</v>
      </c>
      <c r="E42" s="9" t="s">
        <v>247</v>
      </c>
      <c r="F42" s="11"/>
      <c r="G42" s="11" t="s">
        <v>285</v>
      </c>
      <c r="H42" s="7"/>
      <c r="I42" s="7"/>
      <c r="J42" s="7"/>
      <c r="K42" s="11"/>
      <c r="L42" s="11"/>
    </row>
    <row r="43" spans="2:12" ht="11.25">
      <c r="B43" s="7">
        <v>37</v>
      </c>
      <c r="C43" s="53">
        <v>42103</v>
      </c>
      <c r="D43" s="11" t="s">
        <v>280</v>
      </c>
      <c r="E43" s="9" t="s">
        <v>247</v>
      </c>
      <c r="F43" s="11" t="s">
        <v>286</v>
      </c>
      <c r="G43" s="11" t="s">
        <v>243</v>
      </c>
      <c r="H43" s="7"/>
      <c r="I43" s="7"/>
      <c r="J43" s="7"/>
      <c r="K43" s="11"/>
      <c r="L43" s="11"/>
    </row>
    <row r="44" spans="2:12" ht="11.25">
      <c r="B44" s="7">
        <v>38</v>
      </c>
      <c r="C44" s="7"/>
      <c r="D44" s="11" t="s">
        <v>280</v>
      </c>
      <c r="E44" s="9" t="s">
        <v>247</v>
      </c>
      <c r="F44" s="11" t="s">
        <v>270</v>
      </c>
      <c r="G44" s="11" t="s">
        <v>234</v>
      </c>
      <c r="H44" s="7"/>
      <c r="I44" s="7"/>
      <c r="J44" s="7"/>
      <c r="K44" s="11"/>
      <c r="L44" s="11"/>
    </row>
    <row r="45" spans="2:12" ht="11.25">
      <c r="B45" s="7">
        <v>39</v>
      </c>
      <c r="C45" s="7"/>
      <c r="D45" s="11" t="s">
        <v>280</v>
      </c>
      <c r="E45" s="9" t="s">
        <v>247</v>
      </c>
      <c r="F45" s="11" t="s">
        <v>287</v>
      </c>
      <c r="G45" s="11" t="s">
        <v>243</v>
      </c>
      <c r="H45" s="7"/>
      <c r="I45" s="7"/>
      <c r="J45" s="7"/>
      <c r="K45" s="11"/>
      <c r="L45" s="11"/>
    </row>
    <row r="46" spans="2:12" ht="11.25">
      <c r="B46" s="7">
        <v>40</v>
      </c>
      <c r="C46" s="53">
        <v>42110</v>
      </c>
      <c r="D46" s="11" t="s">
        <v>14</v>
      </c>
      <c r="E46" s="9" t="s">
        <v>247</v>
      </c>
      <c r="F46" s="11" t="s">
        <v>288</v>
      </c>
      <c r="G46" s="11" t="s">
        <v>289</v>
      </c>
      <c r="H46" s="7" t="s">
        <v>171</v>
      </c>
      <c r="I46" s="7">
        <v>2</v>
      </c>
      <c r="J46" s="7"/>
      <c r="K46" s="11" t="s">
        <v>172</v>
      </c>
      <c r="L46" s="11"/>
    </row>
    <row r="47" spans="2:12" ht="11.25">
      <c r="B47" s="7">
        <v>41</v>
      </c>
      <c r="C47" s="7"/>
      <c r="D47" s="11"/>
      <c r="E47" s="9" t="s">
        <v>247</v>
      </c>
      <c r="F47" s="11"/>
      <c r="G47" s="11"/>
      <c r="H47" s="7" t="s">
        <v>12</v>
      </c>
      <c r="I47" s="7">
        <v>3</v>
      </c>
      <c r="J47" s="7"/>
      <c r="K47" s="11" t="s">
        <v>175</v>
      </c>
      <c r="L47" s="11"/>
    </row>
    <row r="48" spans="2:12" ht="11.25">
      <c r="B48" s="7">
        <v>42</v>
      </c>
      <c r="C48" s="7"/>
      <c r="D48" s="11"/>
      <c r="E48" s="9" t="s">
        <v>247</v>
      </c>
      <c r="F48" s="11"/>
      <c r="G48" s="11"/>
      <c r="H48" s="7" t="s">
        <v>12</v>
      </c>
      <c r="I48" s="7">
        <v>8</v>
      </c>
      <c r="J48" s="7"/>
      <c r="K48" s="11" t="s">
        <v>290</v>
      </c>
      <c r="L48" s="11"/>
    </row>
    <row r="49" spans="2:12" ht="11.25">
      <c r="B49" s="7">
        <v>43</v>
      </c>
      <c r="C49" s="7"/>
      <c r="D49" s="11"/>
      <c r="E49" s="9" t="s">
        <v>247</v>
      </c>
      <c r="F49" s="11"/>
      <c r="G49" s="11"/>
      <c r="H49" s="7" t="s">
        <v>12</v>
      </c>
      <c r="I49" s="7">
        <v>2</v>
      </c>
      <c r="J49" s="7"/>
      <c r="K49" s="11" t="s">
        <v>291</v>
      </c>
      <c r="L49" s="11"/>
    </row>
    <row r="50" spans="2:12" ht="11.25">
      <c r="B50" s="7">
        <v>44</v>
      </c>
      <c r="C50" s="7"/>
      <c r="D50" s="11"/>
      <c r="E50" s="9" t="s">
        <v>247</v>
      </c>
      <c r="F50" s="11"/>
      <c r="G50" s="11"/>
      <c r="H50" s="7" t="s">
        <v>12</v>
      </c>
      <c r="I50" s="7">
        <v>2</v>
      </c>
      <c r="J50" s="7"/>
      <c r="K50" s="11" t="s">
        <v>292</v>
      </c>
      <c r="L50" s="11"/>
    </row>
    <row r="51" spans="2:12" ht="11.25">
      <c r="B51" s="7">
        <v>45</v>
      </c>
      <c r="C51" s="7"/>
      <c r="D51" s="11"/>
      <c r="E51" s="9" t="s">
        <v>247</v>
      </c>
      <c r="F51" s="11"/>
      <c r="G51" s="11"/>
      <c r="H51" s="7" t="s">
        <v>12</v>
      </c>
      <c r="I51" s="7">
        <v>2</v>
      </c>
      <c r="J51" s="7"/>
      <c r="K51" s="11" t="s">
        <v>264</v>
      </c>
      <c r="L51" s="11"/>
    </row>
    <row r="52" spans="2:12" ht="11.25">
      <c r="B52" s="7">
        <v>46</v>
      </c>
      <c r="C52" s="7"/>
      <c r="D52" s="11"/>
      <c r="E52" s="9" t="s">
        <v>247</v>
      </c>
      <c r="F52" s="11"/>
      <c r="G52" s="11"/>
      <c r="H52" s="7" t="s">
        <v>12</v>
      </c>
      <c r="I52" s="7">
        <v>3</v>
      </c>
      <c r="J52" s="7"/>
      <c r="K52" s="11" t="s">
        <v>293</v>
      </c>
      <c r="L52" s="11"/>
    </row>
    <row r="53" spans="2:12" ht="11.25">
      <c r="B53" s="7">
        <v>47</v>
      </c>
      <c r="C53" s="53">
        <v>42110</v>
      </c>
      <c r="D53" s="11" t="s">
        <v>280</v>
      </c>
      <c r="E53" s="11" t="s">
        <v>247</v>
      </c>
      <c r="F53" s="11" t="s">
        <v>15</v>
      </c>
      <c r="G53" s="11" t="s">
        <v>294</v>
      </c>
      <c r="H53" s="7"/>
      <c r="I53" s="7"/>
      <c r="J53" s="7"/>
      <c r="K53" s="11"/>
      <c r="L53" s="11"/>
    </row>
    <row r="54" spans="2:12" ht="11.25">
      <c r="B54" s="7">
        <v>48</v>
      </c>
      <c r="C54" s="53">
        <v>42116</v>
      </c>
      <c r="D54" s="11" t="s">
        <v>280</v>
      </c>
      <c r="E54" s="11" t="s">
        <v>247</v>
      </c>
      <c r="F54" s="11" t="s">
        <v>295</v>
      </c>
      <c r="G54" s="11" t="s">
        <v>296</v>
      </c>
      <c r="H54" s="7"/>
      <c r="I54" s="7"/>
      <c r="J54" s="7"/>
      <c r="K54" s="11"/>
      <c r="L54" s="11"/>
    </row>
    <row r="55" spans="2:12" ht="11.25">
      <c r="B55" s="7">
        <v>49</v>
      </c>
      <c r="C55" s="53">
        <v>42118</v>
      </c>
      <c r="D55" s="11" t="s">
        <v>280</v>
      </c>
      <c r="E55" s="11" t="s">
        <v>247</v>
      </c>
      <c r="F55" s="11" t="s">
        <v>297</v>
      </c>
      <c r="G55" s="11" t="s">
        <v>234</v>
      </c>
      <c r="H55" s="7"/>
      <c r="I55" s="7"/>
      <c r="J55" s="7"/>
      <c r="K55" s="11"/>
      <c r="L55" s="11"/>
    </row>
    <row r="56" spans="2:12" ht="11.25">
      <c r="B56" s="7">
        <v>50</v>
      </c>
      <c r="C56" s="53">
        <v>42123</v>
      </c>
      <c r="D56" s="11" t="s">
        <v>280</v>
      </c>
      <c r="E56" s="11" t="s">
        <v>247</v>
      </c>
      <c r="F56" s="11" t="s">
        <v>233</v>
      </c>
      <c r="G56" s="11" t="s">
        <v>294</v>
      </c>
      <c r="H56" s="7"/>
      <c r="I56" s="7"/>
      <c r="J56" s="7"/>
      <c r="K56" s="11"/>
      <c r="L56" s="11"/>
    </row>
    <row r="57" spans="2:12" ht="11.25">
      <c r="B57" s="7">
        <v>51</v>
      </c>
      <c r="C57" s="7"/>
      <c r="D57" s="11" t="s">
        <v>280</v>
      </c>
      <c r="E57" s="11" t="s">
        <v>247</v>
      </c>
      <c r="F57" s="11"/>
      <c r="G57" s="11" t="s">
        <v>234</v>
      </c>
      <c r="H57" s="7"/>
      <c r="I57" s="7"/>
      <c r="J57" s="7"/>
      <c r="K57" s="11"/>
      <c r="L57" s="11"/>
    </row>
    <row r="58" spans="2:12" ht="11.25">
      <c r="B58" s="7">
        <v>52</v>
      </c>
      <c r="C58" s="53">
        <v>42131</v>
      </c>
      <c r="D58" s="11" t="s">
        <v>280</v>
      </c>
      <c r="E58" s="11" t="s">
        <v>247</v>
      </c>
      <c r="F58" s="11" t="s">
        <v>298</v>
      </c>
      <c r="G58" s="11" t="s">
        <v>299</v>
      </c>
      <c r="H58" s="7"/>
      <c r="I58" s="7"/>
      <c r="J58" s="7"/>
      <c r="K58" s="11"/>
      <c r="L58" s="11"/>
    </row>
    <row r="59" spans="3:12" ht="11.25">
      <c r="C59" s="7"/>
      <c r="D59" s="11" t="s">
        <v>280</v>
      </c>
      <c r="E59" s="11" t="s">
        <v>247</v>
      </c>
      <c r="F59" s="11" t="s">
        <v>270</v>
      </c>
      <c r="G59" s="11" t="s">
        <v>300</v>
      </c>
      <c r="H59" s="7"/>
      <c r="I59" s="7"/>
      <c r="J59" s="7"/>
      <c r="K59" s="11"/>
      <c r="L59" s="11"/>
    </row>
    <row r="60" spans="3:12" ht="11.25">
      <c r="C60" s="7"/>
      <c r="D60" s="11" t="s">
        <v>280</v>
      </c>
      <c r="E60" s="11" t="s">
        <v>247</v>
      </c>
      <c r="F60" s="11" t="s">
        <v>284</v>
      </c>
      <c r="G60" s="11" t="s">
        <v>234</v>
      </c>
      <c r="H60" s="7"/>
      <c r="I60" s="7"/>
      <c r="J60" s="7"/>
      <c r="K60" s="11"/>
      <c r="L60" s="11"/>
    </row>
    <row r="61" spans="3:12" ht="11.25">
      <c r="C61" s="53">
        <v>42132</v>
      </c>
      <c r="D61" s="11" t="s">
        <v>280</v>
      </c>
      <c r="E61" s="11" t="s">
        <v>247</v>
      </c>
      <c r="F61" s="11" t="s">
        <v>173</v>
      </c>
      <c r="G61" s="11" t="s">
        <v>301</v>
      </c>
      <c r="H61" s="7"/>
      <c r="I61" s="7"/>
      <c r="J61" s="7"/>
      <c r="K61" s="11"/>
      <c r="L61" s="11"/>
    </row>
    <row r="62" spans="3:12" ht="11.25">
      <c r="C62" s="53">
        <v>42129</v>
      </c>
      <c r="D62" s="11" t="s">
        <v>14</v>
      </c>
      <c r="E62" s="11" t="s">
        <v>247</v>
      </c>
      <c r="F62" s="11" t="s">
        <v>302</v>
      </c>
      <c r="G62" s="11" t="s">
        <v>303</v>
      </c>
      <c r="H62" s="7"/>
      <c r="I62" s="7"/>
      <c r="J62" s="7"/>
      <c r="K62" s="11"/>
      <c r="L62" s="11"/>
    </row>
    <row r="63" spans="3:12" ht="11.25">
      <c r="C63" s="53">
        <v>42131</v>
      </c>
      <c r="D63" s="11" t="s">
        <v>280</v>
      </c>
      <c r="E63" s="11" t="s">
        <v>247</v>
      </c>
      <c r="F63" s="11" t="s">
        <v>255</v>
      </c>
      <c r="G63" s="11" t="s">
        <v>299</v>
      </c>
      <c r="H63" s="7"/>
      <c r="I63" s="7"/>
      <c r="J63" s="7"/>
      <c r="K63" s="11"/>
      <c r="L63" s="11"/>
    </row>
    <row r="64" spans="3:12" ht="11.25">
      <c r="C64" s="53">
        <v>42132</v>
      </c>
      <c r="D64" s="11" t="s">
        <v>280</v>
      </c>
      <c r="E64" s="11" t="s">
        <v>247</v>
      </c>
      <c r="F64" s="11" t="s">
        <v>304</v>
      </c>
      <c r="G64" s="11" t="s">
        <v>305</v>
      </c>
      <c r="H64" s="7"/>
      <c r="I64" s="7"/>
      <c r="J64" s="7"/>
      <c r="K64" s="11"/>
      <c r="L64" s="11"/>
    </row>
    <row r="65" spans="3:12" ht="11.25">
      <c r="C65" s="53">
        <v>42138</v>
      </c>
      <c r="D65" s="11" t="s">
        <v>280</v>
      </c>
      <c r="E65" s="11" t="s">
        <v>247</v>
      </c>
      <c r="F65" s="11" t="s">
        <v>233</v>
      </c>
      <c r="G65" s="11" t="s">
        <v>243</v>
      </c>
      <c r="H65" s="7"/>
      <c r="I65" s="7"/>
      <c r="J65" s="7"/>
      <c r="K65" s="11"/>
      <c r="L65" s="11"/>
    </row>
    <row r="66" spans="3:12" ht="11.25">
      <c r="C66" s="53">
        <v>42143</v>
      </c>
      <c r="D66" s="11" t="s">
        <v>280</v>
      </c>
      <c r="E66" s="11" t="s">
        <v>247</v>
      </c>
      <c r="F66" s="11" t="s">
        <v>15</v>
      </c>
      <c r="G66" s="11" t="s">
        <v>306</v>
      </c>
      <c r="H66" s="7"/>
      <c r="I66" s="7"/>
      <c r="J66" s="7"/>
      <c r="K66" s="11"/>
      <c r="L66" s="11"/>
    </row>
    <row r="67" spans="3:12" ht="11.25">
      <c r="C67" s="53">
        <v>42151</v>
      </c>
      <c r="D67" s="11" t="s">
        <v>14</v>
      </c>
      <c r="E67" s="11" t="s">
        <v>247</v>
      </c>
      <c r="F67" s="11" t="s">
        <v>307</v>
      </c>
      <c r="G67" s="11" t="s">
        <v>308</v>
      </c>
      <c r="H67" s="7" t="s">
        <v>12</v>
      </c>
      <c r="I67" s="7">
        <v>2</v>
      </c>
      <c r="J67" s="7"/>
      <c r="K67" s="11" t="s">
        <v>175</v>
      </c>
      <c r="L67" s="11"/>
    </row>
    <row r="68" spans="3:12" ht="11.25">
      <c r="C68" s="7"/>
      <c r="D68" s="11"/>
      <c r="E68" s="11" t="s">
        <v>247</v>
      </c>
      <c r="F68" s="11"/>
      <c r="G68" s="11"/>
      <c r="H68" s="7" t="s">
        <v>12</v>
      </c>
      <c r="I68" s="7">
        <v>2</v>
      </c>
      <c r="J68" s="7"/>
      <c r="K68" s="11" t="s">
        <v>309</v>
      </c>
      <c r="L68" s="11"/>
    </row>
    <row r="69" spans="3:12" ht="11.25">
      <c r="C69" s="7"/>
      <c r="D69" s="11"/>
      <c r="E69" s="11" t="s">
        <v>247</v>
      </c>
      <c r="F69" s="11"/>
      <c r="G69" s="11"/>
      <c r="H69" s="7" t="s">
        <v>12</v>
      </c>
      <c r="I69" s="7">
        <v>2</v>
      </c>
      <c r="J69" s="7"/>
      <c r="K69" s="11" t="s">
        <v>264</v>
      </c>
      <c r="L69" s="11"/>
    </row>
    <row r="70" spans="3:12" ht="11.25">
      <c r="C70" s="7"/>
      <c r="D70" s="11"/>
      <c r="E70" s="11" t="s">
        <v>247</v>
      </c>
      <c r="F70" s="11"/>
      <c r="G70" s="11"/>
      <c r="H70" s="7" t="s">
        <v>276</v>
      </c>
      <c r="I70" s="7">
        <v>50</v>
      </c>
      <c r="J70" s="7"/>
      <c r="K70" s="11" t="s">
        <v>172</v>
      </c>
      <c r="L70" s="11"/>
    </row>
    <row r="71" spans="3:12" ht="11.25">
      <c r="C71" s="53">
        <v>42151</v>
      </c>
      <c r="D71" s="11" t="s">
        <v>280</v>
      </c>
      <c r="E71" s="11" t="s">
        <v>247</v>
      </c>
      <c r="F71" s="11" t="s">
        <v>15</v>
      </c>
      <c r="G71" s="11" t="s">
        <v>243</v>
      </c>
      <c r="H71" s="7"/>
      <c r="I71" s="7"/>
      <c r="J71" s="7"/>
      <c r="K71" s="11"/>
      <c r="L71" s="11"/>
    </row>
    <row r="72" spans="3:12" ht="11.25">
      <c r="C72" s="7"/>
      <c r="D72" s="11" t="s">
        <v>280</v>
      </c>
      <c r="E72" s="11" t="s">
        <v>247</v>
      </c>
      <c r="F72" s="11" t="s">
        <v>310</v>
      </c>
      <c r="G72" s="11" t="s">
        <v>311</v>
      </c>
      <c r="H72" s="7"/>
      <c r="I72" s="7"/>
      <c r="J72" s="7"/>
      <c r="K72" s="11"/>
      <c r="L72" s="11"/>
    </row>
    <row r="73" spans="3:12" ht="11.25">
      <c r="C73" s="53">
        <v>42159</v>
      </c>
      <c r="D73" s="11" t="s">
        <v>280</v>
      </c>
      <c r="E73" s="11" t="s">
        <v>247</v>
      </c>
      <c r="F73" s="11" t="s">
        <v>170</v>
      </c>
      <c r="G73" s="11" t="s">
        <v>311</v>
      </c>
      <c r="H73" s="7"/>
      <c r="I73" s="7"/>
      <c r="J73" s="7"/>
      <c r="K73" s="11"/>
      <c r="L73" s="11"/>
    </row>
    <row r="74" spans="3:12" ht="11.25">
      <c r="C74" s="53">
        <v>42160</v>
      </c>
      <c r="D74" s="11" t="s">
        <v>280</v>
      </c>
      <c r="E74" s="11" t="s">
        <v>247</v>
      </c>
      <c r="F74" s="11" t="s">
        <v>255</v>
      </c>
      <c r="G74" s="11" t="s">
        <v>312</v>
      </c>
      <c r="H74" s="7"/>
      <c r="I74" s="7"/>
      <c r="J74" s="7"/>
      <c r="K74" s="11"/>
      <c r="L74" s="11"/>
    </row>
    <row r="75" spans="3:12" ht="11.25">
      <c r="C75" s="53">
        <v>42158</v>
      </c>
      <c r="D75" s="11" t="s">
        <v>313</v>
      </c>
      <c r="E75" s="11" t="s">
        <v>247</v>
      </c>
      <c r="F75" s="11" t="s">
        <v>310</v>
      </c>
      <c r="G75" s="11" t="s">
        <v>314</v>
      </c>
      <c r="H75" s="7"/>
      <c r="I75" s="7"/>
      <c r="J75" s="7">
        <v>2000</v>
      </c>
      <c r="K75" s="11"/>
      <c r="L75" s="11"/>
    </row>
    <row r="76" spans="3:12" ht="11.25">
      <c r="C76" s="53">
        <v>42168</v>
      </c>
      <c r="D76" s="11" t="s">
        <v>280</v>
      </c>
      <c r="E76" s="11" t="s">
        <v>247</v>
      </c>
      <c r="F76" s="11" t="s">
        <v>315</v>
      </c>
      <c r="G76" s="11" t="s">
        <v>316</v>
      </c>
      <c r="H76" s="7"/>
      <c r="I76" s="7"/>
      <c r="J76" s="7"/>
      <c r="K76" s="11"/>
      <c r="L76" s="11"/>
    </row>
    <row r="77" spans="3:12" ht="11.25">
      <c r="C77" s="7"/>
      <c r="D77" s="11" t="s">
        <v>280</v>
      </c>
      <c r="E77" s="11" t="s">
        <v>247</v>
      </c>
      <c r="F77" s="11" t="s">
        <v>173</v>
      </c>
      <c r="G77" s="11" t="s">
        <v>317</v>
      </c>
      <c r="H77" s="7"/>
      <c r="I77" s="7"/>
      <c r="J77" s="7"/>
      <c r="K77" s="11"/>
      <c r="L77" s="11"/>
    </row>
    <row r="78" spans="3:12" ht="11.25">
      <c r="C78" s="7"/>
      <c r="D78" s="11" t="s">
        <v>280</v>
      </c>
      <c r="E78" s="11" t="s">
        <v>247</v>
      </c>
      <c r="F78" s="11" t="s">
        <v>242</v>
      </c>
      <c r="G78" s="11" t="s">
        <v>318</v>
      </c>
      <c r="H78" s="7"/>
      <c r="I78" s="7"/>
      <c r="J78" s="7"/>
      <c r="K78" s="11"/>
      <c r="L78" s="11"/>
    </row>
    <row r="79" spans="3:12" ht="11.25">
      <c r="C79" s="53">
        <v>42175</v>
      </c>
      <c r="D79" s="11" t="s">
        <v>250</v>
      </c>
      <c r="E79" s="11" t="s">
        <v>247</v>
      </c>
      <c r="F79" s="11" t="s">
        <v>319</v>
      </c>
      <c r="G79" s="11" t="s">
        <v>320</v>
      </c>
      <c r="H79" s="7"/>
      <c r="I79" s="7"/>
      <c r="J79" s="7"/>
      <c r="K79" s="11"/>
      <c r="L79" s="11"/>
    </row>
    <row r="80" spans="3:12" ht="11.25">
      <c r="C80" s="53">
        <v>42180</v>
      </c>
      <c r="D80" s="11" t="s">
        <v>14</v>
      </c>
      <c r="E80" s="11" t="s">
        <v>247</v>
      </c>
      <c r="F80" s="11" t="s">
        <v>321</v>
      </c>
      <c r="G80" s="11" t="s">
        <v>322</v>
      </c>
      <c r="H80" s="7" t="s">
        <v>12</v>
      </c>
      <c r="I80" s="7">
        <v>2</v>
      </c>
      <c r="J80" s="7"/>
      <c r="K80" s="11" t="s">
        <v>323</v>
      </c>
      <c r="L80" s="11"/>
    </row>
    <row r="81" spans="3:12" ht="11.25">
      <c r="C81" s="7"/>
      <c r="D81" s="11"/>
      <c r="E81" s="11" t="s">
        <v>247</v>
      </c>
      <c r="F81" s="11"/>
      <c r="G81" s="11"/>
      <c r="H81" s="7" t="s">
        <v>12</v>
      </c>
      <c r="I81" s="7">
        <v>1</v>
      </c>
      <c r="J81" s="7"/>
      <c r="K81" s="11" t="s">
        <v>324</v>
      </c>
      <c r="L81" s="11"/>
    </row>
    <row r="82" spans="3:12" ht="11.25">
      <c r="C82" s="7"/>
      <c r="D82" s="11"/>
      <c r="E82" s="11" t="s">
        <v>247</v>
      </c>
      <c r="F82" s="11"/>
      <c r="G82" s="11"/>
      <c r="H82" s="7" t="s">
        <v>325</v>
      </c>
      <c r="I82" s="7">
        <v>500</v>
      </c>
      <c r="J82" s="7"/>
      <c r="K82" s="11" t="s">
        <v>326</v>
      </c>
      <c r="L82" s="11"/>
    </row>
    <row r="83" spans="3:12" ht="11.25">
      <c r="C83" s="7"/>
      <c r="D83" s="11"/>
      <c r="E83" s="11" t="s">
        <v>247</v>
      </c>
      <c r="F83" s="11"/>
      <c r="G83" s="11"/>
      <c r="H83" s="7" t="s">
        <v>325</v>
      </c>
      <c r="I83" s="7">
        <v>500</v>
      </c>
      <c r="J83" s="7"/>
      <c r="K83" s="11" t="s">
        <v>327</v>
      </c>
      <c r="L83" s="11"/>
    </row>
    <row r="84" spans="3:12" ht="11.25">
      <c r="C84" s="53">
        <v>42172</v>
      </c>
      <c r="D84" s="11" t="s">
        <v>328</v>
      </c>
      <c r="E84" s="11" t="s">
        <v>247</v>
      </c>
      <c r="F84" s="11" t="s">
        <v>329</v>
      </c>
      <c r="G84" s="11" t="s">
        <v>330</v>
      </c>
      <c r="H84" s="7"/>
      <c r="I84" s="11"/>
      <c r="J84" s="7"/>
      <c r="K84" s="11"/>
      <c r="L84" s="11"/>
    </row>
    <row r="85" spans="3:12" ht="11.25">
      <c r="C85" s="53">
        <v>42173</v>
      </c>
      <c r="D85" s="11" t="s">
        <v>328</v>
      </c>
      <c r="E85" s="11" t="s">
        <v>247</v>
      </c>
      <c r="F85" s="11" t="s">
        <v>331</v>
      </c>
      <c r="G85" s="11" t="s">
        <v>330</v>
      </c>
      <c r="H85" s="7"/>
      <c r="I85" s="7"/>
      <c r="J85" s="7"/>
      <c r="K85" s="11"/>
      <c r="L85" s="11"/>
    </row>
    <row r="86" spans="3:12" ht="11.25">
      <c r="C86" s="7"/>
      <c r="D86" s="11" t="s">
        <v>328</v>
      </c>
      <c r="E86" s="11" t="s">
        <v>247</v>
      </c>
      <c r="F86" s="11" t="s">
        <v>332</v>
      </c>
      <c r="G86" s="11" t="s">
        <v>333</v>
      </c>
      <c r="H86" s="7"/>
      <c r="I86" s="7"/>
      <c r="J86" s="7"/>
      <c r="K86" s="11"/>
      <c r="L86" s="11"/>
    </row>
    <row r="87" spans="3:12" ht="11.25">
      <c r="C87" s="53">
        <v>42174</v>
      </c>
      <c r="D87" s="11" t="s">
        <v>328</v>
      </c>
      <c r="E87" s="11" t="s">
        <v>247</v>
      </c>
      <c r="F87" s="11" t="s">
        <v>334</v>
      </c>
      <c r="G87" s="11" t="s">
        <v>330</v>
      </c>
      <c r="H87" s="7"/>
      <c r="I87" s="7"/>
      <c r="J87" s="7"/>
      <c r="K87" s="11"/>
      <c r="L87" s="11"/>
    </row>
    <row r="88" spans="3:12" ht="11.25">
      <c r="C88" s="53">
        <v>42188</v>
      </c>
      <c r="D88" s="11" t="s">
        <v>250</v>
      </c>
      <c r="E88" s="11" t="s">
        <v>247</v>
      </c>
      <c r="F88" s="11" t="s">
        <v>242</v>
      </c>
      <c r="G88" s="11" t="s">
        <v>335</v>
      </c>
      <c r="H88" s="7"/>
      <c r="I88" s="7"/>
      <c r="J88" s="7"/>
      <c r="K88" s="11"/>
      <c r="L88" s="11"/>
    </row>
    <row r="89" spans="3:12" ht="11.25">
      <c r="C89" s="7"/>
      <c r="D89" s="11"/>
      <c r="E89" s="11" t="s">
        <v>247</v>
      </c>
      <c r="F89" s="11" t="s">
        <v>336</v>
      </c>
      <c r="G89" s="11" t="s">
        <v>235</v>
      </c>
      <c r="H89" s="7"/>
      <c r="I89" s="7"/>
      <c r="J89" s="7"/>
      <c r="K89" s="11"/>
      <c r="L89" s="11"/>
    </row>
    <row r="90" spans="3:12" ht="11.25">
      <c r="C90" s="7"/>
      <c r="D90" s="11"/>
      <c r="E90" s="11" t="s">
        <v>247</v>
      </c>
      <c r="F90" s="11" t="s">
        <v>253</v>
      </c>
      <c r="G90" s="11" t="s">
        <v>234</v>
      </c>
      <c r="H90" s="7"/>
      <c r="I90" s="7"/>
      <c r="J90" s="7"/>
      <c r="K90" s="11"/>
      <c r="L90" s="11"/>
    </row>
    <row r="91" spans="3:12" ht="11.25">
      <c r="C91" s="53">
        <v>42201</v>
      </c>
      <c r="D91" s="11" t="s">
        <v>250</v>
      </c>
      <c r="E91" s="11" t="s">
        <v>247</v>
      </c>
      <c r="F91" s="11" t="s">
        <v>310</v>
      </c>
      <c r="G91" s="11" t="s">
        <v>337</v>
      </c>
      <c r="H91" s="7" t="s">
        <v>12</v>
      </c>
      <c r="I91" s="7">
        <v>2</v>
      </c>
      <c r="J91" s="7"/>
      <c r="K91" s="11" t="s">
        <v>338</v>
      </c>
      <c r="L91" s="11"/>
    </row>
    <row r="92" spans="3:12" ht="11.25">
      <c r="C92" s="7"/>
      <c r="D92" s="11"/>
      <c r="E92" s="11" t="s">
        <v>247</v>
      </c>
      <c r="F92" s="11"/>
      <c r="G92" s="11"/>
      <c r="H92" s="7" t="s">
        <v>12</v>
      </c>
      <c r="I92" s="7">
        <v>1</v>
      </c>
      <c r="J92" s="7"/>
      <c r="K92" s="11" t="s">
        <v>175</v>
      </c>
      <c r="L92" s="11"/>
    </row>
    <row r="93" spans="3:12" ht="11.25">
      <c r="C93" s="7"/>
      <c r="D93" s="11"/>
      <c r="E93" s="11" t="s">
        <v>247</v>
      </c>
      <c r="F93" s="11"/>
      <c r="G93" s="11"/>
      <c r="H93" s="7" t="s">
        <v>171</v>
      </c>
      <c r="I93" s="7">
        <v>8</v>
      </c>
      <c r="J93" s="7"/>
      <c r="K93" s="11" t="s">
        <v>172</v>
      </c>
      <c r="L93" s="11"/>
    </row>
    <row r="94" spans="3:12" ht="11.25">
      <c r="C94" s="7"/>
      <c r="D94" s="11"/>
      <c r="E94" s="11" t="s">
        <v>247</v>
      </c>
      <c r="F94" s="11"/>
      <c r="G94" s="11"/>
      <c r="H94" s="7" t="s">
        <v>12</v>
      </c>
      <c r="I94" s="7">
        <v>2</v>
      </c>
      <c r="J94" s="7"/>
      <c r="K94" s="11" t="s">
        <v>174</v>
      </c>
      <c r="L94" s="11"/>
    </row>
    <row r="95" spans="3:12" ht="11.25">
      <c r="C95" s="53">
        <v>42208</v>
      </c>
      <c r="D95" s="11" t="s">
        <v>14</v>
      </c>
      <c r="E95" s="11" t="s">
        <v>247</v>
      </c>
      <c r="F95" s="11" t="s">
        <v>242</v>
      </c>
      <c r="G95" s="11" t="s">
        <v>339</v>
      </c>
      <c r="H95" s="7"/>
      <c r="I95" s="7"/>
      <c r="J95" s="7"/>
      <c r="K95" s="11"/>
      <c r="L95" s="11"/>
    </row>
    <row r="96" spans="3:12" ht="11.25">
      <c r="C96" s="72">
        <v>42209</v>
      </c>
      <c r="D96" s="11" t="s">
        <v>340</v>
      </c>
      <c r="E96" s="11" t="s">
        <v>247</v>
      </c>
      <c r="F96" s="11" t="s">
        <v>341</v>
      </c>
      <c r="G96" s="11" t="s">
        <v>342</v>
      </c>
      <c r="H96" s="7"/>
      <c r="I96" s="7"/>
      <c r="J96" s="7">
        <v>120000</v>
      </c>
      <c r="K96" s="11"/>
      <c r="L96" s="11"/>
    </row>
    <row r="97" spans="3:12" ht="11.25">
      <c r="C97" s="53">
        <v>42218</v>
      </c>
      <c r="D97" s="11" t="s">
        <v>14</v>
      </c>
      <c r="E97" s="11" t="s">
        <v>247</v>
      </c>
      <c r="F97" s="11" t="s">
        <v>262</v>
      </c>
      <c r="G97" s="11" t="s">
        <v>343</v>
      </c>
      <c r="H97" s="7" t="s">
        <v>12</v>
      </c>
      <c r="I97" s="7">
        <v>1</v>
      </c>
      <c r="J97" s="7"/>
      <c r="K97" s="11" t="s">
        <v>174</v>
      </c>
      <c r="L97" s="11"/>
    </row>
    <row r="98" spans="3:12" ht="11.25">
      <c r="C98" s="7"/>
      <c r="D98" s="11"/>
      <c r="E98" s="11" t="s">
        <v>247</v>
      </c>
      <c r="F98" s="11"/>
      <c r="G98" s="11"/>
      <c r="H98" s="7" t="s">
        <v>12</v>
      </c>
      <c r="I98" s="7">
        <v>1</v>
      </c>
      <c r="J98" s="7"/>
      <c r="K98" s="11" t="s">
        <v>175</v>
      </c>
      <c r="L98" s="11"/>
    </row>
    <row r="99" spans="3:12" ht="11.25">
      <c r="C99" s="7"/>
      <c r="D99" s="11"/>
      <c r="E99" s="11" t="s">
        <v>247</v>
      </c>
      <c r="F99" s="11"/>
      <c r="G99" s="11"/>
      <c r="H99" s="7" t="s">
        <v>12</v>
      </c>
      <c r="I99" s="7">
        <v>1</v>
      </c>
      <c r="J99" s="7"/>
      <c r="K99" s="11" t="s">
        <v>344</v>
      </c>
      <c r="L99" s="11"/>
    </row>
    <row r="100" spans="3:12" ht="11.25">
      <c r="C100" s="53">
        <v>42253</v>
      </c>
      <c r="D100" s="11"/>
      <c r="E100" s="11" t="s">
        <v>247</v>
      </c>
      <c r="F100" s="11" t="s">
        <v>274</v>
      </c>
      <c r="G100" s="11" t="s">
        <v>345</v>
      </c>
      <c r="H100" s="7"/>
      <c r="I100" s="7"/>
      <c r="J100" s="7"/>
      <c r="K100" s="11"/>
      <c r="L100" s="11"/>
    </row>
    <row r="101" spans="3:12" ht="11.25">
      <c r="C101" s="7"/>
      <c r="D101" s="11"/>
      <c r="E101" s="11" t="s">
        <v>247</v>
      </c>
      <c r="F101" s="11" t="s">
        <v>346</v>
      </c>
      <c r="G101" s="11" t="s">
        <v>347</v>
      </c>
      <c r="H101" s="7"/>
      <c r="I101" s="7"/>
      <c r="J101" s="7"/>
      <c r="K101" s="11"/>
      <c r="L101" s="11"/>
    </row>
    <row r="102" spans="3:12" ht="11.25">
      <c r="C102" s="53">
        <v>42258</v>
      </c>
      <c r="D102" s="11" t="s">
        <v>250</v>
      </c>
      <c r="E102" s="11" t="s">
        <v>247</v>
      </c>
      <c r="F102" s="11"/>
      <c r="G102" s="11" t="s">
        <v>348</v>
      </c>
      <c r="H102" s="7" t="s">
        <v>12</v>
      </c>
      <c r="I102" s="7">
        <v>50</v>
      </c>
      <c r="J102" s="7"/>
      <c r="K102" s="11" t="s">
        <v>349</v>
      </c>
      <c r="L102" s="11"/>
    </row>
    <row r="103" spans="3:12" ht="11.25">
      <c r="C103" s="7"/>
      <c r="D103" s="11"/>
      <c r="E103" s="11" t="s">
        <v>247</v>
      </c>
      <c r="F103" s="11"/>
      <c r="G103" s="11"/>
      <c r="H103" s="7" t="s">
        <v>350</v>
      </c>
      <c r="I103" s="7">
        <v>2</v>
      </c>
      <c r="J103" s="7"/>
      <c r="K103" s="11" t="s">
        <v>351</v>
      </c>
      <c r="L103" s="11"/>
    </row>
    <row r="104" spans="3:12" ht="11.25">
      <c r="C104" s="7"/>
      <c r="D104" s="11"/>
      <c r="E104" s="11" t="s">
        <v>247</v>
      </c>
      <c r="F104" s="11"/>
      <c r="G104" s="11"/>
      <c r="H104" s="7" t="s">
        <v>240</v>
      </c>
      <c r="I104" s="7">
        <v>100</v>
      </c>
      <c r="J104" s="7"/>
      <c r="K104" s="11" t="s">
        <v>198</v>
      </c>
      <c r="L104" s="11"/>
    </row>
    <row r="105" spans="3:12" ht="11.25">
      <c r="C105" s="53">
        <v>42263</v>
      </c>
      <c r="D105" s="11" t="s">
        <v>14</v>
      </c>
      <c r="E105" s="11" t="s">
        <v>247</v>
      </c>
      <c r="F105" s="11" t="s">
        <v>352</v>
      </c>
      <c r="G105" s="11" t="s">
        <v>353</v>
      </c>
      <c r="H105" s="7" t="s">
        <v>12</v>
      </c>
      <c r="I105" s="7">
        <v>4</v>
      </c>
      <c r="J105" s="7"/>
      <c r="K105" s="11" t="s">
        <v>175</v>
      </c>
      <c r="L105" s="11"/>
    </row>
    <row r="106" spans="3:12" ht="11.25">
      <c r="C106" s="7"/>
      <c r="D106" s="11"/>
      <c r="E106" s="11" t="s">
        <v>247</v>
      </c>
      <c r="F106" s="11"/>
      <c r="G106" s="11"/>
      <c r="H106" s="7" t="s">
        <v>12</v>
      </c>
      <c r="I106" s="7">
        <v>4</v>
      </c>
      <c r="J106" s="7"/>
      <c r="K106" s="11" t="s">
        <v>309</v>
      </c>
      <c r="L106" s="11"/>
    </row>
    <row r="107" spans="3:12" ht="11.25">
      <c r="C107" s="7"/>
      <c r="D107" s="11"/>
      <c r="E107" s="11" t="s">
        <v>247</v>
      </c>
      <c r="F107" s="11"/>
      <c r="G107" s="11"/>
      <c r="H107" s="7" t="s">
        <v>12</v>
      </c>
      <c r="I107" s="7">
        <v>4</v>
      </c>
      <c r="J107" s="7"/>
      <c r="K107" s="11" t="s">
        <v>344</v>
      </c>
      <c r="L107" s="11"/>
    </row>
    <row r="108" spans="3:12" ht="11.25">
      <c r="C108" s="7"/>
      <c r="D108" s="11"/>
      <c r="E108" s="11" t="s">
        <v>247</v>
      </c>
      <c r="F108" s="11"/>
      <c r="G108" s="11"/>
      <c r="H108" s="7" t="s">
        <v>12</v>
      </c>
      <c r="I108" s="7">
        <v>4</v>
      </c>
      <c r="J108" s="7"/>
      <c r="K108" s="11" t="s">
        <v>174</v>
      </c>
      <c r="L108" s="11"/>
    </row>
    <row r="109" spans="3:12" ht="11.25">
      <c r="C109" s="7"/>
      <c r="D109" s="11"/>
      <c r="E109" s="11" t="s">
        <v>247</v>
      </c>
      <c r="F109" s="11"/>
      <c r="G109" s="11"/>
      <c r="H109" s="7" t="s">
        <v>171</v>
      </c>
      <c r="I109" s="7">
        <v>2</v>
      </c>
      <c r="J109" s="7"/>
      <c r="K109" s="11" t="s">
        <v>172</v>
      </c>
      <c r="L109" s="11"/>
    </row>
    <row r="110" spans="3:12" ht="11.25">
      <c r="C110" s="53">
        <v>42271</v>
      </c>
      <c r="D110" s="11" t="s">
        <v>250</v>
      </c>
      <c r="E110" s="11" t="s">
        <v>247</v>
      </c>
      <c r="F110" s="11" t="s">
        <v>354</v>
      </c>
      <c r="G110" s="11" t="s">
        <v>355</v>
      </c>
      <c r="H110" s="7" t="s">
        <v>171</v>
      </c>
      <c r="I110" s="7">
        <v>7</v>
      </c>
      <c r="J110" s="7"/>
      <c r="K110" s="11" t="s">
        <v>172</v>
      </c>
      <c r="L110" s="11"/>
    </row>
    <row r="111" spans="3:12" ht="11.25">
      <c r="C111" s="7"/>
      <c r="D111" s="11"/>
      <c r="E111" s="11" t="s">
        <v>247</v>
      </c>
      <c r="F111" s="11"/>
      <c r="G111" s="11"/>
      <c r="H111" s="7" t="s">
        <v>12</v>
      </c>
      <c r="I111" s="7">
        <v>7</v>
      </c>
      <c r="J111" s="7"/>
      <c r="K111" s="11" t="s">
        <v>174</v>
      </c>
      <c r="L111" s="11"/>
    </row>
    <row r="112" spans="3:12" ht="11.25">
      <c r="C112" s="7"/>
      <c r="D112" s="11"/>
      <c r="E112" s="11" t="s">
        <v>247</v>
      </c>
      <c r="F112" s="11"/>
      <c r="G112" s="11"/>
      <c r="H112" s="7" t="s">
        <v>12</v>
      </c>
      <c r="I112" s="7">
        <v>4</v>
      </c>
      <c r="J112" s="7"/>
      <c r="K112" s="11" t="s">
        <v>309</v>
      </c>
      <c r="L112" s="11"/>
    </row>
    <row r="113" spans="3:12" ht="11.25">
      <c r="C113" s="7"/>
      <c r="D113" s="11"/>
      <c r="E113" s="11" t="s">
        <v>247</v>
      </c>
      <c r="F113" s="11"/>
      <c r="G113" s="11"/>
      <c r="H113" s="7" t="s">
        <v>12</v>
      </c>
      <c r="I113" s="7">
        <v>4</v>
      </c>
      <c r="J113" s="7"/>
      <c r="K113" s="11" t="s">
        <v>175</v>
      </c>
      <c r="L113" s="11"/>
    </row>
    <row r="114" spans="3:12" ht="11.25">
      <c r="C114" s="7"/>
      <c r="D114" s="11"/>
      <c r="E114" s="11" t="s">
        <v>247</v>
      </c>
      <c r="F114" s="11"/>
      <c r="G114" s="11"/>
      <c r="H114" s="7" t="s">
        <v>12</v>
      </c>
      <c r="I114" s="7">
        <v>12</v>
      </c>
      <c r="J114" s="7"/>
      <c r="K114" s="11" t="s">
        <v>199</v>
      </c>
      <c r="L114" s="11"/>
    </row>
    <row r="115" spans="3:12" ht="11.25">
      <c r="C115" s="7"/>
      <c r="D115" s="11"/>
      <c r="E115" s="11" t="s">
        <v>247</v>
      </c>
      <c r="F115" s="11"/>
      <c r="G115" s="11"/>
      <c r="H115" s="7" t="s">
        <v>12</v>
      </c>
      <c r="I115" s="7">
        <v>1</v>
      </c>
      <c r="J115" s="7"/>
      <c r="K115" s="11" t="s">
        <v>356</v>
      </c>
      <c r="L115" s="11"/>
    </row>
    <row r="116" spans="3:12" ht="11.25">
      <c r="C116" s="53">
        <v>42284</v>
      </c>
      <c r="D116" s="11" t="s">
        <v>250</v>
      </c>
      <c r="E116" s="11" t="s">
        <v>247</v>
      </c>
      <c r="F116" s="11" t="s">
        <v>310</v>
      </c>
      <c r="G116" s="11" t="s">
        <v>357</v>
      </c>
      <c r="H116" s="7" t="s">
        <v>12</v>
      </c>
      <c r="I116" s="7">
        <v>10</v>
      </c>
      <c r="J116" s="7">
        <v>1500</v>
      </c>
      <c r="K116" s="11"/>
      <c r="L116" s="11"/>
    </row>
    <row r="117" spans="3:12" ht="11.25">
      <c r="C117" s="7"/>
      <c r="D117" s="11"/>
      <c r="E117" s="11" t="s">
        <v>247</v>
      </c>
      <c r="F117" s="11"/>
      <c r="G117" s="11"/>
      <c r="H117" s="7" t="s">
        <v>171</v>
      </c>
      <c r="I117" s="7">
        <v>3</v>
      </c>
      <c r="J117" s="7"/>
      <c r="K117" s="11" t="s">
        <v>358</v>
      </c>
      <c r="L117" s="11"/>
    </row>
    <row r="118" spans="3:12" ht="11.25">
      <c r="C118" s="7"/>
      <c r="D118" s="11"/>
      <c r="E118" s="11" t="s">
        <v>247</v>
      </c>
      <c r="F118" s="11"/>
      <c r="G118" s="11"/>
      <c r="H118" s="7" t="s">
        <v>12</v>
      </c>
      <c r="I118" s="7">
        <v>50</v>
      </c>
      <c r="J118" s="7"/>
      <c r="K118" s="11" t="s">
        <v>359</v>
      </c>
      <c r="L118" s="11"/>
    </row>
    <row r="119" spans="3:12" ht="11.25">
      <c r="C119" s="53">
        <v>42311</v>
      </c>
      <c r="D119" s="11" t="s">
        <v>14</v>
      </c>
      <c r="E119" s="11" t="s">
        <v>247</v>
      </c>
      <c r="F119" s="11"/>
      <c r="G119" s="11" t="s">
        <v>360</v>
      </c>
      <c r="H119" s="7"/>
      <c r="I119" s="7"/>
      <c r="J119" s="7"/>
      <c r="K119" s="11"/>
      <c r="L119" s="11"/>
    </row>
    <row r="120" spans="3:12" ht="11.25">
      <c r="C120" s="53">
        <v>42314</v>
      </c>
      <c r="D120" s="11" t="s">
        <v>14</v>
      </c>
      <c r="E120" s="11" t="s">
        <v>247</v>
      </c>
      <c r="F120" s="11"/>
      <c r="G120" s="11" t="s">
        <v>239</v>
      </c>
      <c r="H120" s="7"/>
      <c r="I120" s="7"/>
      <c r="J120" s="7"/>
      <c r="K120" s="11"/>
      <c r="L120" s="11"/>
    </row>
    <row r="121" spans="3:12" ht="11.25">
      <c r="C121" s="53">
        <v>42318</v>
      </c>
      <c r="D121" s="11" t="s">
        <v>250</v>
      </c>
      <c r="E121" s="11" t="s">
        <v>247</v>
      </c>
      <c r="F121" s="11" t="s">
        <v>173</v>
      </c>
      <c r="G121" s="11" t="s">
        <v>361</v>
      </c>
      <c r="H121" s="7" t="s">
        <v>171</v>
      </c>
      <c r="I121" s="7">
        <v>66</v>
      </c>
      <c r="J121" s="7">
        <v>18000</v>
      </c>
      <c r="K121" s="11" t="s">
        <v>172</v>
      </c>
      <c r="L121" s="11"/>
    </row>
    <row r="122" spans="3:12" ht="11.25">
      <c r="C122" s="7"/>
      <c r="D122" s="11"/>
      <c r="E122" s="11" t="s">
        <v>247</v>
      </c>
      <c r="F122" s="11"/>
      <c r="G122" s="11"/>
      <c r="H122" s="7" t="s">
        <v>12</v>
      </c>
      <c r="I122" s="7">
        <v>16</v>
      </c>
      <c r="J122" s="7"/>
      <c r="K122" s="11" t="s">
        <v>309</v>
      </c>
      <c r="L122" s="11"/>
    </row>
    <row r="123" spans="3:12" ht="11.25">
      <c r="C123" s="7"/>
      <c r="D123" s="11"/>
      <c r="E123" s="11" t="s">
        <v>247</v>
      </c>
      <c r="F123" s="11"/>
      <c r="G123" s="11"/>
      <c r="H123" s="7" t="s">
        <v>12</v>
      </c>
      <c r="I123" s="7">
        <v>17</v>
      </c>
      <c r="J123" s="7"/>
      <c r="K123" s="11" t="s">
        <v>175</v>
      </c>
      <c r="L123" s="11"/>
    </row>
    <row r="124" spans="3:12" ht="11.25">
      <c r="C124" s="7"/>
      <c r="D124" s="11"/>
      <c r="E124" s="11" t="s">
        <v>247</v>
      </c>
      <c r="F124" s="11"/>
      <c r="G124" s="11"/>
      <c r="H124" s="7" t="s">
        <v>12</v>
      </c>
      <c r="I124" s="7">
        <v>17</v>
      </c>
      <c r="J124" s="7"/>
      <c r="K124" s="11" t="s">
        <v>344</v>
      </c>
      <c r="L124" s="11"/>
    </row>
    <row r="125" spans="3:12" ht="11.25">
      <c r="C125" s="7"/>
      <c r="D125" s="11"/>
      <c r="E125" s="11" t="s">
        <v>247</v>
      </c>
      <c r="F125" s="11"/>
      <c r="G125" s="11"/>
      <c r="H125" s="7" t="s">
        <v>12</v>
      </c>
      <c r="I125" s="7">
        <v>2</v>
      </c>
      <c r="J125" s="7"/>
      <c r="K125" s="11" t="s">
        <v>174</v>
      </c>
      <c r="L125" s="11"/>
    </row>
    <row r="126" spans="3:12" ht="11.25">
      <c r="C126" s="7"/>
      <c r="D126" s="11"/>
      <c r="E126" s="11" t="s">
        <v>247</v>
      </c>
      <c r="F126" s="11"/>
      <c r="G126" s="11"/>
      <c r="H126" s="7" t="s">
        <v>12</v>
      </c>
      <c r="I126" s="7">
        <v>16</v>
      </c>
      <c r="J126" s="7"/>
      <c r="K126" s="11" t="s">
        <v>199</v>
      </c>
      <c r="L126" s="11"/>
    </row>
    <row r="127" spans="3:12" ht="11.25">
      <c r="C127" s="7"/>
      <c r="D127" s="11" t="s">
        <v>200</v>
      </c>
      <c r="E127" s="11" t="s">
        <v>247</v>
      </c>
      <c r="F127" s="11" t="s">
        <v>362</v>
      </c>
      <c r="G127" s="11" t="s">
        <v>235</v>
      </c>
      <c r="H127" s="7"/>
      <c r="I127" s="7"/>
      <c r="J127" s="7"/>
      <c r="K127" s="11"/>
      <c r="L127" s="11"/>
    </row>
    <row r="128" spans="3:12" ht="11.25">
      <c r="C128" s="7"/>
      <c r="D128" s="11" t="s">
        <v>200</v>
      </c>
      <c r="E128" s="11" t="s">
        <v>247</v>
      </c>
      <c r="F128" s="11" t="s">
        <v>363</v>
      </c>
      <c r="G128" s="11" t="s">
        <v>364</v>
      </c>
      <c r="H128" s="7"/>
      <c r="I128" s="7"/>
      <c r="J128" s="7"/>
      <c r="K128" s="11"/>
      <c r="L128" s="11"/>
    </row>
    <row r="129" spans="3:12" ht="11.25">
      <c r="C129" s="53">
        <v>42319</v>
      </c>
      <c r="D129" s="11" t="s">
        <v>250</v>
      </c>
      <c r="E129" s="11" t="s">
        <v>247</v>
      </c>
      <c r="F129" s="11" t="s">
        <v>173</v>
      </c>
      <c r="G129" s="11" t="s">
        <v>365</v>
      </c>
      <c r="H129" s="7"/>
      <c r="I129" s="7"/>
      <c r="J129" s="7"/>
      <c r="K129" s="11"/>
      <c r="L129" s="11"/>
    </row>
    <row r="130" spans="3:12" ht="11.25">
      <c r="C130" s="53">
        <v>42320</v>
      </c>
      <c r="D130" s="11" t="s">
        <v>250</v>
      </c>
      <c r="E130" s="11" t="s">
        <v>247</v>
      </c>
      <c r="F130" s="11" t="s">
        <v>15</v>
      </c>
      <c r="G130" s="11" t="s">
        <v>366</v>
      </c>
      <c r="H130" s="7" t="s">
        <v>171</v>
      </c>
      <c r="I130" s="7">
        <v>2</v>
      </c>
      <c r="J130" s="7"/>
      <c r="K130" s="11" t="s">
        <v>172</v>
      </c>
      <c r="L130" s="11"/>
    </row>
    <row r="131" spans="3:12" ht="11.25">
      <c r="C131" s="7"/>
      <c r="D131" s="11"/>
      <c r="E131" s="11" t="s">
        <v>247</v>
      </c>
      <c r="F131" s="11"/>
      <c r="G131" s="11"/>
      <c r="H131" s="7" t="s">
        <v>12</v>
      </c>
      <c r="I131" s="7">
        <v>2</v>
      </c>
      <c r="J131" s="7"/>
      <c r="K131" s="11" t="s">
        <v>199</v>
      </c>
      <c r="L131" s="11"/>
    </row>
    <row r="132" spans="3:12" ht="11.25">
      <c r="C132" s="7"/>
      <c r="D132" s="11"/>
      <c r="E132" s="11" t="s">
        <v>247</v>
      </c>
      <c r="F132" s="11"/>
      <c r="G132" s="11"/>
      <c r="H132" s="7" t="s">
        <v>12</v>
      </c>
      <c r="I132" s="7">
        <v>1</v>
      </c>
      <c r="J132" s="7"/>
      <c r="K132" s="11" t="s">
        <v>367</v>
      </c>
      <c r="L132" s="11"/>
    </row>
    <row r="133" spans="3:12" ht="11.25">
      <c r="C133" s="7"/>
      <c r="D133" s="11"/>
      <c r="E133" s="11" t="s">
        <v>247</v>
      </c>
      <c r="F133" s="11"/>
      <c r="G133" s="11"/>
      <c r="H133" s="7" t="s">
        <v>12</v>
      </c>
      <c r="I133" s="7">
        <v>1</v>
      </c>
      <c r="J133" s="7"/>
      <c r="K133" s="11" t="s">
        <v>368</v>
      </c>
      <c r="L133" s="11"/>
    </row>
    <row r="134" spans="3:12" ht="11.25">
      <c r="C134" s="53">
        <v>42321</v>
      </c>
      <c r="D134" s="11" t="s">
        <v>200</v>
      </c>
      <c r="E134" s="11" t="s">
        <v>247</v>
      </c>
      <c r="F134" s="11" t="s">
        <v>369</v>
      </c>
      <c r="G134" s="11" t="s">
        <v>370</v>
      </c>
      <c r="H134" s="7"/>
      <c r="I134" s="7"/>
      <c r="J134" s="7"/>
      <c r="K134" s="11"/>
      <c r="L134" s="11"/>
    </row>
    <row r="135" spans="3:12" ht="11.25">
      <c r="C135" s="53">
        <v>42327</v>
      </c>
      <c r="D135" s="11" t="s">
        <v>236</v>
      </c>
      <c r="E135" s="11" t="s">
        <v>247</v>
      </c>
      <c r="F135" s="11" t="s">
        <v>369</v>
      </c>
      <c r="G135" s="11" t="s">
        <v>371</v>
      </c>
      <c r="H135" s="7"/>
      <c r="I135" s="7"/>
      <c r="J135" s="7"/>
      <c r="K135" s="11"/>
      <c r="L135" s="11"/>
    </row>
    <row r="136" spans="3:12" ht="11.25">
      <c r="C136" s="53">
        <v>42329</v>
      </c>
      <c r="D136" s="11" t="s">
        <v>250</v>
      </c>
      <c r="E136" s="11" t="s">
        <v>247</v>
      </c>
      <c r="F136" s="11" t="s">
        <v>372</v>
      </c>
      <c r="G136" s="11" t="s">
        <v>373</v>
      </c>
      <c r="H136" s="7" t="s">
        <v>12</v>
      </c>
      <c r="I136" s="7">
        <v>1</v>
      </c>
      <c r="J136" s="7"/>
      <c r="K136" s="11" t="s">
        <v>175</v>
      </c>
      <c r="L136" s="11"/>
    </row>
    <row r="137" spans="3:12" ht="11.25">
      <c r="C137" s="7"/>
      <c r="D137" s="11"/>
      <c r="E137" s="11" t="s">
        <v>247</v>
      </c>
      <c r="F137" s="11"/>
      <c r="G137" s="11"/>
      <c r="H137" s="7" t="s">
        <v>12</v>
      </c>
      <c r="I137" s="7">
        <v>1</v>
      </c>
      <c r="J137" s="7"/>
      <c r="K137" s="11" t="s">
        <v>174</v>
      </c>
      <c r="L137" s="11"/>
    </row>
    <row r="138" spans="3:12" ht="11.25">
      <c r="C138" s="7"/>
      <c r="D138" s="11"/>
      <c r="E138" s="11" t="s">
        <v>247</v>
      </c>
      <c r="F138" s="11"/>
      <c r="G138" s="11"/>
      <c r="H138" s="7" t="s">
        <v>12</v>
      </c>
      <c r="I138" s="7">
        <v>1</v>
      </c>
      <c r="J138" s="7"/>
      <c r="K138" s="11" t="s">
        <v>199</v>
      </c>
      <c r="L138" s="11"/>
    </row>
    <row r="139" spans="3:12" ht="11.25">
      <c r="C139" s="53">
        <v>42368</v>
      </c>
      <c r="D139" s="11" t="s">
        <v>250</v>
      </c>
      <c r="E139" s="11" t="s">
        <v>247</v>
      </c>
      <c r="F139" s="11" t="s">
        <v>374</v>
      </c>
      <c r="G139" s="11" t="s">
        <v>375</v>
      </c>
      <c r="H139" s="7"/>
      <c r="I139" s="7"/>
      <c r="J139" s="7"/>
      <c r="K139" s="11"/>
      <c r="L139" s="11"/>
    </row>
    <row r="140" spans="3:12" ht="11.25">
      <c r="C140" s="7"/>
      <c r="D140" s="11"/>
      <c r="E140" s="11" t="s">
        <v>247</v>
      </c>
      <c r="F140" s="11" t="s">
        <v>376</v>
      </c>
      <c r="G140" s="11" t="s">
        <v>377</v>
      </c>
      <c r="H140" s="7"/>
      <c r="I140" s="7"/>
      <c r="J140" s="7"/>
      <c r="K140" s="11"/>
      <c r="L140" s="11"/>
    </row>
    <row r="141" spans="3:12" ht="11.25">
      <c r="C141" s="53">
        <v>42353</v>
      </c>
      <c r="D141" s="11" t="s">
        <v>200</v>
      </c>
      <c r="E141" s="11" t="s">
        <v>247</v>
      </c>
      <c r="F141" s="11" t="s">
        <v>378</v>
      </c>
      <c r="G141" s="11" t="s">
        <v>379</v>
      </c>
      <c r="H141" s="7"/>
      <c r="I141" s="7"/>
      <c r="J141" s="7"/>
      <c r="K141" s="11"/>
      <c r="L141" s="11"/>
    </row>
    <row r="142" spans="3:12" ht="11.25">
      <c r="C142" s="53">
        <v>42348</v>
      </c>
      <c r="D142" s="11" t="s">
        <v>14</v>
      </c>
      <c r="E142" s="11" t="s">
        <v>247</v>
      </c>
      <c r="F142" s="11" t="s">
        <v>380</v>
      </c>
      <c r="G142" s="11" t="s">
        <v>381</v>
      </c>
      <c r="H142" s="7"/>
      <c r="I142" s="7"/>
      <c r="J142" s="7"/>
      <c r="K142" s="11"/>
      <c r="L142" s="11"/>
    </row>
    <row r="143" spans="3:12" ht="11.25">
      <c r="C143" s="53">
        <v>42348</v>
      </c>
      <c r="D143" s="11" t="s">
        <v>14</v>
      </c>
      <c r="E143" s="11" t="s">
        <v>247</v>
      </c>
      <c r="F143" s="11" t="s">
        <v>242</v>
      </c>
      <c r="G143" s="11" t="s">
        <v>382</v>
      </c>
      <c r="H143" s="7"/>
      <c r="I143" s="7"/>
      <c r="J143" s="7"/>
      <c r="K143" s="11"/>
      <c r="L143" s="11"/>
    </row>
    <row r="144" spans="3:12" ht="11.25">
      <c r="C144" s="53">
        <v>42353</v>
      </c>
      <c r="D144" s="11" t="s">
        <v>250</v>
      </c>
      <c r="E144" s="11" t="s">
        <v>247</v>
      </c>
      <c r="F144" s="11" t="s">
        <v>383</v>
      </c>
      <c r="G144" s="11" t="s">
        <v>384</v>
      </c>
      <c r="H144" s="7"/>
      <c r="I144" s="7"/>
      <c r="J144" s="7"/>
      <c r="K144" s="11"/>
      <c r="L144" s="11"/>
    </row>
    <row r="145" spans="3:12" ht="11.25">
      <c r="C145" s="53">
        <v>42359</v>
      </c>
      <c r="D145" s="11" t="s">
        <v>14</v>
      </c>
      <c r="E145" s="11" t="s">
        <v>247</v>
      </c>
      <c r="F145" s="11" t="s">
        <v>385</v>
      </c>
      <c r="G145" s="11" t="s">
        <v>386</v>
      </c>
      <c r="H145" s="7"/>
      <c r="I145" s="7"/>
      <c r="J145" s="7"/>
      <c r="K145" s="11"/>
      <c r="L145" s="11"/>
    </row>
    <row r="146" spans="3:12" ht="11.25">
      <c r="C146" s="7"/>
      <c r="D146" s="11"/>
      <c r="E146" s="11" t="s">
        <v>247</v>
      </c>
      <c r="F146" s="11" t="s">
        <v>260</v>
      </c>
      <c r="G146" s="11" t="s">
        <v>387</v>
      </c>
      <c r="H146" s="7"/>
      <c r="I146" s="7"/>
      <c r="J146" s="7"/>
      <c r="K146" s="11"/>
      <c r="L146" s="11"/>
    </row>
  </sheetData>
  <autoFilter ref="B6:L58"/>
  <printOptions/>
  <pageMargins left="0.24" right="0.22" top="0.4" bottom="0.41" header="0.31" footer="0.24"/>
  <pageSetup horizontalDpi="600" verticalDpi="600" orientation="landscape" paperSize="9" scale="90" r:id="rId1"/>
  <headerFooter alignWithMargins="0">
    <oddFooter>&amp;RСтраница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FOX</cp:lastModifiedBy>
  <cp:lastPrinted>2016-04-04T22:35:33Z</cp:lastPrinted>
  <dcterms:created xsi:type="dcterms:W3CDTF">2015-03-31T20:55:57Z</dcterms:created>
  <dcterms:modified xsi:type="dcterms:W3CDTF">2016-04-11T19:52:28Z</dcterms:modified>
  <cp:category/>
  <cp:version/>
  <cp:contentType/>
  <cp:contentStatus/>
</cp:coreProperties>
</file>