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936" activeTab="7"/>
  </bookViews>
  <sheets>
    <sheet name="Титульный" sheetId="1" r:id="rId1"/>
    <sheet name="Лист1" sheetId="2" r:id="rId2"/>
    <sheet name="Содержание" sheetId="3" r:id="rId3"/>
    <sheet name="Паспорт (сведения)" sheetId="4" r:id="rId4"/>
    <sheet name="Паспорт (показатели)" sheetId="5" r:id="rId5"/>
    <sheet name="Основания" sheetId="6" r:id="rId6"/>
    <sheet name="Характеристика МО" sheetId="7" r:id="rId7"/>
    <sheet name="Характеристика ЦСВ" sheetId="8" r:id="rId8"/>
    <sheet name="Процент износа" sheetId="9" r:id="rId9"/>
    <sheet name="Характеристика ЦСВ(1)" sheetId="10" r:id="rId10"/>
    <sheet name="Перечень мероприятий" sheetId="11" r:id="rId11"/>
    <sheet name="График реализации" sheetId="12" r:id="rId12"/>
    <sheet name="План финансирования" sheetId="13" r:id="rId13"/>
    <sheet name="Расчет тарифов" sheetId="14" r:id="rId14"/>
    <sheet name="Расчет эффективности" sheetId="15" r:id="rId15"/>
    <sheet name="Требования к СД" sheetId="16" r:id="rId16"/>
  </sheets>
  <definedNames>
    <definedName name="название">'Титульный'!$F$17</definedName>
    <definedName name="_xlnm.Print_Area" localSheetId="5">'Основания'!$A$1:$I$26</definedName>
    <definedName name="_xlnm.Print_Area" localSheetId="4">'Паспорт (показатели)'!$A$1:$I$15</definedName>
    <definedName name="_xlnm.Print_Area" localSheetId="10">'Перечень мероприятий'!$A$1:$S$18</definedName>
    <definedName name="_xlnm.Print_Area" localSheetId="12">'План финансирования'!$A$1:$G$25</definedName>
    <definedName name="_xlnm.Print_Area" localSheetId="13">'Расчет тарифов'!$A$1:$K$120</definedName>
    <definedName name="_xlnm.Print_Area" localSheetId="0">'Титульный'!$A$1:$AC$30</definedName>
    <definedName name="_xlnm.Print_Area" localSheetId="6">'Характеристика МО'!$A$1:$I$8</definedName>
    <definedName name="_xlnm.Print_Area" localSheetId="7">'Характеристика ЦСВ'!$A$1:$I$21</definedName>
    <definedName name="ответлицо">'Паспорт (сведения)'!$B$8</definedName>
    <definedName name="период">'Паспорт (сведения)'!$B$7</definedName>
  </definedNames>
  <calcPr fullCalcOnLoad="1" refMode="R1C1"/>
</workbook>
</file>

<file path=xl/sharedStrings.xml><?xml version="1.0" encoding="utf-8"?>
<sst xmlns="http://schemas.openxmlformats.org/spreadsheetml/2006/main" count="712" uniqueCount="479">
  <si>
    <t>(наименование регулируемой организации)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</si>
  <si>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</si>
  <si>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</si>
  <si>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</si>
  <si>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</si>
  <si>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</si>
  <si>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</si>
  <si>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</si>
  <si>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</si>
  <si>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Дата согласования инвестиционной программы</t>
  </si>
  <si>
    <t>Руководитель регулируемой организации</t>
  </si>
  <si>
    <t>Паспорт инвестиционной программы в сфере водоснабжения</t>
  </si>
  <si>
    <t>Наименование организации, в отношении которой разрабатывается инвестиционная программа</t>
  </si>
  <si>
    <t>ИНВЕСТИЦИОННАЯ ПРОГРАММА</t>
  </si>
  <si>
    <t>на</t>
  </si>
  <si>
    <t>годы</t>
  </si>
  <si>
    <t>─</t>
  </si>
  <si>
    <t>№ п/п</t>
  </si>
  <si>
    <t>Данные, используемые для измерения</t>
  </si>
  <si>
    <t>Единица измерения</t>
  </si>
  <si>
    <t xml:space="preserve">Фактические значения показателей </t>
  </si>
  <si>
    <t>%</t>
  </si>
  <si>
    <t>Показатель надежности и бесперебойности систем централизованного  холодного водоснабжения</t>
  </si>
  <si>
    <t>ед./км</t>
  </si>
  <si>
    <t>Показатели энергетической эффективности</t>
  </si>
  <si>
    <t>кВт*ч/куб.м</t>
  </si>
  <si>
    <t>Наименование показателя</t>
  </si>
  <si>
    <t>Плановые значения показателей отдельно на каждый год в течение срока реализации инвестиционной программы</t>
  </si>
  <si>
    <t>Плановые значения показателей надежности, качества и энергоэффективности объектов  централизованных систем водоснабжения</t>
  </si>
  <si>
    <t>Количество перерывов в подаче воды, зафиксированных в местах исполнения обязательств организацией, осуществляющей 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 холодное водоснабжение</t>
  </si>
  <si>
    <t xml:space="preserve">Доля потерь воды в централизованных системах водоснабжения при транспортировке в общем объеме воды, поданной в водопроводную сеть 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</si>
  <si>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 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</si>
  <si>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</si>
  <si>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 xml:space="preserve"> Перечень мероприятий инвестиционной программы</t>
  </si>
  <si>
    <t>Наименование мероприятия</t>
  </si>
  <si>
    <t>Обоснование необходимости</t>
  </si>
  <si>
    <t>Описание и место расположения объектов</t>
  </si>
  <si>
    <t>Основные  технические характеристики</t>
  </si>
  <si>
    <t>До реализации мероприятия</t>
  </si>
  <si>
    <t>После реализации мероприятия</t>
  </si>
  <si>
    <t xml:space="preserve">Наименование показателя </t>
  </si>
  <si>
    <t>Всего</t>
  </si>
  <si>
    <t>Всего утверждено на весь период реализации ИП</t>
  </si>
  <si>
    <t>Профинансировано к началу реализации ИП</t>
  </si>
  <si>
    <t>N + 4</t>
  </si>
  <si>
    <t>N + 5</t>
  </si>
  <si>
    <t>N + 6</t>
  </si>
  <si>
    <t>Расходы на реализацию мероприятий, тыс.руб. (без НДС)</t>
  </si>
  <si>
    <t>Источник финансирования мероприятий</t>
  </si>
  <si>
    <t>в т.ч. по годам</t>
  </si>
  <si>
    <t>Осталось профинансировать</t>
  </si>
  <si>
    <t>…</t>
  </si>
  <si>
    <t>Группа 3. Модернизация или реконструкция существующих объектов централизованных систем водоснабжения в целях снижения уровня износа существующих объектов</t>
  </si>
  <si>
    <t>3.1. Модернизация или реконструкция существующих сетей водоснабжения</t>
  </si>
  <si>
    <t>3.1.1.</t>
  </si>
  <si>
    <t xml:space="preserve">     Итого по Группе 3:</t>
  </si>
  <si>
    <t xml:space="preserve">     Итого расходы на реализацию мероприятий инвестиционной программы:</t>
  </si>
  <si>
    <t>График реализации мероприятий инвестиционной программы</t>
  </si>
  <si>
    <t>Этапы реализации мероприятий</t>
  </si>
  <si>
    <t>N + 4 год</t>
  </si>
  <si>
    <t>N + 5 год</t>
  </si>
  <si>
    <t>N + 6 год</t>
  </si>
  <si>
    <t>Объем выполненных работ</t>
  </si>
  <si>
    <t>Объем работ за весь период реализации ИП (ед.изм.)</t>
  </si>
  <si>
    <t>Источники финансирования</t>
  </si>
  <si>
    <t>Собственные средства</t>
  </si>
  <si>
    <t>1.1.</t>
  </si>
  <si>
    <t>1.2.</t>
  </si>
  <si>
    <t>Амортизация</t>
  </si>
  <si>
    <t>Расходы на капитальные вложения, возмещаемые за счет прибыли</t>
  </si>
  <si>
    <t>Плата за подключение к централизованным системам водоснабжения</t>
  </si>
  <si>
    <t>1.3.</t>
  </si>
  <si>
    <t>2.</t>
  </si>
  <si>
    <t>1.</t>
  </si>
  <si>
    <t>Привлеченные средства</t>
  </si>
  <si>
    <t>Займы</t>
  </si>
  <si>
    <t>Кредиты</t>
  </si>
  <si>
    <t>Прочие привлеченные средства</t>
  </si>
  <si>
    <t>2.1.</t>
  </si>
  <si>
    <t>2.2.</t>
  </si>
  <si>
    <t>2.3.</t>
  </si>
  <si>
    <t>3.</t>
  </si>
  <si>
    <t>Бюджетные средства</t>
  </si>
  <si>
    <t>4.</t>
  </si>
  <si>
    <t>Прочие источники финансирования</t>
  </si>
  <si>
    <t>Итого по программе</t>
  </si>
  <si>
    <t>Расходы на реализацию инвестиционной программы, тыс.руб. (без НДС)</t>
  </si>
  <si>
    <t>I. Расходование денежных средств</t>
  </si>
  <si>
    <t>Расходы на уплату НДС</t>
  </si>
  <si>
    <t>Расходы на уплату налога на прибыль</t>
  </si>
  <si>
    <t>Расходы на реализацию мероприятий</t>
  </si>
  <si>
    <t>Расчет эффективности инвестирования средств</t>
  </si>
  <si>
    <t>Динамика показателей надежности, качества и энергоэффективности объектов централизованных систем водоснабжения</t>
  </si>
  <si>
    <t>Расходы на реализацию инвестиционной программы</t>
  </si>
  <si>
    <t>тыс.руб.</t>
  </si>
  <si>
    <t>Расходы на реализацию мероприятий инвестиционной программы</t>
  </si>
  <si>
    <t>План финансирования мероприятий инвестиционной программы</t>
  </si>
  <si>
    <t>I. Поступление денежных средств (источники финансирования)</t>
  </si>
  <si>
    <t>Примечание</t>
  </si>
  <si>
    <t>Процент износа объектов централизованной системы холодного водоснабжения</t>
  </si>
  <si>
    <t>Поверхностные источники</t>
  </si>
  <si>
    <t>Подземные источники</t>
  </si>
  <si>
    <t>Водоочистные сооружения</t>
  </si>
  <si>
    <t xml:space="preserve">2. </t>
  </si>
  <si>
    <t xml:space="preserve">3. </t>
  </si>
  <si>
    <t>5.</t>
  </si>
  <si>
    <t>Водопроводные сети</t>
  </si>
  <si>
    <t>Характеристики объектов ЦСХВ на начало реализации ИП</t>
  </si>
  <si>
    <t>Год постройки, прокладки</t>
  </si>
  <si>
    <t>Диаметр и материал труб, мм</t>
  </si>
  <si>
    <t>Количество, протяженность (шт., м)</t>
  </si>
  <si>
    <t>Процент износа, %</t>
  </si>
  <si>
    <t>Наименование объектов</t>
  </si>
  <si>
    <t>Расположение централизованной системы холодного водоснабжения:</t>
  </si>
  <si>
    <t>Насосные станции 2-го, 3-го подъема</t>
  </si>
  <si>
    <t>х</t>
  </si>
  <si>
    <t>Характеристики объектов ЦСХВ после реализации ИП</t>
  </si>
  <si>
    <t>Содержание</t>
  </si>
  <si>
    <t xml:space="preserve">1. </t>
  </si>
  <si>
    <t>Паспорт Инвестиционной программы:</t>
  </si>
  <si>
    <t xml:space="preserve">- </t>
  </si>
  <si>
    <t>Общая площадь МО, численность населения МО;</t>
  </si>
  <si>
    <t>Таблица «Процент износа»;</t>
  </si>
  <si>
    <t>Объем полезного отпуска воды в динамике за последние 3 года и на плановый период реализации инвестиционной программы;</t>
  </si>
  <si>
    <t>Существующие проблемы системы водоснабжения;</t>
  </si>
  <si>
    <t xml:space="preserve">4. </t>
  </si>
  <si>
    <t>Мероприятия по строительству, модернизации и (или) реконструкции существующих объектов централизованной системы водоснабжения:</t>
  </si>
  <si>
    <t>-</t>
  </si>
  <si>
    <t>Таблица «Перечень мероприятий инвестиционной программы»;</t>
  </si>
  <si>
    <t>Таблица «График реализации мероприятий инвестиционной программы»;</t>
  </si>
  <si>
    <t>Таблица «План финансирования мероприятий инвестиционной программы»;</t>
  </si>
  <si>
    <t>Предварительный расчет тарифов в сфере водоснабжения на период реализации ИП;</t>
  </si>
  <si>
    <t xml:space="preserve">6. </t>
  </si>
  <si>
    <t>Характеристика муниципального образования, на территории которого реализуется ИП:</t>
  </si>
  <si>
    <t>Основания для разработки ИП, цели и задачи ИП;</t>
  </si>
  <si>
    <t>Предприятия, оказывающие услуги водоснабжения на территории МО,  количество потребителей услуг водоснабжения (в том числе население);</t>
  </si>
  <si>
    <t>Характеристика систем водоснабжения МО (количество и мощность источников водоснабжения, насосные станции, водные очистные сооружения, протяженность сетей);</t>
  </si>
  <si>
    <t>Таблицы «Паспорт (сведения)»;</t>
  </si>
  <si>
    <t>Таблица «Паспорт (показатели)»;</t>
  </si>
  <si>
    <t>Требования к сметной документации</t>
  </si>
  <si>
    <t>Реквизиты нормативного правового акта, которым утверждена схема водоснабжения</t>
  </si>
  <si>
    <t xml:space="preserve">Реквизиты нормативного правового акта, которым утверждено техническое задание на разработку инвестиционной программы </t>
  </si>
  <si>
    <t>Планируемая дата ввода объекта в эксплуатацию (месяц, год)</t>
  </si>
  <si>
    <t>Основания для разработки инвестиционной программы, цели и задачи инвестиционной программы.</t>
  </si>
  <si>
    <t>Характеристика систем водоснабжения МО (количество и мощность источников водоснабжения, насосные станции, водные очистные сооружения, протяженность сетей).</t>
  </si>
  <si>
    <t>Услуга</t>
  </si>
  <si>
    <t>Холодное водоснабжение</t>
  </si>
  <si>
    <t>1</t>
  </si>
  <si>
    <t>2</t>
  </si>
  <si>
    <t>3</t>
  </si>
  <si>
    <t>4</t>
  </si>
  <si>
    <t>5</t>
  </si>
  <si>
    <t>6</t>
  </si>
  <si>
    <t>7</t>
  </si>
  <si>
    <t>Система налообложения (ОСНО/УСНО)</t>
  </si>
  <si>
    <t>2.1</t>
  </si>
  <si>
    <t>Объем реализованной воды ПП (тыс. м3)</t>
  </si>
  <si>
    <t>2.1.1</t>
  </si>
  <si>
    <t xml:space="preserve">   население</t>
  </si>
  <si>
    <t>2.1.2</t>
  </si>
  <si>
    <t xml:space="preserve">   бюджетные потребители</t>
  </si>
  <si>
    <t>2.1.3</t>
  </si>
  <si>
    <t xml:space="preserve">   прочие потребители</t>
  </si>
  <si>
    <t>2.1.4</t>
  </si>
  <si>
    <t xml:space="preserve">   собственное потребление</t>
  </si>
  <si>
    <t>2.2</t>
  </si>
  <si>
    <t>Объем реализованной воды ИП (тыс. м3)</t>
  </si>
  <si>
    <t>Себестоимость (тыс. руб.)</t>
  </si>
  <si>
    <t>Производственные расходы</t>
  </si>
  <si>
    <t>1.1</t>
  </si>
  <si>
    <t>Расходы на приобретение сырья и материалов и их хранение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</si>
  <si>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</si>
  <si>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</si>
  <si>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</si>
  <si>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</si>
  <si>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</si>
  <si>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</si>
  <si>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</si>
  <si>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</si>
  <si>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</si>
  <si>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Электрическая энергия</t>
  </si>
  <si>
    <t>1.2.1.1</t>
  </si>
  <si>
    <t>Объем электрической энергии, тыс. кВт</t>
  </si>
  <si>
    <t>1.2.1.2</t>
  </si>
  <si>
    <t>Цена электрической энергии, руб./кВт.</t>
  </si>
  <si>
    <t>1.2.2</t>
  </si>
  <si>
    <t>Тепловая энергия</t>
  </si>
  <si>
    <t>1.2.2.1</t>
  </si>
  <si>
    <t>Объем тепловой энергии, тыс. Гкал</t>
  </si>
  <si>
    <t>1.2.2.2</t>
  </si>
  <si>
    <t>Цена тепловой энергии, руб./Гкал</t>
  </si>
  <si>
    <t>1.2.3</t>
  </si>
  <si>
    <t>Теплоноситель</t>
  </si>
  <si>
    <t>1.2.3.1</t>
  </si>
  <si>
    <t>Объем теплоносителя, тыс.куб.м</t>
  </si>
  <si>
    <t>1.2.3.2</t>
  </si>
  <si>
    <t>Цена теплоносителя, руб./куб.м</t>
  </si>
  <si>
    <t>1.2.4</t>
  </si>
  <si>
    <t>Топливо</t>
  </si>
  <si>
    <t>1.2.5</t>
  </si>
  <si>
    <t>Холодная вода</t>
  </si>
  <si>
    <t>1.2.5.1</t>
  </si>
  <si>
    <t>Объем холодной воды, тыс.куб.м</t>
  </si>
  <si>
    <t>1.2.5.2</t>
  </si>
  <si>
    <t>Цена покупки, руб./куб.м</t>
  </si>
  <si>
    <t>1.3</t>
  </si>
  <si>
    <t>Расходы на оплату работ и услуг, выполняемых сторонними организациями и ИП</t>
  </si>
  <si>
    <t>1.4</t>
  </si>
  <si>
    <t>Расходы на оплату труда и отчисления на социальные нужды основного производственного персонала, в т.ч. налоги и сборы</t>
  </si>
  <si>
    <t>1.4.1</t>
  </si>
  <si>
    <t>Расходы на оплату труда основного производственного персонала</t>
  </si>
  <si>
    <t>1.4.2</t>
  </si>
  <si>
    <t>Отчисления на социальные нужды основного производственного персонала, в т.ч. налоги и сборы</t>
  </si>
  <si>
    <t>1.4.3</t>
  </si>
  <si>
    <t>численность основного производственного персонала</t>
  </si>
  <si>
    <t>1.5</t>
  </si>
  <si>
    <t>Расходы на уплату процентов по займам и кредитам</t>
  </si>
  <si>
    <t>1.6</t>
  </si>
  <si>
    <t>Общехозяйственные расходы, в т.ч.</t>
  </si>
  <si>
    <t>1.6.1</t>
  </si>
  <si>
    <t>Расходы на оплату труда и отчисления на социальные нужды общеэксплуатационного персонала, в т.ч. налоги и сборы</t>
  </si>
  <si>
    <t>1.6.1.1</t>
  </si>
  <si>
    <t>Расходы на оплату труда общеэксплуатационного персонала</t>
  </si>
  <si>
    <t>1.6.1.2</t>
  </si>
  <si>
    <t>Отчисления на социальные нужды общеэксплуатационного персонала, в т.ч. налоги и сборы</t>
  </si>
  <si>
    <t>1.6.1.3</t>
  </si>
  <si>
    <t>численность общеэксплуатационного персонала</t>
  </si>
  <si>
    <t>1.6.2</t>
  </si>
  <si>
    <t>Иные общехозяйственные расходы</t>
  </si>
  <si>
    <t>1.7</t>
  </si>
  <si>
    <t>Прочие производственные расходы, в т.ч.</t>
  </si>
  <si>
    <t>1.7.1</t>
  </si>
  <si>
    <t>Расходы на амортизацию автотранспорта</t>
  </si>
  <si>
    <t>1.7.2</t>
  </si>
  <si>
    <t>Контроль качества воды</t>
  </si>
  <si>
    <t>1.7.3</t>
  </si>
  <si>
    <t>Расходы на аварийно-диспетчерское обслуживание</t>
  </si>
  <si>
    <t>1.7.4</t>
  </si>
  <si>
    <t>Расходы на оплату труда и отчисления на социальные нужды цехового персонала, в т.ч. налоги и сборы</t>
  </si>
  <si>
    <t>1.7.4.1</t>
  </si>
  <si>
    <t>Расходы на оплату труда цехового персонала</t>
  </si>
  <si>
    <t>1.7.4.2</t>
  </si>
  <si>
    <t>Отчисления на социальные нужды цехового персонала, в т.ч. налоги и сборы</t>
  </si>
  <si>
    <t>1.7.4.3</t>
  </si>
  <si>
    <t>численность цехового персонала</t>
  </si>
  <si>
    <t>1.7.5</t>
  </si>
  <si>
    <t>Иные прочие производственные расходы</t>
  </si>
  <si>
    <t>Ремонтные расходы</t>
  </si>
  <si>
    <t>Расходы на текущий ремонт централизованных систем водоснабжения (объектов, входящих в состав таких систем)</t>
  </si>
  <si>
    <t>Расходы на капитальный ремонт централизованных систем водоснабжения (объектов, входящих в состав таких систем)</t>
  </si>
  <si>
    <t>2.3</t>
  </si>
  <si>
    <t>Расходы на оплату труда и отчисления на социальные нужды ремонтного персонала, в т.ч.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</si>
  <si>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</si>
  <si>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</si>
  <si>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</si>
  <si>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.ч. налоги и сборы</t>
  </si>
  <si>
    <t>2.3.3</t>
  </si>
  <si>
    <t>численность ремонтного персонала</t>
  </si>
  <si>
    <t>Административные расходы</t>
  </si>
  <si>
    <t>3.1</t>
  </si>
  <si>
    <t>Расходы на оплату работ и услуг, выполняемых сторонними организациями, в т.ч.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</si>
  <si>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</si>
  <si>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</si>
  <si>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</si>
  <si>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</si>
  <si>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</si>
  <si>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</si>
  <si>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</si>
  <si>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</si>
  <si>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</si>
  <si>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</si>
  <si>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</si>
  <si>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программное обеспечение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</si>
  <si>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</si>
  <si>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</si>
  <si>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</si>
  <si>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административно-управленческого персонала, в т.ч.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</si>
  <si>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</si>
  <si>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</si>
  <si>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</si>
  <si>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т.ч. налоги и сборы</t>
  </si>
  <si>
    <t>3.2.3</t>
  </si>
  <si>
    <t>численность административно-управленческого персонала</t>
  </si>
  <si>
    <t>3.3</t>
  </si>
  <si>
    <t>Арендная плата, лизинговые платежи, не связанные с арендой (лизингом) централизованных систем водоснабжения (объектов, входящих в состав таких систем)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</si>
  <si>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</si>
  <si>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</si>
  <si>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</si>
  <si>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</si>
  <si>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</si>
  <si>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</si>
  <si>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</si>
  <si>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</si>
  <si>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</si>
  <si>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</si>
  <si>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</si>
  <si>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</si>
  <si>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</si>
  <si>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</si>
  <si>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</si>
  <si>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5.1</t>
  </si>
  <si>
    <t>Расходы на амортизацию основных средств и нематериальных активов, относимых к объектам централизованной системы водоснабжения</t>
  </si>
  <si>
    <t>6.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</si>
  <si>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</si>
  <si>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</si>
  <si>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</si>
  <si>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</si>
  <si>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</si>
  <si>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</si>
  <si>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</si>
  <si>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</si>
  <si>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</si>
  <si>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7.</t>
  </si>
  <si>
    <t>Расходы, связанные с уплатой налогов и сборов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</si>
  <si>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</si>
  <si>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</si>
  <si>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</si>
  <si>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</si>
  <si>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</si>
  <si>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</si>
  <si>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</si>
  <si>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</si>
  <si>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</si>
  <si>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</si>
  <si>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</si>
  <si>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</si>
  <si>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ФОТ</t>
  </si>
  <si>
    <t>8.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</si>
  <si>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</si>
  <si>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</si>
  <si>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</si>
  <si>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</si>
  <si>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 xml:space="preserve">Расходы на капитальные вложения </t>
  </si>
  <si>
    <t>8.3</t>
  </si>
  <si>
    <t>Расходы на социальные нужды, предусмотренные коллективными договорами</t>
  </si>
  <si>
    <t>8.4</t>
  </si>
  <si>
    <t>Другие расходы, не учитываемые в соответствии с НК РФ при определении налоговой базы налога на прибыль</t>
  </si>
  <si>
    <t>8.5</t>
  </si>
  <si>
    <t>Недополученные доходы/расходы прошлых периодов</t>
  </si>
  <si>
    <t>9.1</t>
  </si>
  <si>
    <t>Экономически обоснованные расходы, не учтенные при установлении тарифов в прошлом периоде</t>
  </si>
  <si>
    <t>9.2</t>
  </si>
  <si>
    <t>Недополученные доходы прошлых периодов регулирования</t>
  </si>
  <si>
    <t>9.3</t>
  </si>
  <si>
    <t>Расходы по обслуживанию заемных средств и собственных средств, направляемых на покрытие недостатка средсств</t>
  </si>
  <si>
    <t>Тариф,  без НДС (руб./м3)</t>
  </si>
  <si>
    <t>НВВ ПП (тыс. руб.)</t>
  </si>
  <si>
    <t>Надбавка к тарифу,  без НДС (руб./м3)</t>
  </si>
  <si>
    <t>14</t>
  </si>
  <si>
    <t>НВВ ИП (тыс. руб.)</t>
  </si>
  <si>
    <t>Тариф с надбавкой, без НДС  (руб./м3)</t>
  </si>
  <si>
    <t>Рост тарифа % (дек./дек.)</t>
  </si>
  <si>
    <t>НВВ ПП+ИП (тыс. руб.)</t>
  </si>
  <si>
    <t>8</t>
  </si>
  <si>
    <t>9</t>
  </si>
  <si>
    <t>10</t>
  </si>
  <si>
    <t>11</t>
  </si>
  <si>
    <t>Ссылка на лист</t>
  </si>
  <si>
    <t xml:space="preserve">Характеристика муниципального образования, на территории которого реализуется инвестиционная программа. </t>
  </si>
  <si>
    <t>Характеристика систем водоснабжения МО</t>
  </si>
  <si>
    <t>Описание возможных рисков реализации ИП</t>
  </si>
  <si>
    <t>Сметная документация должна быть составлена с применением действующих сметных нормативов и рекомендованных индексов перевода сметной стоимости из базисного уровня цен в текущий уровень цен.</t>
  </si>
  <si>
    <t>Основанием для определения сметной стоимости строительства могут являться:</t>
  </si>
  <si>
    <t>- проектная документация,</t>
  </si>
  <si>
    <t>- ведомость объемов строительных и монтажных работ,</t>
  </si>
  <si>
    <t>- проект производства работ,</t>
  </si>
  <si>
    <t>- календарный график,</t>
  </si>
  <si>
    <t>- иной документ, по которому можно определить объем основных и сопутствующих работ и способы выполнения работ.</t>
  </si>
  <si>
    <t>В итогах по позициям и в итогах по смете должна содержаться информация  о примененных коэффициентах, учитывающих условия производства работ и усложняющие факторы, о коэффициентах к нормативам накладных расходов и сметной прибыли, принятых в сметной документации.</t>
  </si>
  <si>
    <t>Принятые в сметных расчетах расстояния транспортировки строительных материалов и строительного мусора должны быть подтверждены актами замера расстояний.</t>
  </si>
  <si>
    <t>Обязательно - приложение подтверждающих документов стоимости оборудования и материалов, принятой в текущем уровне цен (справки о фактической стоимости материальных ресурсов и оборудования, прайс-листы и т.п.).</t>
  </si>
  <si>
    <t>Обязательно - указание способа выполнения работ (хозяйственный, подрядный).</t>
  </si>
  <si>
    <t>Обязательно - указание полного наименования объекта (населенный пункт, участок, протяженность и т.п.).</t>
  </si>
  <si>
    <t>Предоставлять на бумажном носителе и в электронном виде (в формате программного комплекса).</t>
  </si>
  <si>
    <t>от  ___________ № ________</t>
  </si>
  <si>
    <t xml:space="preserve">ООО "Теплосеть" </t>
  </si>
  <si>
    <t>686217, Магаданская обл, Ягоднинский р-н, п. Дебин, улица Мацкевича, д. 12Б</t>
  </si>
  <si>
    <t>Департамент цен и тарифов Магаданской области</t>
  </si>
  <si>
    <t>685000, г. Магадан, ул. Пролетарская, д. 14</t>
  </si>
  <si>
    <t>Муниципальное образование «Ягоднинский городской округ»</t>
  </si>
  <si>
    <t>686230, Магаданская область, Ягоднинский район, п. Ягодное, ул. Спортивная, 6</t>
  </si>
  <si>
    <t>Постановление Ягоднинского городского округа от 04.02.2020 №47</t>
  </si>
  <si>
    <t>холодное водоснабжение</t>
  </si>
  <si>
    <t>горячее водоснабжение</t>
  </si>
  <si>
    <t>Показатели энергосбережения и энергетической эффективности</t>
  </si>
  <si>
    <t>Удельное количество тепловой энергии, расходуемое на подогрев холодной воды</t>
  </si>
  <si>
    <t>с 1 января по 30 июня, %</t>
  </si>
  <si>
    <t>с 1 июля по 31 декабря, %</t>
  </si>
  <si>
    <t>показатели надежности</t>
  </si>
  <si>
    <t>Количество перерывов в подаче горячей воды, возникших в результате аварий, повреждений и иных технологических повреждений на объектах централизованной системы горячего водоснабжения в расчете на протяженность водопроводной сети в год</t>
  </si>
  <si>
    <t>Ед./км</t>
  </si>
  <si>
    <t>Количество перерывов в подаче питьевой воды,возникших в результате аварий, повреждений и иных технологических нарушений на объектах централизованной системы холодного водоснабжения в расчете на протяженость водопроводной сети в год</t>
  </si>
  <si>
    <t xml:space="preserve"> -  осушествление реализации мероприятий по реконструкции объектов централизованной системы водоснабжения поселка Дебин, предусмотренных концессионным соглашением; </t>
  </si>
  <si>
    <t xml:space="preserve"> - увеличение срока службы инженерно-технических сетей; </t>
  </si>
  <si>
    <t xml:space="preserve"> - снижение уровня износа и аварийности водопроводных сетей; </t>
  </si>
  <si>
    <t xml:space="preserve"> - реализация требований энергетической эффективности. </t>
  </si>
  <si>
    <t xml:space="preserve"> - насосная станция;</t>
  </si>
  <si>
    <t xml:space="preserve"> - очистные сооружения водопровода;</t>
  </si>
  <si>
    <t xml:space="preserve"> - водопроводная сеть: стальные трубопроводы диаметром от 200 до 50 мм;</t>
  </si>
  <si>
    <t xml:space="preserve"> - потребители 23 шт. </t>
  </si>
  <si>
    <t xml:space="preserve">Насосная станция оборудована 2-мя погружными насосами ЭЦВ-8-40-90 и ЭЦВ-10-65-110 (резервный), установленынми на глубине 12 м, которые подают воду в распределительную сеть. Состояние насосов удовлетворительное. </t>
  </si>
  <si>
    <t>ОСНО</t>
  </si>
  <si>
    <t>Величина сглаживания НВВ</t>
  </si>
  <si>
    <t>7.4</t>
  </si>
  <si>
    <t>Предпринимательская прибыль</t>
  </si>
  <si>
    <t>Экономически необоснованные расходы</t>
  </si>
  <si>
    <t>15</t>
  </si>
  <si>
    <t xml:space="preserve">НВВ с учетом величины сглаживания </t>
  </si>
  <si>
    <t>Операционные расходы</t>
  </si>
  <si>
    <t>Реконструкция труб ХВС от ТК 1 до ТК 35 73 метра</t>
  </si>
  <si>
    <t>3.1.2.</t>
  </si>
  <si>
    <t>3.1.3.</t>
  </si>
  <si>
    <t>3.1.4.</t>
  </si>
  <si>
    <t>Реконструкция труб ГВС от ТК 1 до ТК 35 73 метра</t>
  </si>
  <si>
    <t xml:space="preserve">73 м </t>
  </si>
  <si>
    <t>40 м</t>
  </si>
  <si>
    <t>73 м</t>
  </si>
  <si>
    <t xml:space="preserve"> Износ 100%, аварийный участок</t>
  </si>
  <si>
    <t xml:space="preserve">Магаданская область, Ягоднинский район, п. Дебин Протяженность – 1174 м
dвн = 200 мм
Dвн = 219 мм                              </t>
  </si>
  <si>
    <t xml:space="preserve">Магаданская область, Ягоднинский район,п. Дебин Протяженность – 1174 м
dвн = 200 мм
Dвн = 219 мм
</t>
  </si>
  <si>
    <t xml:space="preserve">Магаданская область, Ягоднинский район,п.Дебин Протяженность – 2d 246 м
dвн = 63 мм
</t>
  </si>
  <si>
    <t xml:space="preserve">Магаданская область, Ягоднинский район,п.Дебин Протяженность – 2d 212 м
dвн = 100 мм
</t>
  </si>
  <si>
    <t>диаметр, протяженность</t>
  </si>
  <si>
    <t>мм / 2d(м)</t>
  </si>
  <si>
    <t>219/73</t>
  </si>
  <si>
    <t>125/73 (резервная), 150/73 (основная)</t>
  </si>
  <si>
    <t>219/150</t>
  </si>
  <si>
    <t>125/40</t>
  </si>
  <si>
    <t>63/73</t>
  </si>
  <si>
    <t>100/73</t>
  </si>
  <si>
    <t>100/40</t>
  </si>
  <si>
    <t>собственные средства, плата концедента</t>
  </si>
  <si>
    <t xml:space="preserve">При реализации программы возможны риски недостаточности финансирования, связанного с несвоевременной оплатой потребителями. Кроме того, возможны риски, связанные с выполнением работ по срокам и качеству работы подрядной организацией. При производстве работ возможны скрытые объемы, не учтенные сметной документацией. </t>
  </si>
  <si>
    <t>операционные расходы</t>
  </si>
  <si>
    <t>ИПЦ</t>
  </si>
  <si>
    <t>Индекс эффективности операционных расходов (ИЭР), %</t>
  </si>
  <si>
    <t>Индекс изменения количества активов (ИКА):</t>
  </si>
  <si>
    <t>Коэффициент эластичности затрат по росту активов (Кэл)</t>
  </si>
  <si>
    <t>Магаданская обл, Ягоднинский р-н, п. Дебин</t>
  </si>
  <si>
    <t>Здание водонасосной Магаданская область, Ягоднинский район, п.Дебин</t>
  </si>
  <si>
    <t>S=112,7 кв.м.</t>
  </si>
  <si>
    <t>наружные сети ГВС</t>
  </si>
  <si>
    <t>сети водопроводные</t>
  </si>
  <si>
    <t>1982-1987</t>
  </si>
  <si>
    <t>113 м</t>
  </si>
  <si>
    <t>1 493 м</t>
  </si>
  <si>
    <t>1493  м</t>
  </si>
  <si>
    <t>d 76мм</t>
  </si>
  <si>
    <t>d 100мм</t>
  </si>
  <si>
    <t>сети водопроводные, подлежащие реконструкции</t>
  </si>
  <si>
    <t xml:space="preserve">113 м </t>
  </si>
  <si>
    <t>113  м</t>
  </si>
  <si>
    <t>3 417 м</t>
  </si>
  <si>
    <t>d 59</t>
  </si>
  <si>
    <t>d 124</t>
  </si>
  <si>
    <t xml:space="preserve">Программа разработана в соответствии с Техническим заданием на разработку инвестиционной программы по развитию централизованной системы водоснабжения поселка Дебин в границах эксплуатационной ответственности ООО "Теплосеть" на 2020-2023 годы, утвержденным Постановлением Ягоднинского городского округа от 04.02.2020 №47. ООО "Теплосеть" владеет объектами водоснабжения на основании концессионного соглашения №5-КС-2019. В соответствии с Постановлением Правительства РФ от 29.07.2013 №641 "Об инвестиционных и производственных программах организаций, осуществляющих деятельность в сфере водоснабжения и водоотведения" инвестиционная программа регулируемой организации, осуществляющей свою деятельность на основании концессионного соглашения, объектами которого являются централизованные системы водоснабжения и (или) водоотведения, отдельные объекты таких систем, должна содержать основные мероприятия, включенные в концессионное соглашение. Основной целью программы является повышение надежности централизованной системы водоснабжения поселка Дебин за счет мероприятий по реконструкции предусмотренных концессионным соглашением №5-КС-2019.  Для достижения поставленной цели в рамках программы решаются следующие задачи: </t>
  </si>
  <si>
    <t xml:space="preserve">В состав инженерных сетей водоснабжения пос. Дебин входят: </t>
  </si>
  <si>
    <t xml:space="preserve"> - водозабор;</t>
  </si>
  <si>
    <t xml:space="preserve">Водозабор расположен в 651 м восточнее пос. Дебин, построен в 40-х годах прошлого века. Питание водоносного горизонта осуществляется в основном за счет инфильтрации поверхностных вод р. Калымы. </t>
  </si>
  <si>
    <t xml:space="preserve">Очистные соотружения. Вода перед подачей в распределительную сеть обеззараживается на бактерицидной установке (год ввода в эксплуатацию - 1991), в паводковый период дополнительно хлорируется.  В санитарном отношении воды здоровые. По органолептическим свойствам вода может использоваться без ограничений. Состояние бактерицидной установки удовлетворительное. </t>
  </si>
  <si>
    <t xml:space="preserve">по развитию централизованной системы </t>
  </si>
  <si>
    <t>водоснабжения, расположенной</t>
  </si>
  <si>
    <t>в поселке Дебин Ягоднинского городского округа</t>
  </si>
  <si>
    <t>Реконструкция труб ГВС  от ТК 1 до ТК 2 40 метров</t>
  </si>
  <si>
    <t xml:space="preserve">Водопроводными сетями поселка Дебин охвачено 100% территории жилой застройки. Износ существующих водпроводных сетей на данный момент составляет более 80%, имеют неудовлетворительное состояние, не имеют коррозийной защиты и требуют перекладки и замены стальных водопроводов без наружной и внутренней изоляции на трубопроводы из неккорродирующих материалов.  Ветхость сетей ведет к сокращению их пропускной способности из-за необходимости снижения рабочего давления, а также из-за отложений, расворенных в воде солей, различных взвесий и примесей. Качество воды снижается при транспортировке вследствие ее вторичного загрязнения, при этом снижаются органолептические характеристики воды. </t>
  </si>
  <si>
    <t xml:space="preserve">Де́бин — посёлок городского типа на левом берегу Колымы в Ягоднинском городском округе Магаданской области. В 4 км выше по течению Колымы расположена одноимённая река. Посёлок построен в 1935 году близ ранее организованной в этом месте переправы через Колыму.  Поселок Дебин находится на трассе Магадан - Усть-Нера (Колымский тракт), в 73 километрах от п. Ягодный. В 40 км выше по течению реки Колымы расположена Колымская ГЭС и поселок Синегорье.  Вода притоков реки Колымы широки используется при промывке золота на горняцких полигонах, в свзяи с этим в летний период сильно загрязнены промышленными отходами, илистыми и глинистыми частицами.  Ркка Колыма - главная водная артерия центральных районов Магаданской области. Протяженность реки составляет 2513 км, водосборная площадб 647000 кв.м Площадь водосбора в районе п. Дебин составляет 81500 кв.м при максимальной длине водотока 708 км. Территория поселка расположена в зоне вечной мерзлоты.  Численность населения по состоянию на 1 января 2019 года составляет 594 человека. В поселке Дербин 18 организаций производственного и социально-культурного назначения. Количество многоквартирных домов - 12.  Водопользование в п. Дебин осуществляется с целью хозяйственно-питьевого и производственного назначения.  Услуги водоснабжения оказывает организация ООО "Теплосеть", которая эксплуатирует инженерные сети водоснабжения и оборудование по концессионному соглашению №5-КС-2019. К ситеме водоснабжения п. Дебин подключены здания, сооружения производственного, социально-культурного назначения и объекты жилого фонда, входящего в состав поселения. </t>
  </si>
  <si>
    <t xml:space="preserve">Водопроводная сеть проложена в одном коробе с тепловыми сетями во избежания замерзания. Глубина залегания 0,6-1,5 м. Протяженность водопровода: ХВС - 3530 м; ГВС - 1606 м. </t>
  </si>
  <si>
    <t>наружные сети ГВС, подлежащие реконструкции</t>
  </si>
  <si>
    <t>Объем полезного отпуска за 2017-2018 составил: 2017 -72,7 тыс.куб.м; 2018 - 72,49 тыс. куб.м; 2019 - 80,38 тыс. куб.м. В структуре потребителей население в среднем составило 53,7%. На 2020 год объем полезного отпуска прогнозируется  в объеме 72,350 тыс. куб.м., в том числе население 35,2 тыс. куб.м, что составляет 48,7% от общего полезного  отпуска. С последующем увеличением на период реализации программы 2021-2023 гг: 72,57 тыс.куб.м при снижении объема потребления по категории "население" до 30,574 тыс.куб.м. (доля 42,1%).</t>
  </si>
  <si>
    <t>Директор Королёва Ирина Ивановна</t>
  </si>
  <si>
    <t>Реконструкция труб ХВС от ТК 1 до ТК 2 40 метров</t>
  </si>
  <si>
    <t>2-4</t>
  </si>
  <si>
    <t>6-8</t>
  </si>
  <si>
    <t>9-11</t>
  </si>
  <si>
    <t>12-15</t>
  </si>
  <si>
    <t>16</t>
  </si>
  <si>
    <t>17</t>
  </si>
  <si>
    <t>686217, Магаданская обл, Ягоднинский р-н, п. Дебин, улица Мацкевича, д. 12Б 8 (41343) 2-00-20, 8 (41343) 2-20-10</t>
  </si>
  <si>
    <t>Приложение к постановлению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</si>
</sst>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0.0"/>
    <numFmt numFmtId="169" formatCode="0.000"/>
    <numFmt numFmtId="170" formatCode="0.0%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0.00000"/>
    <numFmt numFmtId="175" formatCode="_-* #,##0.000_-;\-* #,##0.000_-;_-* &quot;-&quot;??_-;_-@_-"/>
    <numFmt numFmtId="176" formatCode="_-* #,##0.000\ _₽_-;\-* #,##0.000\ _₽_-;_-* &quot;-&quot;???\ _₽_-;_-@_-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 applyNumberFormat="0">
      <alignment horizontal="left"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173" fontId="3" fillId="0" borderId="1">
      <alignment/>
      <protection locked="0"/>
    </xf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6" fillId="0" borderId="7" applyBorder="0">
      <alignment horizontal="center" vertical="center" wrapText="1"/>
      <protection/>
    </xf>
    <xf numFmtId="173" fontId="13" fillId="28" borderId="1">
      <alignment/>
      <protection/>
    </xf>
    <xf numFmtId="4" fontId="14" fillId="29" borderId="8" applyBorder="0">
      <alignment horizontal="right"/>
      <protection/>
    </xf>
    <xf numFmtId="0" fontId="75" fillId="0" borderId="9" applyNumberFormat="0" applyFill="0" applyAlignment="0" applyProtection="0"/>
    <xf numFmtId="0" fontId="76" fillId="30" borderId="10" applyNumberFormat="0" applyAlignment="0" applyProtection="0"/>
    <xf numFmtId="0" fontId="16" fillId="31" borderId="0" applyFill="0">
      <alignment wrapText="1"/>
      <protection/>
    </xf>
    <xf numFmtId="0" fontId="5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168" fontId="17" fillId="29" borderId="11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0" borderId="13" applyNumberFormat="0" applyFill="0" applyAlignment="0" applyProtection="0"/>
    <xf numFmtId="0" fontId="10" fillId="0" borderId="0">
      <alignment/>
      <protection/>
    </xf>
    <xf numFmtId="0" fontId="83" fillId="0" borderId="0" applyNumberFormat="0" applyFill="0" applyBorder="0" applyAlignment="0" applyProtection="0"/>
    <xf numFmtId="49" fontId="16" fillId="0" borderId="0">
      <alignment horizontal="center"/>
      <protection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14" fillId="31" borderId="0" applyBorder="0">
      <alignment horizontal="right"/>
      <protection/>
    </xf>
    <xf numFmtId="4" fontId="14" fillId="35" borderId="14" applyBorder="0">
      <alignment horizontal="right"/>
      <protection/>
    </xf>
    <xf numFmtId="4" fontId="14" fillId="31" borderId="8" applyFont="0" applyBorder="0">
      <alignment horizontal="right"/>
      <protection/>
    </xf>
    <xf numFmtId="0" fontId="84" fillId="36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89" fillId="0" borderId="0" xfId="0" applyFont="1" applyBorder="1" applyAlignment="1">
      <alignment vertical="top"/>
    </xf>
    <xf numFmtId="0" fontId="88" fillId="0" borderId="0" xfId="0" applyFont="1" applyBorder="1" applyAlignment="1">
      <alignment horizontal="center" vertical="top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88" fillId="0" borderId="0" xfId="0" applyFont="1" applyAlignment="1">
      <alignment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justify"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center"/>
    </xf>
    <xf numFmtId="0" fontId="71" fillId="0" borderId="0" xfId="51" applyAlignment="1" quotePrefix="1">
      <alignment horizontal="center"/>
    </xf>
    <xf numFmtId="0" fontId="71" fillId="0" borderId="0" xfId="51" applyAlignment="1">
      <alignment horizontal="center"/>
    </xf>
    <xf numFmtId="0" fontId="88" fillId="0" borderId="0" xfId="70" applyFont="1">
      <alignment/>
      <protection/>
    </xf>
    <xf numFmtId="0" fontId="2" fillId="0" borderId="0" xfId="70" applyFont="1">
      <alignment/>
      <protection/>
    </xf>
    <xf numFmtId="0" fontId="71" fillId="0" borderId="0" xfId="51" applyAlignment="1">
      <alignment horizontal="center" vertical="center"/>
    </xf>
    <xf numFmtId="0" fontId="71" fillId="0" borderId="0" xfId="51" applyAlignment="1" quotePrefix="1">
      <alignment horizontal="center" vertical="center"/>
    </xf>
    <xf numFmtId="0" fontId="91" fillId="0" borderId="0" xfId="0" applyFont="1" applyAlignment="1">
      <alignment horizontal="justify" vertical="center" wrapText="1"/>
    </xf>
    <xf numFmtId="0" fontId="91" fillId="0" borderId="0" xfId="0" applyFont="1" applyAlignment="1">
      <alignment wrapText="1"/>
    </xf>
    <xf numFmtId="0" fontId="88" fillId="0" borderId="0" xfId="0" applyFont="1" applyBorder="1" applyAlignment="1">
      <alignment/>
    </xf>
    <xf numFmtId="0" fontId="92" fillId="0" borderId="0" xfId="0" applyFont="1" applyAlignment="1">
      <alignment vertical="center" wrapText="1"/>
    </xf>
    <xf numFmtId="4" fontId="2" fillId="0" borderId="0" xfId="70" applyNumberFormat="1" applyFont="1">
      <alignment/>
      <protection/>
    </xf>
    <xf numFmtId="0" fontId="71" fillId="0" borderId="0" xfId="51" applyAlignment="1" quotePrefix="1">
      <alignment horizontal="center" vertical="center"/>
    </xf>
    <xf numFmtId="0" fontId="16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Alignment="1">
      <alignment horizontal="justify" vertical="center"/>
    </xf>
    <xf numFmtId="0" fontId="86" fillId="0" borderId="0" xfId="0" applyFont="1" applyAlignment="1">
      <alignment/>
    </xf>
    <xf numFmtId="0" fontId="2" fillId="0" borderId="0" xfId="70" applyFont="1" applyAlignment="1">
      <alignment wrapText="1"/>
      <protection/>
    </xf>
    <xf numFmtId="9" fontId="2" fillId="0" borderId="0" xfId="82" applyFont="1" applyAlignment="1">
      <alignment/>
    </xf>
    <xf numFmtId="0" fontId="2" fillId="0" borderId="0" xfId="82" applyNumberFormat="1" applyFont="1" applyAlignment="1">
      <alignment/>
    </xf>
    <xf numFmtId="43" fontId="93" fillId="0" borderId="15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37" borderId="0" xfId="70" applyFont="1" applyFill="1">
      <alignment/>
      <protection/>
    </xf>
    <xf numFmtId="0" fontId="2" fillId="0" borderId="0" xfId="70" applyFont="1" applyFill="1">
      <alignment/>
      <protection/>
    </xf>
    <xf numFmtId="0" fontId="94" fillId="0" borderId="0" xfId="70" applyFont="1">
      <alignment/>
      <protection/>
    </xf>
    <xf numFmtId="0" fontId="88" fillId="37" borderId="0" xfId="0" applyFont="1" applyFill="1" applyBorder="1" applyAlignment="1">
      <alignment/>
    </xf>
    <xf numFmtId="0" fontId="94" fillId="37" borderId="0" xfId="0" applyFont="1" applyFill="1" applyBorder="1" applyAlignment="1">
      <alignment/>
    </xf>
    <xf numFmtId="4" fontId="2" fillId="0" borderId="0" xfId="70" applyNumberFormat="1" applyFont="1" applyFill="1">
      <alignment/>
      <protection/>
    </xf>
    <xf numFmtId="2" fontId="19" fillId="0" borderId="8" xfId="74" applyNumberFormat="1" applyFont="1" applyFill="1" applyBorder="1" applyAlignment="1">
      <alignment horizontal="center" vertical="center"/>
      <protection/>
    </xf>
    <xf numFmtId="4" fontId="2" fillId="37" borderId="0" xfId="70" applyNumberFormat="1" applyFont="1" applyFill="1">
      <alignment/>
      <protection/>
    </xf>
    <xf numFmtId="169" fontId="95" fillId="37" borderId="0" xfId="0" applyNumberFormat="1" applyFont="1" applyFill="1" applyBorder="1" applyAlignment="1">
      <alignment horizontal="center" vertical="center"/>
    </xf>
    <xf numFmtId="2" fontId="2" fillId="0" borderId="0" xfId="70" applyNumberFormat="1" applyFont="1" applyBorder="1">
      <alignment/>
      <protection/>
    </xf>
    <xf numFmtId="0" fontId="2" fillId="0" borderId="0" xfId="70" applyFont="1" applyBorder="1">
      <alignment/>
      <protection/>
    </xf>
    <xf numFmtId="49" fontId="86" fillId="0" borderId="0" xfId="0" applyNumberFormat="1" applyFont="1" applyAlignment="1">
      <alignment horizontal="center" vertical="center"/>
    </xf>
    <xf numFmtId="0" fontId="21" fillId="0" borderId="8" xfId="70" applyFont="1" applyFill="1" applyBorder="1" applyAlignment="1">
      <alignment horizontal="center" vertical="center" wrapText="1"/>
      <protection/>
    </xf>
    <xf numFmtId="0" fontId="21" fillId="0" borderId="16" xfId="70" applyFont="1" applyFill="1" applyBorder="1" applyAlignment="1">
      <alignment horizontal="center" vertical="center" wrapText="1"/>
      <protection/>
    </xf>
    <xf numFmtId="0" fontId="21" fillId="0" borderId="8" xfId="70" applyFont="1" applyFill="1" applyBorder="1" applyAlignment="1">
      <alignment horizontal="center" vertical="center"/>
      <protection/>
    </xf>
    <xf numFmtId="0" fontId="95" fillId="0" borderId="8" xfId="0" applyFont="1" applyBorder="1" applyAlignment="1">
      <alignment horizontal="center" vertical="center"/>
    </xf>
    <xf numFmtId="0" fontId="23" fillId="0" borderId="17" xfId="70" applyFont="1" applyFill="1" applyBorder="1" applyAlignment="1">
      <alignment horizontal="center" vertical="center" wrapText="1"/>
      <protection/>
    </xf>
    <xf numFmtId="0" fontId="23" fillId="0" borderId="8" xfId="70" applyFont="1" applyFill="1" applyBorder="1" applyAlignment="1">
      <alignment horizontal="left" vertical="center" wrapText="1"/>
      <protection/>
    </xf>
    <xf numFmtId="0" fontId="23" fillId="0" borderId="8" xfId="70" applyFont="1" applyFill="1" applyBorder="1" applyAlignment="1">
      <alignment horizontal="center" vertical="center" wrapText="1"/>
      <protection/>
    </xf>
    <xf numFmtId="1" fontId="23" fillId="0" borderId="8" xfId="70" applyNumberFormat="1" applyFont="1" applyFill="1" applyBorder="1" applyAlignment="1">
      <alignment horizontal="center" vertical="center" wrapText="1"/>
      <protection/>
    </xf>
    <xf numFmtId="0" fontId="95" fillId="0" borderId="8" xfId="0" applyFont="1" applyBorder="1" applyAlignment="1">
      <alignment/>
    </xf>
    <xf numFmtId="2" fontId="23" fillId="0" borderId="8" xfId="70" applyNumberFormat="1" applyFont="1" applyFill="1" applyBorder="1" applyAlignment="1">
      <alignment horizontal="center" vertical="center" wrapText="1"/>
      <protection/>
    </xf>
    <xf numFmtId="169" fontId="23" fillId="0" borderId="8" xfId="70" applyNumberFormat="1" applyFont="1" applyFill="1" applyBorder="1" applyAlignment="1">
      <alignment horizontal="center" vertical="center" wrapText="1"/>
      <protection/>
    </xf>
    <xf numFmtId="0" fontId="23" fillId="0" borderId="8" xfId="70" applyFont="1" applyFill="1" applyBorder="1" applyAlignment="1">
      <alignment vertical="center" wrapText="1"/>
      <protection/>
    </xf>
    <xf numFmtId="0" fontId="96" fillId="0" borderId="0" xfId="0" applyFont="1" applyAlignment="1">
      <alignment/>
    </xf>
    <xf numFmtId="0" fontId="25" fillId="0" borderId="8" xfId="70" applyFont="1" applyFill="1" applyBorder="1" applyAlignment="1">
      <alignment horizontal="center" vertical="center" wrapText="1"/>
      <protection/>
    </xf>
    <xf numFmtId="0" fontId="25" fillId="0" borderId="16" xfId="70" applyFont="1" applyFill="1" applyBorder="1" applyAlignment="1">
      <alignment horizontal="center" vertical="center" wrapText="1"/>
      <protection/>
    </xf>
    <xf numFmtId="0" fontId="25" fillId="0" borderId="8" xfId="70" applyFont="1" applyFill="1" applyBorder="1" applyAlignment="1">
      <alignment horizontal="center" vertical="center"/>
      <protection/>
    </xf>
    <xf numFmtId="0" fontId="97" fillId="0" borderId="8" xfId="0" applyFont="1" applyBorder="1" applyAlignment="1">
      <alignment horizontal="center" vertical="center"/>
    </xf>
    <xf numFmtId="0" fontId="19" fillId="0" borderId="17" xfId="70" applyFont="1" applyFill="1" applyBorder="1" applyAlignment="1">
      <alignment horizontal="center" vertical="center" wrapText="1"/>
      <protection/>
    </xf>
    <xf numFmtId="0" fontId="19" fillId="0" borderId="8" xfId="70" applyFont="1" applyFill="1" applyBorder="1" applyAlignment="1">
      <alignment horizontal="left" vertical="center" wrapText="1"/>
      <protection/>
    </xf>
    <xf numFmtId="0" fontId="19" fillId="0" borderId="8" xfId="70" applyFont="1" applyFill="1" applyBorder="1" applyAlignment="1">
      <alignment horizontal="center" vertical="center" wrapText="1"/>
      <protection/>
    </xf>
    <xf numFmtId="1" fontId="19" fillId="0" borderId="8" xfId="70" applyNumberFormat="1" applyFont="1" applyFill="1" applyBorder="1" applyAlignment="1">
      <alignment horizontal="center" vertical="center" wrapText="1"/>
      <protection/>
    </xf>
    <xf numFmtId="0" fontId="97" fillId="0" borderId="8" xfId="0" applyFont="1" applyBorder="1" applyAlignment="1">
      <alignment/>
    </xf>
    <xf numFmtId="2" fontId="19" fillId="0" borderId="8" xfId="70" applyNumberFormat="1" applyFont="1" applyFill="1" applyBorder="1" applyAlignment="1">
      <alignment horizontal="center" vertical="center" wrapText="1"/>
      <protection/>
    </xf>
    <xf numFmtId="169" fontId="19" fillId="0" borderId="8" xfId="70" applyNumberFormat="1" applyFont="1" applyFill="1" applyBorder="1" applyAlignment="1">
      <alignment horizontal="center" vertical="center" wrapText="1"/>
      <protection/>
    </xf>
    <xf numFmtId="0" fontId="19" fillId="0" borderId="18" xfId="70" applyFont="1" applyFill="1" applyBorder="1" applyAlignment="1">
      <alignment horizontal="center" vertical="center" wrapText="1"/>
      <protection/>
    </xf>
    <xf numFmtId="0" fontId="19" fillId="0" borderId="8" xfId="70" applyFont="1" applyFill="1" applyBorder="1" applyAlignment="1">
      <alignment vertical="center" wrapText="1"/>
      <protection/>
    </xf>
    <xf numFmtId="0" fontId="97" fillId="0" borderId="0" xfId="0" applyFont="1" applyBorder="1" applyAlignment="1">
      <alignment/>
    </xf>
    <xf numFmtId="174" fontId="19" fillId="0" borderId="8" xfId="70" applyNumberFormat="1" applyFont="1" applyFill="1" applyBorder="1" applyAlignment="1">
      <alignment horizontal="center" vertical="center" wrapText="1"/>
      <protection/>
    </xf>
    <xf numFmtId="0" fontId="97" fillId="0" borderId="0" xfId="0" applyFont="1" applyAlignment="1">
      <alignment/>
    </xf>
    <xf numFmtId="0" fontId="19" fillId="0" borderId="17" xfId="70" applyFont="1" applyFill="1" applyBorder="1" applyAlignment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 vertical="center" wrapText="1"/>
    </xf>
    <xf numFmtId="0" fontId="97" fillId="0" borderId="8" xfId="0" applyFont="1" applyBorder="1" applyAlignment="1">
      <alignment horizontal="left" vertical="center" wrapText="1"/>
    </xf>
    <xf numFmtId="0" fontId="99" fillId="0" borderId="8" xfId="0" applyFont="1" applyBorder="1" applyAlignment="1">
      <alignment vertical="center" wrapText="1"/>
    </xf>
    <xf numFmtId="0" fontId="97" fillId="0" borderId="8" xfId="0" applyFont="1" applyBorder="1" applyAlignment="1">
      <alignment vertical="center" wrapText="1"/>
    </xf>
    <xf numFmtId="0" fontId="97" fillId="38" borderId="8" xfId="0" applyFont="1" applyFill="1" applyBorder="1" applyAlignment="1">
      <alignment vertical="center" wrapText="1"/>
    </xf>
    <xf numFmtId="0" fontId="97" fillId="0" borderId="8" xfId="0" applyFont="1" applyBorder="1" applyAlignment="1">
      <alignment horizontal="left" vertical="center"/>
    </xf>
    <xf numFmtId="0" fontId="97" fillId="0" borderId="8" xfId="0" applyFont="1" applyBorder="1" applyAlignment="1">
      <alignment vertical="center"/>
    </xf>
    <xf numFmtId="0" fontId="97" fillId="38" borderId="8" xfId="0" applyFont="1" applyFill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8" xfId="0" applyFont="1" applyBorder="1" applyAlignment="1">
      <alignment horizontal="center" vertical="center" wrapText="1"/>
    </xf>
    <xf numFmtId="0" fontId="95" fillId="0" borderId="17" xfId="0" applyFont="1" applyBorder="1" applyAlignment="1">
      <alignment/>
    </xf>
    <xf numFmtId="0" fontId="96" fillId="0" borderId="8" xfId="0" applyFont="1" applyBorder="1" applyAlignment="1">
      <alignment/>
    </xf>
    <xf numFmtId="0" fontId="95" fillId="0" borderId="16" xfId="0" applyFont="1" applyBorder="1" applyAlignment="1">
      <alignment horizontal="center" vertical="center" wrapText="1"/>
    </xf>
    <xf numFmtId="0" fontId="95" fillId="0" borderId="16" xfId="0" applyFont="1" applyBorder="1" applyAlignment="1">
      <alignment/>
    </xf>
    <xf numFmtId="0" fontId="95" fillId="0" borderId="19" xfId="0" applyFont="1" applyBorder="1" applyAlignment="1">
      <alignment/>
    </xf>
    <xf numFmtId="0" fontId="95" fillId="0" borderId="19" xfId="0" applyFont="1" applyBorder="1" applyAlignment="1">
      <alignment horizontal="center" vertical="center" wrapText="1"/>
    </xf>
    <xf numFmtId="0" fontId="95" fillId="0" borderId="15" xfId="0" applyFont="1" applyBorder="1" applyAlignment="1">
      <alignment/>
    </xf>
    <xf numFmtId="0" fontId="95" fillId="0" borderId="19" xfId="0" applyFont="1" applyBorder="1" applyAlignment="1">
      <alignment wrapText="1"/>
    </xf>
    <xf numFmtId="9" fontId="95" fillId="0" borderId="8" xfId="0" applyNumberFormat="1" applyFont="1" applyBorder="1" applyAlignment="1">
      <alignment horizontal="center" vertical="center" wrapText="1"/>
    </xf>
    <xf numFmtId="0" fontId="95" fillId="0" borderId="8" xfId="0" applyFont="1" applyBorder="1" applyAlignment="1">
      <alignment vertical="center"/>
    </xf>
    <xf numFmtId="9" fontId="96" fillId="0" borderId="8" xfId="0" applyNumberFormat="1" applyFont="1" applyBorder="1" applyAlignment="1">
      <alignment horizontal="center" vertical="center"/>
    </xf>
    <xf numFmtId="0" fontId="95" fillId="0" borderId="19" xfId="0" applyFont="1" applyBorder="1" applyAlignment="1">
      <alignment horizontal="center" wrapText="1"/>
    </xf>
    <xf numFmtId="0" fontId="95" fillId="0" borderId="8" xfId="0" applyFont="1" applyBorder="1" applyAlignment="1">
      <alignment horizontal="center" wrapText="1"/>
    </xf>
    <xf numFmtId="0" fontId="95" fillId="0" borderId="8" xfId="0" applyFont="1" applyFill="1" applyBorder="1" applyAlignment="1">
      <alignment horizontal="center" wrapText="1"/>
    </xf>
    <xf numFmtId="9" fontId="95" fillId="0" borderId="8" xfId="0" applyNumberFormat="1" applyFont="1" applyFill="1" applyBorder="1" applyAlignment="1">
      <alignment horizontal="center" wrapText="1"/>
    </xf>
    <xf numFmtId="0" fontId="95" fillId="0" borderId="8" xfId="0" applyFont="1" applyFill="1" applyBorder="1" applyAlignment="1">
      <alignment horizontal="center"/>
    </xf>
    <xf numFmtId="0" fontId="96" fillId="0" borderId="8" xfId="0" applyFont="1" applyFill="1" applyBorder="1" applyAlignment="1">
      <alignment horizontal="center"/>
    </xf>
    <xf numFmtId="9" fontId="96" fillId="0" borderId="8" xfId="0" applyNumberFormat="1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 wrapText="1"/>
    </xf>
    <xf numFmtId="0" fontId="96" fillId="0" borderId="0" xfId="0" applyFont="1" applyAlignment="1">
      <alignment vertical="top"/>
    </xf>
    <xf numFmtId="0" fontId="95" fillId="0" borderId="8" xfId="0" applyFont="1" applyBorder="1" applyAlignment="1">
      <alignment vertical="center" wrapText="1"/>
    </xf>
    <xf numFmtId="175" fontId="95" fillId="0" borderId="8" xfId="90" applyNumberFormat="1" applyFont="1" applyBorder="1" applyAlignment="1">
      <alignment horizontal="center" vertical="center"/>
    </xf>
    <xf numFmtId="175" fontId="95" fillId="0" borderId="8" xfId="0" applyNumberFormat="1" applyFont="1" applyBorder="1" applyAlignment="1">
      <alignment horizontal="center" vertical="center"/>
    </xf>
    <xf numFmtId="175" fontId="100" fillId="0" borderId="8" xfId="90" applyNumberFormat="1" applyFont="1" applyBorder="1" applyAlignment="1">
      <alignment vertical="center" wrapText="1"/>
    </xf>
    <xf numFmtId="43" fontId="100" fillId="0" borderId="8" xfId="90" applyFont="1" applyBorder="1" applyAlignment="1">
      <alignment vertical="center" wrapText="1"/>
    </xf>
    <xf numFmtId="175" fontId="100" fillId="0" borderId="8" xfId="0" applyNumberFormat="1" applyFont="1" applyBorder="1" applyAlignment="1">
      <alignment vertical="center" wrapText="1"/>
    </xf>
    <xf numFmtId="43" fontId="100" fillId="0" borderId="8" xfId="0" applyNumberFormat="1" applyFont="1" applyBorder="1" applyAlignment="1">
      <alignment vertical="center" wrapText="1"/>
    </xf>
    <xf numFmtId="175" fontId="100" fillId="0" borderId="8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101" fillId="0" borderId="0" xfId="0" applyFont="1" applyBorder="1" applyAlignment="1">
      <alignment vertical="top"/>
    </xf>
    <xf numFmtId="0" fontId="101" fillId="0" borderId="0" xfId="0" applyFont="1" applyBorder="1" applyAlignment="1">
      <alignment horizontal="center" vertical="top"/>
    </xf>
    <xf numFmtId="0" fontId="95" fillId="0" borderId="8" xfId="0" applyFont="1" applyBorder="1" applyAlignment="1">
      <alignment wrapText="1"/>
    </xf>
    <xf numFmtId="0" fontId="96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center" vertical="top"/>
    </xf>
    <xf numFmtId="43" fontId="95" fillId="0" borderId="8" xfId="90" applyFont="1" applyBorder="1" applyAlignment="1">
      <alignment horizontal="center" vertical="center"/>
    </xf>
    <xf numFmtId="43" fontId="95" fillId="0" borderId="8" xfId="90" applyFont="1" applyBorder="1" applyAlignment="1">
      <alignment vertical="center"/>
    </xf>
    <xf numFmtId="175" fontId="95" fillId="0" borderId="8" xfId="90" applyNumberFormat="1" applyFont="1" applyBorder="1" applyAlignment="1">
      <alignment vertical="center"/>
    </xf>
    <xf numFmtId="43" fontId="23" fillId="0" borderId="8" xfId="90" applyFont="1" applyFill="1" applyBorder="1" applyAlignment="1">
      <alignment horizontal="center" vertical="center"/>
    </xf>
    <xf numFmtId="43" fontId="23" fillId="0" borderId="8" xfId="90" applyFont="1" applyFill="1" applyBorder="1" applyAlignment="1">
      <alignment horizontal="left" vertical="center"/>
    </xf>
    <xf numFmtId="175" fontId="23" fillId="0" borderId="8" xfId="90" applyNumberFormat="1" applyFont="1" applyFill="1" applyBorder="1" applyAlignment="1">
      <alignment vertical="center"/>
    </xf>
    <xf numFmtId="43" fontId="23" fillId="0" borderId="8" xfId="90" applyFont="1" applyFill="1" applyBorder="1" applyAlignment="1">
      <alignment vertical="center"/>
    </xf>
    <xf numFmtId="43" fontId="23" fillId="0" borderId="8" xfId="90" applyFont="1" applyFill="1" applyBorder="1" applyAlignment="1">
      <alignment horizontal="left" vertical="center" wrapText="1"/>
    </xf>
    <xf numFmtId="49" fontId="19" fillId="0" borderId="8" xfId="75" applyNumberFormat="1" applyFont="1" applyFill="1" applyBorder="1" applyAlignment="1" applyProtection="1">
      <alignment horizontal="center" vertical="center" wrapText="1"/>
      <protection/>
    </xf>
    <xf numFmtId="0" fontId="19" fillId="0" borderId="8" xfId="74" applyFont="1" applyFill="1" applyBorder="1" applyAlignment="1">
      <alignment vertical="center" wrapText="1"/>
      <protection/>
    </xf>
    <xf numFmtId="0" fontId="26" fillId="0" borderId="8" xfId="74" applyFont="1" applyFill="1" applyBorder="1" applyAlignment="1">
      <alignment horizontal="center" vertical="center"/>
      <protection/>
    </xf>
    <xf numFmtId="0" fontId="19" fillId="0" borderId="19" xfId="71" applyFont="1" applyFill="1" applyBorder="1" applyAlignment="1">
      <alignment horizontal="center" vertical="center" wrapText="1"/>
      <protection/>
    </xf>
    <xf numFmtId="49" fontId="19" fillId="0" borderId="8" xfId="76" applyNumberFormat="1" applyFont="1" applyFill="1" applyBorder="1" applyAlignment="1" applyProtection="1">
      <alignment horizontal="center" vertical="center" wrapText="1"/>
      <protection/>
    </xf>
    <xf numFmtId="0" fontId="26" fillId="0" borderId="8" xfId="76" applyFont="1" applyFill="1" applyBorder="1" applyAlignment="1" applyProtection="1">
      <alignment vertical="center" wrapText="1"/>
      <protection/>
    </xf>
    <xf numFmtId="169" fontId="26" fillId="0" borderId="8" xfId="74" applyNumberFormat="1" applyFont="1" applyFill="1" applyBorder="1" applyAlignment="1">
      <alignment horizontal="center" vertical="center"/>
      <protection/>
    </xf>
    <xf numFmtId="169" fontId="26" fillId="0" borderId="19" xfId="74" applyNumberFormat="1" applyFont="1" applyFill="1" applyBorder="1" applyAlignment="1">
      <alignment horizontal="center" vertical="center"/>
      <protection/>
    </xf>
    <xf numFmtId="0" fontId="19" fillId="0" borderId="8" xfId="76" applyFont="1" applyFill="1" applyBorder="1" applyAlignment="1" applyProtection="1">
      <alignment vertical="center" wrapText="1"/>
      <protection/>
    </xf>
    <xf numFmtId="169" fontId="19" fillId="0" borderId="8" xfId="74" applyNumberFormat="1" applyFont="1" applyFill="1" applyBorder="1" applyAlignment="1">
      <alignment horizontal="center" vertical="center"/>
      <protection/>
    </xf>
    <xf numFmtId="169" fontId="19" fillId="0" borderId="19" xfId="74" applyNumberFormat="1" applyFont="1" applyFill="1" applyBorder="1" applyAlignment="1">
      <alignment horizontal="center" vertical="center"/>
      <protection/>
    </xf>
    <xf numFmtId="2" fontId="19" fillId="0" borderId="19" xfId="71" applyNumberFormat="1" applyFont="1" applyFill="1" applyBorder="1" applyAlignment="1">
      <alignment horizontal="center" vertical="center" wrapText="1"/>
      <protection/>
    </xf>
    <xf numFmtId="2" fontId="26" fillId="0" borderId="8" xfId="74" applyNumberFormat="1" applyFont="1" applyFill="1" applyBorder="1" applyAlignment="1">
      <alignment horizontal="center" vertical="center"/>
      <protection/>
    </xf>
    <xf numFmtId="4" fontId="19" fillId="0" borderId="19" xfId="74" applyNumberFormat="1" applyFont="1" applyFill="1" applyBorder="1" applyAlignment="1">
      <alignment horizontal="center" vertical="center"/>
      <protection/>
    </xf>
    <xf numFmtId="49" fontId="19" fillId="0" borderId="19" xfId="76" applyNumberFormat="1" applyFont="1" applyFill="1" applyBorder="1" applyAlignment="1" applyProtection="1">
      <alignment horizontal="center" vertical="center" wrapText="1"/>
      <protection/>
    </xf>
    <xf numFmtId="4" fontId="26" fillId="0" borderId="8" xfId="76" applyNumberFormat="1" applyFont="1" applyFill="1" applyBorder="1" applyAlignment="1" applyProtection="1">
      <alignment horizontal="center" vertical="center" wrapText="1"/>
      <protection/>
    </xf>
    <xf numFmtId="4" fontId="26" fillId="0" borderId="19" xfId="76" applyNumberFormat="1" applyFont="1" applyFill="1" applyBorder="1" applyAlignment="1" applyProtection="1">
      <alignment horizontal="center" vertical="center" wrapText="1"/>
      <protection/>
    </xf>
    <xf numFmtId="0" fontId="102" fillId="0" borderId="8" xfId="76" applyFont="1" applyFill="1" applyBorder="1" applyAlignment="1" applyProtection="1">
      <alignment vertical="top" wrapText="1"/>
      <protection/>
    </xf>
    <xf numFmtId="4" fontId="19" fillId="0" borderId="19" xfId="71" applyNumberFormat="1" applyFont="1" applyFill="1" applyBorder="1" applyAlignment="1">
      <alignment horizontal="center" vertical="center" wrapText="1"/>
      <protection/>
    </xf>
    <xf numFmtId="0" fontId="29" fillId="0" borderId="8" xfId="76" applyFont="1" applyFill="1" applyBorder="1" applyAlignment="1" applyProtection="1">
      <alignment vertical="top" wrapText="1"/>
      <protection/>
    </xf>
    <xf numFmtId="0" fontId="19" fillId="0" borderId="8" xfId="76" applyFont="1" applyFill="1" applyBorder="1" applyAlignment="1" applyProtection="1">
      <alignment vertical="top" wrapText="1"/>
      <protection/>
    </xf>
    <xf numFmtId="10" fontId="19" fillId="0" borderId="19" xfId="71" applyNumberFormat="1" applyFont="1" applyFill="1" applyBorder="1" applyAlignment="1">
      <alignment horizontal="center" vertical="center" wrapText="1"/>
      <protection/>
    </xf>
    <xf numFmtId="0" fontId="103" fillId="0" borderId="8" xfId="76" applyFont="1" applyFill="1" applyBorder="1" applyAlignment="1" applyProtection="1">
      <alignment vertical="top" wrapText="1"/>
      <protection/>
    </xf>
    <xf numFmtId="4" fontId="19" fillId="0" borderId="8" xfId="76" applyNumberFormat="1" applyFont="1" applyFill="1" applyBorder="1" applyAlignment="1" applyProtection="1">
      <alignment horizontal="center" vertical="center" wrapText="1"/>
      <protection/>
    </xf>
    <xf numFmtId="0" fontId="104" fillId="0" borderId="8" xfId="76" applyFont="1" applyFill="1" applyBorder="1" applyAlignment="1" applyProtection="1">
      <alignment vertical="top" wrapText="1"/>
      <protection/>
    </xf>
    <xf numFmtId="4" fontId="19" fillId="0" borderId="19" xfId="76" applyNumberFormat="1" applyFont="1" applyFill="1" applyBorder="1" applyAlignment="1" applyProtection="1">
      <alignment horizontal="center" vertical="center" wrapText="1"/>
      <protection/>
    </xf>
    <xf numFmtId="4" fontId="19" fillId="0" borderId="8" xfId="74" applyNumberFormat="1" applyFont="1" applyFill="1" applyBorder="1" applyAlignment="1">
      <alignment horizontal="center" vertical="center"/>
      <protection/>
    </xf>
    <xf numFmtId="0" fontId="19" fillId="0" borderId="19" xfId="74" applyFont="1" applyFill="1" applyBorder="1" applyAlignment="1">
      <alignment horizontal="center" vertical="center" wrapText="1"/>
      <protection/>
    </xf>
    <xf numFmtId="0" fontId="26" fillId="0" borderId="8" xfId="74" applyFont="1" applyFill="1" applyBorder="1" applyAlignment="1">
      <alignment vertical="top" wrapText="1"/>
      <protection/>
    </xf>
    <xf numFmtId="4" fontId="26" fillId="0" borderId="8" xfId="74" applyNumberFormat="1" applyFont="1" applyFill="1" applyBorder="1" applyAlignment="1">
      <alignment horizontal="center" vertical="center" wrapText="1"/>
      <protection/>
    </xf>
    <xf numFmtId="4" fontId="19" fillId="0" borderId="19" xfId="74" applyNumberFormat="1" applyFont="1" applyFill="1" applyBorder="1" applyAlignment="1">
      <alignment horizontal="center" vertical="center" wrapText="1"/>
      <protection/>
    </xf>
    <xf numFmtId="0" fontId="19" fillId="0" borderId="19" xfId="74" applyFont="1" applyFill="1" applyBorder="1" applyAlignment="1">
      <alignment horizontal="center" vertical="center"/>
      <protection/>
    </xf>
    <xf numFmtId="49" fontId="19" fillId="0" borderId="19" xfId="74" applyNumberFormat="1" applyFont="1" applyFill="1" applyBorder="1" applyAlignment="1">
      <alignment horizontal="center" vertical="center"/>
      <protection/>
    </xf>
    <xf numFmtId="0" fontId="19" fillId="0" borderId="8" xfId="74" applyFont="1" applyFill="1" applyBorder="1" applyAlignment="1">
      <alignment vertical="top" wrapText="1"/>
      <protection/>
    </xf>
    <xf numFmtId="49" fontId="19" fillId="0" borderId="8" xfId="74" applyNumberFormat="1" applyFont="1" applyFill="1" applyBorder="1" applyAlignment="1">
      <alignment horizontal="center" vertical="center"/>
      <protection/>
    </xf>
    <xf numFmtId="0" fontId="19" fillId="0" borderId="8" xfId="74" applyFont="1" applyFill="1" applyBorder="1" applyAlignment="1">
      <alignment horizontal="center" vertical="center"/>
      <protection/>
    </xf>
    <xf numFmtId="0" fontId="25" fillId="0" borderId="0" xfId="70" applyFont="1">
      <alignment/>
      <protection/>
    </xf>
    <xf numFmtId="4" fontId="20" fillId="0" borderId="0" xfId="70" applyNumberFormat="1" applyFont="1" applyFill="1" applyAlignment="1">
      <alignment horizontal="center"/>
      <protection/>
    </xf>
    <xf numFmtId="0" fontId="25" fillId="0" borderId="0" xfId="70" applyFont="1" applyFill="1">
      <alignment/>
      <protection/>
    </xf>
    <xf numFmtId="43" fontId="96" fillId="0" borderId="8" xfId="0" applyNumberFormat="1" applyFont="1" applyBorder="1" applyAlignment="1">
      <alignment/>
    </xf>
    <xf numFmtId="0" fontId="96" fillId="0" borderId="0" xfId="0" applyFont="1" applyAlignment="1">
      <alignment wrapText="1"/>
    </xf>
    <xf numFmtId="0" fontId="97" fillId="0" borderId="0" xfId="0" applyFont="1" applyAlignment="1">
      <alignment horizontal="justify" vertical="center" wrapText="1"/>
    </xf>
    <xf numFmtId="0" fontId="97" fillId="0" borderId="0" xfId="0" applyFont="1" applyAlignment="1">
      <alignment wrapText="1"/>
    </xf>
    <xf numFmtId="0" fontId="105" fillId="0" borderId="0" xfId="0" applyFont="1" applyBorder="1" applyAlignment="1">
      <alignment horizontal="center" vertical="top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1" fillId="0" borderId="0" xfId="51" applyAlignment="1">
      <alignment horizontal="center" vertical="center"/>
    </xf>
    <xf numFmtId="0" fontId="90" fillId="39" borderId="2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5" fillId="0" borderId="8" xfId="70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20" xfId="72" applyFont="1" applyFill="1" applyBorder="1" applyAlignment="1" applyProtection="1">
      <alignment horizontal="center" vertical="top" wrapText="1"/>
      <protection/>
    </xf>
    <xf numFmtId="0" fontId="25" fillId="0" borderId="17" xfId="70" applyFont="1" applyFill="1" applyBorder="1" applyAlignment="1">
      <alignment horizontal="center" vertical="center" wrapText="1"/>
      <protection/>
    </xf>
    <xf numFmtId="0" fontId="25" fillId="0" borderId="18" xfId="70" applyFont="1" applyFill="1" applyBorder="1" applyAlignment="1">
      <alignment horizontal="center" vertical="center" wrapText="1"/>
      <protection/>
    </xf>
    <xf numFmtId="0" fontId="19" fillId="0" borderId="17" xfId="70" applyFont="1" applyFill="1" applyBorder="1" applyAlignment="1">
      <alignment horizontal="center" vertical="center" wrapText="1"/>
      <protection/>
    </xf>
    <xf numFmtId="0" fontId="19" fillId="0" borderId="15" xfId="70" applyFont="1" applyFill="1" applyBorder="1" applyAlignment="1">
      <alignment horizontal="center" vertical="center" wrapText="1"/>
      <protection/>
    </xf>
    <xf numFmtId="0" fontId="19" fillId="0" borderId="18" xfId="70" applyFont="1" applyFill="1" applyBorder="1" applyAlignment="1">
      <alignment horizontal="center" vertical="center" wrapText="1"/>
      <protection/>
    </xf>
    <xf numFmtId="0" fontId="26" fillId="0" borderId="16" xfId="70" applyFont="1" applyFill="1" applyBorder="1" applyAlignment="1">
      <alignment horizontal="center" vertical="center" wrapText="1"/>
      <protection/>
    </xf>
    <xf numFmtId="0" fontId="26" fillId="0" borderId="22" xfId="70" applyFont="1" applyFill="1" applyBorder="1" applyAlignment="1">
      <alignment horizontal="center" vertical="center" wrapText="1"/>
      <protection/>
    </xf>
    <xf numFmtId="0" fontId="26" fillId="0" borderId="19" xfId="70" applyFont="1" applyFill="1" applyBorder="1" applyAlignment="1">
      <alignment horizontal="center" vertical="center" wrapText="1"/>
      <protection/>
    </xf>
    <xf numFmtId="0" fontId="20" fillId="0" borderId="16" xfId="70" applyFont="1" applyFill="1" applyBorder="1" applyAlignment="1">
      <alignment horizontal="center" vertical="center" wrapText="1"/>
      <protection/>
    </xf>
    <xf numFmtId="0" fontId="20" fillId="0" borderId="22" xfId="70" applyFont="1" applyFill="1" applyBorder="1" applyAlignment="1">
      <alignment horizontal="center" vertical="center" wrapText="1"/>
      <protection/>
    </xf>
    <xf numFmtId="0" fontId="20" fillId="0" borderId="19" xfId="70" applyFont="1" applyFill="1" applyBorder="1" applyAlignment="1">
      <alignment horizontal="center" vertical="center" wrapText="1"/>
      <protection/>
    </xf>
    <xf numFmtId="0" fontId="97" fillId="0" borderId="0" xfId="0" applyFont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98" fillId="0" borderId="0" xfId="0" applyFont="1" applyAlignment="1">
      <alignment horizontal="left" vertical="center" wrapText="1"/>
    </xf>
    <xf numFmtId="0" fontId="95" fillId="0" borderId="8" xfId="0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0" fontId="95" fillId="0" borderId="20" xfId="0" applyFont="1" applyBorder="1" applyAlignment="1">
      <alignment horizontal="center"/>
    </xf>
    <xf numFmtId="0" fontId="95" fillId="0" borderId="8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95" fillId="0" borderId="17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top"/>
    </xf>
    <xf numFmtId="0" fontId="95" fillId="0" borderId="15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/>
    </xf>
    <xf numFmtId="0" fontId="95" fillId="0" borderId="16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0" borderId="26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left" vertical="center" wrapText="1"/>
    </xf>
    <xf numFmtId="0" fontId="100" fillId="0" borderId="22" xfId="0" applyFont="1" applyBorder="1" applyAlignment="1">
      <alignment horizontal="left" vertical="center" wrapText="1"/>
    </xf>
    <xf numFmtId="0" fontId="100" fillId="0" borderId="19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/>
    </xf>
    <xf numFmtId="0" fontId="100" fillId="0" borderId="22" xfId="0" applyFont="1" applyBorder="1" applyAlignment="1">
      <alignment horizontal="left" vertical="center"/>
    </xf>
    <xf numFmtId="0" fontId="100" fillId="0" borderId="19" xfId="0" applyFont="1" applyBorder="1" applyAlignment="1">
      <alignment horizontal="left" vertical="center"/>
    </xf>
    <xf numFmtId="0" fontId="95" fillId="0" borderId="16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95" fillId="0" borderId="19" xfId="0" applyFont="1" applyBorder="1" applyAlignment="1">
      <alignment horizontal="left" vertical="center"/>
    </xf>
    <xf numFmtId="0" fontId="100" fillId="0" borderId="8" xfId="0" applyFont="1" applyBorder="1" applyAlignment="1">
      <alignment horizontal="left" wrapText="1" shrinkToFit="1"/>
    </xf>
    <xf numFmtId="0" fontId="95" fillId="0" borderId="8" xfId="0" applyFont="1" applyBorder="1" applyAlignment="1">
      <alignment horizontal="left"/>
    </xf>
    <xf numFmtId="0" fontId="96" fillId="0" borderId="20" xfId="0" applyFont="1" applyBorder="1" applyAlignment="1">
      <alignment horizontal="center"/>
    </xf>
    <xf numFmtId="0" fontId="101" fillId="0" borderId="0" xfId="0" applyFont="1" applyBorder="1" applyAlignment="1">
      <alignment horizontal="center" vertical="top"/>
    </xf>
    <xf numFmtId="0" fontId="100" fillId="0" borderId="8" xfId="0" applyFont="1" applyBorder="1" applyAlignment="1">
      <alignment horizontal="left" vertical="center"/>
    </xf>
    <xf numFmtId="43" fontId="24" fillId="0" borderId="8" xfId="90" applyFont="1" applyFill="1" applyBorder="1" applyAlignment="1">
      <alignment horizontal="left" vertical="center"/>
    </xf>
    <xf numFmtId="0" fontId="95" fillId="0" borderId="8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26" fillId="0" borderId="23" xfId="74" applyNumberFormat="1" applyFont="1" applyFill="1" applyBorder="1" applyAlignment="1">
      <alignment horizontal="center" vertical="center" wrapText="1"/>
      <protection/>
    </xf>
    <xf numFmtId="0" fontId="26" fillId="0" borderId="24" xfId="74" applyNumberFormat="1" applyFont="1" applyFill="1" applyBorder="1" applyAlignment="1">
      <alignment horizontal="center" vertical="center" wrapText="1"/>
      <protection/>
    </xf>
    <xf numFmtId="49" fontId="26" fillId="0" borderId="8" xfId="75" applyNumberFormat="1" applyFont="1" applyFill="1" applyBorder="1" applyAlignment="1" applyProtection="1">
      <alignment horizontal="center" vertical="center" wrapText="1"/>
      <protection/>
    </xf>
    <xf numFmtId="170" fontId="26" fillId="0" borderId="8" xfId="75" applyNumberFormat="1" applyFont="1" applyFill="1" applyBorder="1" applyAlignment="1" applyProtection="1">
      <alignment horizontal="center" vertical="center" wrapText="1"/>
      <protection/>
    </xf>
    <xf numFmtId="0" fontId="26" fillId="0" borderId="15" xfId="74" applyNumberFormat="1" applyFont="1" applyFill="1" applyBorder="1" applyAlignment="1">
      <alignment horizontal="center" vertical="center" wrapText="1"/>
      <protection/>
    </xf>
    <xf numFmtId="0" fontId="26" fillId="0" borderId="18" xfId="7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6" fillId="0" borderId="17" xfId="71" applyFont="1" applyFill="1" applyBorder="1" applyAlignment="1">
      <alignment horizontal="center"/>
      <protection/>
    </xf>
    <xf numFmtId="0" fontId="26" fillId="0" borderId="16" xfId="71" applyFont="1" applyFill="1" applyBorder="1" applyAlignment="1">
      <alignment horizontal="center"/>
      <protection/>
    </xf>
    <xf numFmtId="0" fontId="26" fillId="0" borderId="22" xfId="71" applyFont="1" applyFill="1" applyBorder="1" applyAlignment="1">
      <alignment horizontal="center"/>
      <protection/>
    </xf>
    <xf numFmtId="0" fontId="26" fillId="0" borderId="19" xfId="71" applyFont="1" applyFill="1" applyBorder="1" applyAlignment="1">
      <alignment horizontal="center"/>
      <protection/>
    </xf>
    <xf numFmtId="0" fontId="19" fillId="0" borderId="8" xfId="7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1" fillId="0" borderId="8" xfId="70" applyFont="1" applyFill="1" applyBorder="1" applyAlignment="1">
      <alignment horizontal="center" vertical="center" wrapText="1"/>
      <protection/>
    </xf>
    <xf numFmtId="0" fontId="21" fillId="0" borderId="17" xfId="70" applyFont="1" applyFill="1" applyBorder="1" applyAlignment="1">
      <alignment horizontal="center" vertical="center" wrapText="1"/>
      <protection/>
    </xf>
    <xf numFmtId="0" fontId="21" fillId="0" borderId="18" xfId="7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96" fillId="0" borderId="0" xfId="0" applyFont="1" applyAlignment="1">
      <alignment horizontal="left" wrapText="1"/>
    </xf>
    <xf numFmtId="0" fontId="96" fillId="0" borderId="0" xfId="0" applyFont="1" applyAlignment="1">
      <alignment horizontal="left"/>
    </xf>
    <xf numFmtId="0" fontId="96" fillId="0" borderId="16" xfId="0" applyFont="1" applyBorder="1" applyAlignment="1">
      <alignment horizontal="left"/>
    </xf>
    <xf numFmtId="0" fontId="96" fillId="0" borderId="22" xfId="0" applyFont="1" applyBorder="1" applyAlignment="1">
      <alignment horizontal="left"/>
    </xf>
    <xf numFmtId="0" fontId="96" fillId="0" borderId="19" xfId="0" applyFont="1" applyBorder="1" applyAlignment="1">
      <alignment horizontal="left"/>
    </xf>
    <xf numFmtId="0" fontId="23" fillId="0" borderId="8" xfId="70" applyFont="1" applyFill="1" applyBorder="1" applyAlignment="1">
      <alignment horizontal="center" vertical="center" wrapText="1"/>
      <protection/>
    </xf>
    <xf numFmtId="0" fontId="22" fillId="0" borderId="16" xfId="70" applyFont="1" applyFill="1" applyBorder="1" applyAlignment="1">
      <alignment horizontal="center" vertical="center" wrapText="1"/>
      <protection/>
    </xf>
    <xf numFmtId="0" fontId="22" fillId="0" borderId="22" xfId="70" applyFont="1" applyFill="1" applyBorder="1" applyAlignment="1">
      <alignment horizontal="center" vertical="center" wrapText="1"/>
      <protection/>
    </xf>
    <xf numFmtId="0" fontId="22" fillId="0" borderId="19" xfId="70" applyFont="1" applyFill="1" applyBorder="1" applyAlignment="1">
      <alignment horizontal="center" vertical="center" wrapText="1"/>
      <protection/>
    </xf>
    <xf numFmtId="0" fontId="22" fillId="0" borderId="8" xfId="70" applyFont="1" applyFill="1" applyBorder="1" applyAlignment="1">
      <alignment horizontal="center" vertical="center" wrapText="1"/>
      <protection/>
    </xf>
    <xf numFmtId="0" fontId="97" fillId="0" borderId="0" xfId="0" applyFont="1" applyAlignment="1">
      <alignment horizontal="left" vertical="center" wrapText="1" indent="5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 3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 2" xfId="70"/>
    <cellStyle name="Обычный 2 2" xfId="71"/>
    <cellStyle name="Обычный 3" xfId="72"/>
    <cellStyle name="Обычный 3 2" xfId="73"/>
    <cellStyle name="Обычный 4" xfId="74"/>
    <cellStyle name="Обычный_Kom kompleks" xfId="75"/>
    <cellStyle name="Обычный_Тепло" xfId="76"/>
    <cellStyle name="Followed Hyperlink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AK24"/>
  <sheetViews>
    <sheetView view="pageBreakPreview" zoomScaleSheetLayoutView="100" zoomScalePageLayoutView="0" workbookViewId="0" topLeftCell="A1">
      <selection activeCell="F20" sqref="F20:Y20"/>
    </sheetView>
  </sheetViews>
  <sheetFormatPr defaultColWidth="9.140625" defaultRowHeight="15"/>
  <cols>
    <col min="1" max="2" width="2.7109375" style="3" customWidth="1"/>
    <col min="3" max="3" width="2.57421875" style="3" customWidth="1"/>
    <col min="4" max="4" width="1.28515625" style="3" hidden="1" customWidth="1"/>
    <col min="5" max="5" width="2.7109375" style="3" hidden="1" customWidth="1"/>
    <col min="6" max="10" width="2.7109375" style="3" customWidth="1"/>
    <col min="11" max="11" width="3.140625" style="3" customWidth="1"/>
    <col min="12" max="24" width="2.7109375" style="3" customWidth="1"/>
    <col min="25" max="25" width="14.28125" style="3" customWidth="1"/>
    <col min="26" max="28" width="2.7109375" style="3" customWidth="1"/>
    <col min="29" max="30" width="3.00390625" style="3" customWidth="1"/>
    <col min="31" max="16384" width="9.140625" style="3" customWidth="1"/>
  </cols>
  <sheetData>
    <row r="2" spans="18:37" ht="14.25">
      <c r="R2" s="187" t="s">
        <v>478</v>
      </c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4"/>
      <c r="AE2" s="4"/>
      <c r="AF2" s="4"/>
      <c r="AG2" s="4"/>
      <c r="AH2" s="4"/>
      <c r="AI2" s="4"/>
      <c r="AJ2" s="4"/>
      <c r="AK2" s="4"/>
    </row>
    <row r="3" ht="14.25">
      <c r="R3" s="6" t="s">
        <v>374</v>
      </c>
    </row>
    <row r="4" ht="15">
      <c r="R4" s="2"/>
    </row>
    <row r="7" ht="12" customHeight="1" hidden="1"/>
    <row r="8" ht="14.25" hidden="1"/>
    <row r="9" ht="14.25" hidden="1"/>
    <row r="10" ht="14.25" hidden="1"/>
    <row r="11" ht="17.25" customHeight="1"/>
    <row r="12" ht="11.25" customHeight="1"/>
    <row r="15" ht="14.25">
      <c r="F15" s="7"/>
    </row>
    <row r="16" spans="6:25" ht="18">
      <c r="F16" s="190" t="s">
        <v>13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</row>
    <row r="17" spans="6:25" ht="18">
      <c r="F17" s="191" t="s">
        <v>375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</row>
    <row r="18" spans="6:25" ht="14.25">
      <c r="F18" s="185" t="s">
        <v>0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6:25" ht="14.25">
      <c r="F19" s="186" t="s">
        <v>460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6:25" ht="14.25">
      <c r="F20" s="186" t="s">
        <v>461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6:25" ht="14.25">
      <c r="F21" s="186" t="s">
        <v>462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7:24" ht="11.25" customHeight="1">
      <c r="G22" s="4"/>
      <c r="H22" s="4"/>
      <c r="I22" s="4"/>
      <c r="K22" s="6" t="s">
        <v>14</v>
      </c>
      <c r="L22" s="189">
        <v>2020</v>
      </c>
      <c r="M22" s="189"/>
      <c r="N22" s="189"/>
      <c r="O22" s="5" t="s">
        <v>16</v>
      </c>
      <c r="P22" s="189">
        <v>2023</v>
      </c>
      <c r="Q22" s="189"/>
      <c r="R22" s="189"/>
      <c r="S22" s="4" t="s">
        <v>15</v>
      </c>
      <c r="T22" s="4"/>
      <c r="U22" s="4"/>
      <c r="V22" s="4"/>
      <c r="W22" s="4"/>
      <c r="X22" s="4"/>
    </row>
    <row r="23" spans="6:25" ht="15.75" customHeight="1"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6:25" ht="22.5" customHeight="1"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</row>
  </sheetData>
  <sheetProtection/>
  <mergeCells count="11">
    <mergeCell ref="F17:Y17"/>
    <mergeCell ref="F18:Y18"/>
    <mergeCell ref="F19:Y19"/>
    <mergeCell ref="R2:AC2"/>
    <mergeCell ref="F20:Y20"/>
    <mergeCell ref="F24:Y24"/>
    <mergeCell ref="F23:Y23"/>
    <mergeCell ref="P22:R22"/>
    <mergeCell ref="L22:N22"/>
    <mergeCell ref="F21:Y21"/>
    <mergeCell ref="F16:Y16"/>
  </mergeCells>
  <printOptions/>
  <pageMargins left="0.984251968503937" right="0.3937007874015748" top="0.3937007874015748" bottom="0.3937007874015748" header="0.1181102362204724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9" width="15.421875" style="0" customWidth="1"/>
  </cols>
  <sheetData>
    <row r="1" spans="1:9" ht="42.75" customHeight="1">
      <c r="A1" s="198" t="s">
        <v>359</v>
      </c>
      <c r="B1" s="198"/>
      <c r="C1" s="198"/>
      <c r="D1" s="198"/>
      <c r="E1" s="198"/>
      <c r="F1" s="198"/>
      <c r="G1" s="198"/>
      <c r="H1" s="198"/>
      <c r="I1" s="198"/>
    </row>
    <row r="2" spans="1:9" ht="75" customHeight="1">
      <c r="A2" s="218" t="s">
        <v>468</v>
      </c>
      <c r="B2" s="218"/>
      <c r="C2" s="218"/>
      <c r="D2" s="218"/>
      <c r="E2" s="218"/>
      <c r="F2" s="218"/>
      <c r="G2" s="218"/>
      <c r="H2" s="218"/>
      <c r="I2" s="218"/>
    </row>
    <row r="3" spans="1:9" ht="123" customHeight="1">
      <c r="A3" s="218" t="s">
        <v>464</v>
      </c>
      <c r="B3" s="218"/>
      <c r="C3" s="218"/>
      <c r="D3" s="218"/>
      <c r="E3" s="218"/>
      <c r="F3" s="218"/>
      <c r="G3" s="218"/>
      <c r="H3" s="218"/>
      <c r="I3" s="218"/>
    </row>
    <row r="4" spans="1:9" ht="42.75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42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42.7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42.7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42.7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42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42.75" customHeight="1">
      <c r="A10" s="34"/>
      <c r="B10" s="34"/>
      <c r="C10" s="34"/>
      <c r="D10" s="34"/>
      <c r="E10" s="34"/>
      <c r="F10" s="34"/>
      <c r="G10" s="34"/>
      <c r="H10" s="34"/>
      <c r="I10" s="3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SheetLayoutView="100" zoomScalePageLayoutView="0" workbookViewId="0" topLeftCell="A1">
      <selection activeCell="A1" sqref="A1:S18"/>
    </sheetView>
  </sheetViews>
  <sheetFormatPr defaultColWidth="9.140625" defaultRowHeight="15"/>
  <cols>
    <col min="1" max="1" width="6.28125" style="0" customWidth="1"/>
    <col min="2" max="2" width="19.28125" style="0" customWidth="1"/>
    <col min="3" max="3" width="14.28125" style="0" customWidth="1"/>
    <col min="4" max="4" width="21.28125" style="0" customWidth="1"/>
    <col min="5" max="5" width="13.57421875" style="0" customWidth="1"/>
    <col min="6" max="6" width="11.57421875" style="0" customWidth="1"/>
    <col min="7" max="7" width="12.8515625" style="0" customWidth="1"/>
    <col min="8" max="8" width="13.140625" style="0" customWidth="1"/>
    <col min="9" max="9" width="16.00390625" style="0" customWidth="1"/>
    <col min="10" max="10" width="14.57421875" style="0" customWidth="1"/>
    <col min="11" max="11" width="17.8515625" style="0" customWidth="1"/>
    <col min="12" max="13" width="10.28125" style="0" bestFit="1" customWidth="1"/>
    <col min="14" max="15" width="9.00390625" style="0" bestFit="1" customWidth="1"/>
    <col min="16" max="18" width="0" style="0" hidden="1" customWidth="1"/>
    <col min="19" max="19" width="17.421875" style="0" customWidth="1"/>
    <col min="20" max="20" width="11.421875" style="0" hidden="1" customWidth="1"/>
    <col min="21" max="21" width="9.28125" style="0" hidden="1" customWidth="1"/>
    <col min="22" max="23" width="0" style="0" hidden="1" customWidth="1"/>
  </cols>
  <sheetData>
    <row r="1" spans="1:19" ht="15.75">
      <c r="A1" s="215" t="s">
        <v>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5">
      <c r="A2" s="67"/>
      <c r="B2" s="67"/>
      <c r="C2" s="67"/>
      <c r="D2" s="223" t="str">
        <f>название</f>
        <v>ООО "Теплосеть" 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5">
      <c r="A3" s="67"/>
      <c r="B3" s="67"/>
      <c r="C3" s="67"/>
      <c r="D3" s="221" t="s"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118"/>
      <c r="R3" s="118"/>
      <c r="S3" s="118"/>
    </row>
    <row r="4" spans="1:19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10" customFormat="1" ht="15" customHeight="1">
      <c r="A5" s="219" t="s">
        <v>17</v>
      </c>
      <c r="B5" s="219" t="s">
        <v>34</v>
      </c>
      <c r="C5" s="219" t="s">
        <v>35</v>
      </c>
      <c r="D5" s="219" t="s">
        <v>36</v>
      </c>
      <c r="E5" s="224" t="s">
        <v>37</v>
      </c>
      <c r="F5" s="225"/>
      <c r="G5" s="225"/>
      <c r="H5" s="226"/>
      <c r="I5" s="219" t="s">
        <v>48</v>
      </c>
      <c r="J5" s="224" t="s">
        <v>47</v>
      </c>
      <c r="K5" s="225"/>
      <c r="L5" s="225"/>
      <c r="M5" s="225"/>
      <c r="N5" s="225"/>
      <c r="O5" s="225"/>
      <c r="P5" s="225"/>
      <c r="Q5" s="225"/>
      <c r="R5" s="225"/>
      <c r="S5" s="226"/>
    </row>
    <row r="6" spans="1:19" s="10" customFormat="1" ht="27.75" customHeight="1">
      <c r="A6" s="222"/>
      <c r="B6" s="222"/>
      <c r="C6" s="222"/>
      <c r="D6" s="227"/>
      <c r="E6" s="217" t="s">
        <v>40</v>
      </c>
      <c r="F6" s="217" t="s">
        <v>19</v>
      </c>
      <c r="G6" s="217" t="s">
        <v>38</v>
      </c>
      <c r="H6" s="217" t="s">
        <v>39</v>
      </c>
      <c r="I6" s="222"/>
      <c r="J6" s="229" t="s">
        <v>42</v>
      </c>
      <c r="K6" s="219" t="s">
        <v>43</v>
      </c>
      <c r="L6" s="224" t="s">
        <v>49</v>
      </c>
      <c r="M6" s="225"/>
      <c r="N6" s="225"/>
      <c r="O6" s="225"/>
      <c r="P6" s="225"/>
      <c r="Q6" s="225"/>
      <c r="R6" s="226"/>
      <c r="S6" s="219" t="s">
        <v>50</v>
      </c>
    </row>
    <row r="7" spans="1:19" s="11" customFormat="1" ht="24.75" customHeight="1">
      <c r="A7" s="220"/>
      <c r="B7" s="220"/>
      <c r="C7" s="220"/>
      <c r="D7" s="228"/>
      <c r="E7" s="217"/>
      <c r="F7" s="217"/>
      <c r="G7" s="217"/>
      <c r="H7" s="217"/>
      <c r="I7" s="220"/>
      <c r="J7" s="230"/>
      <c r="K7" s="220"/>
      <c r="L7" s="98">
        <v>2020</v>
      </c>
      <c r="M7" s="98">
        <v>2021</v>
      </c>
      <c r="N7" s="98">
        <v>2022</v>
      </c>
      <c r="O7" s="98">
        <v>2023</v>
      </c>
      <c r="P7" s="98" t="s">
        <v>44</v>
      </c>
      <c r="Q7" s="98" t="s">
        <v>45</v>
      </c>
      <c r="R7" s="98" t="s">
        <v>46</v>
      </c>
      <c r="S7" s="220"/>
    </row>
    <row r="8" spans="1:19" s="11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</row>
    <row r="9" spans="1:19" ht="15">
      <c r="A9" s="234" t="s">
        <v>52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6"/>
    </row>
    <row r="10" spans="1:19" ht="15">
      <c r="A10" s="237" t="s">
        <v>53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9"/>
    </row>
    <row r="11" spans="1:22" ht="76.5">
      <c r="A11" s="108" t="s">
        <v>54</v>
      </c>
      <c r="B11" s="119" t="s">
        <v>409</v>
      </c>
      <c r="C11" s="119" t="s">
        <v>417</v>
      </c>
      <c r="D11" s="119" t="s">
        <v>418</v>
      </c>
      <c r="E11" s="119" t="s">
        <v>422</v>
      </c>
      <c r="F11" s="119" t="s">
        <v>423</v>
      </c>
      <c r="G11" s="119" t="s">
        <v>424</v>
      </c>
      <c r="H11" s="119" t="s">
        <v>425</v>
      </c>
      <c r="I11" s="119" t="s">
        <v>431</v>
      </c>
      <c r="J11" s="120">
        <f>SUM(K11:O11)</f>
        <v>800.252</v>
      </c>
      <c r="K11" s="58" t="s">
        <v>127</v>
      </c>
      <c r="L11" s="120">
        <v>800.252</v>
      </c>
      <c r="M11" s="58" t="s">
        <v>127</v>
      </c>
      <c r="N11" s="58" t="s">
        <v>127</v>
      </c>
      <c r="O11" s="58" t="s">
        <v>127</v>
      </c>
      <c r="P11" s="58" t="s">
        <v>127</v>
      </c>
      <c r="Q11" s="58" t="s">
        <v>127</v>
      </c>
      <c r="R11" s="58" t="s">
        <v>127</v>
      </c>
      <c r="S11" s="121">
        <f>L11</f>
        <v>800.252</v>
      </c>
      <c r="T11">
        <v>219</v>
      </c>
      <c r="U11">
        <v>150</v>
      </c>
      <c r="V11">
        <v>73</v>
      </c>
    </row>
    <row r="12" spans="1:22" ht="89.25">
      <c r="A12" s="108" t="s">
        <v>410</v>
      </c>
      <c r="B12" s="119" t="s">
        <v>470</v>
      </c>
      <c r="C12" s="119" t="s">
        <v>417</v>
      </c>
      <c r="D12" s="119" t="s">
        <v>419</v>
      </c>
      <c r="E12" s="119" t="s">
        <v>422</v>
      </c>
      <c r="F12" s="119" t="s">
        <v>423</v>
      </c>
      <c r="G12" s="119" t="s">
        <v>426</v>
      </c>
      <c r="H12" s="119" t="s">
        <v>427</v>
      </c>
      <c r="I12" s="119" t="s">
        <v>431</v>
      </c>
      <c r="J12" s="120">
        <f>SUM(K12:O12)</f>
        <v>1061.647</v>
      </c>
      <c r="K12" s="58" t="s">
        <v>127</v>
      </c>
      <c r="L12" s="58" t="s">
        <v>127</v>
      </c>
      <c r="M12" s="120">
        <v>1061.647</v>
      </c>
      <c r="N12" s="58" t="s">
        <v>127</v>
      </c>
      <c r="O12" s="58" t="s">
        <v>127</v>
      </c>
      <c r="P12" s="58" t="s">
        <v>127</v>
      </c>
      <c r="Q12" s="58" t="s">
        <v>127</v>
      </c>
      <c r="R12" s="58" t="s">
        <v>127</v>
      </c>
      <c r="S12" s="121">
        <f>M12</f>
        <v>1061.647</v>
      </c>
      <c r="T12">
        <v>219</v>
      </c>
      <c r="U12">
        <v>125</v>
      </c>
      <c r="V12">
        <v>40</v>
      </c>
    </row>
    <row r="13" spans="1:22" ht="15" hidden="1">
      <c r="A13" s="108"/>
      <c r="B13" s="119"/>
      <c r="C13" s="119"/>
      <c r="D13" s="119"/>
      <c r="E13" s="119"/>
      <c r="F13" s="119"/>
      <c r="G13" s="119"/>
      <c r="H13" s="119"/>
      <c r="I13" s="119"/>
      <c r="J13" s="120"/>
      <c r="K13" s="58" t="s">
        <v>127</v>
      </c>
      <c r="L13" s="120"/>
      <c r="M13" s="120"/>
      <c r="N13" s="58" t="s">
        <v>127</v>
      </c>
      <c r="O13" s="58" t="s">
        <v>127</v>
      </c>
      <c r="P13" s="58" t="s">
        <v>127</v>
      </c>
      <c r="Q13" s="58" t="s">
        <v>127</v>
      </c>
      <c r="R13" s="58" t="s">
        <v>127</v>
      </c>
      <c r="S13" s="58" t="s">
        <v>127</v>
      </c>
      <c r="T13">
        <f>SUM(T11:T12)</f>
        <v>438</v>
      </c>
      <c r="U13">
        <f>SUM(U11:U12)</f>
        <v>275</v>
      </c>
      <c r="V13">
        <f>SUM(V11:V12)</f>
        <v>113</v>
      </c>
    </row>
    <row r="14" spans="1:21" ht="15" hidden="1">
      <c r="A14" s="108"/>
      <c r="B14" s="119"/>
      <c r="C14" s="119"/>
      <c r="D14" s="119"/>
      <c r="E14" s="119"/>
      <c r="F14" s="119"/>
      <c r="G14" s="119"/>
      <c r="H14" s="119"/>
      <c r="I14" s="119"/>
      <c r="J14" s="120"/>
      <c r="K14" s="58" t="s">
        <v>127</v>
      </c>
      <c r="L14" s="120"/>
      <c r="M14" s="120"/>
      <c r="N14" s="58" t="s">
        <v>127</v>
      </c>
      <c r="O14" s="58" t="s">
        <v>127</v>
      </c>
      <c r="P14" s="58" t="s">
        <v>127</v>
      </c>
      <c r="Q14" s="58" t="s">
        <v>127</v>
      </c>
      <c r="R14" s="58" t="s">
        <v>127</v>
      </c>
      <c r="S14" s="58" t="s">
        <v>127</v>
      </c>
      <c r="T14" s="42">
        <v>76.09734513274336</v>
      </c>
      <c r="U14">
        <v>100</v>
      </c>
    </row>
    <row r="15" spans="1:22" ht="89.25">
      <c r="A15" s="108" t="s">
        <v>411</v>
      </c>
      <c r="B15" s="119" t="s">
        <v>413</v>
      </c>
      <c r="C15" s="119" t="s">
        <v>417</v>
      </c>
      <c r="D15" s="119" t="s">
        <v>420</v>
      </c>
      <c r="E15" s="119" t="s">
        <v>422</v>
      </c>
      <c r="F15" s="119" t="s">
        <v>423</v>
      </c>
      <c r="G15" s="119" t="s">
        <v>428</v>
      </c>
      <c r="H15" s="119" t="s">
        <v>429</v>
      </c>
      <c r="I15" s="119" t="s">
        <v>431</v>
      </c>
      <c r="J15" s="120">
        <f>SUM(K15:O15)</f>
        <v>486.552</v>
      </c>
      <c r="K15" s="58" t="s">
        <v>127</v>
      </c>
      <c r="L15" s="120">
        <v>486.552</v>
      </c>
      <c r="M15" s="58" t="s">
        <v>127</v>
      </c>
      <c r="N15" s="58" t="s">
        <v>127</v>
      </c>
      <c r="O15" s="58" t="s">
        <v>127</v>
      </c>
      <c r="P15" s="58" t="s">
        <v>127</v>
      </c>
      <c r="Q15" s="58" t="s">
        <v>127</v>
      </c>
      <c r="R15" s="58" t="s">
        <v>127</v>
      </c>
      <c r="S15" s="121">
        <f>L15</f>
        <v>486.552</v>
      </c>
      <c r="T15">
        <v>63</v>
      </c>
      <c r="U15">
        <v>100</v>
      </c>
      <c r="V15">
        <v>73</v>
      </c>
    </row>
    <row r="16" spans="1:22" ht="89.25">
      <c r="A16" s="108" t="s">
        <v>412</v>
      </c>
      <c r="B16" s="119" t="s">
        <v>463</v>
      </c>
      <c r="C16" s="119" t="s">
        <v>417</v>
      </c>
      <c r="D16" s="119" t="s">
        <v>421</v>
      </c>
      <c r="E16" s="119" t="s">
        <v>422</v>
      </c>
      <c r="F16" s="119" t="s">
        <v>423</v>
      </c>
      <c r="G16" s="119" t="s">
        <v>430</v>
      </c>
      <c r="H16" s="119" t="s">
        <v>430</v>
      </c>
      <c r="I16" s="119" t="s">
        <v>431</v>
      </c>
      <c r="J16" s="120">
        <f>SUM(K16:O16)</f>
        <v>197.436</v>
      </c>
      <c r="K16" s="58" t="s">
        <v>127</v>
      </c>
      <c r="L16" s="58" t="s">
        <v>127</v>
      </c>
      <c r="M16" s="120">
        <v>197.436</v>
      </c>
      <c r="N16" s="58" t="s">
        <v>127</v>
      </c>
      <c r="O16" s="58" t="s">
        <v>127</v>
      </c>
      <c r="P16" s="58" t="s">
        <v>127</v>
      </c>
      <c r="Q16" s="58" t="s">
        <v>127</v>
      </c>
      <c r="R16" s="58" t="s">
        <v>127</v>
      </c>
      <c r="S16" s="121">
        <f>M16</f>
        <v>197.436</v>
      </c>
      <c r="T16">
        <v>100</v>
      </c>
      <c r="U16">
        <v>100</v>
      </c>
      <c r="V16">
        <v>40</v>
      </c>
    </row>
    <row r="17" spans="1:19" ht="15">
      <c r="A17" s="231" t="s">
        <v>55</v>
      </c>
      <c r="B17" s="232"/>
      <c r="C17" s="232"/>
      <c r="D17" s="232"/>
      <c r="E17" s="232"/>
      <c r="F17" s="232"/>
      <c r="G17" s="232"/>
      <c r="H17" s="232"/>
      <c r="I17" s="233"/>
      <c r="J17" s="122">
        <f aca="true" t="shared" si="0" ref="J17:O17">SUM(J11:J16)</f>
        <v>2545.887</v>
      </c>
      <c r="K17" s="122">
        <f t="shared" si="0"/>
        <v>0</v>
      </c>
      <c r="L17" s="122">
        <f t="shared" si="0"/>
        <v>1286.804</v>
      </c>
      <c r="M17" s="122">
        <f t="shared" si="0"/>
        <v>1259.0829999999999</v>
      </c>
      <c r="N17" s="123">
        <f t="shared" si="0"/>
        <v>0</v>
      </c>
      <c r="O17" s="123">
        <f t="shared" si="0"/>
        <v>0</v>
      </c>
      <c r="P17" s="123"/>
      <c r="Q17" s="123"/>
      <c r="R17" s="123"/>
      <c r="S17" s="121">
        <f>M17</f>
        <v>1259.0829999999999</v>
      </c>
    </row>
    <row r="18" spans="1:22" ht="15">
      <c r="A18" s="231" t="s">
        <v>56</v>
      </c>
      <c r="B18" s="232"/>
      <c r="C18" s="232"/>
      <c r="D18" s="232"/>
      <c r="E18" s="232"/>
      <c r="F18" s="232"/>
      <c r="G18" s="232"/>
      <c r="H18" s="232"/>
      <c r="I18" s="233"/>
      <c r="J18" s="124">
        <f>J17</f>
        <v>2545.887</v>
      </c>
      <c r="K18" s="124">
        <f aca="true" t="shared" si="1" ref="K18:S18">K17</f>
        <v>0</v>
      </c>
      <c r="L18" s="124">
        <f t="shared" si="1"/>
        <v>1286.804</v>
      </c>
      <c r="M18" s="124">
        <f t="shared" si="1"/>
        <v>1259.0829999999999</v>
      </c>
      <c r="N18" s="125">
        <f t="shared" si="1"/>
        <v>0</v>
      </c>
      <c r="O18" s="125">
        <f t="shared" si="1"/>
        <v>0</v>
      </c>
      <c r="P18" s="125">
        <f t="shared" si="1"/>
        <v>0</v>
      </c>
      <c r="Q18" s="125">
        <f t="shared" si="1"/>
        <v>0</v>
      </c>
      <c r="R18" s="125">
        <f t="shared" si="1"/>
        <v>0</v>
      </c>
      <c r="S18" s="126">
        <f t="shared" si="1"/>
        <v>1259.0829999999999</v>
      </c>
      <c r="T18" s="40">
        <f>SUM(T15:T17)</f>
        <v>163</v>
      </c>
      <c r="U18" s="40">
        <f>SUM(U15:U17)</f>
        <v>200</v>
      </c>
      <c r="V18" s="40">
        <f>SUM(V15:V17)</f>
        <v>113</v>
      </c>
    </row>
    <row r="19" spans="20:21" ht="15">
      <c r="T19" s="41">
        <f>((T15*V15)+(T16*V16))/V18</f>
        <v>76.09734513274336</v>
      </c>
      <c r="U19" s="41">
        <f>((U15*V15)+(U16*V16))/V18</f>
        <v>100</v>
      </c>
    </row>
  </sheetData>
  <sheetProtection/>
  <mergeCells count="22">
    <mergeCell ref="G6:G7"/>
    <mergeCell ref="F6:F7"/>
    <mergeCell ref="B5:B7"/>
    <mergeCell ref="J6:J7"/>
    <mergeCell ref="A18:I18"/>
    <mergeCell ref="J5:S5"/>
    <mergeCell ref="S6:S7"/>
    <mergeCell ref="A17:I17"/>
    <mergeCell ref="A9:S9"/>
    <mergeCell ref="A10:S10"/>
    <mergeCell ref="L6:R6"/>
    <mergeCell ref="H6:H7"/>
    <mergeCell ref="K6:K7"/>
    <mergeCell ref="D3:P3"/>
    <mergeCell ref="E6:E7"/>
    <mergeCell ref="I5:I7"/>
    <mergeCell ref="D2:S2"/>
    <mergeCell ref="A1:S1"/>
    <mergeCell ref="E5:H5"/>
    <mergeCell ref="D5:D7"/>
    <mergeCell ref="C5:C7"/>
    <mergeCell ref="A5:A7"/>
  </mergeCells>
  <printOptions/>
  <pageMargins left="0.3937007874015748" right="0.3937007874015748" top="0.984251968503937" bottom="0.3937007874015748" header="0.11811023622047244" footer="0.1968503937007874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1" width="6.140625" style="0" bestFit="1" customWidth="1"/>
    <col min="2" max="2" width="34.7109375" style="0" customWidth="1"/>
    <col min="3" max="4" width="14.140625" style="0" customWidth="1"/>
    <col min="5" max="8" width="16.57421875" style="0" customWidth="1"/>
    <col min="9" max="11" width="16.57421875" style="0" hidden="1" customWidth="1"/>
  </cols>
  <sheetData>
    <row r="1" spans="1:11" ht="15.75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>
      <c r="A2" s="67"/>
      <c r="B2" s="67"/>
      <c r="C2" s="67"/>
      <c r="D2" s="67"/>
      <c r="E2" s="242" t="str">
        <f>название</f>
        <v>ООО "Теплосеть" </v>
      </c>
      <c r="F2" s="242"/>
      <c r="G2" s="242"/>
      <c r="H2" s="242"/>
      <c r="I2" s="242"/>
      <c r="J2" s="127"/>
      <c r="K2" s="127"/>
    </row>
    <row r="3" spans="1:11" ht="15">
      <c r="A3" s="67"/>
      <c r="B3" s="67"/>
      <c r="C3" s="67"/>
      <c r="D3" s="67"/>
      <c r="E3" s="221" t="s">
        <v>0</v>
      </c>
      <c r="F3" s="221"/>
      <c r="G3" s="221"/>
      <c r="H3" s="221"/>
      <c r="I3" s="221"/>
      <c r="J3" s="128"/>
      <c r="K3" s="128"/>
    </row>
    <row r="4" spans="1:11" ht="15">
      <c r="A4" s="67"/>
      <c r="B4" s="67"/>
      <c r="C4" s="67"/>
      <c r="D4" s="67"/>
      <c r="E4" s="129"/>
      <c r="F4" s="129"/>
      <c r="G4" s="129"/>
      <c r="H4" s="129"/>
      <c r="I4" s="129"/>
      <c r="J4" s="129"/>
      <c r="K4" s="129"/>
    </row>
    <row r="5" spans="1:11" ht="15">
      <c r="A5" s="217" t="s">
        <v>17</v>
      </c>
      <c r="B5" s="217" t="s">
        <v>34</v>
      </c>
      <c r="C5" s="219" t="s">
        <v>63</v>
      </c>
      <c r="D5" s="219" t="s">
        <v>142</v>
      </c>
      <c r="E5" s="217" t="s">
        <v>58</v>
      </c>
      <c r="F5" s="217"/>
      <c r="G5" s="217"/>
      <c r="H5" s="217"/>
      <c r="I5" s="217"/>
      <c r="J5" s="217"/>
      <c r="K5" s="217"/>
    </row>
    <row r="6" spans="1:11" ht="15">
      <c r="A6" s="217"/>
      <c r="B6" s="217"/>
      <c r="C6" s="222"/>
      <c r="D6" s="222"/>
      <c r="E6" s="98">
        <v>2020</v>
      </c>
      <c r="F6" s="98">
        <v>2021</v>
      </c>
      <c r="G6" s="98">
        <v>2022</v>
      </c>
      <c r="H6" s="98">
        <v>2023</v>
      </c>
      <c r="I6" s="98" t="s">
        <v>59</v>
      </c>
      <c r="J6" s="98" t="s">
        <v>60</v>
      </c>
      <c r="K6" s="98" t="s">
        <v>61</v>
      </c>
    </row>
    <row r="7" spans="1:11" ht="38.25">
      <c r="A7" s="217"/>
      <c r="B7" s="217"/>
      <c r="C7" s="220"/>
      <c r="D7" s="220"/>
      <c r="E7" s="98" t="s">
        <v>62</v>
      </c>
      <c r="F7" s="98" t="s">
        <v>62</v>
      </c>
      <c r="G7" s="98" t="s">
        <v>62</v>
      </c>
      <c r="H7" s="98" t="s">
        <v>62</v>
      </c>
      <c r="I7" s="98" t="s">
        <v>62</v>
      </c>
      <c r="J7" s="98" t="s">
        <v>62</v>
      </c>
      <c r="K7" s="98" t="s">
        <v>62</v>
      </c>
    </row>
    <row r="8" spans="1:11" ht="15">
      <c r="A8" s="98">
        <v>1</v>
      </c>
      <c r="B8" s="98">
        <v>2</v>
      </c>
      <c r="C8" s="98">
        <v>3</v>
      </c>
      <c r="D8" s="98"/>
      <c r="E8" s="98">
        <v>4</v>
      </c>
      <c r="F8" s="98">
        <v>6</v>
      </c>
      <c r="G8" s="98">
        <v>8</v>
      </c>
      <c r="H8" s="98">
        <v>10</v>
      </c>
      <c r="I8" s="98">
        <v>12</v>
      </c>
      <c r="J8" s="98">
        <v>14</v>
      </c>
      <c r="K8" s="98">
        <v>16</v>
      </c>
    </row>
    <row r="9" spans="1:11" ht="27.75" customHeight="1">
      <c r="A9" s="240" t="s">
        <v>52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15">
      <c r="A10" s="241" t="s">
        <v>53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1" ht="26.25">
      <c r="A11" s="63" t="str">
        <f>'Перечень мероприятий'!A11</f>
        <v>3.1.1.</v>
      </c>
      <c r="B11" s="130" t="str">
        <f>'Перечень мероприятий'!B11</f>
        <v>Реконструкция труб ХВС от ТК 1 до ТК 35 73 метра</v>
      </c>
      <c r="C11" s="58" t="s">
        <v>414</v>
      </c>
      <c r="D11" s="58">
        <v>2020</v>
      </c>
      <c r="E11" s="58" t="s">
        <v>416</v>
      </c>
      <c r="F11" s="58" t="s">
        <v>127</v>
      </c>
      <c r="G11" s="58" t="s">
        <v>127</v>
      </c>
      <c r="H11" s="58" t="s">
        <v>127</v>
      </c>
      <c r="I11" s="63"/>
      <c r="J11" s="63"/>
      <c r="K11" s="63"/>
    </row>
    <row r="12" spans="1:11" ht="26.25">
      <c r="A12" s="63" t="str">
        <f>'Перечень мероприятий'!A12</f>
        <v>3.1.2.</v>
      </c>
      <c r="B12" s="130" t="str">
        <f>'Перечень мероприятий'!B12</f>
        <v>Реконструкция труб ХВС от ТК 1 до ТК 2 40 метров</v>
      </c>
      <c r="C12" s="58" t="s">
        <v>415</v>
      </c>
      <c r="D12" s="58">
        <v>2021</v>
      </c>
      <c r="E12" s="58" t="s">
        <v>127</v>
      </c>
      <c r="F12" s="58" t="s">
        <v>415</v>
      </c>
      <c r="G12" s="58" t="s">
        <v>127</v>
      </c>
      <c r="H12" s="58" t="s">
        <v>127</v>
      </c>
      <c r="I12" s="63"/>
      <c r="J12" s="63"/>
      <c r="K12" s="63"/>
    </row>
    <row r="13" spans="1:11" ht="26.25">
      <c r="A13" s="63" t="str">
        <f>'Перечень мероприятий'!A15</f>
        <v>3.1.3.</v>
      </c>
      <c r="B13" s="130" t="str">
        <f>'Перечень мероприятий'!B15</f>
        <v>Реконструкция труб ГВС от ТК 1 до ТК 35 73 метра</v>
      </c>
      <c r="C13" s="58" t="s">
        <v>416</v>
      </c>
      <c r="D13" s="58">
        <v>2020</v>
      </c>
      <c r="E13" s="58" t="s">
        <v>414</v>
      </c>
      <c r="F13" s="58" t="s">
        <v>127</v>
      </c>
      <c r="G13" s="58" t="s">
        <v>127</v>
      </c>
      <c r="H13" s="58" t="s">
        <v>127</v>
      </c>
      <c r="I13" s="63"/>
      <c r="J13" s="63"/>
      <c r="K13" s="63"/>
    </row>
    <row r="14" spans="1:11" ht="26.25">
      <c r="A14" s="63" t="str">
        <f>'Перечень мероприятий'!A16</f>
        <v>3.1.4.</v>
      </c>
      <c r="B14" s="130" t="str">
        <f>'Перечень мероприятий'!B16</f>
        <v>Реконструкция труб ГВС  от ТК 1 до ТК 2 40 метров</v>
      </c>
      <c r="C14" s="58" t="s">
        <v>415</v>
      </c>
      <c r="D14" s="58">
        <v>2021</v>
      </c>
      <c r="E14" s="58" t="s">
        <v>127</v>
      </c>
      <c r="F14" s="58" t="s">
        <v>415</v>
      </c>
      <c r="G14" s="58" t="s">
        <v>127</v>
      </c>
      <c r="H14" s="58" t="s">
        <v>127</v>
      </c>
      <c r="I14" s="63"/>
      <c r="J14" s="63"/>
      <c r="K14" s="63"/>
    </row>
  </sheetData>
  <sheetProtection/>
  <mergeCells count="10">
    <mergeCell ref="A9:K9"/>
    <mergeCell ref="A10:K10"/>
    <mergeCell ref="A1:K1"/>
    <mergeCell ref="E5:K5"/>
    <mergeCell ref="B5:B7"/>
    <mergeCell ref="A5:A7"/>
    <mergeCell ref="D5:D7"/>
    <mergeCell ref="C5:C7"/>
    <mergeCell ref="E2:I2"/>
    <mergeCell ref="E3:I3"/>
  </mergeCells>
  <printOptions/>
  <pageMargins left="0.3937007874015748" right="0.3937007874015748" top="0.984251968503937" bottom="0.3937007874015748" header="0.11811023622047244" footer="0.1968503937007874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6"/>
  <sheetViews>
    <sheetView view="pageBreakPreview" zoomScaleSheetLayoutView="100" zoomScalePageLayoutView="0" workbookViewId="0" topLeftCell="A1">
      <selection activeCell="A1" sqref="A1:J25"/>
    </sheetView>
  </sheetViews>
  <sheetFormatPr defaultColWidth="9.140625" defaultRowHeight="15"/>
  <cols>
    <col min="1" max="1" width="6.8515625" style="9" bestFit="1" customWidth="1"/>
    <col min="2" max="2" width="41.00390625" style="0" customWidth="1"/>
    <col min="3" max="3" width="14.140625" style="0" customWidth="1"/>
    <col min="4" max="7" width="13.140625" style="0" customWidth="1"/>
    <col min="8" max="10" width="13.140625" style="0" hidden="1" customWidth="1"/>
    <col min="11" max="17" width="13.140625" style="0" customWidth="1"/>
  </cols>
  <sheetData>
    <row r="1" spans="1:17" ht="15.75">
      <c r="A1" s="215" t="s">
        <v>96</v>
      </c>
      <c r="B1" s="215"/>
      <c r="C1" s="215"/>
      <c r="D1" s="215"/>
      <c r="E1" s="215"/>
      <c r="F1" s="215"/>
      <c r="G1" s="215"/>
      <c r="H1" s="215"/>
      <c r="I1" s="215"/>
      <c r="J1" s="215"/>
      <c r="K1" s="16"/>
      <c r="L1" s="16"/>
      <c r="M1" s="16"/>
      <c r="N1" s="16"/>
      <c r="O1" s="16"/>
      <c r="P1" s="16"/>
      <c r="Q1" s="16"/>
    </row>
    <row r="2" spans="1:16" ht="15">
      <c r="A2" s="131"/>
      <c r="B2" s="242" t="str">
        <f>название</f>
        <v>ООО "Теплосеть" </v>
      </c>
      <c r="C2" s="242"/>
      <c r="D2" s="242"/>
      <c r="E2" s="242"/>
      <c r="F2" s="242"/>
      <c r="G2" s="242"/>
      <c r="H2" s="242"/>
      <c r="I2" s="242"/>
      <c r="J2" s="127"/>
      <c r="K2" s="12"/>
      <c r="L2" s="12"/>
      <c r="M2" s="12"/>
      <c r="N2" s="12"/>
      <c r="O2" s="12"/>
      <c r="P2" s="12"/>
    </row>
    <row r="3" spans="1:16" ht="15">
      <c r="A3" s="131"/>
      <c r="B3" s="243" t="s">
        <v>0</v>
      </c>
      <c r="C3" s="243"/>
      <c r="D3" s="243"/>
      <c r="E3" s="243"/>
      <c r="F3" s="243"/>
      <c r="G3" s="243"/>
      <c r="H3" s="243"/>
      <c r="I3" s="243"/>
      <c r="J3" s="128"/>
      <c r="K3" s="13"/>
      <c r="L3" s="13"/>
      <c r="M3" s="13"/>
      <c r="N3" s="13"/>
      <c r="O3" s="13"/>
      <c r="P3" s="13"/>
    </row>
    <row r="4" spans="1:16" s="8" customFormat="1" ht="12.75">
      <c r="A4" s="132"/>
      <c r="B4" s="96"/>
      <c r="C4" s="96"/>
      <c r="D4" s="133"/>
      <c r="E4" s="133"/>
      <c r="F4" s="133"/>
      <c r="G4" s="133"/>
      <c r="H4" s="133"/>
      <c r="I4" s="133"/>
      <c r="J4" s="133"/>
      <c r="K4" s="14"/>
      <c r="L4" s="14"/>
      <c r="M4" s="14"/>
      <c r="N4" s="14"/>
      <c r="O4" s="14"/>
      <c r="P4" s="14"/>
    </row>
    <row r="5" spans="1:10" s="8" customFormat="1" ht="22.5" customHeight="1">
      <c r="A5" s="246" t="s">
        <v>17</v>
      </c>
      <c r="B5" s="246" t="s">
        <v>64</v>
      </c>
      <c r="C5" s="247" t="s">
        <v>86</v>
      </c>
      <c r="D5" s="248"/>
      <c r="E5" s="248"/>
      <c r="F5" s="248"/>
      <c r="G5" s="248"/>
      <c r="H5" s="248"/>
      <c r="I5" s="248"/>
      <c r="J5" s="249"/>
    </row>
    <row r="6" spans="1:10" s="8" customFormat="1" ht="12.75">
      <c r="A6" s="246"/>
      <c r="B6" s="246"/>
      <c r="C6" s="98" t="s">
        <v>41</v>
      </c>
      <c r="D6" s="98">
        <v>2020</v>
      </c>
      <c r="E6" s="98">
        <v>2021</v>
      </c>
      <c r="F6" s="98">
        <v>2022</v>
      </c>
      <c r="G6" s="98">
        <v>2023</v>
      </c>
      <c r="H6" s="98" t="s">
        <v>44</v>
      </c>
      <c r="I6" s="98" t="s">
        <v>45</v>
      </c>
      <c r="J6" s="98" t="s">
        <v>46</v>
      </c>
    </row>
    <row r="7" spans="1:10" s="8" customFormat="1" ht="12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</row>
    <row r="8" spans="1:10" s="8" customFormat="1" ht="12.75">
      <c r="A8" s="244" t="s">
        <v>97</v>
      </c>
      <c r="B8" s="244"/>
      <c r="C8" s="244"/>
      <c r="D8" s="244"/>
      <c r="E8" s="244"/>
      <c r="F8" s="244"/>
      <c r="G8" s="244"/>
      <c r="H8" s="244"/>
      <c r="I8" s="244"/>
      <c r="J8" s="244"/>
    </row>
    <row r="9" spans="1:10" s="8" customFormat="1" ht="12.75">
      <c r="A9" s="134" t="s">
        <v>73</v>
      </c>
      <c r="B9" s="135" t="s">
        <v>65</v>
      </c>
      <c r="C9" s="136">
        <f>SUM(D9:F9)</f>
        <v>2469.507</v>
      </c>
      <c r="D9" s="136">
        <f>D10+D11+D12</f>
        <v>1248.1940000000002</v>
      </c>
      <c r="E9" s="136">
        <f>E10+E11+E12</f>
        <v>1221.3129999999999</v>
      </c>
      <c r="F9" s="135">
        <f>F10+F11+F12</f>
        <v>0</v>
      </c>
      <c r="G9" s="135"/>
      <c r="H9" s="135"/>
      <c r="I9" s="135"/>
      <c r="J9" s="135"/>
    </row>
    <row r="10" spans="1:10" s="8" customFormat="1" ht="12.75">
      <c r="A10" s="137" t="s">
        <v>66</v>
      </c>
      <c r="B10" s="138" t="s">
        <v>68</v>
      </c>
      <c r="C10" s="139">
        <f aca="true" t="shared" si="0" ref="C10:C18">SUM(D10:F10)</f>
        <v>243.74</v>
      </c>
      <c r="D10" s="139">
        <f>'Расчет тарифов'!D86</f>
        <v>147.28</v>
      </c>
      <c r="E10" s="139">
        <f>'Расчет тарифов'!E86</f>
        <v>96.46</v>
      </c>
      <c r="F10" s="140"/>
      <c r="G10" s="140"/>
      <c r="H10" s="140"/>
      <c r="I10" s="140"/>
      <c r="J10" s="140"/>
    </row>
    <row r="11" spans="1:10" s="8" customFormat="1" ht="25.5" customHeight="1">
      <c r="A11" s="137" t="s">
        <v>67</v>
      </c>
      <c r="B11" s="141" t="s">
        <v>69</v>
      </c>
      <c r="C11" s="139">
        <f t="shared" si="0"/>
        <v>2225.767</v>
      </c>
      <c r="D11" s="139">
        <f>D23-D10-D17</f>
        <v>1100.9140000000002</v>
      </c>
      <c r="E11" s="139">
        <f>E23-E10-E17</f>
        <v>1124.8529999999998</v>
      </c>
      <c r="F11" s="140">
        <f>F23-F10-F17</f>
        <v>0</v>
      </c>
      <c r="G11" s="140">
        <f>G23-G10-G17</f>
        <v>0</v>
      </c>
      <c r="H11" s="140"/>
      <c r="I11" s="140"/>
      <c r="J11" s="140"/>
    </row>
    <row r="12" spans="1:10" s="8" customFormat="1" ht="25.5">
      <c r="A12" s="137" t="s">
        <v>71</v>
      </c>
      <c r="B12" s="141" t="s">
        <v>70</v>
      </c>
      <c r="C12" s="139">
        <f t="shared" si="0"/>
        <v>0</v>
      </c>
      <c r="D12" s="139"/>
      <c r="E12" s="139"/>
      <c r="F12" s="140"/>
      <c r="G12" s="140"/>
      <c r="H12" s="140"/>
      <c r="I12" s="140"/>
      <c r="J12" s="140"/>
    </row>
    <row r="13" spans="1:10" s="8" customFormat="1" ht="12.75">
      <c r="A13" s="137" t="s">
        <v>72</v>
      </c>
      <c r="B13" s="140" t="s">
        <v>74</v>
      </c>
      <c r="C13" s="139">
        <f t="shared" si="0"/>
        <v>0</v>
      </c>
      <c r="D13" s="139">
        <f>D14+D15+D16</f>
        <v>0</v>
      </c>
      <c r="E13" s="139">
        <f>E14+E15+E16</f>
        <v>0</v>
      </c>
      <c r="F13" s="140">
        <f>F14+F15+F16</f>
        <v>0</v>
      </c>
      <c r="G13" s="140">
        <f>G14+G15+G16</f>
        <v>0</v>
      </c>
      <c r="H13" s="140"/>
      <c r="I13" s="140"/>
      <c r="J13" s="140"/>
    </row>
    <row r="14" spans="1:10" s="8" customFormat="1" ht="12.75">
      <c r="A14" s="137" t="s">
        <v>78</v>
      </c>
      <c r="B14" s="138" t="s">
        <v>75</v>
      </c>
      <c r="C14" s="139">
        <f t="shared" si="0"/>
        <v>0</v>
      </c>
      <c r="D14" s="139"/>
      <c r="E14" s="139"/>
      <c r="F14" s="140"/>
      <c r="G14" s="140"/>
      <c r="H14" s="140"/>
      <c r="I14" s="140"/>
      <c r="J14" s="140"/>
    </row>
    <row r="15" spans="1:10" s="8" customFormat="1" ht="12.75">
      <c r="A15" s="137" t="s">
        <v>79</v>
      </c>
      <c r="B15" s="138" t="s">
        <v>76</v>
      </c>
      <c r="C15" s="139">
        <f t="shared" si="0"/>
        <v>0</v>
      </c>
      <c r="D15" s="139"/>
      <c r="E15" s="139"/>
      <c r="F15" s="140"/>
      <c r="G15" s="140"/>
      <c r="H15" s="140"/>
      <c r="I15" s="140"/>
      <c r="J15" s="140"/>
    </row>
    <row r="16" spans="1:10" s="8" customFormat="1" ht="12.75">
      <c r="A16" s="137" t="s">
        <v>80</v>
      </c>
      <c r="B16" s="138" t="s">
        <v>77</v>
      </c>
      <c r="C16" s="139">
        <f t="shared" si="0"/>
        <v>0</v>
      </c>
      <c r="D16" s="139"/>
      <c r="E16" s="139"/>
      <c r="F16" s="140"/>
      <c r="G16" s="140"/>
      <c r="H16" s="140"/>
      <c r="I16" s="140"/>
      <c r="J16" s="140"/>
    </row>
    <row r="17" spans="1:10" s="8" customFormat="1" ht="12.75">
      <c r="A17" s="137" t="s">
        <v>81</v>
      </c>
      <c r="B17" s="140" t="s">
        <v>82</v>
      </c>
      <c r="C17" s="139">
        <f t="shared" si="0"/>
        <v>76.38</v>
      </c>
      <c r="D17" s="139">
        <v>38.61</v>
      </c>
      <c r="E17" s="139">
        <v>37.77</v>
      </c>
      <c r="F17" s="140"/>
      <c r="G17" s="140"/>
      <c r="H17" s="140"/>
      <c r="I17" s="140"/>
      <c r="J17" s="140"/>
    </row>
    <row r="18" spans="1:10" s="8" customFormat="1" ht="12.75">
      <c r="A18" s="137" t="s">
        <v>83</v>
      </c>
      <c r="B18" s="140" t="s">
        <v>84</v>
      </c>
      <c r="C18" s="139">
        <f t="shared" si="0"/>
        <v>0</v>
      </c>
      <c r="D18" s="139"/>
      <c r="E18" s="139"/>
      <c r="F18" s="140"/>
      <c r="G18" s="140"/>
      <c r="H18" s="140"/>
      <c r="I18" s="140"/>
      <c r="J18" s="140"/>
    </row>
    <row r="19" spans="1:10" s="8" customFormat="1" ht="12.75">
      <c r="A19" s="137"/>
      <c r="B19" s="140" t="s">
        <v>85</v>
      </c>
      <c r="C19" s="139">
        <f>C9+C13+C17+C18</f>
        <v>2545.887</v>
      </c>
      <c r="D19" s="139">
        <f>D9+D13+D17+D18</f>
        <v>1286.804</v>
      </c>
      <c r="E19" s="139">
        <f>E9+E13+E17+E18</f>
        <v>1259.0829999999999</v>
      </c>
      <c r="F19" s="140">
        <f>F9+F13+F17+F18</f>
        <v>0</v>
      </c>
      <c r="G19" s="140">
        <f>G9+G13+G17+G18</f>
        <v>0</v>
      </c>
      <c r="H19" s="140"/>
      <c r="I19" s="140"/>
      <c r="J19" s="140"/>
    </row>
    <row r="20" spans="1:10" s="8" customFormat="1" ht="12.75">
      <c r="A20" s="245" t="s">
        <v>87</v>
      </c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s="8" customFormat="1" ht="12.75">
      <c r="A21" s="134" t="s">
        <v>73</v>
      </c>
      <c r="B21" s="135" t="s">
        <v>88</v>
      </c>
      <c r="C21" s="135">
        <f>SUM(D21:G21)</f>
        <v>0</v>
      </c>
      <c r="D21" s="135"/>
      <c r="E21" s="135"/>
      <c r="F21" s="135"/>
      <c r="G21" s="135"/>
      <c r="H21" s="135"/>
      <c r="I21" s="135"/>
      <c r="J21" s="135"/>
    </row>
    <row r="22" spans="1:10" s="8" customFormat="1" ht="12.75">
      <c r="A22" s="134" t="s">
        <v>72</v>
      </c>
      <c r="B22" s="135" t="s">
        <v>89</v>
      </c>
      <c r="C22" s="135">
        <f>SUM(D22:G22)</f>
        <v>0</v>
      </c>
      <c r="D22" s="135"/>
      <c r="E22" s="135"/>
      <c r="F22" s="135"/>
      <c r="G22" s="135"/>
      <c r="H22" s="135"/>
      <c r="I22" s="135"/>
      <c r="J22" s="135"/>
    </row>
    <row r="23" spans="1:10" s="8" customFormat="1" ht="12.75">
      <c r="A23" s="134" t="s">
        <v>81</v>
      </c>
      <c r="B23" s="135" t="s">
        <v>90</v>
      </c>
      <c r="C23" s="136">
        <f>SUM(D23:G23)</f>
        <v>2545.8869999999997</v>
      </c>
      <c r="D23" s="136">
        <f>'Перечень мероприятий'!L18</f>
        <v>1286.804</v>
      </c>
      <c r="E23" s="136">
        <f>'Перечень мероприятий'!M18</f>
        <v>1259.0829999999999</v>
      </c>
      <c r="F23" s="135">
        <f>'Перечень мероприятий'!N18</f>
        <v>0</v>
      </c>
      <c r="G23" s="135">
        <f>'Перечень мероприятий'!O18</f>
        <v>0</v>
      </c>
      <c r="H23" s="135"/>
      <c r="I23" s="135"/>
      <c r="J23" s="135"/>
    </row>
    <row r="24" spans="1:10" s="8" customFormat="1" ht="12.75">
      <c r="A24" s="134"/>
      <c r="B24" s="135" t="s">
        <v>85</v>
      </c>
      <c r="C24" s="136">
        <f>SUM(C21:C23)</f>
        <v>2545.8869999999997</v>
      </c>
      <c r="D24" s="136">
        <f>SUM(D21:D23)</f>
        <v>1286.804</v>
      </c>
      <c r="E24" s="136">
        <f>SUM(E21:E23)</f>
        <v>1259.0829999999999</v>
      </c>
      <c r="F24" s="135">
        <f>SUM(F21:F23)</f>
        <v>0</v>
      </c>
      <c r="G24" s="135">
        <f>SUM(G21:G23)</f>
        <v>0</v>
      </c>
      <c r="H24" s="135"/>
      <c r="I24" s="135"/>
      <c r="J24" s="135"/>
    </row>
    <row r="25" spans="1:10" s="8" customFormat="1" ht="12.75">
      <c r="A25" s="132"/>
      <c r="B25" s="96"/>
      <c r="C25" s="96"/>
      <c r="D25" s="96"/>
      <c r="E25" s="96"/>
      <c r="F25" s="96"/>
      <c r="G25" s="96"/>
      <c r="H25" s="96"/>
      <c r="I25" s="96"/>
      <c r="J25" s="96"/>
    </row>
    <row r="26" spans="1:6" s="8" customFormat="1" ht="12.75">
      <c r="A26" s="15"/>
      <c r="B26" s="30"/>
      <c r="C26" s="30"/>
      <c r="D26" s="46"/>
      <c r="E26" s="46"/>
      <c r="F26" s="30"/>
    </row>
    <row r="27" spans="1:6" s="8" customFormat="1" ht="12.75">
      <c r="A27" s="15"/>
      <c r="B27" s="30"/>
      <c r="C27" s="30"/>
      <c r="D27" s="46"/>
      <c r="E27" s="46"/>
      <c r="F27" s="30"/>
    </row>
    <row r="28" spans="1:6" s="8" customFormat="1" ht="12.75">
      <c r="A28" s="15"/>
      <c r="B28" s="30"/>
      <c r="C28" s="30"/>
      <c r="D28" s="47"/>
      <c r="E28" s="46"/>
      <c r="F28" s="30"/>
    </row>
    <row r="29" spans="1:6" s="8" customFormat="1" ht="12.75">
      <c r="A29" s="15"/>
      <c r="B29" s="30"/>
      <c r="C29" s="30"/>
      <c r="D29" s="30"/>
      <c r="E29" s="30"/>
      <c r="F29" s="30"/>
    </row>
    <row r="30" spans="1:6" s="8" customFormat="1" ht="12.75">
      <c r="A30" s="15"/>
      <c r="B30" s="30"/>
      <c r="C30" s="30"/>
      <c r="D30" s="30"/>
      <c r="E30" s="30"/>
      <c r="F30" s="30"/>
    </row>
    <row r="31" s="8" customFormat="1" ht="12.75">
      <c r="A31" s="15"/>
    </row>
    <row r="32" s="8" customFormat="1" ht="12.75">
      <c r="A32" s="15"/>
    </row>
    <row r="33" s="8" customFormat="1" ht="12.75">
      <c r="A33" s="15"/>
    </row>
    <row r="34" s="8" customFormat="1" ht="12.75">
      <c r="A34" s="15"/>
    </row>
    <row r="35" s="8" customFormat="1" ht="12.75">
      <c r="A35" s="15"/>
    </row>
    <row r="36" s="8" customFormat="1" ht="12.75">
      <c r="A36" s="15"/>
    </row>
  </sheetData>
  <sheetProtection/>
  <mergeCells count="8">
    <mergeCell ref="A1:J1"/>
    <mergeCell ref="B2:I2"/>
    <mergeCell ref="B3:I3"/>
    <mergeCell ref="A8:J8"/>
    <mergeCell ref="A20:J20"/>
    <mergeCell ref="B5:B6"/>
    <mergeCell ref="A5:A6"/>
    <mergeCell ref="C5:J5"/>
  </mergeCells>
  <printOptions/>
  <pageMargins left="0.984251968503937" right="0.3937007874015748" top="0.984251968503937" bottom="0.3937007874015748" header="0.11811023622047245" footer="0.196850393700787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view="pageBreakPreview" zoomScale="90" zoomScaleNormal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9.8515625" style="25" customWidth="1"/>
    <col min="2" max="2" width="62.57421875" style="25" customWidth="1"/>
    <col min="3" max="3" width="19.28125" style="25" customWidth="1"/>
    <col min="4" max="7" width="12.140625" style="25" customWidth="1"/>
    <col min="8" max="10" width="12.140625" style="25" hidden="1" customWidth="1"/>
    <col min="11" max="11" width="23.8515625" style="25" customWidth="1"/>
    <col min="12" max="12" width="29.7109375" style="25" customWidth="1"/>
    <col min="13" max="13" width="9.421875" style="25" customWidth="1"/>
    <col min="14" max="16384" width="9.140625" style="25" customWidth="1"/>
  </cols>
  <sheetData>
    <row r="1" spans="1:11" s="24" customFormat="1" ht="15.75">
      <c r="A1" s="198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24" customFormat="1" ht="15.75">
      <c r="A2" s="85"/>
      <c r="B2" s="198" t="str">
        <f>название</f>
        <v>ООО "Теплосеть" </v>
      </c>
      <c r="C2" s="198"/>
      <c r="D2" s="198"/>
      <c r="E2" s="198"/>
      <c r="F2" s="198"/>
      <c r="G2" s="198"/>
      <c r="H2" s="198"/>
      <c r="I2" s="198"/>
      <c r="J2" s="198"/>
      <c r="K2" s="85"/>
    </row>
    <row r="3" spans="1:11" s="24" customFormat="1" ht="12.75" customHeight="1">
      <c r="A3" s="256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5.75">
      <c r="A4" s="257" t="s">
        <v>145</v>
      </c>
      <c r="B4" s="257"/>
      <c r="C4" s="258" t="s">
        <v>146</v>
      </c>
      <c r="D4" s="259"/>
      <c r="E4" s="259"/>
      <c r="F4" s="259"/>
      <c r="G4" s="259"/>
      <c r="H4" s="259"/>
      <c r="I4" s="259"/>
      <c r="J4" s="259"/>
      <c r="K4" s="260"/>
    </row>
    <row r="5" spans="1:11" ht="12.75" customHeight="1">
      <c r="A5" s="252" t="s">
        <v>17</v>
      </c>
      <c r="B5" s="253" t="s">
        <v>26</v>
      </c>
      <c r="C5" s="254">
        <v>2019</v>
      </c>
      <c r="D5" s="250">
        <v>2020</v>
      </c>
      <c r="E5" s="250">
        <v>2021</v>
      </c>
      <c r="F5" s="250">
        <v>2022</v>
      </c>
      <c r="G5" s="250">
        <v>2023</v>
      </c>
      <c r="H5" s="250" t="s">
        <v>44</v>
      </c>
      <c r="I5" s="250" t="s">
        <v>45</v>
      </c>
      <c r="J5" s="250" t="s">
        <v>46</v>
      </c>
      <c r="K5" s="261" t="s">
        <v>98</v>
      </c>
    </row>
    <row r="6" spans="1:11" ht="30" customHeight="1">
      <c r="A6" s="252"/>
      <c r="B6" s="253"/>
      <c r="C6" s="255"/>
      <c r="D6" s="251"/>
      <c r="E6" s="251"/>
      <c r="F6" s="251"/>
      <c r="G6" s="251"/>
      <c r="H6" s="251"/>
      <c r="I6" s="251"/>
      <c r="J6" s="251"/>
      <c r="K6" s="261"/>
    </row>
    <row r="7" spans="1:11" ht="15.75">
      <c r="A7" s="142" t="s">
        <v>147</v>
      </c>
      <c r="B7" s="142" t="s">
        <v>148</v>
      </c>
      <c r="C7" s="142" t="s">
        <v>149</v>
      </c>
      <c r="D7" s="142" t="s">
        <v>150</v>
      </c>
      <c r="E7" s="142" t="s">
        <v>151</v>
      </c>
      <c r="F7" s="142" t="s">
        <v>152</v>
      </c>
      <c r="G7" s="142" t="s">
        <v>153</v>
      </c>
      <c r="H7" s="142" t="s">
        <v>353</v>
      </c>
      <c r="I7" s="142" t="s">
        <v>354</v>
      </c>
      <c r="J7" s="142" t="s">
        <v>355</v>
      </c>
      <c r="K7" s="142" t="s">
        <v>356</v>
      </c>
    </row>
    <row r="8" spans="1:11" ht="15.75">
      <c r="A8" s="142" t="s">
        <v>147</v>
      </c>
      <c r="B8" s="143" t="s">
        <v>154</v>
      </c>
      <c r="C8" s="144" t="s">
        <v>401</v>
      </c>
      <c r="D8" s="144" t="s">
        <v>401</v>
      </c>
      <c r="E8" s="144" t="s">
        <v>401</v>
      </c>
      <c r="F8" s="144" t="s">
        <v>401</v>
      </c>
      <c r="G8" s="144" t="s">
        <v>401</v>
      </c>
      <c r="H8" s="144" t="s">
        <v>401</v>
      </c>
      <c r="I8" s="144" t="s">
        <v>401</v>
      </c>
      <c r="J8" s="144" t="s">
        <v>401</v>
      </c>
      <c r="K8" s="145"/>
    </row>
    <row r="9" spans="1:12" ht="15.75">
      <c r="A9" s="146" t="s">
        <v>155</v>
      </c>
      <c r="B9" s="147" t="s">
        <v>156</v>
      </c>
      <c r="C9" s="148">
        <f>SUM(C10:C13)</f>
        <v>80.38136526688012</v>
      </c>
      <c r="D9" s="148">
        <f>SUM(D10:D13)</f>
        <v>72.35000000000001</v>
      </c>
      <c r="E9" s="148">
        <f>SUM(E10:E13)</f>
        <v>72.56963800000001</v>
      </c>
      <c r="F9" s="148">
        <f>SUM(F10:F13)</f>
        <v>72.56963800000001</v>
      </c>
      <c r="G9" s="148">
        <f>SUM(G10:G13)</f>
        <v>72.56963800000001</v>
      </c>
      <c r="H9" s="149"/>
      <c r="I9" s="149"/>
      <c r="J9" s="149"/>
      <c r="K9" s="145"/>
      <c r="L9" s="25">
        <v>4937.629999999999</v>
      </c>
    </row>
    <row r="10" spans="1:12" ht="15.75">
      <c r="A10" s="146" t="s">
        <v>157</v>
      </c>
      <c r="B10" s="150" t="s">
        <v>158</v>
      </c>
      <c r="C10" s="151">
        <v>46.13184</v>
      </c>
      <c r="D10" s="151">
        <v>35.2</v>
      </c>
      <c r="E10" s="151">
        <v>30.574060000000003</v>
      </c>
      <c r="F10" s="151">
        <v>30.574060000000003</v>
      </c>
      <c r="G10" s="151">
        <f>F10</f>
        <v>30.574060000000003</v>
      </c>
      <c r="H10" s="152"/>
      <c r="I10" s="152"/>
      <c r="J10" s="152"/>
      <c r="K10" s="153"/>
      <c r="L10" s="32">
        <f>D15-L9</f>
        <v>-218.14999999999964</v>
      </c>
    </row>
    <row r="11" spans="1:11" ht="15.75">
      <c r="A11" s="146" t="s">
        <v>159</v>
      </c>
      <c r="B11" s="150" t="s">
        <v>160</v>
      </c>
      <c r="C11" s="151">
        <v>22.063200000000002</v>
      </c>
      <c r="D11" s="151">
        <v>22.055</v>
      </c>
      <c r="E11" s="151">
        <v>23.22333</v>
      </c>
      <c r="F11" s="151">
        <v>23.22333</v>
      </c>
      <c r="G11" s="151">
        <f>F11</f>
        <v>23.22333</v>
      </c>
      <c r="H11" s="152"/>
      <c r="I11" s="152"/>
      <c r="J11" s="152"/>
      <c r="K11" s="153"/>
    </row>
    <row r="12" spans="1:11" ht="15.75">
      <c r="A12" s="146" t="s">
        <v>161</v>
      </c>
      <c r="B12" s="150" t="s">
        <v>162</v>
      </c>
      <c r="C12" s="151">
        <v>4.7736</v>
      </c>
      <c r="D12" s="151">
        <v>7.145</v>
      </c>
      <c r="E12" s="151">
        <v>11.169374</v>
      </c>
      <c r="F12" s="151">
        <v>11.169374</v>
      </c>
      <c r="G12" s="151">
        <f>F12</f>
        <v>11.169374</v>
      </c>
      <c r="H12" s="152"/>
      <c r="I12" s="152"/>
      <c r="J12" s="152"/>
      <c r="K12" s="153"/>
    </row>
    <row r="13" spans="1:11" ht="15.75">
      <c r="A13" s="146" t="s">
        <v>163</v>
      </c>
      <c r="B13" s="150" t="s">
        <v>164</v>
      </c>
      <c r="C13" s="151">
        <v>7.41272526688012</v>
      </c>
      <c r="D13" s="151">
        <v>7.95</v>
      </c>
      <c r="E13" s="151">
        <v>7.602874000000001</v>
      </c>
      <c r="F13" s="151">
        <v>7.602874000000001</v>
      </c>
      <c r="G13" s="151">
        <f>F13</f>
        <v>7.602874000000001</v>
      </c>
      <c r="H13" s="152"/>
      <c r="I13" s="152"/>
      <c r="J13" s="152"/>
      <c r="K13" s="153"/>
    </row>
    <row r="14" spans="1:11" ht="15.75">
      <c r="A14" s="146" t="s">
        <v>165</v>
      </c>
      <c r="B14" s="147" t="s">
        <v>166</v>
      </c>
      <c r="C14" s="154">
        <f>C9</f>
        <v>80.38136526688012</v>
      </c>
      <c r="D14" s="154">
        <f>D9</f>
        <v>72.35000000000001</v>
      </c>
      <c r="E14" s="154">
        <f>E9</f>
        <v>72.56963800000001</v>
      </c>
      <c r="F14" s="154">
        <f>F9</f>
        <v>72.56963800000001</v>
      </c>
      <c r="G14" s="154">
        <f>G9</f>
        <v>72.56963800000001</v>
      </c>
      <c r="H14" s="155"/>
      <c r="I14" s="155"/>
      <c r="J14" s="155"/>
      <c r="K14" s="145"/>
    </row>
    <row r="15" spans="1:16" ht="15.75">
      <c r="A15" s="156" t="s">
        <v>149</v>
      </c>
      <c r="B15" s="147" t="s">
        <v>167</v>
      </c>
      <c r="C15" s="157">
        <f>C17+C57+C64+C84+C86+C88+C93</f>
        <v>4780.815</v>
      </c>
      <c r="D15" s="157">
        <f>D17+D57+D64+D84+D86+D88+D93</f>
        <v>4719.48</v>
      </c>
      <c r="E15" s="157">
        <f>E17+E57+E64+E84+E86+E88+E93</f>
        <v>4896.243894845994</v>
      </c>
      <c r="F15" s="157">
        <f>F17+F57+F64+F84+F86+F88+F93</f>
        <v>5029.784455885969</v>
      </c>
      <c r="G15" s="157">
        <f>G17+G57+G64+G84+G86+G88+G93</f>
        <v>5194.848277219468</v>
      </c>
      <c r="H15" s="158"/>
      <c r="I15" s="158"/>
      <c r="J15" s="158"/>
      <c r="K15" s="145"/>
      <c r="M15" s="25">
        <v>2020</v>
      </c>
      <c r="N15" s="25">
        <v>2021</v>
      </c>
      <c r="O15" s="25">
        <v>2022</v>
      </c>
      <c r="P15" s="25">
        <v>2023</v>
      </c>
    </row>
    <row r="16" spans="1:16" ht="15.75">
      <c r="A16" s="156"/>
      <c r="B16" s="147" t="s">
        <v>408</v>
      </c>
      <c r="C16" s="157">
        <f>C36+C37+C18+C41+C42+C48+C57+C64+C84</f>
        <v>3245.7249999999995</v>
      </c>
      <c r="D16" s="157">
        <f>D36+D37+D18+D41+D42+D48+D57+D64+D84</f>
        <v>3309.68</v>
      </c>
      <c r="E16" s="157">
        <f>E36+E37+E18+E41+E42+E48+E57+E64+E84</f>
        <v>3397.8167784</v>
      </c>
      <c r="F16" s="157">
        <f>F36+F37+F18+F41+F42+F48+F57+F64+F84</f>
        <v>3498.3921550406394</v>
      </c>
      <c r="G16" s="157">
        <f>G36+G37+G18+G41+G42+G48+G57+G64+G84</f>
        <v>3601.9445628298427</v>
      </c>
      <c r="H16" s="158"/>
      <c r="I16" s="158"/>
      <c r="J16" s="158"/>
      <c r="K16" s="145"/>
      <c r="L16" s="25" t="s">
        <v>433</v>
      </c>
      <c r="M16" s="32">
        <f>D16</f>
        <v>3309.68</v>
      </c>
      <c r="N16" s="32">
        <f>M16*(1-1/100)*N17/100+N20*N19</f>
        <v>3397.8167784</v>
      </c>
      <c r="O16" s="32">
        <f>N16*(1-1/100)*O17/100+O20*O19</f>
        <v>3498.39215504064</v>
      </c>
      <c r="P16" s="32">
        <f>O16*(1-1/100)*P17/100+P20*P19</f>
        <v>3601.944562829842</v>
      </c>
    </row>
    <row r="17" spans="1:16" ht="15.75">
      <c r="A17" s="156" t="s">
        <v>73</v>
      </c>
      <c r="B17" s="159" t="s">
        <v>168</v>
      </c>
      <c r="C17" s="157">
        <f>C37+C42+C48+C22</f>
        <v>3522.6949999999997</v>
      </c>
      <c r="D17" s="157">
        <f>D37+D42+D48+D22</f>
        <v>3313.4699999999993</v>
      </c>
      <c r="E17" s="157">
        <f>E37+E42+E48+E22</f>
        <v>3428.343913150926</v>
      </c>
      <c r="F17" s="157">
        <f>F37+F42+F48+F22</f>
        <v>3538.096346488982</v>
      </c>
      <c r="G17" s="157">
        <f>G37+G42+G48+G22</f>
        <v>3655.9907117860103</v>
      </c>
      <c r="H17" s="158"/>
      <c r="I17" s="158"/>
      <c r="J17" s="158"/>
      <c r="K17" s="160"/>
      <c r="L17" s="25" t="s">
        <v>434</v>
      </c>
      <c r="N17" s="25">
        <v>103.7</v>
      </c>
      <c r="O17" s="25">
        <v>104</v>
      </c>
      <c r="P17" s="25">
        <v>104</v>
      </c>
    </row>
    <row r="18" spans="1:17" ht="38.25">
      <c r="A18" s="156" t="s">
        <v>169</v>
      </c>
      <c r="B18" s="161" t="s">
        <v>170</v>
      </c>
      <c r="C18" s="157">
        <f>SUM(C19:C21)</f>
        <v>0</v>
      </c>
      <c r="D18" s="157">
        <f>SUM(D19:D21)</f>
        <v>0</v>
      </c>
      <c r="E18" s="157">
        <f>SUM(E19:E21)</f>
        <v>0</v>
      </c>
      <c r="F18" s="157">
        <f>SUM(F19:F21)</f>
        <v>0</v>
      </c>
      <c r="G18" s="157">
        <f>SUM(G19:G21)</f>
        <v>0</v>
      </c>
      <c r="H18" s="158"/>
      <c r="I18" s="158"/>
      <c r="J18" s="158"/>
      <c r="K18" s="145"/>
      <c r="L18" s="37" t="s">
        <v>435</v>
      </c>
      <c r="M18" s="37"/>
      <c r="N18" s="39">
        <v>1</v>
      </c>
      <c r="O18" s="39">
        <v>1</v>
      </c>
      <c r="P18" s="39">
        <v>1</v>
      </c>
      <c r="Q18" s="38"/>
    </row>
    <row r="19" spans="1:17" ht="25.5">
      <c r="A19" s="156" t="s">
        <v>171</v>
      </c>
      <c r="B19" s="162" t="s">
        <v>172</v>
      </c>
      <c r="C19" s="157"/>
      <c r="D19" s="157"/>
      <c r="E19" s="157"/>
      <c r="F19" s="157"/>
      <c r="G19" s="158"/>
      <c r="H19" s="158"/>
      <c r="I19" s="158"/>
      <c r="J19" s="158"/>
      <c r="K19" s="145"/>
      <c r="L19" s="37" t="s">
        <v>436</v>
      </c>
      <c r="M19" s="37"/>
      <c r="N19" s="25">
        <v>0</v>
      </c>
      <c r="O19" s="25">
        <v>0</v>
      </c>
      <c r="P19" s="25">
        <v>0</v>
      </c>
      <c r="Q19" s="25">
        <v>0</v>
      </c>
    </row>
    <row r="20" spans="1:14" ht="25.5">
      <c r="A20" s="156" t="s">
        <v>173</v>
      </c>
      <c r="B20" s="162" t="s">
        <v>174</v>
      </c>
      <c r="C20" s="157"/>
      <c r="D20" s="157"/>
      <c r="E20" s="157"/>
      <c r="F20" s="157"/>
      <c r="G20" s="158"/>
      <c r="H20" s="158"/>
      <c r="I20" s="158"/>
      <c r="J20" s="158"/>
      <c r="K20" s="145"/>
      <c r="L20" s="37" t="s">
        <v>437</v>
      </c>
      <c r="M20" s="37"/>
      <c r="N20" s="25">
        <v>0.75</v>
      </c>
    </row>
    <row r="21" spans="1:16" ht="15.75">
      <c r="A21" s="156" t="s">
        <v>175</v>
      </c>
      <c r="B21" s="162" t="s">
        <v>176</v>
      </c>
      <c r="C21" s="157"/>
      <c r="D21" s="157"/>
      <c r="E21" s="157"/>
      <c r="F21" s="157"/>
      <c r="G21" s="158"/>
      <c r="H21" s="158"/>
      <c r="I21" s="158"/>
      <c r="J21" s="158"/>
      <c r="K21" s="163"/>
      <c r="N21" s="25">
        <f>N16/M16</f>
        <v>1.0266300000000002</v>
      </c>
      <c r="O21" s="25">
        <f>O16/N16</f>
        <v>1.0295999999999998</v>
      </c>
      <c r="P21" s="25">
        <f>P16/O16</f>
        <v>1.0295999999999998</v>
      </c>
    </row>
    <row r="22" spans="1:16" s="43" customFormat="1" ht="15.75">
      <c r="A22" s="156" t="s">
        <v>177</v>
      </c>
      <c r="B22" s="161" t="s">
        <v>178</v>
      </c>
      <c r="C22" s="157">
        <f>C23+C26+C29+C32+C33</f>
        <v>1466.34</v>
      </c>
      <c r="D22" s="157">
        <f>D23+D26+D29+D32+D33</f>
        <v>1216.59</v>
      </c>
      <c r="E22" s="157">
        <f>E23+E26+E29+E32+E33</f>
        <v>1275.6239987509255</v>
      </c>
      <c r="F22" s="157">
        <f>F23+F26+F29+F32+F33</f>
        <v>1321.6559226227425</v>
      </c>
      <c r="G22" s="157">
        <f>G23+G26+G29+G32+G33</f>
        <v>1373.9436513733299</v>
      </c>
      <c r="H22" s="158"/>
      <c r="I22" s="158"/>
      <c r="J22" s="158"/>
      <c r="K22" s="163"/>
      <c r="O22" s="50"/>
      <c r="P22" s="50"/>
    </row>
    <row r="23" spans="1:11" ht="15.75">
      <c r="A23" s="156" t="s">
        <v>179</v>
      </c>
      <c r="B23" s="164" t="s">
        <v>180</v>
      </c>
      <c r="C23" s="165">
        <v>956.52</v>
      </c>
      <c r="D23" s="165">
        <f>D24*D25</f>
        <v>771.4</v>
      </c>
      <c r="E23" s="165">
        <v>798.5481232604999</v>
      </c>
      <c r="F23" s="165">
        <v>830.49004819092</v>
      </c>
      <c r="G23" s="165">
        <v>863.7096501185569</v>
      </c>
      <c r="H23" s="158"/>
      <c r="I23" s="158"/>
      <c r="J23" s="158"/>
      <c r="K23" s="145"/>
    </row>
    <row r="24" spans="1:11" ht="15.75">
      <c r="A24" s="156" t="s">
        <v>181</v>
      </c>
      <c r="B24" s="162" t="s">
        <v>182</v>
      </c>
      <c r="C24" s="165">
        <v>169.93404534270843</v>
      </c>
      <c r="D24" s="165">
        <v>154.28</v>
      </c>
      <c r="E24" s="165">
        <v>153.41942809999998</v>
      </c>
      <c r="F24" s="165">
        <v>153.41942809999998</v>
      </c>
      <c r="G24" s="165">
        <v>153.41942809999998</v>
      </c>
      <c r="H24" s="158"/>
      <c r="I24" s="158"/>
      <c r="J24" s="158"/>
      <c r="K24" s="145"/>
    </row>
    <row r="25" spans="1:12" ht="15.75">
      <c r="A25" s="156" t="s">
        <v>183</v>
      </c>
      <c r="B25" s="162" t="s">
        <v>184</v>
      </c>
      <c r="C25" s="165">
        <v>5.63</v>
      </c>
      <c r="D25" s="165">
        <v>5</v>
      </c>
      <c r="E25" s="165">
        <v>5.205</v>
      </c>
      <c r="F25" s="165">
        <v>5.413200000000001</v>
      </c>
      <c r="G25" s="165">
        <v>5.629728000000001</v>
      </c>
      <c r="H25" s="158"/>
      <c r="I25" s="158"/>
      <c r="J25" s="158"/>
      <c r="K25" s="145"/>
      <c r="L25" s="45"/>
    </row>
    <row r="26" spans="1:12" ht="15.75">
      <c r="A26" s="156" t="s">
        <v>185</v>
      </c>
      <c r="B26" s="164" t="s">
        <v>186</v>
      </c>
      <c r="C26" s="165">
        <v>506.12</v>
      </c>
      <c r="D26" s="165">
        <v>442.01</v>
      </c>
      <c r="E26" s="165">
        <v>460.49607549042565</v>
      </c>
      <c r="F26" s="165">
        <v>478.6900744318227</v>
      </c>
      <c r="G26" s="165">
        <v>497.349601254773</v>
      </c>
      <c r="H26" s="158"/>
      <c r="I26" s="158"/>
      <c r="J26" s="158"/>
      <c r="K26" s="145"/>
      <c r="L26" s="45"/>
    </row>
    <row r="27" spans="1:11" ht="15.75">
      <c r="A27" s="156" t="s">
        <v>187</v>
      </c>
      <c r="B27" s="162" t="s">
        <v>188</v>
      </c>
      <c r="C27" s="157"/>
      <c r="D27" s="157"/>
      <c r="E27" s="157"/>
      <c r="F27" s="157"/>
      <c r="G27" s="158"/>
      <c r="H27" s="158"/>
      <c r="I27" s="158"/>
      <c r="J27" s="158"/>
      <c r="K27" s="145"/>
    </row>
    <row r="28" spans="1:11" ht="15.75">
      <c r="A28" s="156" t="s">
        <v>189</v>
      </c>
      <c r="B28" s="162" t="s">
        <v>190</v>
      </c>
      <c r="C28" s="157"/>
      <c r="D28" s="157"/>
      <c r="E28" s="157"/>
      <c r="F28" s="157"/>
      <c r="G28" s="158"/>
      <c r="H28" s="158"/>
      <c r="I28" s="158"/>
      <c r="J28" s="158"/>
      <c r="K28" s="145"/>
    </row>
    <row r="29" spans="1:11" ht="15.75">
      <c r="A29" s="156" t="s">
        <v>191</v>
      </c>
      <c r="B29" s="166" t="s">
        <v>192</v>
      </c>
      <c r="C29" s="157"/>
      <c r="D29" s="157"/>
      <c r="E29" s="157"/>
      <c r="F29" s="157"/>
      <c r="G29" s="158"/>
      <c r="H29" s="158"/>
      <c r="I29" s="158"/>
      <c r="J29" s="158"/>
      <c r="K29" s="145"/>
    </row>
    <row r="30" spans="1:11" ht="15.75">
      <c r="A30" s="156" t="s">
        <v>193</v>
      </c>
      <c r="B30" s="162" t="s">
        <v>194</v>
      </c>
      <c r="C30" s="157"/>
      <c r="D30" s="157"/>
      <c r="E30" s="157"/>
      <c r="F30" s="157"/>
      <c r="G30" s="158"/>
      <c r="H30" s="158"/>
      <c r="I30" s="158"/>
      <c r="J30" s="158"/>
      <c r="K30" s="145"/>
    </row>
    <row r="31" spans="1:14" s="44" customFormat="1" ht="15.75">
      <c r="A31" s="156" t="s">
        <v>195</v>
      </c>
      <c r="B31" s="162" t="s">
        <v>196</v>
      </c>
      <c r="C31" s="157"/>
      <c r="D31" s="157"/>
      <c r="E31" s="157"/>
      <c r="F31" s="157"/>
      <c r="G31" s="158"/>
      <c r="H31" s="158"/>
      <c r="I31" s="158"/>
      <c r="J31" s="158"/>
      <c r="K31" s="145"/>
      <c r="N31" s="48"/>
    </row>
    <row r="32" spans="1:11" s="44" customFormat="1" ht="15.75">
      <c r="A32" s="156" t="s">
        <v>197</v>
      </c>
      <c r="B32" s="166" t="s">
        <v>198</v>
      </c>
      <c r="C32" s="157"/>
      <c r="D32" s="157"/>
      <c r="E32" s="157"/>
      <c r="F32" s="157"/>
      <c r="G32" s="158"/>
      <c r="H32" s="158"/>
      <c r="I32" s="158"/>
      <c r="J32" s="158"/>
      <c r="K32" s="145"/>
    </row>
    <row r="33" spans="1:11" s="44" customFormat="1" ht="15.75">
      <c r="A33" s="156" t="s">
        <v>199</v>
      </c>
      <c r="B33" s="166" t="s">
        <v>200</v>
      </c>
      <c r="C33" s="165">
        <v>3.7</v>
      </c>
      <c r="D33" s="165">
        <v>3.18</v>
      </c>
      <c r="E33" s="165">
        <v>16.5798</v>
      </c>
      <c r="F33" s="165">
        <v>12.4758</v>
      </c>
      <c r="G33" s="165">
        <v>12.8844</v>
      </c>
      <c r="H33" s="158"/>
      <c r="I33" s="158"/>
      <c r="J33" s="158"/>
      <c r="K33" s="145"/>
    </row>
    <row r="34" spans="1:11" s="44" customFormat="1" ht="15.75">
      <c r="A34" s="156" t="s">
        <v>201</v>
      </c>
      <c r="B34" s="162" t="s">
        <v>202</v>
      </c>
      <c r="C34" s="165"/>
      <c r="D34" s="165"/>
      <c r="E34" s="165"/>
      <c r="F34" s="165"/>
      <c r="G34" s="167"/>
      <c r="H34" s="167"/>
      <c r="I34" s="167"/>
      <c r="J34" s="167"/>
      <c r="K34" s="145"/>
    </row>
    <row r="35" spans="1:11" s="44" customFormat="1" ht="15.75">
      <c r="A35" s="156" t="s">
        <v>203</v>
      </c>
      <c r="B35" s="162" t="s">
        <v>204</v>
      </c>
      <c r="C35" s="165"/>
      <c r="D35" s="165"/>
      <c r="E35" s="165"/>
      <c r="F35" s="165"/>
      <c r="G35" s="167"/>
      <c r="H35" s="167"/>
      <c r="I35" s="167"/>
      <c r="J35" s="167"/>
      <c r="K35" s="145"/>
    </row>
    <row r="36" spans="1:11" s="44" customFormat="1" ht="31.5">
      <c r="A36" s="156" t="s">
        <v>205</v>
      </c>
      <c r="B36" s="161" t="s">
        <v>206</v>
      </c>
      <c r="C36" s="157"/>
      <c r="D36" s="157"/>
      <c r="E36" s="157"/>
      <c r="F36" s="157"/>
      <c r="G36" s="158"/>
      <c r="H36" s="167"/>
      <c r="I36" s="167"/>
      <c r="J36" s="167"/>
      <c r="K36" s="145"/>
    </row>
    <row r="37" spans="1:11" s="44" customFormat="1" ht="47.25">
      <c r="A37" s="156" t="s">
        <v>207</v>
      </c>
      <c r="B37" s="161" t="s">
        <v>208</v>
      </c>
      <c r="C37" s="157">
        <f>C38+C39</f>
        <v>1916.9699999999998</v>
      </c>
      <c r="D37" s="157">
        <f>D38+D39</f>
        <v>1954.7399999999998</v>
      </c>
      <c r="E37" s="157">
        <f>E38+E39</f>
        <v>2006.7947262000002</v>
      </c>
      <c r="F37" s="157">
        <f>F38+F39</f>
        <v>2066.1958500955197</v>
      </c>
      <c r="G37" s="157">
        <f>G38+G39</f>
        <v>2127.355247258347</v>
      </c>
      <c r="H37" s="167"/>
      <c r="I37" s="167"/>
      <c r="J37" s="167"/>
      <c r="K37" s="145"/>
    </row>
    <row r="38" spans="1:11" s="44" customFormat="1" ht="31.5">
      <c r="A38" s="156" t="s">
        <v>209</v>
      </c>
      <c r="B38" s="162" t="s">
        <v>210</v>
      </c>
      <c r="C38" s="165">
        <v>1472.33</v>
      </c>
      <c r="D38" s="165">
        <v>1501.34</v>
      </c>
      <c r="E38" s="165">
        <f>D38*N21</f>
        <v>1541.3206842000002</v>
      </c>
      <c r="F38" s="165">
        <f>E38*O21</f>
        <v>1586.94377645232</v>
      </c>
      <c r="G38" s="167">
        <f>F38*P21</f>
        <v>1633.9173122353084</v>
      </c>
      <c r="H38" s="167"/>
      <c r="I38" s="167"/>
      <c r="J38" s="167"/>
      <c r="K38" s="145"/>
    </row>
    <row r="39" spans="1:11" s="44" customFormat="1" ht="31.5">
      <c r="A39" s="156" t="s">
        <v>211</v>
      </c>
      <c r="B39" s="162" t="s">
        <v>212</v>
      </c>
      <c r="C39" s="165">
        <v>444.64</v>
      </c>
      <c r="D39" s="165">
        <v>453.4</v>
      </c>
      <c r="E39" s="165">
        <f>D39*N21</f>
        <v>465.47404200000005</v>
      </c>
      <c r="F39" s="165">
        <f>E39*O21</f>
        <v>479.2520736432</v>
      </c>
      <c r="G39" s="167">
        <f>F39*P21</f>
        <v>493.4379350230386</v>
      </c>
      <c r="H39" s="167"/>
      <c r="I39" s="167"/>
      <c r="J39" s="167"/>
      <c r="K39" s="145"/>
    </row>
    <row r="40" spans="1:11" s="44" customFormat="1" ht="15.75">
      <c r="A40" s="156" t="s">
        <v>213</v>
      </c>
      <c r="B40" s="162" t="s">
        <v>214</v>
      </c>
      <c r="C40" s="165">
        <v>4</v>
      </c>
      <c r="D40" s="165">
        <v>4</v>
      </c>
      <c r="E40" s="165">
        <v>4</v>
      </c>
      <c r="F40" s="165">
        <v>4</v>
      </c>
      <c r="G40" s="167">
        <v>4</v>
      </c>
      <c r="H40" s="167"/>
      <c r="I40" s="167"/>
      <c r="J40" s="167"/>
      <c r="K40" s="145"/>
    </row>
    <row r="41" spans="1:11" s="44" customFormat="1" ht="15.75">
      <c r="A41" s="156" t="s">
        <v>215</v>
      </c>
      <c r="B41" s="161" t="s">
        <v>216</v>
      </c>
      <c r="C41" s="157"/>
      <c r="D41" s="157"/>
      <c r="E41" s="157"/>
      <c r="F41" s="157"/>
      <c r="G41" s="158"/>
      <c r="H41" s="167"/>
      <c r="I41" s="167"/>
      <c r="J41" s="167"/>
      <c r="K41" s="145"/>
    </row>
    <row r="42" spans="1:11" s="44" customFormat="1" ht="15.75">
      <c r="A42" s="156" t="s">
        <v>217</v>
      </c>
      <c r="B42" s="161" t="s">
        <v>218</v>
      </c>
      <c r="C42" s="157">
        <f>C43+C47</f>
        <v>114.925</v>
      </c>
      <c r="D42" s="157">
        <f>D43+D47</f>
        <v>117.19</v>
      </c>
      <c r="E42" s="157">
        <f>E43+E47</f>
        <v>120.31076970000001</v>
      </c>
      <c r="F42" s="157">
        <f>F43+F47</f>
        <v>123.87196848311999</v>
      </c>
      <c r="G42" s="157">
        <f>G43+G47</f>
        <v>127.53857875022032</v>
      </c>
      <c r="H42" s="167"/>
      <c r="I42" s="167"/>
      <c r="J42" s="167"/>
      <c r="K42" s="145"/>
    </row>
    <row r="43" spans="1:11" s="44" customFormat="1" ht="47.25">
      <c r="A43" s="156" t="s">
        <v>219</v>
      </c>
      <c r="B43" s="161" t="s">
        <v>220</v>
      </c>
      <c r="C43" s="165">
        <f>C44+C45</f>
        <v>0</v>
      </c>
      <c r="D43" s="165">
        <f>D44+D45</f>
        <v>0</v>
      </c>
      <c r="E43" s="165">
        <f>E44+E45</f>
        <v>0</v>
      </c>
      <c r="F43" s="165">
        <f>F44+F45</f>
        <v>0</v>
      </c>
      <c r="G43" s="165">
        <f>G44+G45</f>
        <v>0</v>
      </c>
      <c r="H43" s="167"/>
      <c r="I43" s="167"/>
      <c r="J43" s="167"/>
      <c r="K43" s="145"/>
    </row>
    <row r="44" spans="1:11" s="44" customFormat="1" ht="31.5">
      <c r="A44" s="156" t="s">
        <v>221</v>
      </c>
      <c r="B44" s="161" t="s">
        <v>222</v>
      </c>
      <c r="C44" s="165"/>
      <c r="D44" s="165"/>
      <c r="E44" s="165"/>
      <c r="F44" s="165"/>
      <c r="G44" s="167"/>
      <c r="H44" s="167"/>
      <c r="I44" s="167"/>
      <c r="J44" s="167"/>
      <c r="K44" s="145"/>
    </row>
    <row r="45" spans="1:11" s="44" customFormat="1" ht="31.5">
      <c r="A45" s="156" t="s">
        <v>223</v>
      </c>
      <c r="B45" s="161" t="s">
        <v>224</v>
      </c>
      <c r="C45" s="165"/>
      <c r="D45" s="165"/>
      <c r="E45" s="165"/>
      <c r="F45" s="165"/>
      <c r="G45" s="167"/>
      <c r="H45" s="167"/>
      <c r="I45" s="167"/>
      <c r="J45" s="167"/>
      <c r="K45" s="145"/>
    </row>
    <row r="46" spans="1:11" s="44" customFormat="1" ht="15.75">
      <c r="A46" s="156" t="s">
        <v>225</v>
      </c>
      <c r="B46" s="162" t="s">
        <v>226</v>
      </c>
      <c r="C46" s="165"/>
      <c r="D46" s="165"/>
      <c r="E46" s="165"/>
      <c r="F46" s="165"/>
      <c r="G46" s="167"/>
      <c r="H46" s="167"/>
      <c r="I46" s="167"/>
      <c r="J46" s="167"/>
      <c r="K46" s="145"/>
    </row>
    <row r="47" spans="1:11" s="44" customFormat="1" ht="15.75">
      <c r="A47" s="156" t="s">
        <v>227</v>
      </c>
      <c r="B47" s="162" t="s">
        <v>228</v>
      </c>
      <c r="C47" s="165">
        <v>114.925</v>
      </c>
      <c r="D47" s="165">
        <v>117.19</v>
      </c>
      <c r="E47" s="165">
        <f>D47*N21</f>
        <v>120.31076970000001</v>
      </c>
      <c r="F47" s="165">
        <f>E47*O21</f>
        <v>123.87196848311999</v>
      </c>
      <c r="G47" s="167">
        <f>F47*P21</f>
        <v>127.53857875022032</v>
      </c>
      <c r="H47" s="167"/>
      <c r="I47" s="167"/>
      <c r="J47" s="167"/>
      <c r="K47" s="145"/>
    </row>
    <row r="48" spans="1:11" s="44" customFormat="1" ht="15.75">
      <c r="A48" s="156" t="s">
        <v>229</v>
      </c>
      <c r="B48" s="161" t="s">
        <v>230</v>
      </c>
      <c r="C48" s="157">
        <f>SUM(C49:C52)+C56</f>
        <v>24.46</v>
      </c>
      <c r="D48" s="157">
        <f aca="true" t="shared" si="0" ref="D48:J48">SUM(D49:D52)+D56</f>
        <v>24.95</v>
      </c>
      <c r="E48" s="157">
        <f t="shared" si="0"/>
        <v>25.614418500000003</v>
      </c>
      <c r="F48" s="157">
        <f t="shared" si="0"/>
        <v>26.3726052876</v>
      </c>
      <c r="G48" s="157">
        <f t="shared" si="0"/>
        <v>27.153234404112958</v>
      </c>
      <c r="H48" s="157">
        <f t="shared" si="0"/>
        <v>0</v>
      </c>
      <c r="I48" s="157">
        <f t="shared" si="0"/>
        <v>0</v>
      </c>
      <c r="J48" s="157">
        <f t="shared" si="0"/>
        <v>0</v>
      </c>
      <c r="K48" s="145"/>
    </row>
    <row r="49" spans="1:11" s="44" customFormat="1" ht="15.75">
      <c r="A49" s="156" t="s">
        <v>231</v>
      </c>
      <c r="B49" s="162" t="s">
        <v>232</v>
      </c>
      <c r="C49" s="165"/>
      <c r="D49" s="165"/>
      <c r="E49" s="165"/>
      <c r="F49" s="165"/>
      <c r="G49" s="167"/>
      <c r="H49" s="167"/>
      <c r="I49" s="167"/>
      <c r="J49" s="167"/>
      <c r="K49" s="145"/>
    </row>
    <row r="50" spans="1:11" s="44" customFormat="1" ht="15.75">
      <c r="A50" s="156" t="s">
        <v>233</v>
      </c>
      <c r="B50" s="162" t="s">
        <v>234</v>
      </c>
      <c r="C50" s="165">
        <v>12.45</v>
      </c>
      <c r="D50" s="165">
        <v>12.7</v>
      </c>
      <c r="E50" s="165">
        <f>D50*N21</f>
        <v>13.038201</v>
      </c>
      <c r="F50" s="165">
        <f>E50*O21</f>
        <v>13.424131749599999</v>
      </c>
      <c r="G50" s="167">
        <f>F50*P21</f>
        <v>13.821486049388158</v>
      </c>
      <c r="H50" s="167"/>
      <c r="I50" s="167"/>
      <c r="J50" s="167"/>
      <c r="K50" s="153"/>
    </row>
    <row r="51" spans="1:11" s="44" customFormat="1" ht="15.75">
      <c r="A51" s="156" t="s">
        <v>235</v>
      </c>
      <c r="B51" s="162" t="s">
        <v>236</v>
      </c>
      <c r="C51" s="165"/>
      <c r="D51" s="165"/>
      <c r="E51" s="165"/>
      <c r="F51" s="165"/>
      <c r="G51" s="167"/>
      <c r="H51" s="167"/>
      <c r="I51" s="167"/>
      <c r="J51" s="167"/>
      <c r="K51" s="145"/>
    </row>
    <row r="52" spans="1:11" s="44" customFormat="1" ht="31.5">
      <c r="A52" s="156" t="s">
        <v>237</v>
      </c>
      <c r="B52" s="162" t="s">
        <v>238</v>
      </c>
      <c r="C52" s="165">
        <f>C53+C54</f>
        <v>0</v>
      </c>
      <c r="D52" s="165">
        <f>D53+D54</f>
        <v>0</v>
      </c>
      <c r="E52" s="165">
        <f>E53+E54</f>
        <v>0</v>
      </c>
      <c r="F52" s="165">
        <f>F53+F54</f>
        <v>0</v>
      </c>
      <c r="G52" s="165">
        <f>G53+G54</f>
        <v>0</v>
      </c>
      <c r="H52" s="167"/>
      <c r="I52" s="167"/>
      <c r="J52" s="167"/>
      <c r="K52" s="145"/>
    </row>
    <row r="53" spans="1:11" s="44" customFormat="1" ht="15.75">
      <c r="A53" s="156" t="s">
        <v>239</v>
      </c>
      <c r="B53" s="162" t="s">
        <v>240</v>
      </c>
      <c r="C53" s="165"/>
      <c r="D53" s="165"/>
      <c r="E53" s="165"/>
      <c r="F53" s="165"/>
      <c r="G53" s="167"/>
      <c r="H53" s="167"/>
      <c r="I53" s="167"/>
      <c r="J53" s="167"/>
      <c r="K53" s="153"/>
    </row>
    <row r="54" spans="1:11" s="44" customFormat="1" ht="31.5">
      <c r="A54" s="156" t="s">
        <v>241</v>
      </c>
      <c r="B54" s="162" t="s">
        <v>242</v>
      </c>
      <c r="C54" s="165"/>
      <c r="D54" s="165"/>
      <c r="E54" s="165"/>
      <c r="F54" s="165"/>
      <c r="G54" s="167"/>
      <c r="H54" s="167"/>
      <c r="I54" s="167"/>
      <c r="J54" s="167"/>
      <c r="K54" s="153"/>
    </row>
    <row r="55" spans="1:11" s="44" customFormat="1" ht="15.75">
      <c r="A55" s="156" t="s">
        <v>243</v>
      </c>
      <c r="B55" s="162" t="s">
        <v>244</v>
      </c>
      <c r="C55" s="165"/>
      <c r="D55" s="165"/>
      <c r="E55" s="165"/>
      <c r="F55" s="165"/>
      <c r="G55" s="167"/>
      <c r="H55" s="167"/>
      <c r="I55" s="167"/>
      <c r="J55" s="167"/>
      <c r="K55" s="153"/>
    </row>
    <row r="56" spans="1:11" s="44" customFormat="1" ht="15.75">
      <c r="A56" s="156" t="s">
        <v>245</v>
      </c>
      <c r="B56" s="162" t="s">
        <v>246</v>
      </c>
      <c r="C56" s="165">
        <v>12.01</v>
      </c>
      <c r="D56" s="165">
        <v>12.25</v>
      </c>
      <c r="E56" s="165">
        <f>D56*N21</f>
        <v>12.576217500000002</v>
      </c>
      <c r="F56" s="165">
        <f>E56*O21</f>
        <v>12.948473538</v>
      </c>
      <c r="G56" s="167">
        <f>F56*P21</f>
        <v>13.331748354724798</v>
      </c>
      <c r="H56" s="167"/>
      <c r="I56" s="167"/>
      <c r="J56" s="167"/>
      <c r="K56" s="153"/>
    </row>
    <row r="57" spans="1:11" s="44" customFormat="1" ht="15.75">
      <c r="A57" s="156" t="s">
        <v>72</v>
      </c>
      <c r="B57" s="159" t="s">
        <v>247</v>
      </c>
      <c r="C57" s="157">
        <f>SUM(C58:C60)</f>
        <v>190.83</v>
      </c>
      <c r="D57" s="157">
        <f>SUM(D58:D60)</f>
        <v>194.59</v>
      </c>
      <c r="E57" s="157">
        <f>SUM(E58:E60)</f>
        <v>199.77193170000004</v>
      </c>
      <c r="F57" s="157">
        <f>SUM(F58:F60)</f>
        <v>205.68518087832</v>
      </c>
      <c r="G57" s="157">
        <f>SUM(G58:G60)</f>
        <v>211.77346223231825</v>
      </c>
      <c r="H57" s="167"/>
      <c r="I57" s="167"/>
      <c r="J57" s="167"/>
      <c r="K57" s="153"/>
    </row>
    <row r="58" spans="1:11" s="44" customFormat="1" ht="31.5">
      <c r="A58" s="156" t="s">
        <v>155</v>
      </c>
      <c r="B58" s="162" t="s">
        <v>248</v>
      </c>
      <c r="C58" s="165"/>
      <c r="D58" s="165"/>
      <c r="E58" s="165"/>
      <c r="F58" s="165"/>
      <c r="G58" s="167"/>
      <c r="H58" s="167"/>
      <c r="I58" s="167"/>
      <c r="J58" s="167"/>
      <c r="K58" s="145"/>
    </row>
    <row r="59" spans="1:11" s="44" customFormat="1" ht="31.5">
      <c r="A59" s="156" t="s">
        <v>165</v>
      </c>
      <c r="B59" s="162" t="s">
        <v>249</v>
      </c>
      <c r="C59" s="168">
        <v>190.83</v>
      </c>
      <c r="D59" s="168">
        <v>194.59</v>
      </c>
      <c r="E59" s="168">
        <f>D59*N21</f>
        <v>199.77193170000004</v>
      </c>
      <c r="F59" s="168">
        <f>E59*O21</f>
        <v>205.68518087832</v>
      </c>
      <c r="G59" s="155">
        <f>P21*F59</f>
        <v>211.77346223231825</v>
      </c>
      <c r="H59" s="155"/>
      <c r="I59" s="155"/>
      <c r="J59" s="155"/>
      <c r="K59" s="145"/>
    </row>
    <row r="60" spans="1:11" s="44" customFormat="1" ht="31.5">
      <c r="A60" s="156" t="s">
        <v>250</v>
      </c>
      <c r="B60" s="162" t="s">
        <v>251</v>
      </c>
      <c r="C60" s="165">
        <f>C61+C62</f>
        <v>0</v>
      </c>
      <c r="D60" s="165">
        <f>D61+D62</f>
        <v>0</v>
      </c>
      <c r="E60" s="165">
        <f>E61+E62</f>
        <v>0</v>
      </c>
      <c r="F60" s="165">
        <f>F61+F62</f>
        <v>0</v>
      </c>
      <c r="G60" s="165">
        <f>G61+G62</f>
        <v>0</v>
      </c>
      <c r="H60" s="167"/>
      <c r="I60" s="167"/>
      <c r="J60" s="167"/>
      <c r="K60" s="145"/>
    </row>
    <row r="61" spans="1:11" s="44" customFormat="1" ht="15.75">
      <c r="A61" s="156" t="s">
        <v>252</v>
      </c>
      <c r="B61" s="162" t="s">
        <v>253</v>
      </c>
      <c r="C61" s="168"/>
      <c r="D61" s="168"/>
      <c r="E61" s="168"/>
      <c r="F61" s="168"/>
      <c r="G61" s="155"/>
      <c r="H61" s="155"/>
      <c r="I61" s="155"/>
      <c r="J61" s="155"/>
      <c r="K61" s="145"/>
    </row>
    <row r="62" spans="1:11" s="44" customFormat="1" ht="31.5">
      <c r="A62" s="156" t="s">
        <v>254</v>
      </c>
      <c r="B62" s="162" t="s">
        <v>255</v>
      </c>
      <c r="C62" s="168"/>
      <c r="D62" s="168"/>
      <c r="E62" s="168"/>
      <c r="F62" s="168"/>
      <c r="G62" s="155"/>
      <c r="H62" s="155"/>
      <c r="I62" s="155"/>
      <c r="J62" s="155"/>
      <c r="K62" s="145"/>
    </row>
    <row r="63" spans="1:11" s="44" customFormat="1" ht="15.75">
      <c r="A63" s="156" t="s">
        <v>256</v>
      </c>
      <c r="B63" s="162" t="s">
        <v>257</v>
      </c>
      <c r="C63" s="168"/>
      <c r="D63" s="168"/>
      <c r="E63" s="168"/>
      <c r="F63" s="168"/>
      <c r="G63" s="155"/>
      <c r="H63" s="155"/>
      <c r="I63" s="155"/>
      <c r="J63" s="155"/>
      <c r="K63" s="145"/>
    </row>
    <row r="64" spans="1:14" s="44" customFormat="1" ht="15.75">
      <c r="A64" s="156" t="s">
        <v>81</v>
      </c>
      <c r="B64" s="159" t="s">
        <v>258</v>
      </c>
      <c r="C64" s="157">
        <f>C65+C73+SUM(C77:C81)</f>
        <v>998.54</v>
      </c>
      <c r="D64" s="157">
        <f>D65+D73+SUM(D77:D81)</f>
        <v>1018.2099999999999</v>
      </c>
      <c r="E64" s="157">
        <f>E65+E73+SUM(E77:E81)</f>
        <v>1045.3249323</v>
      </c>
      <c r="F64" s="157">
        <f>F65+F73+SUM(F77:F81)</f>
        <v>1076.26655029608</v>
      </c>
      <c r="G64" s="157">
        <f>G65+G73+SUM(G77:G81)</f>
        <v>1108.1240401848438</v>
      </c>
      <c r="H64" s="167"/>
      <c r="I64" s="167"/>
      <c r="J64" s="167"/>
      <c r="K64" s="145"/>
      <c r="L64" s="48"/>
      <c r="M64" s="48"/>
      <c r="N64" s="48"/>
    </row>
    <row r="65" spans="1:11" s="44" customFormat="1" ht="31.5">
      <c r="A65" s="156" t="s">
        <v>259</v>
      </c>
      <c r="B65" s="162" t="s">
        <v>260</v>
      </c>
      <c r="C65" s="165">
        <f>SUM(C66:C72)</f>
        <v>21.22</v>
      </c>
      <c r="D65" s="165">
        <f>SUM(D66:D72)</f>
        <v>21.63</v>
      </c>
      <c r="E65" s="165">
        <f>SUM(E66:E72)</f>
        <v>22.206006900000002</v>
      </c>
      <c r="F65" s="165">
        <f>SUM(F66:F72)</f>
        <v>22.863304704239997</v>
      </c>
      <c r="G65" s="165">
        <f>SUM(G66:G72)</f>
        <v>23.5400585234855</v>
      </c>
      <c r="H65" s="167"/>
      <c r="I65" s="167"/>
      <c r="J65" s="167"/>
      <c r="K65" s="145"/>
    </row>
    <row r="66" spans="1:11" s="44" customFormat="1" ht="15.75">
      <c r="A66" s="156" t="s">
        <v>261</v>
      </c>
      <c r="B66" s="162" t="s">
        <v>262</v>
      </c>
      <c r="C66" s="168">
        <v>21.22</v>
      </c>
      <c r="D66" s="168">
        <v>21.63</v>
      </c>
      <c r="E66" s="168">
        <f>D66*$N$21</f>
        <v>22.206006900000002</v>
      </c>
      <c r="F66" s="168">
        <f>E66*$O$21</f>
        <v>22.863304704239997</v>
      </c>
      <c r="G66" s="155">
        <f>F66*$P$21</f>
        <v>23.5400585234855</v>
      </c>
      <c r="H66" s="155"/>
      <c r="I66" s="155"/>
      <c r="J66" s="155"/>
      <c r="K66" s="145"/>
    </row>
    <row r="67" spans="1:11" s="44" customFormat="1" ht="15.75">
      <c r="A67" s="156" t="s">
        <v>263</v>
      </c>
      <c r="B67" s="162" t="s">
        <v>264</v>
      </c>
      <c r="C67" s="168"/>
      <c r="D67" s="168"/>
      <c r="E67" s="168"/>
      <c r="F67" s="168"/>
      <c r="G67" s="155"/>
      <c r="H67" s="155"/>
      <c r="I67" s="155"/>
      <c r="J67" s="155"/>
      <c r="K67" s="145"/>
    </row>
    <row r="68" spans="1:11" s="44" customFormat="1" ht="15.75">
      <c r="A68" s="156" t="s">
        <v>265</v>
      </c>
      <c r="B68" s="162" t="s">
        <v>266</v>
      </c>
      <c r="C68" s="168"/>
      <c r="D68" s="168"/>
      <c r="E68" s="168"/>
      <c r="F68" s="168"/>
      <c r="G68" s="155"/>
      <c r="H68" s="155"/>
      <c r="I68" s="155"/>
      <c r="J68" s="155"/>
      <c r="K68" s="145"/>
    </row>
    <row r="69" spans="1:11" s="44" customFormat="1" ht="15.75">
      <c r="A69" s="156" t="s">
        <v>267</v>
      </c>
      <c r="B69" s="162" t="s">
        <v>268</v>
      </c>
      <c r="C69" s="168"/>
      <c r="D69" s="168"/>
      <c r="E69" s="168"/>
      <c r="F69" s="168"/>
      <c r="G69" s="155"/>
      <c r="H69" s="155"/>
      <c r="I69" s="155"/>
      <c r="J69" s="155"/>
      <c r="K69" s="145"/>
    </row>
    <row r="70" spans="1:11" s="44" customFormat="1" ht="15.75">
      <c r="A70" s="156" t="s">
        <v>269</v>
      </c>
      <c r="B70" s="162" t="s">
        <v>270</v>
      </c>
      <c r="C70" s="168"/>
      <c r="D70" s="168"/>
      <c r="E70" s="168"/>
      <c r="F70" s="168"/>
      <c r="G70" s="155"/>
      <c r="H70" s="155"/>
      <c r="I70" s="155"/>
      <c r="J70" s="155"/>
      <c r="K70" s="145"/>
    </row>
    <row r="71" spans="1:11" s="44" customFormat="1" ht="15.75">
      <c r="A71" s="156" t="s">
        <v>271</v>
      </c>
      <c r="B71" s="162" t="s">
        <v>272</v>
      </c>
      <c r="C71" s="168"/>
      <c r="D71" s="168"/>
      <c r="E71" s="168"/>
      <c r="F71" s="168"/>
      <c r="G71" s="155"/>
      <c r="H71" s="155"/>
      <c r="I71" s="155"/>
      <c r="J71" s="155"/>
      <c r="K71" s="145"/>
    </row>
    <row r="72" spans="1:11" s="44" customFormat="1" ht="15.75">
      <c r="A72" s="156" t="s">
        <v>273</v>
      </c>
      <c r="B72" s="162" t="s">
        <v>274</v>
      </c>
      <c r="C72" s="168"/>
      <c r="D72" s="168"/>
      <c r="E72" s="168"/>
      <c r="F72" s="168"/>
      <c r="G72" s="155"/>
      <c r="H72" s="155"/>
      <c r="I72" s="155"/>
      <c r="J72" s="155"/>
      <c r="K72" s="145"/>
    </row>
    <row r="73" spans="1:11" s="44" customFormat="1" ht="47.25">
      <c r="A73" s="156" t="s">
        <v>275</v>
      </c>
      <c r="B73" s="162" t="s">
        <v>276</v>
      </c>
      <c r="C73" s="165">
        <f>C74+C75</f>
        <v>977.3199999999999</v>
      </c>
      <c r="D73" s="165">
        <f>D74+D75</f>
        <v>996.5799999999999</v>
      </c>
      <c r="E73" s="165">
        <f>D73*$N$21</f>
        <v>1023.1189254000001</v>
      </c>
      <c r="F73" s="165">
        <f>E73*$O$21</f>
        <v>1053.40324559184</v>
      </c>
      <c r="G73" s="167">
        <f>F73*$P$21</f>
        <v>1084.5839816613584</v>
      </c>
      <c r="H73" s="167"/>
      <c r="I73" s="167"/>
      <c r="J73" s="167"/>
      <c r="K73" s="145"/>
    </row>
    <row r="74" spans="1:11" s="44" customFormat="1" ht="31.5">
      <c r="A74" s="156" t="s">
        <v>277</v>
      </c>
      <c r="B74" s="162" t="s">
        <v>278</v>
      </c>
      <c r="C74" s="168">
        <v>750.63</v>
      </c>
      <c r="D74" s="168">
        <v>765.42</v>
      </c>
      <c r="E74" s="168">
        <f>D74*$N$21</f>
        <v>785.8031346</v>
      </c>
      <c r="F74" s="165">
        <f>E74*$O$21</f>
        <v>809.0629073841599</v>
      </c>
      <c r="G74" s="167">
        <f>F74*$P$21</f>
        <v>833.0111694427309</v>
      </c>
      <c r="H74" s="167"/>
      <c r="I74" s="167"/>
      <c r="J74" s="167"/>
      <c r="K74" s="145"/>
    </row>
    <row r="75" spans="1:11" s="44" customFormat="1" ht="31.5">
      <c r="A75" s="156" t="s">
        <v>279</v>
      </c>
      <c r="B75" s="162" t="s">
        <v>280</v>
      </c>
      <c r="C75" s="168">
        <v>226.69</v>
      </c>
      <c r="D75" s="168">
        <v>231.16</v>
      </c>
      <c r="E75" s="168">
        <f>D75*$N$21</f>
        <v>237.31579080000003</v>
      </c>
      <c r="F75" s="165">
        <f>E75*$O$21</f>
        <v>244.34033820768</v>
      </c>
      <c r="G75" s="167">
        <f>F75*$P$21</f>
        <v>251.5728122186273</v>
      </c>
      <c r="H75" s="167"/>
      <c r="I75" s="167"/>
      <c r="J75" s="167"/>
      <c r="K75" s="145"/>
    </row>
    <row r="76" spans="1:11" s="44" customFormat="1" ht="15.75">
      <c r="A76" s="156" t="s">
        <v>281</v>
      </c>
      <c r="B76" s="162" t="s">
        <v>282</v>
      </c>
      <c r="C76" s="168">
        <v>10.5</v>
      </c>
      <c r="D76" s="168">
        <v>10.5</v>
      </c>
      <c r="E76" s="168">
        <v>10.5</v>
      </c>
      <c r="F76" s="165">
        <v>10.5</v>
      </c>
      <c r="G76" s="167">
        <v>10.5</v>
      </c>
      <c r="H76" s="167"/>
      <c r="I76" s="167"/>
      <c r="J76" s="167"/>
      <c r="K76" s="145"/>
    </row>
    <row r="77" spans="1:11" s="44" customFormat="1" ht="47.25">
      <c r="A77" s="156" t="s">
        <v>283</v>
      </c>
      <c r="B77" s="162" t="s">
        <v>284</v>
      </c>
      <c r="C77" s="168"/>
      <c r="D77" s="168"/>
      <c r="E77" s="168"/>
      <c r="F77" s="165"/>
      <c r="G77" s="167"/>
      <c r="H77" s="167"/>
      <c r="I77" s="167"/>
      <c r="J77" s="167"/>
      <c r="K77" s="145"/>
    </row>
    <row r="78" spans="1:11" s="44" customFormat="1" ht="15.75">
      <c r="A78" s="156" t="s">
        <v>285</v>
      </c>
      <c r="B78" s="162" t="s">
        <v>286</v>
      </c>
      <c r="C78" s="168"/>
      <c r="D78" s="168"/>
      <c r="E78" s="168"/>
      <c r="F78" s="165"/>
      <c r="G78" s="167"/>
      <c r="H78" s="167"/>
      <c r="I78" s="167"/>
      <c r="J78" s="167"/>
      <c r="K78" s="145"/>
    </row>
    <row r="79" spans="1:11" s="44" customFormat="1" ht="15.75">
      <c r="A79" s="156" t="s">
        <v>287</v>
      </c>
      <c r="B79" s="162" t="s">
        <v>288</v>
      </c>
      <c r="C79" s="168"/>
      <c r="D79" s="168"/>
      <c r="E79" s="168"/>
      <c r="F79" s="165"/>
      <c r="G79" s="167"/>
      <c r="H79" s="167"/>
      <c r="I79" s="167"/>
      <c r="J79" s="167"/>
      <c r="K79" s="145"/>
    </row>
    <row r="80" spans="1:11" s="44" customFormat="1" ht="15.75">
      <c r="A80" s="156" t="s">
        <v>289</v>
      </c>
      <c r="B80" s="162" t="s">
        <v>290</v>
      </c>
      <c r="C80" s="168"/>
      <c r="D80" s="168"/>
      <c r="E80" s="168"/>
      <c r="F80" s="165"/>
      <c r="G80" s="167"/>
      <c r="H80" s="167"/>
      <c r="I80" s="167"/>
      <c r="J80" s="167"/>
      <c r="K80" s="145"/>
    </row>
    <row r="81" spans="1:11" s="44" customFormat="1" ht="15.75">
      <c r="A81" s="156" t="s">
        <v>291</v>
      </c>
      <c r="B81" s="162" t="s">
        <v>292</v>
      </c>
      <c r="C81" s="165">
        <f>C82+C83</f>
        <v>0</v>
      </c>
      <c r="D81" s="165">
        <f>D82+D83</f>
        <v>0</v>
      </c>
      <c r="E81" s="165">
        <f>E82+E83</f>
        <v>0</v>
      </c>
      <c r="F81" s="165">
        <f>F82+F83</f>
        <v>0</v>
      </c>
      <c r="G81" s="165">
        <f>G82+G83</f>
        <v>0</v>
      </c>
      <c r="H81" s="167"/>
      <c r="I81" s="167"/>
      <c r="J81" s="167"/>
      <c r="K81" s="145"/>
    </row>
    <row r="82" spans="1:11" s="44" customFormat="1" ht="15.75">
      <c r="A82" s="156" t="s">
        <v>293</v>
      </c>
      <c r="B82" s="162" t="s">
        <v>294</v>
      </c>
      <c r="C82" s="168"/>
      <c r="D82" s="168"/>
      <c r="E82" s="168"/>
      <c r="F82" s="165"/>
      <c r="G82" s="167"/>
      <c r="H82" s="167"/>
      <c r="I82" s="167"/>
      <c r="J82" s="167"/>
      <c r="K82" s="145"/>
    </row>
    <row r="83" spans="1:11" s="44" customFormat="1" ht="15.75">
      <c r="A83" s="156" t="s">
        <v>295</v>
      </c>
      <c r="B83" s="162" t="s">
        <v>296</v>
      </c>
      <c r="C83" s="168"/>
      <c r="D83" s="168"/>
      <c r="E83" s="168"/>
      <c r="F83" s="165"/>
      <c r="G83" s="167"/>
      <c r="H83" s="167"/>
      <c r="I83" s="167"/>
      <c r="J83" s="167"/>
      <c r="K83" s="145"/>
    </row>
    <row r="84" spans="1:11" s="44" customFormat="1" ht="15.75">
      <c r="A84" s="156" t="s">
        <v>83</v>
      </c>
      <c r="B84" s="159" t="s">
        <v>297</v>
      </c>
      <c r="C84" s="157">
        <f>C85</f>
        <v>0</v>
      </c>
      <c r="D84" s="157">
        <f>D85</f>
        <v>0</v>
      </c>
      <c r="E84" s="157">
        <f>E85</f>
        <v>0</v>
      </c>
      <c r="F84" s="157">
        <f>F85</f>
        <v>0</v>
      </c>
      <c r="G84" s="157">
        <f>G85</f>
        <v>0</v>
      </c>
      <c r="H84" s="167"/>
      <c r="I84" s="167"/>
      <c r="J84" s="167"/>
      <c r="K84" s="145"/>
    </row>
    <row r="85" spans="1:11" ht="31.5">
      <c r="A85" s="156" t="s">
        <v>298</v>
      </c>
      <c r="B85" s="162" t="s">
        <v>299</v>
      </c>
      <c r="C85" s="168"/>
      <c r="D85" s="168"/>
      <c r="E85" s="168"/>
      <c r="F85" s="165"/>
      <c r="G85" s="167"/>
      <c r="H85" s="167"/>
      <c r="I85" s="167"/>
      <c r="J85" s="167"/>
      <c r="K85" s="145"/>
    </row>
    <row r="86" spans="1:11" ht="15.75">
      <c r="A86" s="156" t="s">
        <v>105</v>
      </c>
      <c r="B86" s="159" t="s">
        <v>68</v>
      </c>
      <c r="C86" s="157">
        <f>C87</f>
        <v>27.5</v>
      </c>
      <c r="D86" s="157">
        <f aca="true" t="shared" si="1" ref="D86:J86">D87</f>
        <v>147.28</v>
      </c>
      <c r="E86" s="157">
        <f t="shared" si="1"/>
        <v>96.46</v>
      </c>
      <c r="F86" s="157">
        <f t="shared" si="1"/>
        <v>93.383</v>
      </c>
      <c r="G86" s="157">
        <f t="shared" si="1"/>
        <v>93.38</v>
      </c>
      <c r="H86" s="157">
        <f t="shared" si="1"/>
        <v>0</v>
      </c>
      <c r="I86" s="157">
        <f t="shared" si="1"/>
        <v>0</v>
      </c>
      <c r="J86" s="157">
        <f t="shared" si="1"/>
        <v>0</v>
      </c>
      <c r="K86" s="145"/>
    </row>
    <row r="87" spans="1:11" ht="47.25">
      <c r="A87" s="156" t="s">
        <v>300</v>
      </c>
      <c r="B87" s="162" t="s">
        <v>301</v>
      </c>
      <c r="C87" s="165">
        <v>27.5</v>
      </c>
      <c r="D87" s="165">
        <v>147.28</v>
      </c>
      <c r="E87" s="168">
        <v>96.46</v>
      </c>
      <c r="F87" s="165">
        <v>93.383</v>
      </c>
      <c r="G87" s="167">
        <v>93.38</v>
      </c>
      <c r="H87" s="167"/>
      <c r="I87" s="167"/>
      <c r="J87" s="167"/>
      <c r="K87" s="145"/>
    </row>
    <row r="88" spans="1:11" ht="31.5">
      <c r="A88" s="156" t="s">
        <v>302</v>
      </c>
      <c r="B88" s="159" t="s">
        <v>303</v>
      </c>
      <c r="C88" s="157">
        <f>SUM(C89:C92)</f>
        <v>11.96</v>
      </c>
      <c r="D88" s="157">
        <f>SUM(D89:D92)</f>
        <v>11.96</v>
      </c>
      <c r="E88" s="157">
        <f>SUM(E89:E92)</f>
        <v>15.950000000000001</v>
      </c>
      <c r="F88" s="157">
        <f>SUM(F89:F92)</f>
        <v>15.950000000000001</v>
      </c>
      <c r="G88" s="157">
        <f>SUM(G89:G92)</f>
        <v>15.950000000000001</v>
      </c>
      <c r="H88" s="167"/>
      <c r="I88" s="167"/>
      <c r="J88" s="167"/>
      <c r="K88" s="145"/>
    </row>
    <row r="89" spans="1:11" ht="15.75">
      <c r="A89" s="156" t="s">
        <v>304</v>
      </c>
      <c r="B89" s="162" t="s">
        <v>305</v>
      </c>
      <c r="C89" s="168">
        <v>11.96</v>
      </c>
      <c r="D89" s="168">
        <v>11.96</v>
      </c>
      <c r="E89" s="49">
        <v>11.96</v>
      </c>
      <c r="F89" s="49">
        <v>11.96</v>
      </c>
      <c r="G89" s="49">
        <v>11.96</v>
      </c>
      <c r="H89" s="167"/>
      <c r="I89" s="167"/>
      <c r="J89" s="167"/>
      <c r="K89" s="145"/>
    </row>
    <row r="90" spans="1:11" ht="15.75">
      <c r="A90" s="156" t="s">
        <v>306</v>
      </c>
      <c r="B90" s="162" t="s">
        <v>307</v>
      </c>
      <c r="C90" s="168"/>
      <c r="D90" s="168"/>
      <c r="E90" s="168"/>
      <c r="F90" s="165"/>
      <c r="G90" s="167"/>
      <c r="H90" s="167"/>
      <c r="I90" s="167"/>
      <c r="J90" s="167"/>
      <c r="K90" s="145"/>
    </row>
    <row r="91" spans="1:11" ht="15.75">
      <c r="A91" s="156" t="s">
        <v>308</v>
      </c>
      <c r="B91" s="162" t="s">
        <v>309</v>
      </c>
      <c r="C91" s="168"/>
      <c r="D91" s="168"/>
      <c r="E91" s="168"/>
      <c r="F91" s="165"/>
      <c r="G91" s="167"/>
      <c r="H91" s="167"/>
      <c r="I91" s="167"/>
      <c r="J91" s="167"/>
      <c r="K91" s="145"/>
    </row>
    <row r="92" spans="1:11" ht="15.75">
      <c r="A92" s="156" t="s">
        <v>310</v>
      </c>
      <c r="B92" s="162" t="s">
        <v>311</v>
      </c>
      <c r="C92" s="168"/>
      <c r="D92" s="168"/>
      <c r="E92" s="168">
        <v>3.99</v>
      </c>
      <c r="F92" s="165">
        <v>3.99</v>
      </c>
      <c r="G92" s="167">
        <v>3.99</v>
      </c>
      <c r="H92" s="167"/>
      <c r="I92" s="167"/>
      <c r="J92" s="167"/>
      <c r="K92" s="145"/>
    </row>
    <row r="93" spans="1:11" ht="15.75">
      <c r="A93" s="156" t="s">
        <v>312</v>
      </c>
      <c r="B93" s="159" t="s">
        <v>313</v>
      </c>
      <c r="C93" s="157">
        <f>SUM(C94:C100)</f>
        <v>29.29</v>
      </c>
      <c r="D93" s="157">
        <f>SUM(D94:D100)</f>
        <v>33.97</v>
      </c>
      <c r="E93" s="157">
        <f>SUM(E94:E100)</f>
        <v>110.39311769506801</v>
      </c>
      <c r="F93" s="157">
        <f>SUM(F94:F100)</f>
        <v>100.403378222588</v>
      </c>
      <c r="G93" s="157">
        <f>SUM(G94:G100)</f>
        <v>109.630063016296</v>
      </c>
      <c r="H93" s="167"/>
      <c r="I93" s="167"/>
      <c r="J93" s="167"/>
      <c r="K93" s="145"/>
    </row>
    <row r="94" spans="1:11" ht="15.75">
      <c r="A94" s="156" t="s">
        <v>314</v>
      </c>
      <c r="B94" s="162" t="s">
        <v>315</v>
      </c>
      <c r="C94" s="168"/>
      <c r="D94" s="168"/>
      <c r="E94" s="168"/>
      <c r="F94" s="165"/>
      <c r="G94" s="167"/>
      <c r="H94" s="167"/>
      <c r="I94" s="167"/>
      <c r="J94" s="167"/>
      <c r="K94" s="145"/>
    </row>
    <row r="95" spans="1:11" ht="15.75">
      <c r="A95" s="156" t="s">
        <v>316</v>
      </c>
      <c r="B95" s="162" t="s">
        <v>317</v>
      </c>
      <c r="C95" s="168"/>
      <c r="D95" s="168"/>
      <c r="E95" s="168"/>
      <c r="F95" s="165"/>
      <c r="G95" s="167"/>
      <c r="H95" s="167"/>
      <c r="I95" s="167"/>
      <c r="J95" s="167"/>
      <c r="K95" s="145"/>
    </row>
    <row r="96" spans="1:11" ht="15.75">
      <c r="A96" s="156" t="s">
        <v>318</v>
      </c>
      <c r="B96" s="162" t="s">
        <v>319</v>
      </c>
      <c r="C96" s="168"/>
      <c r="D96" s="168"/>
      <c r="E96" s="168"/>
      <c r="F96" s="165"/>
      <c r="G96" s="167"/>
      <c r="H96" s="167"/>
      <c r="I96" s="167"/>
      <c r="J96" s="167"/>
      <c r="K96" s="145"/>
    </row>
    <row r="97" spans="1:11" ht="15.75">
      <c r="A97" s="156" t="s">
        <v>403</v>
      </c>
      <c r="B97" s="162" t="s">
        <v>320</v>
      </c>
      <c r="C97" s="168">
        <v>29.29</v>
      </c>
      <c r="D97" s="168">
        <v>33.97</v>
      </c>
      <c r="E97" s="168">
        <v>43.553117695068</v>
      </c>
      <c r="F97" s="165">
        <v>50.103378222588</v>
      </c>
      <c r="G97" s="167">
        <v>57.630063016296006</v>
      </c>
      <c r="H97" s="167"/>
      <c r="I97" s="167"/>
      <c r="J97" s="167"/>
      <c r="K97" s="145"/>
    </row>
    <row r="98" spans="1:11" ht="15.75">
      <c r="A98" s="156" t="s">
        <v>321</v>
      </c>
      <c r="B98" s="162" t="s">
        <v>322</v>
      </c>
      <c r="C98" s="168"/>
      <c r="D98" s="168"/>
      <c r="E98" s="168"/>
      <c r="F98" s="168"/>
      <c r="G98" s="155"/>
      <c r="H98" s="155"/>
      <c r="I98" s="155"/>
      <c r="J98" s="155"/>
      <c r="K98" s="145"/>
    </row>
    <row r="99" spans="1:11" ht="15.75">
      <c r="A99" s="156" t="s">
        <v>323</v>
      </c>
      <c r="B99" s="162" t="s">
        <v>324</v>
      </c>
      <c r="C99" s="168"/>
      <c r="D99" s="168"/>
      <c r="E99" s="168"/>
      <c r="F99" s="168"/>
      <c r="G99" s="155"/>
      <c r="H99" s="155"/>
      <c r="I99" s="155"/>
      <c r="J99" s="155"/>
      <c r="K99" s="145"/>
    </row>
    <row r="100" spans="1:11" ht="31.5">
      <c r="A100" s="156" t="s">
        <v>325</v>
      </c>
      <c r="B100" s="162" t="s">
        <v>326</v>
      </c>
      <c r="C100" s="168"/>
      <c r="D100" s="168"/>
      <c r="E100" s="168">
        <v>66.84</v>
      </c>
      <c r="F100" s="168">
        <v>50.3</v>
      </c>
      <c r="G100" s="155">
        <v>52</v>
      </c>
      <c r="H100" s="155"/>
      <c r="I100" s="155"/>
      <c r="J100" s="155"/>
      <c r="K100" s="145"/>
    </row>
    <row r="101" spans="1:11" ht="15.75">
      <c r="A101" s="169" t="s">
        <v>327</v>
      </c>
      <c r="B101" s="170" t="s">
        <v>328</v>
      </c>
      <c r="C101" s="171">
        <f>SUM(C102:C106)</f>
        <v>0</v>
      </c>
      <c r="D101" s="171">
        <f>SUM(D102:D106)</f>
        <v>1100.9140000000002</v>
      </c>
      <c r="E101" s="171">
        <f>SUM(E102:E106)</f>
        <v>1124.8529999999998</v>
      </c>
      <c r="F101" s="171">
        <f>SUM(F102:F106)</f>
        <v>0</v>
      </c>
      <c r="G101" s="171">
        <f>SUM(G102:G106)</f>
        <v>0</v>
      </c>
      <c r="H101" s="172"/>
      <c r="I101" s="172"/>
      <c r="J101" s="172"/>
      <c r="K101" s="145"/>
    </row>
    <row r="102" spans="1:11" ht="15.75">
      <c r="A102" s="156" t="s">
        <v>329</v>
      </c>
      <c r="B102" s="162" t="s">
        <v>330</v>
      </c>
      <c r="C102" s="168"/>
      <c r="D102" s="168"/>
      <c r="E102" s="168"/>
      <c r="F102" s="168"/>
      <c r="G102" s="155"/>
      <c r="H102" s="155"/>
      <c r="I102" s="155"/>
      <c r="J102" s="155"/>
      <c r="K102" s="145"/>
    </row>
    <row r="103" spans="1:11" ht="15.75">
      <c r="A103" s="156" t="s">
        <v>331</v>
      </c>
      <c r="B103" s="162" t="s">
        <v>332</v>
      </c>
      <c r="C103" s="168"/>
      <c r="D103" s="168">
        <f>'План финансирования'!D11</f>
        <v>1100.9140000000002</v>
      </c>
      <c r="E103" s="168">
        <f>'План финансирования'!E11</f>
        <v>1124.8529999999998</v>
      </c>
      <c r="F103" s="168">
        <f>'План финансирования'!F11</f>
        <v>0</v>
      </c>
      <c r="G103" s="168">
        <f>'План финансирования'!G11</f>
        <v>0</v>
      </c>
      <c r="H103" s="168">
        <f>'План финансирования'!H11</f>
        <v>0</v>
      </c>
      <c r="I103" s="168">
        <f>'План финансирования'!I11</f>
        <v>0</v>
      </c>
      <c r="J103" s="168">
        <f>'План финансирования'!J11</f>
        <v>0</v>
      </c>
      <c r="K103" s="145"/>
    </row>
    <row r="104" spans="1:11" ht="31.5">
      <c r="A104" s="156" t="s">
        <v>333</v>
      </c>
      <c r="B104" s="162" t="s">
        <v>334</v>
      </c>
      <c r="C104" s="168"/>
      <c r="D104" s="168"/>
      <c r="E104" s="168"/>
      <c r="F104" s="168"/>
      <c r="G104" s="155"/>
      <c r="H104" s="155"/>
      <c r="I104" s="155"/>
      <c r="J104" s="155"/>
      <c r="K104" s="145"/>
    </row>
    <row r="105" spans="1:11" ht="31.5">
      <c r="A105" s="156" t="s">
        <v>335</v>
      </c>
      <c r="B105" s="162" t="s">
        <v>336</v>
      </c>
      <c r="C105" s="168"/>
      <c r="D105" s="168"/>
      <c r="E105" s="168"/>
      <c r="F105" s="168"/>
      <c r="G105" s="155"/>
      <c r="H105" s="155"/>
      <c r="I105" s="155"/>
      <c r="J105" s="155"/>
      <c r="K105" s="145"/>
    </row>
    <row r="106" spans="1:11" ht="15.75">
      <c r="A106" s="156" t="s">
        <v>337</v>
      </c>
      <c r="B106" s="162" t="s">
        <v>404</v>
      </c>
      <c r="C106" s="168"/>
      <c r="D106" s="168"/>
      <c r="E106" s="168"/>
      <c r="F106" s="168"/>
      <c r="G106" s="155"/>
      <c r="H106" s="155"/>
      <c r="I106" s="155"/>
      <c r="J106" s="155"/>
      <c r="K106" s="145"/>
    </row>
    <row r="107" spans="1:11" ht="15.75">
      <c r="A107" s="173">
        <v>9</v>
      </c>
      <c r="B107" s="170" t="s">
        <v>338</v>
      </c>
      <c r="C107" s="157">
        <f>SUM(C108:C110)</f>
        <v>0</v>
      </c>
      <c r="D107" s="157">
        <f aca="true" t="shared" si="2" ref="D107:J107">SUM(D108:D110)</f>
        <v>246.15</v>
      </c>
      <c r="E107" s="157">
        <f t="shared" si="2"/>
        <v>663.411862523998</v>
      </c>
      <c r="F107" s="157">
        <f t="shared" si="2"/>
        <v>0</v>
      </c>
      <c r="G107" s="157">
        <f t="shared" si="2"/>
        <v>0</v>
      </c>
      <c r="H107" s="157">
        <f t="shared" si="2"/>
        <v>0</v>
      </c>
      <c r="I107" s="157">
        <f t="shared" si="2"/>
        <v>0</v>
      </c>
      <c r="J107" s="157">
        <f t="shared" si="2"/>
        <v>0</v>
      </c>
      <c r="K107" s="145"/>
    </row>
    <row r="108" spans="1:11" ht="31.5">
      <c r="A108" s="174" t="s">
        <v>339</v>
      </c>
      <c r="B108" s="175" t="s">
        <v>340</v>
      </c>
      <c r="C108" s="168"/>
      <c r="D108" s="168">
        <v>246.15</v>
      </c>
      <c r="E108" s="155">
        <v>663.411862523998</v>
      </c>
      <c r="F108" s="155"/>
      <c r="G108" s="155"/>
      <c r="H108" s="155"/>
      <c r="I108" s="155"/>
      <c r="J108" s="155"/>
      <c r="K108" s="145"/>
    </row>
    <row r="109" spans="1:11" ht="15.75">
      <c r="A109" s="176" t="s">
        <v>341</v>
      </c>
      <c r="B109" s="175" t="s">
        <v>342</v>
      </c>
      <c r="C109" s="168"/>
      <c r="D109" s="168"/>
      <c r="E109" s="155"/>
      <c r="F109" s="155"/>
      <c r="G109" s="155"/>
      <c r="H109" s="155"/>
      <c r="I109" s="155"/>
      <c r="J109" s="155"/>
      <c r="K109" s="145"/>
    </row>
    <row r="110" spans="1:11" ht="31.5">
      <c r="A110" s="176" t="s">
        <v>343</v>
      </c>
      <c r="B110" s="175" t="s">
        <v>344</v>
      </c>
      <c r="C110" s="168"/>
      <c r="D110" s="168"/>
      <c r="E110" s="155"/>
      <c r="F110" s="155"/>
      <c r="G110" s="155"/>
      <c r="H110" s="155"/>
      <c r="I110" s="155"/>
      <c r="J110" s="155"/>
      <c r="K110" s="145"/>
    </row>
    <row r="111" spans="1:11" ht="15.75">
      <c r="A111" s="177">
        <v>10</v>
      </c>
      <c r="B111" s="170" t="s">
        <v>405</v>
      </c>
      <c r="C111" s="165"/>
      <c r="D111" s="165"/>
      <c r="E111" s="165"/>
      <c r="F111" s="165"/>
      <c r="G111" s="167"/>
      <c r="H111" s="167"/>
      <c r="I111" s="167"/>
      <c r="J111" s="167"/>
      <c r="K111" s="145"/>
    </row>
    <row r="112" spans="1:11" ht="15.75">
      <c r="A112" s="177">
        <v>11</v>
      </c>
      <c r="B112" s="170" t="s">
        <v>402</v>
      </c>
      <c r="C112" s="157">
        <v>43</v>
      </c>
      <c r="D112" s="157">
        <v>-28</v>
      </c>
      <c r="E112" s="157"/>
      <c r="F112" s="157"/>
      <c r="G112" s="158"/>
      <c r="H112" s="167"/>
      <c r="I112" s="167"/>
      <c r="J112" s="167"/>
      <c r="K112" s="145"/>
    </row>
    <row r="113" spans="1:11" ht="15.75">
      <c r="A113" s="177">
        <v>12</v>
      </c>
      <c r="B113" s="170" t="s">
        <v>407</v>
      </c>
      <c r="C113" s="157">
        <f>C15+C107+C111+C112</f>
        <v>4823.815</v>
      </c>
      <c r="D113" s="157">
        <f>D15+D107+D111+D112</f>
        <v>4937.629999999999</v>
      </c>
      <c r="E113" s="157">
        <f>E15+E107+E111+E112</f>
        <v>5559.655757369992</v>
      </c>
      <c r="F113" s="157">
        <f>F15+F107+F111+F112</f>
        <v>5029.784455885969</v>
      </c>
      <c r="G113" s="157">
        <f>G15+G107+G111+G112</f>
        <v>5194.848277219468</v>
      </c>
      <c r="H113" s="167"/>
      <c r="I113" s="167"/>
      <c r="J113" s="167"/>
      <c r="K113" s="145"/>
    </row>
    <row r="114" spans="1:11" ht="15.75">
      <c r="A114" s="177">
        <v>13</v>
      </c>
      <c r="B114" s="175" t="s">
        <v>345</v>
      </c>
      <c r="C114" s="165">
        <f>C113/C9</f>
        <v>60.0116082127256</v>
      </c>
      <c r="D114" s="165">
        <f>D113/D9</f>
        <v>68.24644091223219</v>
      </c>
      <c r="E114" s="165">
        <f>E113/E9</f>
        <v>76.61131997613094</v>
      </c>
      <c r="F114" s="165">
        <f>F113/F9</f>
        <v>69.30976362161222</v>
      </c>
      <c r="G114" s="165">
        <f>G113/G9</f>
        <v>71.58432121735908</v>
      </c>
      <c r="H114" s="167"/>
      <c r="I114" s="167"/>
      <c r="J114" s="167"/>
      <c r="K114" s="145"/>
    </row>
    <row r="115" spans="1:11" ht="15.75">
      <c r="A115" s="176" t="s">
        <v>348</v>
      </c>
      <c r="B115" s="170" t="s">
        <v>346</v>
      </c>
      <c r="C115" s="165">
        <f>C113</f>
        <v>4823.815</v>
      </c>
      <c r="D115" s="165">
        <f>D113</f>
        <v>4937.629999999999</v>
      </c>
      <c r="E115" s="165">
        <f>E113</f>
        <v>5559.655757369992</v>
      </c>
      <c r="F115" s="165">
        <f>F113</f>
        <v>5029.784455885969</v>
      </c>
      <c r="G115" s="165">
        <f>G113</f>
        <v>5194.848277219468</v>
      </c>
      <c r="H115" s="167"/>
      <c r="I115" s="167"/>
      <c r="J115" s="167"/>
      <c r="K115" s="145"/>
    </row>
    <row r="116" spans="1:11" ht="15.75">
      <c r="A116" s="176" t="s">
        <v>406</v>
      </c>
      <c r="B116" s="175" t="s">
        <v>347</v>
      </c>
      <c r="C116" s="165">
        <f>C117/C9</f>
        <v>0</v>
      </c>
      <c r="D116" s="165">
        <f>D117/D9</f>
        <v>15.216503109882517</v>
      </c>
      <c r="E116" s="165">
        <f>E117/E9</f>
        <v>15.500325356452786</v>
      </c>
      <c r="F116" s="165">
        <f>F117/F9</f>
        <v>0</v>
      </c>
      <c r="G116" s="165">
        <f>G117/G9</f>
        <v>0</v>
      </c>
      <c r="H116" s="167"/>
      <c r="I116" s="167"/>
      <c r="J116" s="167"/>
      <c r="K116" s="145"/>
    </row>
    <row r="117" spans="1:11" ht="15.75">
      <c r="A117" s="177">
        <v>16</v>
      </c>
      <c r="B117" s="175" t="s">
        <v>349</v>
      </c>
      <c r="C117" s="165">
        <f>C102+C103</f>
        <v>0</v>
      </c>
      <c r="D117" s="165">
        <f>D102+D103</f>
        <v>1100.9140000000002</v>
      </c>
      <c r="E117" s="165">
        <f>E102+E103</f>
        <v>1124.8529999999998</v>
      </c>
      <c r="F117" s="165">
        <f>F102+F103</f>
        <v>0</v>
      </c>
      <c r="G117" s="165">
        <f>G102+G103</f>
        <v>0</v>
      </c>
      <c r="H117" s="167"/>
      <c r="I117" s="167"/>
      <c r="J117" s="167"/>
      <c r="K117" s="145"/>
    </row>
    <row r="118" spans="1:11" ht="15.75">
      <c r="A118" s="177">
        <v>17</v>
      </c>
      <c r="B118" s="175" t="s">
        <v>350</v>
      </c>
      <c r="C118" s="165">
        <f>C114+C116</f>
        <v>60.0116082127256</v>
      </c>
      <c r="D118" s="165">
        <f>D114+D116</f>
        <v>83.4629440221147</v>
      </c>
      <c r="E118" s="165">
        <f>E114+E116</f>
        <v>92.11164533258373</v>
      </c>
      <c r="F118" s="165">
        <f>F114+F116</f>
        <v>69.30976362161222</v>
      </c>
      <c r="G118" s="165">
        <f>G114+G116</f>
        <v>71.58432121735908</v>
      </c>
      <c r="H118" s="167"/>
      <c r="I118" s="167"/>
      <c r="J118" s="167"/>
      <c r="K118" s="145"/>
    </row>
    <row r="119" spans="1:11" ht="15.75">
      <c r="A119" s="177">
        <v>18</v>
      </c>
      <c r="B119" s="175" t="s">
        <v>351</v>
      </c>
      <c r="C119" s="168"/>
      <c r="D119" s="168">
        <f>D118/C118</f>
        <v>1.390779992535114</v>
      </c>
      <c r="E119" s="168">
        <f>E118/D118</f>
        <v>1.1036232475597487</v>
      </c>
      <c r="F119" s="168">
        <f>F118/E118</f>
        <v>0.7524538658641728</v>
      </c>
      <c r="G119" s="168">
        <f>G118/F118</f>
        <v>1.032817275328834</v>
      </c>
      <c r="H119" s="155"/>
      <c r="I119" s="155"/>
      <c r="J119" s="155"/>
      <c r="K119" s="145"/>
    </row>
    <row r="120" spans="1:11" ht="15.75">
      <c r="A120" s="178"/>
      <c r="B120" s="170" t="s">
        <v>352</v>
      </c>
      <c r="C120" s="179">
        <f>C117+C115</f>
        <v>4823.815</v>
      </c>
      <c r="D120" s="179">
        <f>D117+D115</f>
        <v>6038.544</v>
      </c>
      <c r="E120" s="179">
        <f>E117+E115</f>
        <v>6684.508757369992</v>
      </c>
      <c r="F120" s="179">
        <f>F117+F115</f>
        <v>5029.784455885969</v>
      </c>
      <c r="G120" s="179">
        <f>G117+G115</f>
        <v>5194.848277219468</v>
      </c>
      <c r="H120" s="180"/>
      <c r="I120" s="180"/>
      <c r="J120" s="180"/>
      <c r="K120" s="180"/>
    </row>
    <row r="121" spans="4:7" ht="12.75">
      <c r="D121" s="32"/>
      <c r="E121" s="32"/>
      <c r="F121" s="32"/>
      <c r="G121" s="32"/>
    </row>
    <row r="122" spans="3:11" ht="12.75">
      <c r="C122" s="51"/>
      <c r="D122" s="51"/>
      <c r="E122" s="51"/>
      <c r="F122" s="51"/>
      <c r="G122" s="51"/>
      <c r="H122" s="52"/>
      <c r="I122" s="52"/>
      <c r="J122" s="52"/>
      <c r="K122" s="53"/>
    </row>
    <row r="124" ht="12.75">
      <c r="E124" s="32"/>
    </row>
  </sheetData>
  <sheetProtection/>
  <mergeCells count="16">
    <mergeCell ref="F5:F6"/>
    <mergeCell ref="A3:K3"/>
    <mergeCell ref="A4:B4"/>
    <mergeCell ref="C4:K4"/>
    <mergeCell ref="B2:J2"/>
    <mergeCell ref="K5:K6"/>
    <mergeCell ref="A1:K1"/>
    <mergeCell ref="I5:I6"/>
    <mergeCell ref="H5:H6"/>
    <mergeCell ref="G5:G6"/>
    <mergeCell ref="J5:J6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C8:J8">
      <formula1>"ОСНО,УСНО"</formula1>
    </dataValidation>
  </dataValidations>
  <printOptions horizontalCentered="1"/>
  <pageMargins left="0.4330708661417323" right="0.4330708661417323" top="0.7480314960629921" bottom="0.3937007874015748" header="0" footer="0"/>
  <pageSetup fitToHeight="0" fitToWidth="1" horizontalDpi="600" verticalDpi="600" orientation="landscape" paperSize="9" scale="84" r:id="rId1"/>
  <rowBreaks count="2" manualBreakCount="2">
    <brk id="40" max="10" man="1"/>
    <brk id="76" max="10" man="1"/>
  </rowBreaks>
  <ignoredErrors>
    <ignoredError sqref="C6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A1" sqref="A1:L18"/>
    </sheetView>
  </sheetViews>
  <sheetFormatPr defaultColWidth="9.140625" defaultRowHeight="15"/>
  <cols>
    <col min="1" max="1" width="6.421875" style="0" bestFit="1" customWidth="1"/>
    <col min="2" max="2" width="18.8515625" style="0" customWidth="1"/>
    <col min="3" max="3" width="52.140625" style="0" customWidth="1"/>
    <col min="4" max="4" width="11.140625" style="0" customWidth="1"/>
    <col min="5" max="5" width="13.140625" style="0" customWidth="1"/>
    <col min="6" max="6" width="9.28125" style="0" bestFit="1" customWidth="1"/>
    <col min="7" max="7" width="11.28125" style="0" customWidth="1"/>
    <col min="10" max="12" width="0" style="0" hidden="1" customWidth="1"/>
  </cols>
  <sheetData>
    <row r="1" spans="1:12" ht="20.25" customHeight="1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.75">
      <c r="A2" s="86"/>
      <c r="B2" s="86"/>
      <c r="C2" s="262" t="str">
        <f>название</f>
        <v>ООО "Теплосеть" </v>
      </c>
      <c r="D2" s="262"/>
      <c r="E2" s="262"/>
      <c r="F2" s="262"/>
      <c r="G2" s="262"/>
      <c r="H2" s="262"/>
      <c r="I2" s="262"/>
      <c r="J2" s="86"/>
      <c r="K2" s="86"/>
      <c r="L2" s="86"/>
    </row>
    <row r="3" spans="1:12" ht="19.5" customHeigh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38.25" customHeight="1">
      <c r="A4" s="263" t="s">
        <v>17</v>
      </c>
      <c r="B4" s="263" t="s">
        <v>26</v>
      </c>
      <c r="C4" s="263" t="s">
        <v>18</v>
      </c>
      <c r="D4" s="264" t="s">
        <v>19</v>
      </c>
      <c r="E4" s="56" t="s">
        <v>20</v>
      </c>
      <c r="F4" s="263" t="s">
        <v>27</v>
      </c>
      <c r="G4" s="263"/>
      <c r="H4" s="263"/>
      <c r="I4" s="263"/>
      <c r="J4" s="263"/>
      <c r="K4" s="263"/>
      <c r="L4" s="263"/>
    </row>
    <row r="5" spans="1:12" ht="15">
      <c r="A5" s="263"/>
      <c r="B5" s="263"/>
      <c r="C5" s="263"/>
      <c r="D5" s="265"/>
      <c r="E5" s="55">
        <v>2019</v>
      </c>
      <c r="F5" s="57">
        <v>2020</v>
      </c>
      <c r="G5" s="57">
        <v>2021</v>
      </c>
      <c r="H5" s="57">
        <v>2022</v>
      </c>
      <c r="I5" s="57">
        <v>2023</v>
      </c>
      <c r="J5" s="57" t="s">
        <v>44</v>
      </c>
      <c r="K5" s="57" t="s">
        <v>45</v>
      </c>
      <c r="L5" s="57" t="s">
        <v>46</v>
      </c>
    </row>
    <row r="6" spans="1:12" ht="1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8">
        <v>9</v>
      </c>
      <c r="J6" s="58">
        <v>10</v>
      </c>
      <c r="K6" s="58">
        <v>11</v>
      </c>
      <c r="L6" s="58">
        <v>12</v>
      </c>
    </row>
    <row r="7" spans="1:12" ht="15">
      <c r="A7" s="273" t="s">
        <v>92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5"/>
    </row>
    <row r="8" spans="1:12" ht="102">
      <c r="A8" s="59">
        <v>2</v>
      </c>
      <c r="B8" s="59" t="s">
        <v>22</v>
      </c>
      <c r="C8" s="60" t="s">
        <v>29</v>
      </c>
      <c r="D8" s="61" t="s">
        <v>23</v>
      </c>
      <c r="E8" s="62">
        <f>'Паспорт (показатели)'!E8</f>
        <v>0</v>
      </c>
      <c r="F8" s="62">
        <f>'Паспорт (показатели)'!F8</f>
        <v>0</v>
      </c>
      <c r="G8" s="62">
        <f>'Паспорт (показатели)'!G8</f>
        <v>0</v>
      </c>
      <c r="H8" s="62">
        <f>'Паспорт (показатели)'!H8</f>
        <v>0</v>
      </c>
      <c r="I8" s="62">
        <f>'Паспорт (показатели)'!I8</f>
        <v>0</v>
      </c>
      <c r="J8" s="63"/>
      <c r="K8" s="63"/>
      <c r="L8" s="63"/>
    </row>
    <row r="9" spans="1:12" ht="38.25">
      <c r="A9" s="272">
        <v>3</v>
      </c>
      <c r="B9" s="272" t="s">
        <v>24</v>
      </c>
      <c r="C9" s="60" t="s">
        <v>30</v>
      </c>
      <c r="D9" s="61" t="s">
        <v>21</v>
      </c>
      <c r="E9" s="64">
        <f>'Паспорт (показатели)'!E9</f>
        <v>6.4</v>
      </c>
      <c r="F9" s="64">
        <f>'Паспорт (показатели)'!F9</f>
        <v>5.87</v>
      </c>
      <c r="G9" s="64">
        <f>'Паспорт (показатели)'!G9</f>
        <v>5.87</v>
      </c>
      <c r="H9" s="64">
        <f>'Паспорт (показатели)'!H9</f>
        <v>5.87</v>
      </c>
      <c r="I9" s="64">
        <f>'Паспорт (показатели)'!I9</f>
        <v>5.87</v>
      </c>
      <c r="J9" s="63"/>
      <c r="K9" s="63"/>
      <c r="L9" s="63"/>
    </row>
    <row r="10" spans="1:12" ht="38.25">
      <c r="A10" s="272"/>
      <c r="B10" s="272"/>
      <c r="C10" s="60" t="s">
        <v>31</v>
      </c>
      <c r="D10" s="61" t="s">
        <v>25</v>
      </c>
      <c r="E10" s="65">
        <f>'Паспорт (показатели)'!E10</f>
        <v>0.313</v>
      </c>
      <c r="F10" s="65">
        <f>'Паспорт (показатели)'!F10</f>
        <v>0.76</v>
      </c>
      <c r="G10" s="65">
        <f>'Паспорт (показатели)'!G10</f>
        <v>0.76</v>
      </c>
      <c r="H10" s="65">
        <f>'Паспорт (показатели)'!H10</f>
        <v>0.76</v>
      </c>
      <c r="I10" s="65">
        <f>'Паспорт (показатели)'!I10</f>
        <v>0.76</v>
      </c>
      <c r="J10" s="65">
        <f>'Паспорт (показатели)'!J10</f>
        <v>0</v>
      </c>
      <c r="K10" s="65">
        <f>'Паспорт (показатели)'!K10</f>
        <v>0</v>
      </c>
      <c r="L10" s="65">
        <f>'Паспорт (показатели)'!L10</f>
        <v>0</v>
      </c>
    </row>
    <row r="11" spans="1:12" ht="38.25">
      <c r="A11" s="272"/>
      <c r="B11" s="272"/>
      <c r="C11" s="66" t="s">
        <v>32</v>
      </c>
      <c r="D11" s="61" t="s">
        <v>25</v>
      </c>
      <c r="E11" s="65">
        <f>'Паспорт (показатели)'!E11</f>
        <v>0.471</v>
      </c>
      <c r="F11" s="65">
        <f>'Паспорт (показатели)'!F11</f>
        <v>1.23</v>
      </c>
      <c r="G11" s="65">
        <f>'Паспорт (показатели)'!G11</f>
        <v>1.23</v>
      </c>
      <c r="H11" s="65">
        <f>'Паспорт (показатели)'!H11</f>
        <v>1.23</v>
      </c>
      <c r="I11" s="65">
        <f>'Паспорт (показатели)'!I11</f>
        <v>1.23</v>
      </c>
      <c r="J11" s="65">
        <f>'Паспорт (показатели)'!J11</f>
        <v>0</v>
      </c>
      <c r="K11" s="65">
        <f>'Паспорт (показатели)'!K11</f>
        <v>0</v>
      </c>
      <c r="L11" s="65">
        <f>'Паспорт (показатели)'!L11</f>
        <v>0</v>
      </c>
    </row>
    <row r="12" spans="1:12" ht="15">
      <c r="A12" s="276" t="s">
        <v>93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</row>
    <row r="13" spans="1:12" ht="15">
      <c r="A13" s="269" t="s">
        <v>95</v>
      </c>
      <c r="B13" s="270"/>
      <c r="C13" s="271"/>
      <c r="D13" s="61" t="s">
        <v>94</v>
      </c>
      <c r="E13" s="100"/>
      <c r="F13" s="181">
        <f>'Перечень мероприятий'!L18</f>
        <v>1286.804</v>
      </c>
      <c r="G13" s="181">
        <f>'Перечень мероприятий'!M18</f>
        <v>1259.0829999999999</v>
      </c>
      <c r="H13" s="181">
        <f>'Перечень мероприятий'!N18</f>
        <v>0</v>
      </c>
      <c r="I13" s="181">
        <f>'Перечень мероприятий'!O18</f>
        <v>0</v>
      </c>
      <c r="J13" s="100"/>
      <c r="K13" s="100"/>
      <c r="L13" s="100"/>
    </row>
    <row r="14" spans="1:12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>
      <c r="A16" s="67"/>
      <c r="B16" s="266" t="s">
        <v>360</v>
      </c>
      <c r="C16" s="266"/>
      <c r="D16" s="266"/>
      <c r="E16" s="266"/>
      <c r="F16" s="266"/>
      <c r="G16" s="266"/>
      <c r="H16" s="266"/>
      <c r="I16" s="266"/>
      <c r="J16" s="266"/>
      <c r="K16" s="266"/>
      <c r="L16" s="67"/>
    </row>
    <row r="17" spans="1:12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42" customHeight="1">
      <c r="A18" s="67"/>
      <c r="B18" s="67"/>
      <c r="C18" s="267" t="s">
        <v>432</v>
      </c>
      <c r="D18" s="268"/>
      <c r="E18" s="268"/>
      <c r="F18" s="268"/>
      <c r="G18" s="268"/>
      <c r="H18" s="268"/>
      <c r="I18" s="268"/>
      <c r="J18" s="67"/>
      <c r="K18" s="67"/>
      <c r="L18" s="67"/>
    </row>
  </sheetData>
  <sheetProtection/>
  <mergeCells count="15">
    <mergeCell ref="B16:K16"/>
    <mergeCell ref="C18:I18"/>
    <mergeCell ref="A13:C13"/>
    <mergeCell ref="A9:A11"/>
    <mergeCell ref="B9:B11"/>
    <mergeCell ref="A7:L7"/>
    <mergeCell ref="A12:L12"/>
    <mergeCell ref="A1:L1"/>
    <mergeCell ref="C2:I2"/>
    <mergeCell ref="A3:L3"/>
    <mergeCell ref="A4:A5"/>
    <mergeCell ref="B4:B5"/>
    <mergeCell ref="C4:C5"/>
    <mergeCell ref="D4:D5"/>
    <mergeCell ref="F4:L4"/>
  </mergeCells>
  <printOptions horizontalCentered="1"/>
  <pageMargins left="0.3937007874015748" right="0.3937007874015748" top="0.984251968503937" bottom="0.3937007874015748" header="0.11811023622047245" footer="0.1968503937007874"/>
  <pageSetup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7"/>
  <sheetViews>
    <sheetView view="pageBreakPreview" zoomScale="85" zoomScaleSheetLayoutView="85" zoomScalePageLayoutView="0" workbookViewId="0" topLeftCell="A1">
      <selection activeCell="B15" sqref="B15:J15"/>
    </sheetView>
  </sheetViews>
  <sheetFormatPr defaultColWidth="9.140625" defaultRowHeight="15"/>
  <cols>
    <col min="1" max="1" width="4.421875" style="0" customWidth="1"/>
    <col min="2" max="10" width="15.421875" style="11" customWidth="1"/>
  </cols>
  <sheetData>
    <row r="1" spans="2:10" ht="42.75" customHeight="1">
      <c r="B1" s="198" t="s">
        <v>139</v>
      </c>
      <c r="C1" s="198"/>
      <c r="D1" s="198"/>
      <c r="E1" s="198"/>
      <c r="F1" s="198"/>
      <c r="G1" s="198"/>
      <c r="H1" s="198"/>
      <c r="I1" s="198"/>
      <c r="J1" s="198"/>
    </row>
    <row r="2" spans="2:10" ht="15">
      <c r="B2" s="182"/>
      <c r="C2" s="182"/>
      <c r="D2" s="182"/>
      <c r="E2" s="182"/>
      <c r="F2" s="182"/>
      <c r="G2" s="182"/>
      <c r="H2" s="182"/>
      <c r="I2" s="182"/>
      <c r="J2" s="182"/>
    </row>
    <row r="3" spans="2:10" ht="15">
      <c r="B3" s="182"/>
      <c r="C3" s="182"/>
      <c r="D3" s="182"/>
      <c r="E3" s="182"/>
      <c r="F3" s="182"/>
      <c r="G3" s="182"/>
      <c r="H3" s="182"/>
      <c r="I3" s="182"/>
      <c r="J3" s="182"/>
    </row>
    <row r="4" spans="2:10" ht="15.75">
      <c r="B4" s="211" t="s">
        <v>361</v>
      </c>
      <c r="C4" s="211"/>
      <c r="D4" s="211"/>
      <c r="E4" s="211"/>
      <c r="F4" s="211"/>
      <c r="G4" s="211"/>
      <c r="H4" s="211"/>
      <c r="I4" s="211"/>
      <c r="J4" s="211"/>
    </row>
    <row r="5" spans="2:10" ht="15.75">
      <c r="B5" s="183"/>
      <c r="C5" s="184"/>
      <c r="D5" s="184"/>
      <c r="E5" s="184"/>
      <c r="F5" s="184"/>
      <c r="G5" s="184"/>
      <c r="H5" s="184"/>
      <c r="I5" s="184"/>
      <c r="J5" s="184"/>
    </row>
    <row r="6" spans="2:10" ht="15.75">
      <c r="B6" s="211" t="s">
        <v>362</v>
      </c>
      <c r="C6" s="211"/>
      <c r="D6" s="211"/>
      <c r="E6" s="211"/>
      <c r="F6" s="211"/>
      <c r="G6" s="211"/>
      <c r="H6" s="211"/>
      <c r="I6" s="211"/>
      <c r="J6" s="211"/>
    </row>
    <row r="7" spans="2:10" ht="15.75">
      <c r="B7" s="277" t="s">
        <v>363</v>
      </c>
      <c r="C7" s="277"/>
      <c r="D7" s="277"/>
      <c r="E7" s="277"/>
      <c r="F7" s="277"/>
      <c r="G7" s="277"/>
      <c r="H7" s="277"/>
      <c r="I7" s="277"/>
      <c r="J7" s="277"/>
    </row>
    <row r="8" spans="2:10" ht="15.75">
      <c r="B8" s="277" t="s">
        <v>364</v>
      </c>
      <c r="C8" s="277"/>
      <c r="D8" s="277"/>
      <c r="E8" s="277"/>
      <c r="F8" s="277"/>
      <c r="G8" s="277"/>
      <c r="H8" s="277"/>
      <c r="I8" s="277"/>
      <c r="J8" s="277"/>
    </row>
    <row r="9" spans="2:10" ht="15.75">
      <c r="B9" s="277" t="s">
        <v>365</v>
      </c>
      <c r="C9" s="277"/>
      <c r="D9" s="277"/>
      <c r="E9" s="277"/>
      <c r="F9" s="277"/>
      <c r="G9" s="277"/>
      <c r="H9" s="277"/>
      <c r="I9" s="277"/>
      <c r="J9" s="277"/>
    </row>
    <row r="10" spans="2:10" ht="15.75">
      <c r="B10" s="277" t="s">
        <v>366</v>
      </c>
      <c r="C10" s="277"/>
      <c r="D10" s="277"/>
      <c r="E10" s="277"/>
      <c r="F10" s="277"/>
      <c r="G10" s="277"/>
      <c r="H10" s="277"/>
      <c r="I10" s="277"/>
      <c r="J10" s="277"/>
    </row>
    <row r="11" spans="2:10" ht="15.75">
      <c r="B11" s="277" t="s">
        <v>367</v>
      </c>
      <c r="C11" s="277"/>
      <c r="D11" s="277"/>
      <c r="E11" s="277"/>
      <c r="F11" s="277"/>
      <c r="G11" s="277"/>
      <c r="H11" s="277"/>
      <c r="I11" s="277"/>
      <c r="J11" s="277"/>
    </row>
    <row r="12" spans="2:10" ht="15.75">
      <c r="B12" s="183"/>
      <c r="C12" s="184"/>
      <c r="D12" s="184"/>
      <c r="E12" s="184"/>
      <c r="F12" s="184"/>
      <c r="G12" s="184"/>
      <c r="H12" s="184"/>
      <c r="I12" s="184"/>
      <c r="J12" s="184"/>
    </row>
    <row r="13" spans="2:10" ht="52.5" customHeight="1">
      <c r="B13" s="211" t="s">
        <v>368</v>
      </c>
      <c r="C13" s="211"/>
      <c r="D13" s="211"/>
      <c r="E13" s="211"/>
      <c r="F13" s="211"/>
      <c r="G13" s="211"/>
      <c r="H13" s="211"/>
      <c r="I13" s="211"/>
      <c r="J13" s="211"/>
    </row>
    <row r="14" spans="2:10" ht="15.75">
      <c r="B14" s="183"/>
      <c r="C14" s="184"/>
      <c r="D14" s="184"/>
      <c r="E14" s="184"/>
      <c r="F14" s="184"/>
      <c r="G14" s="184"/>
      <c r="H14" s="184"/>
      <c r="I14" s="184"/>
      <c r="J14" s="184"/>
    </row>
    <row r="15" spans="2:10" ht="37.5" customHeight="1">
      <c r="B15" s="211" t="s">
        <v>369</v>
      </c>
      <c r="C15" s="211"/>
      <c r="D15" s="211"/>
      <c r="E15" s="211"/>
      <c r="F15" s="211"/>
      <c r="G15" s="211"/>
      <c r="H15" s="211"/>
      <c r="I15" s="211"/>
      <c r="J15" s="211"/>
    </row>
    <row r="16" spans="2:10" ht="15.75">
      <c r="B16" s="183"/>
      <c r="C16" s="184"/>
      <c r="D16" s="184"/>
      <c r="E16" s="184"/>
      <c r="F16" s="184"/>
      <c r="G16" s="184"/>
      <c r="H16" s="184"/>
      <c r="I16" s="184"/>
      <c r="J16" s="184"/>
    </row>
    <row r="17" spans="2:10" ht="35.25" customHeight="1">
      <c r="B17" s="211" t="s">
        <v>370</v>
      </c>
      <c r="C17" s="211"/>
      <c r="D17" s="211"/>
      <c r="E17" s="211"/>
      <c r="F17" s="211"/>
      <c r="G17" s="211"/>
      <c r="H17" s="211"/>
      <c r="I17" s="211"/>
      <c r="J17" s="211"/>
    </row>
    <row r="18" spans="2:10" ht="15.75">
      <c r="B18" s="183"/>
      <c r="C18" s="184"/>
      <c r="D18" s="184"/>
      <c r="E18" s="184"/>
      <c r="F18" s="184"/>
      <c r="G18" s="184"/>
      <c r="H18" s="184"/>
      <c r="I18" s="184"/>
      <c r="J18" s="184"/>
    </row>
    <row r="19" spans="2:10" ht="15.75">
      <c r="B19" s="211" t="s">
        <v>371</v>
      </c>
      <c r="C19" s="211"/>
      <c r="D19" s="211"/>
      <c r="E19" s="211"/>
      <c r="F19" s="211"/>
      <c r="G19" s="211"/>
      <c r="H19" s="211"/>
      <c r="I19" s="211"/>
      <c r="J19" s="211"/>
    </row>
    <row r="20" spans="2:10" ht="15.75">
      <c r="B20" s="183"/>
      <c r="C20" s="184"/>
      <c r="D20" s="184"/>
      <c r="E20" s="184"/>
      <c r="F20" s="184"/>
      <c r="G20" s="184"/>
      <c r="H20" s="184"/>
      <c r="I20" s="184"/>
      <c r="J20" s="184"/>
    </row>
    <row r="21" spans="2:10" ht="15.75">
      <c r="B21" s="211" t="s">
        <v>372</v>
      </c>
      <c r="C21" s="211"/>
      <c r="D21" s="211"/>
      <c r="E21" s="211"/>
      <c r="F21" s="211"/>
      <c r="G21" s="211"/>
      <c r="H21" s="211"/>
      <c r="I21" s="211"/>
      <c r="J21" s="211"/>
    </row>
    <row r="22" spans="2:10" ht="15.75">
      <c r="B22" s="183"/>
      <c r="C22" s="184"/>
      <c r="D22" s="184"/>
      <c r="E22" s="184"/>
      <c r="F22" s="184"/>
      <c r="G22" s="184"/>
      <c r="H22" s="184"/>
      <c r="I22" s="184"/>
      <c r="J22" s="184"/>
    </row>
    <row r="23" spans="2:10" ht="15.75">
      <c r="B23" s="211" t="s">
        <v>373</v>
      </c>
      <c r="C23" s="211"/>
      <c r="D23" s="211"/>
      <c r="E23" s="211"/>
      <c r="F23" s="211"/>
      <c r="G23" s="211"/>
      <c r="H23" s="211"/>
      <c r="I23" s="211"/>
      <c r="J23" s="211"/>
    </row>
    <row r="24" spans="2:10" ht="15.75">
      <c r="B24" s="28"/>
      <c r="C24" s="29"/>
      <c r="D24" s="29"/>
      <c r="E24" s="29"/>
      <c r="F24" s="29"/>
      <c r="G24" s="29"/>
      <c r="H24" s="29"/>
      <c r="I24" s="29"/>
      <c r="J24" s="29"/>
    </row>
    <row r="25" spans="2:10" ht="15.75">
      <c r="B25" s="29"/>
      <c r="C25" s="29"/>
      <c r="D25" s="29"/>
      <c r="E25" s="29"/>
      <c r="F25" s="29"/>
      <c r="G25" s="29"/>
      <c r="H25" s="29"/>
      <c r="I25" s="29"/>
      <c r="J25" s="29"/>
    </row>
    <row r="26" spans="2:10" ht="15.75">
      <c r="B26" s="29"/>
      <c r="C26" s="29"/>
      <c r="D26" s="29"/>
      <c r="E26" s="29"/>
      <c r="F26" s="29"/>
      <c r="G26" s="29"/>
      <c r="H26" s="29"/>
      <c r="I26" s="29"/>
      <c r="J26" s="29"/>
    </row>
    <row r="27" spans="2:10" ht="15.75"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/>
  <mergeCells count="14">
    <mergeCell ref="B21:J21"/>
    <mergeCell ref="B23:J23"/>
    <mergeCell ref="B9:J9"/>
    <mergeCell ref="B10:J10"/>
    <mergeCell ref="B11:J11"/>
    <mergeCell ref="B13:J13"/>
    <mergeCell ref="B15:J15"/>
    <mergeCell ref="B17:J17"/>
    <mergeCell ref="B1:J1"/>
    <mergeCell ref="B4:J4"/>
    <mergeCell ref="B6:J6"/>
    <mergeCell ref="B7:J7"/>
    <mergeCell ref="B8:J8"/>
    <mergeCell ref="B19:J1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36" customWidth="1"/>
    <col min="2" max="2" width="91.00390625" style="36" customWidth="1"/>
    <col min="3" max="3" width="17.140625" style="54" customWidth="1"/>
    <col min="4" max="16384" width="9.140625" style="36" customWidth="1"/>
  </cols>
  <sheetData>
    <row r="2" spans="1:3" ht="15">
      <c r="A2" s="192" t="s">
        <v>117</v>
      </c>
      <c r="B2" s="192"/>
      <c r="C2" s="192"/>
    </row>
    <row r="3" ht="15">
      <c r="A3" s="35"/>
    </row>
    <row r="4" spans="1:3" ht="15">
      <c r="A4" s="35" t="s">
        <v>118</v>
      </c>
      <c r="B4" s="35" t="s">
        <v>119</v>
      </c>
      <c r="C4" s="54" t="s">
        <v>471</v>
      </c>
    </row>
    <row r="5" spans="1:3" ht="15">
      <c r="A5" s="20" t="s">
        <v>120</v>
      </c>
      <c r="B5" s="35" t="s">
        <v>137</v>
      </c>
      <c r="C5" s="54">
        <v>2</v>
      </c>
    </row>
    <row r="6" spans="1:3" ht="15">
      <c r="A6" s="20" t="s">
        <v>120</v>
      </c>
      <c r="B6" s="35" t="s">
        <v>138</v>
      </c>
      <c r="C6" s="54">
        <v>3</v>
      </c>
    </row>
    <row r="7" spans="1:3" ht="15">
      <c r="A7" s="20" t="s">
        <v>120</v>
      </c>
      <c r="B7" s="35" t="s">
        <v>134</v>
      </c>
      <c r="C7" s="54">
        <v>4</v>
      </c>
    </row>
    <row r="8" spans="1:3" ht="30">
      <c r="A8" s="35" t="s">
        <v>72</v>
      </c>
      <c r="B8" s="35" t="s">
        <v>133</v>
      </c>
      <c r="C8" s="54" t="s">
        <v>151</v>
      </c>
    </row>
    <row r="9" spans="1:2" ht="15">
      <c r="A9" s="35" t="s">
        <v>120</v>
      </c>
      <c r="B9" s="35" t="s">
        <v>121</v>
      </c>
    </row>
    <row r="10" spans="1:2" ht="30">
      <c r="A10" s="35" t="s">
        <v>120</v>
      </c>
      <c r="B10" s="35" t="s">
        <v>135</v>
      </c>
    </row>
    <row r="11" spans="1:3" ht="45">
      <c r="A11" s="35" t="s">
        <v>81</v>
      </c>
      <c r="B11" s="35" t="s">
        <v>136</v>
      </c>
      <c r="C11" s="54" t="s">
        <v>472</v>
      </c>
    </row>
    <row r="12" spans="1:3" ht="15">
      <c r="A12" s="35" t="s">
        <v>120</v>
      </c>
      <c r="B12" s="35" t="s">
        <v>122</v>
      </c>
      <c r="C12" s="54" t="s">
        <v>153</v>
      </c>
    </row>
    <row r="13" spans="1:3" ht="30">
      <c r="A13" s="35" t="s">
        <v>120</v>
      </c>
      <c r="B13" s="35" t="s">
        <v>123</v>
      </c>
      <c r="C13" s="54" t="s">
        <v>353</v>
      </c>
    </row>
    <row r="14" spans="1:3" ht="15.75" customHeight="1">
      <c r="A14" s="35" t="s">
        <v>120</v>
      </c>
      <c r="B14" s="35" t="s">
        <v>124</v>
      </c>
      <c r="C14" s="54" t="s">
        <v>353</v>
      </c>
    </row>
    <row r="15" spans="1:3" ht="30">
      <c r="A15" s="35" t="s">
        <v>125</v>
      </c>
      <c r="B15" s="35" t="s">
        <v>126</v>
      </c>
      <c r="C15" s="54" t="s">
        <v>473</v>
      </c>
    </row>
    <row r="16" spans="1:3" ht="15">
      <c r="A16" s="35" t="s">
        <v>127</v>
      </c>
      <c r="B16" s="35" t="s">
        <v>128</v>
      </c>
      <c r="C16" s="54" t="s">
        <v>354</v>
      </c>
    </row>
    <row r="17" spans="1:3" ht="15">
      <c r="A17" s="35" t="s">
        <v>120</v>
      </c>
      <c r="B17" s="35" t="s">
        <v>129</v>
      </c>
      <c r="C17" s="54" t="s">
        <v>355</v>
      </c>
    </row>
    <row r="18" spans="1:3" ht="15">
      <c r="A18" s="35" t="s">
        <v>120</v>
      </c>
      <c r="B18" s="35" t="s">
        <v>130</v>
      </c>
      <c r="C18" s="54" t="s">
        <v>356</v>
      </c>
    </row>
    <row r="19" spans="1:3" ht="30">
      <c r="A19" s="35" t="s">
        <v>105</v>
      </c>
      <c r="B19" s="35" t="s">
        <v>131</v>
      </c>
      <c r="C19" s="54" t="s">
        <v>474</v>
      </c>
    </row>
    <row r="20" spans="1:3" ht="15.75" customHeight="1">
      <c r="A20" s="35" t="s">
        <v>132</v>
      </c>
      <c r="B20" s="35" t="s">
        <v>91</v>
      </c>
      <c r="C20" s="54" t="s">
        <v>475</v>
      </c>
    </row>
    <row r="21" spans="1:3" ht="15">
      <c r="A21" s="36" t="s">
        <v>312</v>
      </c>
      <c r="B21" s="36" t="s">
        <v>139</v>
      </c>
      <c r="C21" s="54" t="s">
        <v>476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view="pageBreakPreview" zoomScale="85" zoomScaleSheetLayoutView="85" zoomScalePageLayoutView="0" workbookViewId="0" topLeftCell="A1">
      <selection activeCell="H20" sqref="H20"/>
    </sheetView>
  </sheetViews>
  <sheetFormatPr defaultColWidth="9.140625" defaultRowHeight="15"/>
  <cols>
    <col min="1" max="1" width="4.28125" style="18" customWidth="1"/>
    <col min="2" max="2" width="91.00390625" style="18" customWidth="1"/>
    <col min="3" max="3" width="17.140625" style="21" customWidth="1"/>
    <col min="4" max="16384" width="9.140625" style="18" customWidth="1"/>
  </cols>
  <sheetData>
    <row r="2" spans="1:3" ht="15">
      <c r="A2" s="192" t="s">
        <v>117</v>
      </c>
      <c r="B2" s="192"/>
      <c r="C2" s="192"/>
    </row>
    <row r="3" ht="15">
      <c r="A3" s="19"/>
    </row>
    <row r="4" spans="1:2" ht="15">
      <c r="A4" s="19" t="s">
        <v>118</v>
      </c>
      <c r="B4" s="19" t="s">
        <v>119</v>
      </c>
    </row>
    <row r="5" spans="1:3" ht="15.75">
      <c r="A5" s="20" t="s">
        <v>120</v>
      </c>
      <c r="B5" s="19" t="s">
        <v>137</v>
      </c>
      <c r="C5" s="22" t="s">
        <v>357</v>
      </c>
    </row>
    <row r="6" spans="1:3" ht="15.75">
      <c r="A6" s="20" t="s">
        <v>120</v>
      </c>
      <c r="B6" s="19" t="s">
        <v>138</v>
      </c>
      <c r="C6" s="22" t="s">
        <v>357</v>
      </c>
    </row>
    <row r="7" spans="1:3" ht="15.75">
      <c r="A7" s="20" t="s">
        <v>120</v>
      </c>
      <c r="B7" s="19" t="s">
        <v>134</v>
      </c>
      <c r="C7" s="23" t="s">
        <v>357</v>
      </c>
    </row>
    <row r="8" spans="1:3" ht="30">
      <c r="A8" s="19" t="s">
        <v>72</v>
      </c>
      <c r="B8" s="19" t="s">
        <v>133</v>
      </c>
      <c r="C8" s="193" t="s">
        <v>357</v>
      </c>
    </row>
    <row r="9" spans="1:3" ht="15">
      <c r="A9" s="19" t="s">
        <v>120</v>
      </c>
      <c r="B9" s="19" t="s">
        <v>121</v>
      </c>
      <c r="C9" s="193"/>
    </row>
    <row r="10" spans="1:3" ht="30">
      <c r="A10" s="19" t="s">
        <v>120</v>
      </c>
      <c r="B10" s="19" t="s">
        <v>135</v>
      </c>
      <c r="C10" s="193"/>
    </row>
    <row r="11" spans="1:3" ht="45">
      <c r="A11" s="19" t="s">
        <v>81</v>
      </c>
      <c r="B11" s="19" t="s">
        <v>136</v>
      </c>
      <c r="C11" s="26" t="s">
        <v>357</v>
      </c>
    </row>
    <row r="12" spans="1:3" ht="15.75">
      <c r="A12" s="19" t="s">
        <v>120</v>
      </c>
      <c r="B12" s="19" t="s">
        <v>122</v>
      </c>
      <c r="C12" s="22" t="s">
        <v>357</v>
      </c>
    </row>
    <row r="13" spans="1:3" ht="30">
      <c r="A13" s="19" t="s">
        <v>120</v>
      </c>
      <c r="B13" s="19" t="s">
        <v>123</v>
      </c>
      <c r="C13" s="193" t="s">
        <v>357</v>
      </c>
    </row>
    <row r="14" spans="1:3" ht="15.75" customHeight="1">
      <c r="A14" s="19" t="s">
        <v>120</v>
      </c>
      <c r="B14" s="19" t="s">
        <v>124</v>
      </c>
      <c r="C14" s="193"/>
    </row>
    <row r="15" spans="1:2" ht="30">
      <c r="A15" s="19" t="s">
        <v>125</v>
      </c>
      <c r="B15" s="19" t="s">
        <v>126</v>
      </c>
    </row>
    <row r="16" spans="1:3" ht="15.75">
      <c r="A16" s="19" t="s">
        <v>127</v>
      </c>
      <c r="B16" s="19" t="s">
        <v>128</v>
      </c>
      <c r="C16" s="22" t="s">
        <v>357</v>
      </c>
    </row>
    <row r="17" spans="1:3" ht="15.75">
      <c r="A17" s="19" t="s">
        <v>120</v>
      </c>
      <c r="B17" s="19" t="s">
        <v>129</v>
      </c>
      <c r="C17" s="22" t="s">
        <v>357</v>
      </c>
    </row>
    <row r="18" spans="1:3" ht="15.75">
      <c r="A18" s="19" t="s">
        <v>120</v>
      </c>
      <c r="B18" s="19" t="s">
        <v>130</v>
      </c>
      <c r="C18" s="22" t="s">
        <v>357</v>
      </c>
    </row>
    <row r="19" spans="1:3" ht="30">
      <c r="A19" s="19" t="s">
        <v>105</v>
      </c>
      <c r="B19" s="19" t="s">
        <v>131</v>
      </c>
      <c r="C19" s="27" t="s">
        <v>357</v>
      </c>
    </row>
    <row r="20" spans="1:3" ht="15.75" customHeight="1">
      <c r="A20" s="35" t="s">
        <v>132</v>
      </c>
      <c r="B20" s="19" t="s">
        <v>91</v>
      </c>
      <c r="C20" s="33" t="s">
        <v>357</v>
      </c>
    </row>
    <row r="21" spans="1:2" ht="15">
      <c r="A21" s="36" t="s">
        <v>312</v>
      </c>
      <c r="B21" s="18" t="s">
        <v>139</v>
      </c>
    </row>
  </sheetData>
  <sheetProtection/>
  <mergeCells count="3">
    <mergeCell ref="A2:C2"/>
    <mergeCell ref="C8:C10"/>
    <mergeCell ref="C13:C14"/>
  </mergeCells>
  <hyperlinks>
    <hyperlink ref="C5" location="'Паспорт (сведения)'!A2" display="Ссылка на лист"/>
    <hyperlink ref="C6" location="'Паспорт (показатели)'!Область_печати" display="Ссылка на лист"/>
    <hyperlink ref="C12" location="'Процент износа'!A1" display="Ссылка на лист"/>
    <hyperlink ref="C16" location="'Перечень мероприятий'!A1" display="Ссылка на лист"/>
    <hyperlink ref="C17" location="'График реализации'!A1" display="Ссылка на лист"/>
    <hyperlink ref="C18" location="'План финансирования'!A1" display="Ссылка на лист"/>
    <hyperlink ref="C20" location="'Расчет эффективности'!A1" display="Ссылка на лист"/>
    <hyperlink ref="C7" location="Содержание!A1" display="Ссылка на лист"/>
    <hyperlink ref="C8" location="Лист3!A1" display="Лист2"/>
    <hyperlink ref="C11" location="Лист5!A1" display="Ссылка на лист"/>
    <hyperlink ref="C13" location="Лист6!A1" display="Лист5"/>
    <hyperlink ref="C19" location="'Расчет тарифов'!A1" display="Ссылка на лист"/>
    <hyperlink ref="C8:C10" location="Лист2!A1" display="Ссылка на лист"/>
    <hyperlink ref="C13:C14" location="Лист5!A1" display="Ссылка на лист"/>
  </hyperlink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85" zoomScaleSheetLayoutView="85" zoomScalePageLayoutView="0" workbookViewId="0" topLeftCell="A1">
      <selection activeCell="B8" sqref="B8"/>
    </sheetView>
  </sheetViews>
  <sheetFormatPr defaultColWidth="9.140625" defaultRowHeight="15"/>
  <cols>
    <col min="1" max="1" width="48.28125" style="0" customWidth="1"/>
    <col min="2" max="2" width="76.7109375" style="0" customWidth="1"/>
  </cols>
  <sheetData>
    <row r="2" spans="1:3" ht="15" customHeight="1">
      <c r="A2" s="196" t="s">
        <v>11</v>
      </c>
      <c r="B2" s="196"/>
      <c r="C2" s="1"/>
    </row>
    <row r="3" spans="1:2" ht="15.75">
      <c r="A3" s="194" t="str">
        <f>название</f>
        <v>ООО "Теплосеть" </v>
      </c>
      <c r="B3" s="194"/>
    </row>
    <row r="4" spans="1:2" ht="15">
      <c r="A4" s="195" t="s">
        <v>0</v>
      </c>
      <c r="B4" s="195"/>
    </row>
    <row r="5" spans="1:2" ht="59.25" customHeight="1">
      <c r="A5" s="89" t="s">
        <v>12</v>
      </c>
      <c r="B5" s="90" t="str">
        <f>название</f>
        <v>ООО "Теплосеть" </v>
      </c>
    </row>
    <row r="6" spans="1:2" ht="59.25" customHeight="1">
      <c r="A6" s="89" t="s">
        <v>1</v>
      </c>
      <c r="B6" s="91" t="s">
        <v>376</v>
      </c>
    </row>
    <row r="7" spans="1:2" ht="59.25" customHeight="1">
      <c r="A7" s="89" t="s">
        <v>2</v>
      </c>
      <c r="B7" s="91" t="str">
        <f>CONCATENATE(Титульный!L22,Титульный!O22,Титульный!P22)</f>
        <v>2020─2023</v>
      </c>
    </row>
    <row r="8" spans="1:2" ht="59.25" customHeight="1">
      <c r="A8" s="89" t="s">
        <v>3</v>
      </c>
      <c r="B8" s="91" t="s">
        <v>469</v>
      </c>
    </row>
    <row r="9" spans="1:2" ht="59.25" customHeight="1">
      <c r="A9" s="89" t="s">
        <v>4</v>
      </c>
      <c r="B9" s="91" t="s">
        <v>477</v>
      </c>
    </row>
    <row r="10" spans="1:2" ht="81.75" customHeight="1">
      <c r="A10" s="89" t="s">
        <v>5</v>
      </c>
      <c r="B10" s="91" t="s">
        <v>377</v>
      </c>
    </row>
    <row r="11" spans="1:2" ht="59.25" customHeight="1">
      <c r="A11" s="89" t="s">
        <v>6</v>
      </c>
      <c r="B11" s="91" t="s">
        <v>378</v>
      </c>
    </row>
    <row r="12" spans="1:2" ht="59.25" customHeight="1">
      <c r="A12" s="89" t="s">
        <v>7</v>
      </c>
      <c r="B12" s="91" t="s">
        <v>379</v>
      </c>
    </row>
    <row r="13" spans="1:2" ht="59.25" customHeight="1">
      <c r="A13" s="89" t="s">
        <v>8</v>
      </c>
      <c r="B13" s="91" t="s">
        <v>380</v>
      </c>
    </row>
    <row r="14" spans="1:2" ht="59.25" customHeight="1">
      <c r="A14" s="89" t="s">
        <v>9</v>
      </c>
      <c r="B14" s="92"/>
    </row>
    <row r="15" spans="1:2" ht="59.25" customHeight="1">
      <c r="A15" s="93" t="s">
        <v>10</v>
      </c>
      <c r="B15" s="94" t="str">
        <f>ответлицо</f>
        <v>Директор Королёва Ирина Ивановна</v>
      </c>
    </row>
    <row r="16" spans="1:2" ht="51.75" customHeight="1">
      <c r="A16" s="89" t="s">
        <v>140</v>
      </c>
      <c r="B16" s="95"/>
    </row>
    <row r="17" spans="1:2" ht="47.25">
      <c r="A17" s="89" t="s">
        <v>141</v>
      </c>
      <c r="B17" s="94" t="s">
        <v>381</v>
      </c>
    </row>
  </sheetData>
  <sheetProtection/>
  <mergeCells count="3">
    <mergeCell ref="A3:B3"/>
    <mergeCell ref="A4:B4"/>
    <mergeCell ref="A2:B2"/>
  </mergeCells>
  <printOptions horizontalCentered="1"/>
  <pageMargins left="0.984251968503937" right="0.3937007874015748" top="0.3937007874015748" bottom="0.3937007874015748" header="0.11811023622047245" footer="0.196850393700787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A4" sqref="A1:IV16384"/>
    </sheetView>
  </sheetViews>
  <sheetFormatPr defaultColWidth="9.140625" defaultRowHeight="15"/>
  <cols>
    <col min="1" max="1" width="6.421875" style="0" bestFit="1" customWidth="1"/>
    <col min="2" max="2" width="18.8515625" style="0" customWidth="1"/>
    <col min="3" max="3" width="52.140625" style="0" customWidth="1"/>
    <col min="4" max="4" width="11.140625" style="0" customWidth="1"/>
    <col min="5" max="5" width="13.140625" style="0" customWidth="1"/>
    <col min="10" max="12" width="0" style="0" hidden="1" customWidth="1"/>
  </cols>
  <sheetData>
    <row r="1" spans="1:12" ht="33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.75">
      <c r="A2" s="198" t="str">
        <f>название</f>
        <v>ООО "Теплосеть" </v>
      </c>
      <c r="B2" s="198"/>
      <c r="C2" s="198"/>
      <c r="D2" s="198"/>
      <c r="E2" s="198"/>
      <c r="F2" s="198"/>
      <c r="G2" s="198"/>
      <c r="H2" s="198"/>
      <c r="I2" s="198"/>
      <c r="J2" s="86"/>
      <c r="K2" s="86"/>
      <c r="L2" s="86"/>
    </row>
    <row r="3" spans="1:12" ht="19.5" customHeigh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38.25" customHeight="1">
      <c r="A4" s="197" t="s">
        <v>17</v>
      </c>
      <c r="B4" s="197" t="s">
        <v>26</v>
      </c>
      <c r="C4" s="197" t="s">
        <v>18</v>
      </c>
      <c r="D4" s="200" t="s">
        <v>19</v>
      </c>
      <c r="E4" s="69" t="s">
        <v>20</v>
      </c>
      <c r="F4" s="197" t="s">
        <v>27</v>
      </c>
      <c r="G4" s="197"/>
      <c r="H4" s="197"/>
      <c r="I4" s="197"/>
      <c r="J4" s="197"/>
      <c r="K4" s="197"/>
      <c r="L4" s="197"/>
    </row>
    <row r="5" spans="1:12" ht="15.75">
      <c r="A5" s="197"/>
      <c r="B5" s="197"/>
      <c r="C5" s="197"/>
      <c r="D5" s="201"/>
      <c r="E5" s="68">
        <v>2019</v>
      </c>
      <c r="F5" s="70">
        <v>2020</v>
      </c>
      <c r="G5" s="70">
        <v>2021</v>
      </c>
      <c r="H5" s="70">
        <v>2022</v>
      </c>
      <c r="I5" s="70">
        <v>2023</v>
      </c>
      <c r="J5" s="70" t="s">
        <v>44</v>
      </c>
      <c r="K5" s="70" t="s">
        <v>45</v>
      </c>
      <c r="L5" s="70" t="s">
        <v>46</v>
      </c>
    </row>
    <row r="6" spans="1:12" ht="15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71">
        <v>9</v>
      </c>
      <c r="J6" s="71">
        <v>10</v>
      </c>
      <c r="K6" s="71">
        <v>11</v>
      </c>
      <c r="L6" s="71">
        <v>12</v>
      </c>
    </row>
    <row r="7" spans="1:12" ht="15.75">
      <c r="A7" s="208" t="s">
        <v>382</v>
      </c>
      <c r="B7" s="209"/>
      <c r="C7" s="209"/>
      <c r="D7" s="209"/>
      <c r="E7" s="209"/>
      <c r="F7" s="209"/>
      <c r="G7" s="209"/>
      <c r="H7" s="209"/>
      <c r="I7" s="210"/>
      <c r="J7" s="71"/>
      <c r="K7" s="71"/>
      <c r="L7" s="71"/>
    </row>
    <row r="8" spans="1:12" ht="110.25">
      <c r="A8" s="72">
        <v>2</v>
      </c>
      <c r="B8" s="72" t="s">
        <v>22</v>
      </c>
      <c r="C8" s="73" t="s">
        <v>391</v>
      </c>
      <c r="D8" s="74" t="s">
        <v>23</v>
      </c>
      <c r="E8" s="75">
        <f>0/3530</f>
        <v>0</v>
      </c>
      <c r="F8" s="75">
        <f>E8</f>
        <v>0</v>
      </c>
      <c r="G8" s="75">
        <f>F8</f>
        <v>0</v>
      </c>
      <c r="H8" s="75">
        <f>G8</f>
        <v>0</v>
      </c>
      <c r="I8" s="75">
        <f>H8</f>
        <v>0</v>
      </c>
      <c r="J8" s="76"/>
      <c r="K8" s="76"/>
      <c r="L8" s="76"/>
    </row>
    <row r="9" spans="1:12" ht="47.25">
      <c r="A9" s="202">
        <v>3</v>
      </c>
      <c r="B9" s="202" t="s">
        <v>384</v>
      </c>
      <c r="C9" s="73" t="s">
        <v>30</v>
      </c>
      <c r="D9" s="74" t="s">
        <v>21</v>
      </c>
      <c r="E9" s="77">
        <v>6.4</v>
      </c>
      <c r="F9" s="77">
        <v>5.87</v>
      </c>
      <c r="G9" s="77">
        <v>5.87</v>
      </c>
      <c r="H9" s="77">
        <v>5.87</v>
      </c>
      <c r="I9" s="77">
        <v>5.87</v>
      </c>
      <c r="J9" s="76"/>
      <c r="K9" s="76"/>
      <c r="L9" s="76"/>
    </row>
    <row r="10" spans="1:12" ht="63">
      <c r="A10" s="203"/>
      <c r="B10" s="203"/>
      <c r="C10" s="73" t="s">
        <v>31</v>
      </c>
      <c r="D10" s="74" t="s">
        <v>25</v>
      </c>
      <c r="E10" s="78">
        <v>0.313</v>
      </c>
      <c r="F10" s="78">
        <v>0.76</v>
      </c>
      <c r="G10" s="78">
        <v>0.76</v>
      </c>
      <c r="H10" s="78">
        <v>0.76</v>
      </c>
      <c r="I10" s="78">
        <v>0.76</v>
      </c>
      <c r="J10" s="76"/>
      <c r="K10" s="76"/>
      <c r="L10" s="76"/>
    </row>
    <row r="11" spans="1:12" ht="63">
      <c r="A11" s="204"/>
      <c r="B11" s="204"/>
      <c r="C11" s="80" t="s">
        <v>32</v>
      </c>
      <c r="D11" s="74" t="s">
        <v>25</v>
      </c>
      <c r="E11" s="78">
        <v>0.471</v>
      </c>
      <c r="F11" s="78">
        <v>1.23</v>
      </c>
      <c r="G11" s="78">
        <v>1.23</v>
      </c>
      <c r="H11" s="78">
        <v>1.23</v>
      </c>
      <c r="I11" s="78">
        <v>1.23</v>
      </c>
      <c r="J11" s="76"/>
      <c r="K11" s="76"/>
      <c r="L11" s="76"/>
    </row>
    <row r="12" spans="1:12" ht="15.75">
      <c r="A12" s="79"/>
      <c r="B12" s="205" t="s">
        <v>383</v>
      </c>
      <c r="C12" s="206"/>
      <c r="D12" s="206"/>
      <c r="E12" s="206"/>
      <c r="F12" s="206"/>
      <c r="G12" s="206"/>
      <c r="H12" s="206"/>
      <c r="I12" s="207"/>
      <c r="J12" s="81"/>
      <c r="K12" s="81"/>
      <c r="L12" s="81"/>
    </row>
    <row r="13" spans="1:12" ht="52.5" customHeight="1">
      <c r="A13" s="202">
        <v>1</v>
      </c>
      <c r="B13" s="202" t="s">
        <v>384</v>
      </c>
      <c r="C13" s="80" t="s">
        <v>385</v>
      </c>
      <c r="D13" s="74" t="s">
        <v>386</v>
      </c>
      <c r="E13" s="82">
        <v>0.05604</v>
      </c>
      <c r="F13" s="82">
        <v>0.05604</v>
      </c>
      <c r="G13" s="82">
        <v>0.05604</v>
      </c>
      <c r="H13" s="82">
        <v>0.05604</v>
      </c>
      <c r="I13" s="82">
        <v>0.05604</v>
      </c>
      <c r="J13" s="83"/>
      <c r="K13" s="83"/>
      <c r="L13" s="83"/>
    </row>
    <row r="14" spans="1:12" ht="52.5" customHeight="1">
      <c r="A14" s="204"/>
      <c r="B14" s="204"/>
      <c r="C14" s="80" t="s">
        <v>385</v>
      </c>
      <c r="D14" s="74" t="s">
        <v>387</v>
      </c>
      <c r="E14" s="82">
        <v>0.05604</v>
      </c>
      <c r="F14" s="82">
        <v>0.05604</v>
      </c>
      <c r="G14" s="82">
        <v>0.05604</v>
      </c>
      <c r="H14" s="82">
        <v>0.05604</v>
      </c>
      <c r="I14" s="82">
        <v>0.05604</v>
      </c>
      <c r="J14" s="83"/>
      <c r="K14" s="83"/>
      <c r="L14" s="83"/>
    </row>
    <row r="15" spans="1:12" ht="94.5">
      <c r="A15" s="84">
        <v>2</v>
      </c>
      <c r="B15" s="84" t="s">
        <v>388</v>
      </c>
      <c r="C15" s="80" t="s">
        <v>389</v>
      </c>
      <c r="D15" s="74" t="s">
        <v>390</v>
      </c>
      <c r="E15" s="75">
        <f>0/1606</f>
        <v>0</v>
      </c>
      <c r="F15" s="75">
        <f>E15</f>
        <v>0</v>
      </c>
      <c r="G15" s="75">
        <f>F15</f>
        <v>0</v>
      </c>
      <c r="H15" s="75">
        <f>G15</f>
        <v>0</v>
      </c>
      <c r="I15" s="75">
        <f>H15</f>
        <v>0</v>
      </c>
      <c r="J15" s="83"/>
      <c r="K15" s="83"/>
      <c r="L15" s="83"/>
    </row>
  </sheetData>
  <sheetProtection/>
  <mergeCells count="14">
    <mergeCell ref="B9:B11"/>
    <mergeCell ref="A9:A11"/>
    <mergeCell ref="B12:I12"/>
    <mergeCell ref="B13:B14"/>
    <mergeCell ref="A13:A14"/>
    <mergeCell ref="A7:I7"/>
    <mergeCell ref="F4:L4"/>
    <mergeCell ref="A1:L1"/>
    <mergeCell ref="A3:L3"/>
    <mergeCell ref="A4:A5"/>
    <mergeCell ref="B4:B5"/>
    <mergeCell ref="C4:C5"/>
    <mergeCell ref="D4:D5"/>
    <mergeCell ref="A2:I2"/>
  </mergeCells>
  <printOptions horizontalCentered="1"/>
  <pageMargins left="0.3937007874015748" right="0.3937007874015748" top="0.984251968503937" bottom="0.3937007874015748" header="0.11811023622047245" footer="0.196850393700787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zoomScalePageLayoutView="0" workbookViewId="0" topLeftCell="A1">
      <selection activeCell="A23" sqref="A23:I23"/>
    </sheetView>
  </sheetViews>
  <sheetFormatPr defaultColWidth="9.140625" defaultRowHeight="15"/>
  <cols>
    <col min="1" max="9" width="15.421875" style="0" customWidth="1"/>
  </cols>
  <sheetData>
    <row r="1" spans="1:9" ht="42.75" customHeight="1">
      <c r="A1" s="198" t="s">
        <v>143</v>
      </c>
      <c r="B1" s="198"/>
      <c r="C1" s="198"/>
      <c r="D1" s="198"/>
      <c r="E1" s="198"/>
      <c r="F1" s="198"/>
      <c r="G1" s="198"/>
      <c r="H1" s="198"/>
      <c r="I1" s="198"/>
    </row>
    <row r="2" spans="1:9" ht="14.25" customHeight="1">
      <c r="A2" s="211" t="s">
        <v>455</v>
      </c>
      <c r="B2" s="211"/>
      <c r="C2" s="211"/>
      <c r="D2" s="211"/>
      <c r="E2" s="211"/>
      <c r="F2" s="211"/>
      <c r="G2" s="211"/>
      <c r="H2" s="211"/>
      <c r="I2" s="211"/>
    </row>
    <row r="3" spans="1:9" ht="14.25" customHeight="1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4.2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ht="14.25" customHeight="1">
      <c r="A5" s="211"/>
      <c r="B5" s="211"/>
      <c r="C5" s="211"/>
      <c r="D5" s="211"/>
      <c r="E5" s="211"/>
      <c r="F5" s="211"/>
      <c r="G5" s="211"/>
      <c r="H5" s="211"/>
      <c r="I5" s="211"/>
    </row>
    <row r="6" spans="1:9" ht="14.25" customHeight="1">
      <c r="A6" s="211"/>
      <c r="B6" s="211"/>
      <c r="C6" s="211"/>
      <c r="D6" s="211"/>
      <c r="E6" s="211"/>
      <c r="F6" s="211"/>
      <c r="G6" s="211"/>
      <c r="H6" s="211"/>
      <c r="I6" s="211"/>
    </row>
    <row r="7" spans="1:9" ht="14.25" customHeight="1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4.25" customHeight="1">
      <c r="A8" s="211"/>
      <c r="B8" s="211"/>
      <c r="C8" s="211"/>
      <c r="D8" s="211"/>
      <c r="E8" s="211"/>
      <c r="F8" s="211"/>
      <c r="G8" s="211"/>
      <c r="H8" s="211"/>
      <c r="I8" s="211"/>
    </row>
    <row r="9" spans="1:9" ht="14.25" customHeight="1">
      <c r="A9" s="211"/>
      <c r="B9" s="211"/>
      <c r="C9" s="211"/>
      <c r="D9" s="211"/>
      <c r="E9" s="211"/>
      <c r="F9" s="211"/>
      <c r="G9" s="211"/>
      <c r="H9" s="211"/>
      <c r="I9" s="211"/>
    </row>
    <row r="10" spans="1:9" ht="14.25" customHeight="1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 ht="14.25" customHeight="1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 ht="14.25" customHeight="1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 ht="14.25" customHeight="1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 ht="14.25" customHeight="1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 ht="14.25" customHeight="1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9" ht="14.25" customHeight="1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9" ht="15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ht="15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9" ht="8.25" customHeight="1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9" ht="41.25" customHeight="1">
      <c r="A20" s="211" t="s">
        <v>392</v>
      </c>
      <c r="B20" s="211"/>
      <c r="C20" s="211"/>
      <c r="D20" s="211"/>
      <c r="E20" s="211"/>
      <c r="F20" s="211"/>
      <c r="G20" s="211"/>
      <c r="H20" s="211"/>
      <c r="I20" s="211"/>
    </row>
    <row r="21" spans="1:9" ht="21.75" customHeight="1">
      <c r="A21" s="211" t="s">
        <v>393</v>
      </c>
      <c r="B21" s="211"/>
      <c r="C21" s="211"/>
      <c r="D21" s="211"/>
      <c r="E21" s="211"/>
      <c r="F21" s="211"/>
      <c r="G21" s="211"/>
      <c r="H21" s="211"/>
      <c r="I21" s="211"/>
    </row>
    <row r="22" spans="1:9" ht="19.5" customHeight="1">
      <c r="A22" s="211" t="s">
        <v>394</v>
      </c>
      <c r="B22" s="211"/>
      <c r="C22" s="211"/>
      <c r="D22" s="211"/>
      <c r="E22" s="211"/>
      <c r="F22" s="211"/>
      <c r="G22" s="211"/>
      <c r="H22" s="211"/>
      <c r="I22" s="211"/>
    </row>
    <row r="23" spans="1:9" ht="24" customHeight="1">
      <c r="A23" s="211" t="s">
        <v>395</v>
      </c>
      <c r="B23" s="211"/>
      <c r="C23" s="211"/>
      <c r="D23" s="211"/>
      <c r="E23" s="211"/>
      <c r="F23" s="211"/>
      <c r="G23" s="211"/>
      <c r="H23" s="211"/>
      <c r="I23" s="211"/>
    </row>
    <row r="24" spans="1:9" ht="14.2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9" ht="14.25" customHeight="1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4.25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4.2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4.25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4.2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4.25" customHeight="1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4.25" customHeight="1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4.25" customHeight="1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4.25" customHeight="1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4.25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4.25" customHeight="1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4.25" customHeight="1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/>
  <mergeCells count="6">
    <mergeCell ref="A23:I23"/>
    <mergeCell ref="A1:I1"/>
    <mergeCell ref="A2:I19"/>
    <mergeCell ref="A20:I20"/>
    <mergeCell ref="A21:I21"/>
    <mergeCell ref="A22:I22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SheetLayoutView="85" zoomScalePageLayoutView="0" workbookViewId="0" topLeftCell="A1">
      <selection activeCell="A2" sqref="A2:I8"/>
    </sheetView>
  </sheetViews>
  <sheetFormatPr defaultColWidth="9.140625" defaultRowHeight="15"/>
  <cols>
    <col min="1" max="9" width="15.421875" style="0" customWidth="1"/>
  </cols>
  <sheetData>
    <row r="1" spans="1:9" ht="42.75" customHeight="1">
      <c r="A1" s="198" t="s">
        <v>358</v>
      </c>
      <c r="B1" s="198"/>
      <c r="C1" s="198"/>
      <c r="D1" s="198"/>
      <c r="E1" s="198"/>
      <c r="F1" s="198"/>
      <c r="G1" s="198"/>
      <c r="H1" s="198"/>
      <c r="I1" s="198"/>
    </row>
    <row r="2" spans="1:9" ht="42.75" customHeight="1">
      <c r="A2" s="212" t="s">
        <v>465</v>
      </c>
      <c r="B2" s="212"/>
      <c r="C2" s="212"/>
      <c r="D2" s="212"/>
      <c r="E2" s="212"/>
      <c r="F2" s="212"/>
      <c r="G2" s="212"/>
      <c r="H2" s="212"/>
      <c r="I2" s="212"/>
    </row>
    <row r="3" spans="1:9" ht="42.75" customHeight="1">
      <c r="A3" s="212"/>
      <c r="B3" s="212"/>
      <c r="C3" s="212"/>
      <c r="D3" s="212"/>
      <c r="E3" s="212"/>
      <c r="F3" s="212"/>
      <c r="G3" s="212"/>
      <c r="H3" s="212"/>
      <c r="I3" s="212"/>
    </row>
    <row r="4" spans="1:9" ht="49.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9" ht="42.75" customHeight="1">
      <c r="A5" s="212"/>
      <c r="B5" s="212"/>
      <c r="C5" s="212"/>
      <c r="D5" s="212"/>
      <c r="E5" s="212"/>
      <c r="F5" s="212"/>
      <c r="G5" s="212"/>
      <c r="H5" s="212"/>
      <c r="I5" s="212"/>
    </row>
    <row r="6" spans="1:9" ht="42.75" customHeight="1">
      <c r="A6" s="212"/>
      <c r="B6" s="212"/>
      <c r="C6" s="212"/>
      <c r="D6" s="212"/>
      <c r="E6" s="212"/>
      <c r="F6" s="212"/>
      <c r="G6" s="212"/>
      <c r="H6" s="212"/>
      <c r="I6" s="212"/>
    </row>
    <row r="7" spans="1:9" ht="51" customHeight="1">
      <c r="A7" s="212"/>
      <c r="B7" s="212"/>
      <c r="C7" s="212"/>
      <c r="D7" s="212"/>
      <c r="E7" s="212"/>
      <c r="F7" s="212"/>
      <c r="G7" s="212"/>
      <c r="H7" s="212"/>
      <c r="I7" s="212"/>
    </row>
    <row r="8" spans="1:9" ht="42.75" customHeight="1">
      <c r="A8" s="212"/>
      <c r="B8" s="212"/>
      <c r="C8" s="212"/>
      <c r="D8" s="212"/>
      <c r="E8" s="212"/>
      <c r="F8" s="212"/>
      <c r="G8" s="212"/>
      <c r="H8" s="212"/>
      <c r="I8" s="212"/>
    </row>
  </sheetData>
  <sheetProtection/>
  <mergeCells count="2">
    <mergeCell ref="A1:I1"/>
    <mergeCell ref="A2:I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5" zoomScaleSheetLayoutView="85" zoomScalePageLayoutView="0" workbookViewId="0" topLeftCell="A1">
      <selection activeCell="A1" sqref="A1:I1"/>
    </sheetView>
  </sheetViews>
  <sheetFormatPr defaultColWidth="9.140625" defaultRowHeight="15"/>
  <cols>
    <col min="1" max="9" width="15.421875" style="0" customWidth="1"/>
  </cols>
  <sheetData>
    <row r="1" spans="1:9" ht="42.75" customHeight="1">
      <c r="A1" s="198" t="s">
        <v>144</v>
      </c>
      <c r="B1" s="198"/>
      <c r="C1" s="198"/>
      <c r="D1" s="198"/>
      <c r="E1" s="198"/>
      <c r="F1" s="198"/>
      <c r="G1" s="198"/>
      <c r="H1" s="198"/>
      <c r="I1" s="198"/>
    </row>
    <row r="2" spans="1:9" ht="20.25" customHeight="1">
      <c r="A2" s="213" t="s">
        <v>456</v>
      </c>
      <c r="B2" s="213"/>
      <c r="C2" s="213"/>
      <c r="D2" s="213"/>
      <c r="E2" s="213"/>
      <c r="F2" s="213"/>
      <c r="G2" s="213"/>
      <c r="H2" s="213"/>
      <c r="I2" s="213"/>
    </row>
    <row r="3" spans="1:9" ht="19.5" customHeight="1">
      <c r="A3" s="213" t="s">
        <v>457</v>
      </c>
      <c r="B3" s="213"/>
      <c r="C3" s="213"/>
      <c r="D3" s="213"/>
      <c r="E3" s="213"/>
      <c r="F3" s="213"/>
      <c r="G3" s="213"/>
      <c r="H3" s="213"/>
      <c r="I3" s="213"/>
    </row>
    <row r="4" spans="1:9" ht="20.25" customHeight="1">
      <c r="A4" s="213" t="s">
        <v>396</v>
      </c>
      <c r="B4" s="213"/>
      <c r="C4" s="213"/>
      <c r="D4" s="213"/>
      <c r="E4" s="213"/>
      <c r="F4" s="213"/>
      <c r="G4" s="213"/>
      <c r="H4" s="213"/>
      <c r="I4" s="213"/>
    </row>
    <row r="5" spans="1:9" ht="22.5" customHeight="1">
      <c r="A5" s="213" t="s">
        <v>397</v>
      </c>
      <c r="B5" s="213"/>
      <c r="C5" s="213"/>
      <c r="D5" s="213"/>
      <c r="E5" s="213"/>
      <c r="F5" s="213"/>
      <c r="G5" s="213"/>
      <c r="H5" s="213"/>
      <c r="I5" s="213"/>
    </row>
    <row r="6" spans="1:9" ht="18.75" customHeight="1">
      <c r="A6" s="213" t="s">
        <v>398</v>
      </c>
      <c r="B6" s="213"/>
      <c r="C6" s="213"/>
      <c r="D6" s="213"/>
      <c r="E6" s="213"/>
      <c r="F6" s="213"/>
      <c r="G6" s="213"/>
      <c r="H6" s="213"/>
      <c r="I6" s="213"/>
    </row>
    <row r="7" spans="1:9" ht="22.5" customHeight="1">
      <c r="A7" s="213" t="s">
        <v>399</v>
      </c>
      <c r="B7" s="213"/>
      <c r="C7" s="213"/>
      <c r="D7" s="213"/>
      <c r="E7" s="213"/>
      <c r="F7" s="213"/>
      <c r="G7" s="213"/>
      <c r="H7" s="213"/>
      <c r="I7" s="213"/>
    </row>
    <row r="8" spans="1:9" ht="14.25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 ht="14.25" customHeight="1">
      <c r="A9" s="213" t="s">
        <v>458</v>
      </c>
      <c r="B9" s="213"/>
      <c r="C9" s="213"/>
      <c r="D9" s="213"/>
      <c r="E9" s="213"/>
      <c r="F9" s="213"/>
      <c r="G9" s="213"/>
      <c r="H9" s="213"/>
      <c r="I9" s="213"/>
    </row>
    <row r="10" spans="1:9" ht="39" customHeight="1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ht="21" customHeight="1">
      <c r="A11" s="213" t="s">
        <v>400</v>
      </c>
      <c r="B11" s="213"/>
      <c r="C11" s="213"/>
      <c r="D11" s="213"/>
      <c r="E11" s="213"/>
      <c r="F11" s="213"/>
      <c r="G11" s="213"/>
      <c r="H11" s="213"/>
      <c r="I11" s="213"/>
    </row>
    <row r="12" spans="1:9" ht="38.25" customHeight="1">
      <c r="A12" s="213"/>
      <c r="B12" s="213"/>
      <c r="C12" s="213"/>
      <c r="D12" s="213"/>
      <c r="E12" s="213"/>
      <c r="F12" s="213"/>
      <c r="G12" s="213"/>
      <c r="H12" s="213"/>
      <c r="I12" s="213"/>
    </row>
    <row r="13" spans="1:9" ht="30.75" customHeight="1">
      <c r="A13" s="213" t="s">
        <v>459</v>
      </c>
      <c r="B13" s="213"/>
      <c r="C13" s="213"/>
      <c r="D13" s="213"/>
      <c r="E13" s="213"/>
      <c r="F13" s="213"/>
      <c r="G13" s="213"/>
      <c r="H13" s="213"/>
      <c r="I13" s="213"/>
    </row>
    <row r="14" spans="1:9" ht="45.75" customHeight="1">
      <c r="A14" s="213"/>
      <c r="B14" s="213"/>
      <c r="C14" s="213"/>
      <c r="D14" s="213"/>
      <c r="E14" s="213"/>
      <c r="F14" s="213"/>
      <c r="G14" s="213"/>
      <c r="H14" s="213"/>
      <c r="I14" s="213"/>
    </row>
    <row r="15" spans="1:9" ht="26.25" customHeight="1">
      <c r="A15" s="213" t="s">
        <v>466</v>
      </c>
      <c r="B15" s="213"/>
      <c r="C15" s="213"/>
      <c r="D15" s="213"/>
      <c r="E15" s="213"/>
      <c r="F15" s="213"/>
      <c r="G15" s="213"/>
      <c r="H15" s="213"/>
      <c r="I15" s="213"/>
    </row>
    <row r="16" spans="1:9" ht="27" customHeight="1">
      <c r="A16" s="213"/>
      <c r="B16" s="213"/>
      <c r="C16" s="213"/>
      <c r="D16" s="213"/>
      <c r="E16" s="213"/>
      <c r="F16" s="213"/>
      <c r="G16" s="213"/>
      <c r="H16" s="213"/>
      <c r="I16" s="213"/>
    </row>
    <row r="17" spans="1:9" ht="1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5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5">
      <c r="A19" s="67"/>
      <c r="B19" s="67"/>
      <c r="C19" s="67"/>
      <c r="D19" s="67"/>
      <c r="E19" s="67"/>
      <c r="F19" s="67"/>
      <c r="G19" s="67"/>
      <c r="H19" s="67"/>
      <c r="I19" s="67"/>
    </row>
    <row r="20" spans="1:9" ht="15">
      <c r="A20" s="67"/>
      <c r="B20" s="67"/>
      <c r="C20" s="67"/>
      <c r="D20" s="67"/>
      <c r="E20" s="67"/>
      <c r="F20" s="67"/>
      <c r="G20" s="67"/>
      <c r="H20" s="67"/>
      <c r="I20" s="67"/>
    </row>
  </sheetData>
  <sheetProtection/>
  <mergeCells count="11">
    <mergeCell ref="A15:I16"/>
    <mergeCell ref="A6:I6"/>
    <mergeCell ref="A7:I7"/>
    <mergeCell ref="A9:I10"/>
    <mergeCell ref="A11:I12"/>
    <mergeCell ref="A13:I14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15" zoomScaleSheetLayoutView="115" zoomScalePageLayoutView="0" workbookViewId="0" topLeftCell="A1">
      <selection activeCell="O29" sqref="O29"/>
    </sheetView>
  </sheetViews>
  <sheetFormatPr defaultColWidth="9.140625" defaultRowHeight="15"/>
  <cols>
    <col min="1" max="1" width="4.8515625" style="0" customWidth="1"/>
    <col min="2" max="2" width="3.140625" style="0" customWidth="1"/>
    <col min="3" max="3" width="30.28125" style="0" customWidth="1"/>
    <col min="4" max="4" width="14.421875" style="0" customWidth="1"/>
    <col min="5" max="7" width="12.7109375" style="0" customWidth="1"/>
    <col min="8" max="8" width="14.421875" style="0" customWidth="1"/>
    <col min="9" max="9" width="12.28125" style="0" customWidth="1"/>
    <col min="10" max="11" width="12.140625" style="0" customWidth="1"/>
  </cols>
  <sheetData>
    <row r="1" spans="1:11" ht="15.75">
      <c r="A1" s="215" t="s">
        <v>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96"/>
      <c r="B3" s="97" t="s">
        <v>113</v>
      </c>
      <c r="C3" s="97"/>
      <c r="D3" s="97"/>
      <c r="E3" s="96"/>
      <c r="F3" s="216" t="s">
        <v>438</v>
      </c>
      <c r="G3" s="216"/>
      <c r="H3" s="216"/>
      <c r="I3" s="216"/>
      <c r="J3" s="216"/>
      <c r="K3" s="216"/>
    </row>
    <row r="4" spans="1:11" ht="4.5" customHeight="1">
      <c r="A4" s="96"/>
      <c r="B4" s="96"/>
      <c r="C4" s="96"/>
      <c r="D4" s="96"/>
      <c r="E4" s="96"/>
      <c r="F4" s="96"/>
      <c r="G4" s="96"/>
      <c r="H4" s="96"/>
      <c r="I4" s="96"/>
      <c r="J4" s="67"/>
      <c r="K4" s="67"/>
    </row>
    <row r="5" spans="1:11" ht="15">
      <c r="A5" s="217" t="s">
        <v>17</v>
      </c>
      <c r="B5" s="217" t="s">
        <v>112</v>
      </c>
      <c r="C5" s="217"/>
      <c r="D5" s="214" t="s">
        <v>107</v>
      </c>
      <c r="E5" s="214"/>
      <c r="F5" s="214"/>
      <c r="G5" s="214"/>
      <c r="H5" s="214" t="s">
        <v>116</v>
      </c>
      <c r="I5" s="214"/>
      <c r="J5" s="214"/>
      <c r="K5" s="214"/>
    </row>
    <row r="6" spans="1:11" ht="38.25">
      <c r="A6" s="217"/>
      <c r="B6" s="217"/>
      <c r="C6" s="217"/>
      <c r="D6" s="98" t="s">
        <v>110</v>
      </c>
      <c r="E6" s="98" t="s">
        <v>108</v>
      </c>
      <c r="F6" s="98" t="s">
        <v>109</v>
      </c>
      <c r="G6" s="98" t="s">
        <v>111</v>
      </c>
      <c r="H6" s="98" t="s">
        <v>110</v>
      </c>
      <c r="I6" s="98" t="s">
        <v>108</v>
      </c>
      <c r="J6" s="98" t="s">
        <v>109</v>
      </c>
      <c r="K6" s="98" t="s">
        <v>111</v>
      </c>
    </row>
    <row r="7" spans="1:11" ht="15">
      <c r="A7" s="98" t="s">
        <v>73</v>
      </c>
      <c r="B7" s="99" t="s">
        <v>100</v>
      </c>
      <c r="C7" s="99"/>
      <c r="D7" s="98"/>
      <c r="E7" s="98"/>
      <c r="F7" s="98"/>
      <c r="G7" s="98"/>
      <c r="H7" s="63"/>
      <c r="I7" s="63"/>
      <c r="J7" s="100"/>
      <c r="K7" s="100"/>
    </row>
    <row r="8" spans="1:11" ht="15">
      <c r="A8" s="101"/>
      <c r="B8" s="102"/>
      <c r="C8" s="103" t="s">
        <v>51</v>
      </c>
      <c r="D8" s="104"/>
      <c r="E8" s="98"/>
      <c r="F8" s="98"/>
      <c r="G8" s="98"/>
      <c r="H8" s="63"/>
      <c r="I8" s="63"/>
      <c r="J8" s="98"/>
      <c r="K8" s="100"/>
    </row>
    <row r="9" spans="1:11" ht="15">
      <c r="A9" s="98" t="s">
        <v>103</v>
      </c>
      <c r="B9" s="105" t="s">
        <v>101</v>
      </c>
      <c r="C9" s="105"/>
      <c r="D9" s="98"/>
      <c r="E9" s="98"/>
      <c r="F9" s="98"/>
      <c r="G9" s="98"/>
      <c r="H9" s="63"/>
      <c r="I9" s="63"/>
      <c r="J9" s="98"/>
      <c r="K9" s="100"/>
    </row>
    <row r="10" spans="1:11" ht="15">
      <c r="A10" s="101"/>
      <c r="B10" s="102"/>
      <c r="C10" s="103" t="s">
        <v>51</v>
      </c>
      <c r="D10" s="104"/>
      <c r="E10" s="98"/>
      <c r="F10" s="98"/>
      <c r="G10" s="98"/>
      <c r="H10" s="63"/>
      <c r="I10" s="63"/>
      <c r="J10" s="98"/>
      <c r="K10" s="100"/>
    </row>
    <row r="11" spans="1:11" ht="15">
      <c r="A11" s="98" t="s">
        <v>104</v>
      </c>
      <c r="B11" s="105" t="s">
        <v>102</v>
      </c>
      <c r="C11" s="105"/>
      <c r="D11" s="98"/>
      <c r="E11" s="98"/>
      <c r="F11" s="98"/>
      <c r="G11" s="98"/>
      <c r="H11" s="63"/>
      <c r="I11" s="63"/>
      <c r="J11" s="98"/>
      <c r="K11" s="100"/>
    </row>
    <row r="12" spans="1:11" ht="15">
      <c r="A12" s="101"/>
      <c r="B12" s="102"/>
      <c r="C12" s="103" t="s">
        <v>51</v>
      </c>
      <c r="D12" s="104"/>
      <c r="E12" s="98"/>
      <c r="F12" s="98"/>
      <c r="G12" s="98"/>
      <c r="H12" s="63"/>
      <c r="I12" s="63"/>
      <c r="J12" s="98"/>
      <c r="K12" s="100"/>
    </row>
    <row r="13" spans="1:11" ht="15">
      <c r="A13" s="98" t="s">
        <v>83</v>
      </c>
      <c r="B13" s="105" t="s">
        <v>114</v>
      </c>
      <c r="C13" s="105"/>
      <c r="D13" s="98"/>
      <c r="E13" s="98"/>
      <c r="F13" s="98"/>
      <c r="G13" s="98"/>
      <c r="H13" s="63"/>
      <c r="I13" s="63"/>
      <c r="J13" s="98"/>
      <c r="K13" s="100"/>
    </row>
    <row r="14" spans="1:11" ht="39">
      <c r="A14" s="101"/>
      <c r="B14" s="102"/>
      <c r="C14" s="106" t="s">
        <v>439</v>
      </c>
      <c r="D14" s="104" t="s">
        <v>440</v>
      </c>
      <c r="E14" s="98">
        <v>1995</v>
      </c>
      <c r="F14" s="98" t="s">
        <v>115</v>
      </c>
      <c r="G14" s="107">
        <v>0.24</v>
      </c>
      <c r="H14" s="108" t="s">
        <v>440</v>
      </c>
      <c r="I14" s="58">
        <v>1995</v>
      </c>
      <c r="J14" s="98" t="s">
        <v>115</v>
      </c>
      <c r="K14" s="109">
        <v>0.28</v>
      </c>
    </row>
    <row r="15" spans="1:11" ht="15">
      <c r="A15" s="98" t="s">
        <v>105</v>
      </c>
      <c r="B15" s="105" t="s">
        <v>106</v>
      </c>
      <c r="C15" s="105"/>
      <c r="D15" s="98"/>
      <c r="E15" s="98"/>
      <c r="F15" s="98"/>
      <c r="G15" s="98"/>
      <c r="H15" s="63"/>
      <c r="I15" s="63"/>
      <c r="J15" s="100"/>
      <c r="K15" s="100"/>
    </row>
    <row r="16" spans="1:11" ht="15">
      <c r="A16" s="101"/>
      <c r="B16" s="102"/>
      <c r="C16" s="103" t="s">
        <v>441</v>
      </c>
      <c r="D16" s="110" t="s">
        <v>445</v>
      </c>
      <c r="E16" s="111">
        <v>1978</v>
      </c>
      <c r="F16" s="112" t="s">
        <v>453</v>
      </c>
      <c r="G16" s="113">
        <v>1</v>
      </c>
      <c r="H16" s="114" t="s">
        <v>446</v>
      </c>
      <c r="I16" s="114">
        <v>1978</v>
      </c>
      <c r="J16" s="115" t="s">
        <v>453</v>
      </c>
      <c r="K16" s="116">
        <v>1</v>
      </c>
    </row>
    <row r="17" spans="1:11" ht="26.25">
      <c r="A17" s="101"/>
      <c r="B17" s="102"/>
      <c r="C17" s="106" t="s">
        <v>467</v>
      </c>
      <c r="D17" s="110" t="s">
        <v>451</v>
      </c>
      <c r="E17" s="111">
        <v>1978</v>
      </c>
      <c r="F17" s="112" t="s">
        <v>447</v>
      </c>
      <c r="G17" s="113">
        <v>1</v>
      </c>
      <c r="H17" s="114" t="s">
        <v>444</v>
      </c>
      <c r="I17" s="114">
        <v>2021</v>
      </c>
      <c r="J17" s="112" t="s">
        <v>448</v>
      </c>
      <c r="K17" s="116">
        <v>0</v>
      </c>
    </row>
    <row r="18" spans="1:11" ht="15">
      <c r="A18" s="101"/>
      <c r="B18" s="102"/>
      <c r="C18" s="103" t="s">
        <v>442</v>
      </c>
      <c r="D18" s="110" t="s">
        <v>452</v>
      </c>
      <c r="E18" s="111" t="s">
        <v>443</v>
      </c>
      <c r="F18" s="112" t="s">
        <v>454</v>
      </c>
      <c r="G18" s="113">
        <v>0.76</v>
      </c>
      <c r="H18" s="114" t="s">
        <v>452</v>
      </c>
      <c r="I18" s="114" t="s">
        <v>443</v>
      </c>
      <c r="J18" s="115" t="s">
        <v>454</v>
      </c>
      <c r="K18" s="116">
        <v>0.85</v>
      </c>
    </row>
    <row r="19" spans="1:11" ht="26.25">
      <c r="A19" s="101"/>
      <c r="B19" s="102"/>
      <c r="C19" s="106" t="s">
        <v>449</v>
      </c>
      <c r="D19" s="110" t="s">
        <v>450</v>
      </c>
      <c r="E19" s="111">
        <v>1988</v>
      </c>
      <c r="F19" s="112" t="s">
        <v>447</v>
      </c>
      <c r="G19" s="113">
        <v>1</v>
      </c>
      <c r="H19" s="117" t="s">
        <v>450</v>
      </c>
      <c r="I19" s="114">
        <v>2021</v>
      </c>
      <c r="J19" s="112" t="s">
        <v>448</v>
      </c>
      <c r="K19" s="116">
        <v>0</v>
      </c>
    </row>
    <row r="20" spans="1:9" ht="15">
      <c r="A20" s="8"/>
      <c r="B20" s="8"/>
      <c r="C20" s="8"/>
      <c r="D20" s="17"/>
      <c r="E20" s="17"/>
      <c r="F20" s="17"/>
      <c r="G20" s="17"/>
      <c r="H20" s="8"/>
      <c r="I20" s="8"/>
    </row>
  </sheetData>
  <sheetProtection/>
  <mergeCells count="6">
    <mergeCell ref="H5:K5"/>
    <mergeCell ref="A1:K1"/>
    <mergeCell ref="F3:K3"/>
    <mergeCell ref="D5:G5"/>
    <mergeCell ref="B5:C6"/>
    <mergeCell ref="A5:A6"/>
  </mergeCells>
  <printOptions/>
  <pageMargins left="0.3937007874015748" right="0.3937007874015748" top="0.984251968503937" bottom="0.3937007874015748" header="0.1181102362204724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2020-08-21T01:57:00Z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