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770" activeTab="2"/>
  </bookViews>
  <sheets>
    <sheet name="Свод мун.зад." sheetId="1" r:id="rId1"/>
    <sheet name="Ресурсн.обеспеч." sheetId="4" r:id="rId2"/>
    <sheet name="Инфор. о рес.об." sheetId="5" r:id="rId3"/>
  </sheets>
  <calcPr calcId="145621"/>
</workbook>
</file>

<file path=xl/calcChain.xml><?xml version="1.0" encoding="utf-8"?>
<calcChain xmlns="http://schemas.openxmlformats.org/spreadsheetml/2006/main">
  <c r="H223" i="5" l="1"/>
  <c r="G223" i="5"/>
  <c r="F223" i="5"/>
  <c r="L50" i="4" l="1"/>
  <c r="K50" i="4"/>
  <c r="J50" i="4"/>
  <c r="H213" i="5"/>
  <c r="G213" i="5"/>
  <c r="F213" i="5"/>
  <c r="E223" i="5"/>
  <c r="M60" i="4"/>
  <c r="E265" i="5"/>
  <c r="F265" i="5"/>
  <c r="G265" i="5"/>
  <c r="H265" i="5"/>
  <c r="D265" i="5"/>
  <c r="I268" i="5"/>
  <c r="I265" i="5" s="1"/>
  <c r="E213" i="5" l="1"/>
  <c r="I261" i="5"/>
  <c r="I262" i="5"/>
  <c r="I64" i="4" l="1"/>
  <c r="I55" i="4"/>
  <c r="I59" i="4"/>
  <c r="M59" i="4" s="1"/>
  <c r="E293" i="5" l="1"/>
  <c r="E263" i="5"/>
  <c r="I263" i="5" s="1"/>
  <c r="E122" i="5"/>
  <c r="E168" i="5"/>
  <c r="I42" i="4" s="1"/>
  <c r="E37" i="5"/>
  <c r="E83" i="5"/>
  <c r="I30" i="4" s="1"/>
  <c r="E243" i="5" l="1"/>
  <c r="E208" i="5" s="1"/>
  <c r="E260" i="5"/>
  <c r="I260" i="5" s="1"/>
  <c r="I67" i="4"/>
  <c r="I51" i="4"/>
  <c r="M31" i="4"/>
  <c r="E225" i="5"/>
  <c r="E178" i="5"/>
  <c r="E123" i="5"/>
  <c r="E41" i="5"/>
  <c r="F41" i="5"/>
  <c r="G41" i="5"/>
  <c r="H41" i="5"/>
  <c r="E42" i="5"/>
  <c r="F42" i="5"/>
  <c r="G42" i="5"/>
  <c r="H42" i="5"/>
  <c r="D41" i="5"/>
  <c r="D42" i="5"/>
  <c r="G43" i="5"/>
  <c r="H43" i="5"/>
  <c r="E44" i="5"/>
  <c r="F44" i="5"/>
  <c r="G44" i="5"/>
  <c r="H44" i="5"/>
  <c r="D44" i="5"/>
  <c r="I87" i="5"/>
  <c r="I88" i="5"/>
  <c r="I89" i="5"/>
  <c r="I86" i="5"/>
  <c r="F85" i="5"/>
  <c r="G85" i="5"/>
  <c r="H85" i="5"/>
  <c r="E85" i="5"/>
  <c r="E68" i="5"/>
  <c r="I27" i="4" s="1"/>
  <c r="E38" i="5"/>
  <c r="I85" i="5" l="1"/>
  <c r="J46" i="4"/>
  <c r="J39" i="4"/>
  <c r="I44" i="4"/>
  <c r="F183" i="5"/>
  <c r="F199" i="5"/>
  <c r="F197" i="5"/>
  <c r="F196" i="5"/>
  <c r="F203" i="5"/>
  <c r="F198" i="5" s="1"/>
  <c r="F153" i="5"/>
  <c r="F123" i="5"/>
  <c r="J35" i="4"/>
  <c r="J23" i="4"/>
  <c r="J21" i="4"/>
  <c r="F48" i="5" l="1"/>
  <c r="F43" i="5" s="1"/>
  <c r="F38" i="5"/>
  <c r="I83" i="4" l="1"/>
  <c r="I78" i="4"/>
  <c r="E308" i="5" l="1"/>
  <c r="E298" i="5"/>
  <c r="E158" i="5" l="1"/>
  <c r="E78" i="5"/>
  <c r="I35" i="4"/>
  <c r="E153" i="5"/>
  <c r="I39" i="4" s="1"/>
  <c r="I40" i="4" l="1"/>
  <c r="I21" i="4"/>
  <c r="I29" i="4"/>
  <c r="E48" i="5"/>
  <c r="I23" i="4" l="1"/>
  <c r="I50" i="4" l="1"/>
  <c r="I46" i="4"/>
  <c r="M32" i="4"/>
  <c r="I24" i="4"/>
  <c r="I22" i="4" s="1"/>
  <c r="E197" i="5"/>
  <c r="F100" i="5"/>
  <c r="G100" i="5"/>
  <c r="H100" i="5"/>
  <c r="E101" i="5"/>
  <c r="F101" i="5"/>
  <c r="G101" i="5"/>
  <c r="H101" i="5"/>
  <c r="E102" i="5"/>
  <c r="F102" i="5"/>
  <c r="G102" i="5"/>
  <c r="H102" i="5"/>
  <c r="E103" i="5"/>
  <c r="F103" i="5"/>
  <c r="G103" i="5"/>
  <c r="H103" i="5"/>
  <c r="E104" i="5"/>
  <c r="F104" i="5"/>
  <c r="G104" i="5"/>
  <c r="H104" i="5"/>
  <c r="D100" i="5"/>
  <c r="D101" i="5"/>
  <c r="D102" i="5"/>
  <c r="D103" i="5"/>
  <c r="D104" i="5"/>
  <c r="I106" i="5"/>
  <c r="I101" i="5" s="1"/>
  <c r="I107" i="5"/>
  <c r="I102" i="5" s="1"/>
  <c r="I108" i="5"/>
  <c r="I103" i="5" s="1"/>
  <c r="I109" i="5"/>
  <c r="I104" i="5" s="1"/>
  <c r="E105" i="5"/>
  <c r="E100" i="5" l="1"/>
  <c r="I105" i="5"/>
  <c r="I100" i="5" s="1"/>
  <c r="E203" i="5"/>
  <c r="E198" i="5" l="1"/>
  <c r="E53" i="5"/>
  <c r="E43" i="5" s="1"/>
  <c r="E211" i="5" l="1"/>
  <c r="F211" i="5"/>
  <c r="G211" i="5"/>
  <c r="H211" i="5"/>
  <c r="E212" i="5"/>
  <c r="F212" i="5"/>
  <c r="G212" i="5"/>
  <c r="H212" i="5"/>
  <c r="E214" i="5"/>
  <c r="F214" i="5"/>
  <c r="G214" i="5"/>
  <c r="H214" i="5"/>
  <c r="I274" i="5"/>
  <c r="I273" i="5"/>
  <c r="I272" i="5"/>
  <c r="I271" i="5"/>
  <c r="E270" i="5"/>
  <c r="I279" i="5"/>
  <c r="I278" i="5"/>
  <c r="I277" i="5"/>
  <c r="I276" i="5"/>
  <c r="E275" i="5"/>
  <c r="I275" i="5" l="1"/>
  <c r="I270" i="5"/>
  <c r="E181" i="5"/>
  <c r="F181" i="5"/>
  <c r="G181" i="5"/>
  <c r="H181" i="5"/>
  <c r="E182" i="5"/>
  <c r="F182" i="5"/>
  <c r="G182" i="5"/>
  <c r="H182" i="5"/>
  <c r="E184" i="5"/>
  <c r="F184" i="5"/>
  <c r="G184" i="5"/>
  <c r="H184" i="5"/>
  <c r="D181" i="5"/>
  <c r="D182" i="5"/>
  <c r="D183" i="5"/>
  <c r="D184" i="5"/>
  <c r="I202" i="5"/>
  <c r="I203" i="5"/>
  <c r="I204" i="5"/>
  <c r="I201" i="5"/>
  <c r="E200" i="5"/>
  <c r="F200" i="5"/>
  <c r="G200" i="5"/>
  <c r="H200" i="5"/>
  <c r="D200" i="5"/>
  <c r="I199" i="5"/>
  <c r="I198" i="5"/>
  <c r="I197" i="5"/>
  <c r="E195" i="5"/>
  <c r="F195" i="5"/>
  <c r="G195" i="5"/>
  <c r="H195" i="5"/>
  <c r="D195" i="5"/>
  <c r="I183" i="5" l="1"/>
  <c r="H180" i="5"/>
  <c r="I195" i="5"/>
  <c r="I182" i="5"/>
  <c r="G180" i="5"/>
  <c r="D180" i="5"/>
  <c r="F180" i="5"/>
  <c r="I184" i="5"/>
  <c r="E180" i="5"/>
  <c r="I200" i="5"/>
  <c r="I181" i="5"/>
  <c r="I180" i="5" l="1"/>
  <c r="H64" i="4"/>
  <c r="I17" i="1" l="1"/>
  <c r="J17" i="1"/>
  <c r="K17" i="1"/>
  <c r="I18" i="1"/>
  <c r="J18" i="1"/>
  <c r="K18" i="1"/>
  <c r="J48" i="4"/>
  <c r="K48" i="4"/>
  <c r="L48" i="4"/>
  <c r="I48" i="4"/>
  <c r="I47" i="4" s="1"/>
  <c r="M54" i="4"/>
  <c r="F120" i="5"/>
  <c r="G120" i="5"/>
  <c r="H120" i="5"/>
  <c r="E120" i="5"/>
  <c r="I131" i="5" l="1"/>
  <c r="I132" i="5"/>
  <c r="I133" i="5"/>
  <c r="I134" i="5"/>
  <c r="E117" i="5"/>
  <c r="F117" i="5"/>
  <c r="G117" i="5"/>
  <c r="H117" i="5"/>
  <c r="D117" i="5"/>
  <c r="E322" i="5"/>
  <c r="F322" i="5"/>
  <c r="G322" i="5"/>
  <c r="H322" i="5"/>
  <c r="I139" i="5"/>
  <c r="I138" i="5"/>
  <c r="I137" i="5"/>
  <c r="I136" i="5"/>
  <c r="D135" i="5"/>
  <c r="F135" i="5" l="1"/>
  <c r="G135" i="5"/>
  <c r="H135" i="5"/>
  <c r="E135" i="5"/>
  <c r="I135" i="5" l="1"/>
  <c r="D116" i="5"/>
  <c r="D123" i="5"/>
  <c r="D119" i="5"/>
  <c r="H130" i="5"/>
  <c r="G130" i="5"/>
  <c r="F130" i="5"/>
  <c r="E130" i="5"/>
  <c r="D130" i="5"/>
  <c r="I130" i="5" l="1"/>
  <c r="D293" i="5"/>
  <c r="H70" i="4"/>
  <c r="D237" i="5" l="1"/>
  <c r="H35" i="4" l="1"/>
  <c r="H83" i="4" l="1"/>
  <c r="H73" i="4"/>
  <c r="H39" i="4"/>
  <c r="H24" i="4"/>
  <c r="H23" i="4"/>
  <c r="D298" i="5"/>
  <c r="D308" i="5"/>
  <c r="D153" i="5"/>
  <c r="D53" i="5"/>
  <c r="D43" i="5" s="1"/>
  <c r="H79" i="4" l="1"/>
  <c r="H67" i="4"/>
  <c r="H22" i="4" l="1"/>
  <c r="D243" i="5" l="1"/>
  <c r="D288" i="5"/>
  <c r="H78" i="4" l="1"/>
  <c r="I237" i="5" l="1"/>
  <c r="I238" i="5"/>
  <c r="I239" i="5"/>
  <c r="I236" i="5"/>
  <c r="D211" i="5"/>
  <c r="D212" i="5"/>
  <c r="D214" i="5"/>
  <c r="H235" i="5"/>
  <c r="G235" i="5"/>
  <c r="F235" i="5"/>
  <c r="E235" i="5"/>
  <c r="D235" i="5"/>
  <c r="D218" i="5"/>
  <c r="D213" i="5" s="1"/>
  <c r="D208" i="5" s="1"/>
  <c r="H49" i="4"/>
  <c r="H48" i="4" s="1"/>
  <c r="M53" i="4"/>
  <c r="I235" i="5" l="1"/>
  <c r="D168" i="5"/>
  <c r="D143" i="5" s="1"/>
  <c r="H42" i="4"/>
  <c r="I63" i="4" l="1"/>
  <c r="J63" i="4"/>
  <c r="L64" i="4" l="1"/>
  <c r="F125" i="5" l="1"/>
  <c r="F115" i="5" s="1"/>
  <c r="I248" i="5" l="1"/>
  <c r="J22" i="4" l="1"/>
  <c r="K22" i="4"/>
  <c r="L22" i="4"/>
  <c r="I20" i="1" l="1"/>
  <c r="J20" i="1"/>
  <c r="K20" i="1"/>
  <c r="L20" i="1"/>
  <c r="H20" i="1"/>
  <c r="I19" i="1"/>
  <c r="J19" i="1"/>
  <c r="K19" i="1"/>
  <c r="L19" i="1"/>
  <c r="H19" i="1"/>
  <c r="L18" i="1"/>
  <c r="H18" i="1"/>
  <c r="L17" i="1"/>
  <c r="H17" i="1"/>
  <c r="I329" i="5" l="1"/>
  <c r="I324" i="5" s="1"/>
  <c r="I328" i="5"/>
  <c r="I323" i="5" s="1"/>
  <c r="I327" i="5"/>
  <c r="I322" i="5" s="1"/>
  <c r="I326" i="5"/>
  <c r="I321" i="5" s="1"/>
  <c r="I219" i="5"/>
  <c r="I218" i="5"/>
  <c r="I217" i="5"/>
  <c r="I216" i="5"/>
  <c r="I174" i="5"/>
  <c r="I173" i="5"/>
  <c r="I172" i="5"/>
  <c r="I171" i="5"/>
  <c r="I169" i="5"/>
  <c r="I168" i="5"/>
  <c r="I167" i="5"/>
  <c r="I166" i="5"/>
  <c r="I164" i="5"/>
  <c r="I163" i="5"/>
  <c r="I162" i="5"/>
  <c r="I161" i="5"/>
  <c r="I159" i="5"/>
  <c r="I158" i="5"/>
  <c r="I157" i="5"/>
  <c r="I156" i="5"/>
  <c r="I154" i="5"/>
  <c r="I153" i="5"/>
  <c r="I151" i="5"/>
  <c r="I149" i="5"/>
  <c r="I148" i="5"/>
  <c r="I147" i="5"/>
  <c r="I146" i="5"/>
  <c r="I129" i="5"/>
  <c r="I128" i="5"/>
  <c r="I127" i="5"/>
  <c r="I126" i="5"/>
  <c r="E324" i="5"/>
  <c r="F324" i="5"/>
  <c r="G324" i="5"/>
  <c r="H324" i="5"/>
  <c r="E323" i="5"/>
  <c r="F323" i="5"/>
  <c r="G323" i="5"/>
  <c r="H323" i="5"/>
  <c r="E321" i="5"/>
  <c r="F321" i="5"/>
  <c r="G321" i="5"/>
  <c r="H321" i="5"/>
  <c r="D321" i="5"/>
  <c r="D322" i="5"/>
  <c r="D323" i="5"/>
  <c r="D324" i="5"/>
  <c r="E314" i="5"/>
  <c r="F314" i="5"/>
  <c r="G314" i="5"/>
  <c r="H314" i="5"/>
  <c r="E313" i="5"/>
  <c r="F313" i="5"/>
  <c r="G313" i="5"/>
  <c r="H313" i="5"/>
  <c r="E312" i="5"/>
  <c r="F312" i="5"/>
  <c r="G312" i="5"/>
  <c r="H312" i="5"/>
  <c r="E311" i="5"/>
  <c r="F311" i="5"/>
  <c r="G311" i="5"/>
  <c r="H311" i="5"/>
  <c r="D311" i="5"/>
  <c r="D312" i="5"/>
  <c r="D313" i="5"/>
  <c r="D314" i="5"/>
  <c r="E289" i="5"/>
  <c r="F289" i="5"/>
  <c r="G289" i="5"/>
  <c r="H289" i="5"/>
  <c r="H284" i="5" s="1"/>
  <c r="G288" i="5"/>
  <c r="H288" i="5"/>
  <c r="E287" i="5"/>
  <c r="F287" i="5"/>
  <c r="G287" i="5"/>
  <c r="H287" i="5"/>
  <c r="E286" i="5"/>
  <c r="F286" i="5"/>
  <c r="G286" i="5"/>
  <c r="H286" i="5"/>
  <c r="D286" i="5"/>
  <c r="D287" i="5"/>
  <c r="D289" i="5"/>
  <c r="E244" i="5"/>
  <c r="F244" i="5"/>
  <c r="F209" i="5" s="1"/>
  <c r="G244" i="5"/>
  <c r="G209" i="5" s="1"/>
  <c r="H244" i="5"/>
  <c r="H209" i="5" s="1"/>
  <c r="F243" i="5"/>
  <c r="F208" i="5" s="1"/>
  <c r="G243" i="5"/>
  <c r="G208" i="5" s="1"/>
  <c r="H243" i="5"/>
  <c r="H208" i="5" s="1"/>
  <c r="E242" i="5"/>
  <c r="F242" i="5"/>
  <c r="F207" i="5" s="1"/>
  <c r="G242" i="5"/>
  <c r="G207" i="5" s="1"/>
  <c r="H242" i="5"/>
  <c r="H207" i="5" s="1"/>
  <c r="E241" i="5"/>
  <c r="F241" i="5"/>
  <c r="F206" i="5" s="1"/>
  <c r="G241" i="5"/>
  <c r="G206" i="5" s="1"/>
  <c r="H241" i="5"/>
  <c r="H206" i="5" s="1"/>
  <c r="D241" i="5"/>
  <c r="D206" i="5" s="1"/>
  <c r="D242" i="5"/>
  <c r="D207" i="5" s="1"/>
  <c r="D244" i="5"/>
  <c r="D209" i="5" s="1"/>
  <c r="E144" i="5"/>
  <c r="F144" i="5"/>
  <c r="G144" i="5"/>
  <c r="H144" i="5"/>
  <c r="E143" i="5"/>
  <c r="F143" i="5"/>
  <c r="G143" i="5"/>
  <c r="H143" i="5"/>
  <c r="G142" i="5"/>
  <c r="G112" i="5" s="1"/>
  <c r="H142" i="5"/>
  <c r="H112" i="5" s="1"/>
  <c r="E141" i="5"/>
  <c r="F141" i="5"/>
  <c r="G141" i="5"/>
  <c r="H141" i="5"/>
  <c r="D141" i="5"/>
  <c r="D111" i="5" s="1"/>
  <c r="D144" i="5"/>
  <c r="D114" i="5" s="1"/>
  <c r="E119" i="5"/>
  <c r="F119" i="5"/>
  <c r="F114" i="5" s="1"/>
  <c r="G119" i="5"/>
  <c r="G114" i="5" s="1"/>
  <c r="H119" i="5"/>
  <c r="H114" i="5" s="1"/>
  <c r="E116" i="5"/>
  <c r="F116" i="5"/>
  <c r="G116" i="5"/>
  <c r="H116" i="5"/>
  <c r="H325" i="5"/>
  <c r="H320" i="5" s="1"/>
  <c r="G325" i="5"/>
  <c r="G320" i="5" s="1"/>
  <c r="F325" i="5"/>
  <c r="F320" i="5" s="1"/>
  <c r="E325" i="5"/>
  <c r="D325" i="5"/>
  <c r="D320" i="5" s="1"/>
  <c r="H315" i="5"/>
  <c r="H310" i="5" s="1"/>
  <c r="G315" i="5"/>
  <c r="G310" i="5" s="1"/>
  <c r="F315" i="5"/>
  <c r="F310" i="5" s="1"/>
  <c r="E315" i="5"/>
  <c r="D315" i="5"/>
  <c r="D310" i="5" s="1"/>
  <c r="H305" i="5"/>
  <c r="G305" i="5"/>
  <c r="H300" i="5"/>
  <c r="G300" i="5"/>
  <c r="F300" i="5"/>
  <c r="E300" i="5"/>
  <c r="D300" i="5"/>
  <c r="H295" i="5"/>
  <c r="G295" i="5"/>
  <c r="H290" i="5"/>
  <c r="G290" i="5"/>
  <c r="H255" i="5"/>
  <c r="G255" i="5"/>
  <c r="F255" i="5"/>
  <c r="E255" i="5"/>
  <c r="D255" i="5"/>
  <c r="H250" i="5"/>
  <c r="G250" i="5"/>
  <c r="F250" i="5"/>
  <c r="E250" i="5"/>
  <c r="D250" i="5"/>
  <c r="H245" i="5"/>
  <c r="G245" i="5"/>
  <c r="F245" i="5"/>
  <c r="E245" i="5"/>
  <c r="D245" i="5"/>
  <c r="H230" i="5"/>
  <c r="G230" i="5"/>
  <c r="F230" i="5"/>
  <c r="E230" i="5"/>
  <c r="D230" i="5"/>
  <c r="H225" i="5"/>
  <c r="G225" i="5"/>
  <c r="F225" i="5"/>
  <c r="D225" i="5"/>
  <c r="H220" i="5"/>
  <c r="G220" i="5"/>
  <c r="H215" i="5"/>
  <c r="G215" i="5"/>
  <c r="F215" i="5"/>
  <c r="E215" i="5"/>
  <c r="D215" i="5"/>
  <c r="H190" i="5"/>
  <c r="G190" i="5"/>
  <c r="F190" i="5"/>
  <c r="E190" i="5"/>
  <c r="D190" i="5"/>
  <c r="H185" i="5"/>
  <c r="G185" i="5"/>
  <c r="F185" i="5"/>
  <c r="H175" i="5"/>
  <c r="G175" i="5"/>
  <c r="F175" i="5"/>
  <c r="E175" i="5"/>
  <c r="H170" i="5"/>
  <c r="G170" i="5"/>
  <c r="F170" i="5"/>
  <c r="E170" i="5"/>
  <c r="D170" i="5"/>
  <c r="H165" i="5"/>
  <c r="G165" i="5"/>
  <c r="F165" i="5"/>
  <c r="E165" i="5"/>
  <c r="D165" i="5"/>
  <c r="H160" i="5"/>
  <c r="G160" i="5"/>
  <c r="F160" i="5"/>
  <c r="E160" i="5"/>
  <c r="D160" i="5"/>
  <c r="H155" i="5"/>
  <c r="G155" i="5"/>
  <c r="F155" i="5"/>
  <c r="E155" i="5"/>
  <c r="D155" i="5"/>
  <c r="H150" i="5"/>
  <c r="G150" i="5"/>
  <c r="H145" i="5"/>
  <c r="G145" i="5"/>
  <c r="F145" i="5"/>
  <c r="E145" i="5"/>
  <c r="D145" i="5"/>
  <c r="H125" i="5"/>
  <c r="H115" i="5" s="1"/>
  <c r="G125" i="5"/>
  <c r="G115" i="5" s="1"/>
  <c r="E125" i="5"/>
  <c r="D125" i="5"/>
  <c r="H210" i="5" l="1"/>
  <c r="G210" i="5"/>
  <c r="E320" i="5"/>
  <c r="E310" i="5"/>
  <c r="E115" i="5"/>
  <c r="E206" i="5"/>
  <c r="E207" i="5"/>
  <c r="E209" i="5"/>
  <c r="E114" i="5"/>
  <c r="F111" i="5"/>
  <c r="E111" i="5"/>
  <c r="H111" i="5"/>
  <c r="G111" i="5"/>
  <c r="G281" i="5"/>
  <c r="D283" i="5"/>
  <c r="D284" i="5"/>
  <c r="H282" i="5"/>
  <c r="H283" i="5"/>
  <c r="I165" i="5"/>
  <c r="I155" i="5"/>
  <c r="H140" i="5"/>
  <c r="H110" i="5" s="1"/>
  <c r="D240" i="5"/>
  <c r="H285" i="5"/>
  <c r="H280" i="5" s="1"/>
  <c r="D282" i="5"/>
  <c r="F281" i="5"/>
  <c r="H240" i="5"/>
  <c r="D281" i="5"/>
  <c r="E281" i="5"/>
  <c r="E282" i="5"/>
  <c r="G282" i="5"/>
  <c r="G140" i="5"/>
  <c r="G110" i="5" s="1"/>
  <c r="F240" i="5"/>
  <c r="H281" i="5"/>
  <c r="G285" i="5"/>
  <c r="G280" i="5" s="1"/>
  <c r="G283" i="5"/>
  <c r="F282" i="5"/>
  <c r="G240" i="5"/>
  <c r="E240" i="5"/>
  <c r="I215" i="5"/>
  <c r="I160" i="5"/>
  <c r="I170" i="5"/>
  <c r="I325" i="5"/>
  <c r="I320" i="5" s="1"/>
  <c r="I145" i="5"/>
  <c r="I125" i="5"/>
  <c r="E94" i="5"/>
  <c r="F94" i="5"/>
  <c r="G94" i="5"/>
  <c r="H94" i="5"/>
  <c r="E93" i="5"/>
  <c r="F93" i="5"/>
  <c r="G93" i="5"/>
  <c r="H93" i="5"/>
  <c r="E92" i="5"/>
  <c r="F92" i="5"/>
  <c r="G92" i="5"/>
  <c r="H92" i="5"/>
  <c r="E91" i="5"/>
  <c r="F91" i="5"/>
  <c r="G91" i="5"/>
  <c r="H91" i="5"/>
  <c r="D91" i="5"/>
  <c r="D92" i="5"/>
  <c r="D93" i="5"/>
  <c r="D94" i="5"/>
  <c r="I99" i="5"/>
  <c r="I94" i="5" s="1"/>
  <c r="I98" i="5"/>
  <c r="I97" i="5"/>
  <c r="I92" i="5" s="1"/>
  <c r="I96" i="5"/>
  <c r="I91" i="5" s="1"/>
  <c r="H95" i="5"/>
  <c r="H90" i="5" s="1"/>
  <c r="G95" i="5"/>
  <c r="G90" i="5" s="1"/>
  <c r="F95" i="5"/>
  <c r="F90" i="5" s="1"/>
  <c r="E95" i="5"/>
  <c r="D95" i="5"/>
  <c r="D90" i="5" s="1"/>
  <c r="E34" i="5"/>
  <c r="F34" i="5"/>
  <c r="G34" i="5"/>
  <c r="H34" i="5"/>
  <c r="D34" i="5"/>
  <c r="E33" i="5"/>
  <c r="F33" i="5"/>
  <c r="G33" i="5"/>
  <c r="H33" i="5"/>
  <c r="D33" i="5"/>
  <c r="D28" i="5" s="1"/>
  <c r="E32" i="5"/>
  <c r="F32" i="5"/>
  <c r="G32" i="5"/>
  <c r="H32" i="5"/>
  <c r="D32" i="5"/>
  <c r="E31" i="5"/>
  <c r="F31" i="5"/>
  <c r="F26" i="5" s="1"/>
  <c r="G31" i="5"/>
  <c r="H31" i="5"/>
  <c r="H26" i="5" s="1"/>
  <c r="D31" i="5"/>
  <c r="I84" i="5"/>
  <c r="I83" i="5"/>
  <c r="I82" i="5"/>
  <c r="I81" i="5"/>
  <c r="H80" i="5"/>
  <c r="G80" i="5"/>
  <c r="F80" i="5"/>
  <c r="E80" i="5"/>
  <c r="D80" i="5"/>
  <c r="I79" i="5"/>
  <c r="I78" i="5"/>
  <c r="I77" i="5"/>
  <c r="I76" i="5"/>
  <c r="H75" i="5"/>
  <c r="G75" i="5"/>
  <c r="F75" i="5"/>
  <c r="E75" i="5"/>
  <c r="D75" i="5"/>
  <c r="I74" i="5"/>
  <c r="I73" i="5"/>
  <c r="I72" i="5"/>
  <c r="I71" i="5"/>
  <c r="H70" i="5"/>
  <c r="G70" i="5"/>
  <c r="F70" i="5"/>
  <c r="E70" i="5"/>
  <c r="D70" i="5"/>
  <c r="I69" i="5"/>
  <c r="I68" i="5"/>
  <c r="I67" i="5"/>
  <c r="I66" i="5"/>
  <c r="H65" i="5"/>
  <c r="G65" i="5"/>
  <c r="F65" i="5"/>
  <c r="E65" i="5"/>
  <c r="D65" i="5"/>
  <c r="I64" i="5"/>
  <c r="I63" i="5"/>
  <c r="I62" i="5"/>
  <c r="I61" i="5"/>
  <c r="H60" i="5"/>
  <c r="G60" i="5"/>
  <c r="F60" i="5"/>
  <c r="E60" i="5"/>
  <c r="D60" i="5"/>
  <c r="I59" i="5"/>
  <c r="I58" i="5"/>
  <c r="I57" i="5"/>
  <c r="I56" i="5"/>
  <c r="H55" i="5"/>
  <c r="G55" i="5"/>
  <c r="F55" i="5"/>
  <c r="E55" i="5"/>
  <c r="D55" i="5"/>
  <c r="I54" i="5"/>
  <c r="I53" i="5"/>
  <c r="I52" i="5"/>
  <c r="I51" i="5"/>
  <c r="H50" i="5"/>
  <c r="G50" i="5"/>
  <c r="F50" i="5"/>
  <c r="E50" i="5"/>
  <c r="D50" i="5"/>
  <c r="I49" i="5"/>
  <c r="I48" i="5"/>
  <c r="I47" i="5"/>
  <c r="I42" i="5" s="1"/>
  <c r="I46" i="5"/>
  <c r="H45" i="5"/>
  <c r="G45" i="5"/>
  <c r="F45" i="5"/>
  <c r="F40" i="5" s="1"/>
  <c r="E45" i="5"/>
  <c r="D45" i="5"/>
  <c r="D35" i="5"/>
  <c r="H205" i="5" l="1"/>
  <c r="G205" i="5"/>
  <c r="G40" i="5"/>
  <c r="D40" i="5"/>
  <c r="E40" i="5"/>
  <c r="H40" i="5"/>
  <c r="I43" i="5"/>
  <c r="I44" i="5"/>
  <c r="I41" i="5"/>
  <c r="E90" i="5"/>
  <c r="D27" i="5"/>
  <c r="F28" i="5"/>
  <c r="E28" i="5"/>
  <c r="H27" i="5"/>
  <c r="H22" i="5" s="1"/>
  <c r="H28" i="5"/>
  <c r="F27" i="5"/>
  <c r="G28" i="5"/>
  <c r="G27" i="5"/>
  <c r="G22" i="5" s="1"/>
  <c r="E27" i="5"/>
  <c r="F21" i="5"/>
  <c r="H21" i="5"/>
  <c r="E29" i="5"/>
  <c r="G26" i="5"/>
  <c r="G21" i="5" s="1"/>
  <c r="D29" i="5"/>
  <c r="D24" i="5" s="1"/>
  <c r="H29" i="5"/>
  <c r="H24" i="5" s="1"/>
  <c r="D26" i="5"/>
  <c r="D21" i="5" s="1"/>
  <c r="E26" i="5"/>
  <c r="G29" i="5"/>
  <c r="F29" i="5"/>
  <c r="I65" i="5"/>
  <c r="I95" i="5"/>
  <c r="I90" i="5" s="1"/>
  <c r="I70" i="5"/>
  <c r="I75" i="5"/>
  <c r="I93" i="5"/>
  <c r="I45" i="5"/>
  <c r="I50" i="5"/>
  <c r="I60" i="5"/>
  <c r="I80" i="5"/>
  <c r="I55" i="5"/>
  <c r="E35" i="5"/>
  <c r="F35" i="5"/>
  <c r="F30" i="5" s="1"/>
  <c r="G35" i="5"/>
  <c r="G30" i="5" s="1"/>
  <c r="H35" i="5"/>
  <c r="H30" i="5" s="1"/>
  <c r="D30" i="5"/>
  <c r="I319" i="5"/>
  <c r="I314" i="5" s="1"/>
  <c r="I317" i="5"/>
  <c r="I312" i="5" s="1"/>
  <c r="I316" i="5"/>
  <c r="I309" i="5"/>
  <c r="F305" i="5"/>
  <c r="E305" i="5"/>
  <c r="D305" i="5"/>
  <c r="I307" i="5"/>
  <c r="I306" i="5"/>
  <c r="I304" i="5"/>
  <c r="I303" i="5"/>
  <c r="I302" i="5"/>
  <c r="I301" i="5"/>
  <c r="I299" i="5"/>
  <c r="F295" i="5"/>
  <c r="E295" i="5"/>
  <c r="D295" i="5"/>
  <c r="I297" i="5"/>
  <c r="I296" i="5"/>
  <c r="I294" i="5"/>
  <c r="I292" i="5"/>
  <c r="I291" i="5"/>
  <c r="G284" i="5"/>
  <c r="F284" i="5"/>
  <c r="E284" i="5"/>
  <c r="I259" i="5"/>
  <c r="I258" i="5"/>
  <c r="I257" i="5"/>
  <c r="I256" i="5"/>
  <c r="I254" i="5"/>
  <c r="I253" i="5"/>
  <c r="I243" i="5" s="1"/>
  <c r="I252" i="5"/>
  <c r="I251" i="5"/>
  <c r="I249" i="5"/>
  <c r="I247" i="5"/>
  <c r="I246" i="5"/>
  <c r="I234" i="5"/>
  <c r="I233" i="5"/>
  <c r="I232" i="5"/>
  <c r="I231" i="5"/>
  <c r="I229" i="5"/>
  <c r="I228" i="5"/>
  <c r="I227" i="5"/>
  <c r="I226" i="5"/>
  <c r="I224" i="5"/>
  <c r="I214" i="5" s="1"/>
  <c r="I222" i="5"/>
  <c r="I221" i="5"/>
  <c r="I194" i="5"/>
  <c r="I193" i="5"/>
  <c r="I192" i="5"/>
  <c r="I191" i="5"/>
  <c r="I189" i="5"/>
  <c r="I188" i="5"/>
  <c r="I186" i="5"/>
  <c r="I179" i="5"/>
  <c r="I144" i="5" s="1"/>
  <c r="I177" i="5"/>
  <c r="I176" i="5"/>
  <c r="I124" i="5"/>
  <c r="I119" i="5" s="1"/>
  <c r="E118" i="5"/>
  <c r="I121" i="5"/>
  <c r="I39" i="5"/>
  <c r="I34" i="5" s="1"/>
  <c r="I37" i="5"/>
  <c r="I32" i="5" s="1"/>
  <c r="I36" i="5"/>
  <c r="I31" i="5" s="1"/>
  <c r="M39" i="4"/>
  <c r="M40" i="4"/>
  <c r="M41" i="4"/>
  <c r="M42" i="4"/>
  <c r="M38" i="4"/>
  <c r="M36" i="4"/>
  <c r="M24" i="4"/>
  <c r="M25" i="4"/>
  <c r="M26" i="4"/>
  <c r="M23" i="4"/>
  <c r="M21" i="4"/>
  <c r="I84" i="4"/>
  <c r="J84" i="4"/>
  <c r="K84" i="4"/>
  <c r="L84" i="4"/>
  <c r="H84" i="4"/>
  <c r="J55" i="4"/>
  <c r="J47" i="4" s="1"/>
  <c r="K55" i="4"/>
  <c r="K47" i="4" s="1"/>
  <c r="L55" i="4"/>
  <c r="L47" i="4" s="1"/>
  <c r="H55" i="4"/>
  <c r="M52" i="4"/>
  <c r="M49" i="4"/>
  <c r="I40" i="5" l="1"/>
  <c r="F25" i="5"/>
  <c r="E113" i="5"/>
  <c r="E30" i="5"/>
  <c r="E25" i="5" s="1"/>
  <c r="E21" i="5"/>
  <c r="H25" i="5"/>
  <c r="I27" i="5"/>
  <c r="D25" i="5"/>
  <c r="G25" i="5"/>
  <c r="I211" i="5"/>
  <c r="I212" i="5"/>
  <c r="I114" i="5"/>
  <c r="E24" i="5"/>
  <c r="I26" i="5"/>
  <c r="I242" i="5"/>
  <c r="I244" i="5"/>
  <c r="I209" i="5" s="1"/>
  <c r="I300" i="5"/>
  <c r="I287" i="5"/>
  <c r="I282" i="5" s="1"/>
  <c r="I289" i="5"/>
  <c r="F24" i="5"/>
  <c r="H47" i="4"/>
  <c r="I190" i="5"/>
  <c r="D142" i="5"/>
  <c r="D112" i="5" s="1"/>
  <c r="I152" i="5"/>
  <c r="D150" i="5"/>
  <c r="D185" i="5"/>
  <c r="E150" i="5"/>
  <c r="E142" i="5"/>
  <c r="I178" i="5"/>
  <c r="I143" i="5" s="1"/>
  <c r="D175" i="5"/>
  <c r="I250" i="5"/>
  <c r="D118" i="5"/>
  <c r="D113" i="5" s="1"/>
  <c r="D120" i="5"/>
  <c r="D115" i="5" s="1"/>
  <c r="H118" i="5"/>
  <c r="H113" i="5" s="1"/>
  <c r="H23" i="5" s="1"/>
  <c r="F150" i="5"/>
  <c r="F140" i="5" s="1"/>
  <c r="F110" i="5" s="1"/>
  <c r="F142" i="5"/>
  <c r="D220" i="5"/>
  <c r="I225" i="5"/>
  <c r="I230" i="5"/>
  <c r="I241" i="5"/>
  <c r="D290" i="5"/>
  <c r="D285" i="5" s="1"/>
  <c r="D280" i="5" s="1"/>
  <c r="I311" i="5"/>
  <c r="G24" i="5"/>
  <c r="I116" i="5"/>
  <c r="F118" i="5"/>
  <c r="F113" i="5" s="1"/>
  <c r="F220" i="5"/>
  <c r="F288" i="5"/>
  <c r="F283" i="5" s="1"/>
  <c r="F290" i="5"/>
  <c r="F285" i="5" s="1"/>
  <c r="F280" i="5" s="1"/>
  <c r="G118" i="5"/>
  <c r="G113" i="5" s="1"/>
  <c r="G23" i="5" s="1"/>
  <c r="E185" i="5"/>
  <c r="I255" i="5"/>
  <c r="I29" i="5"/>
  <c r="I141" i="5"/>
  <c r="E220" i="5"/>
  <c r="E288" i="5"/>
  <c r="E290" i="5"/>
  <c r="I286" i="5"/>
  <c r="I187" i="5"/>
  <c r="I38" i="5"/>
  <c r="I123" i="5"/>
  <c r="I118" i="5" s="1"/>
  <c r="I284" i="5"/>
  <c r="I223" i="5"/>
  <c r="I122" i="5"/>
  <c r="I308" i="5"/>
  <c r="I305" i="5" s="1"/>
  <c r="I318" i="5"/>
  <c r="I313" i="5" s="1"/>
  <c r="I293" i="5"/>
  <c r="I290" i="5" s="1"/>
  <c r="I298" i="5"/>
  <c r="I295" i="5" s="1"/>
  <c r="I45" i="4"/>
  <c r="J45" i="4"/>
  <c r="K45" i="4"/>
  <c r="L45" i="4"/>
  <c r="H45" i="4"/>
  <c r="I37" i="4"/>
  <c r="J37" i="4"/>
  <c r="K37" i="4"/>
  <c r="L37" i="4"/>
  <c r="H37" i="4"/>
  <c r="I34" i="4"/>
  <c r="J34" i="4"/>
  <c r="K34" i="4"/>
  <c r="L34" i="4"/>
  <c r="H34" i="4"/>
  <c r="I20" i="4"/>
  <c r="J20" i="4"/>
  <c r="J19" i="4" s="1"/>
  <c r="K20" i="4"/>
  <c r="K19" i="4" s="1"/>
  <c r="L20" i="4"/>
  <c r="L19" i="4" s="1"/>
  <c r="M20" i="4"/>
  <c r="H20" i="4"/>
  <c r="H19" i="4" s="1"/>
  <c r="M85" i="4"/>
  <c r="M84" i="4" s="1"/>
  <c r="M83" i="4"/>
  <c r="M82" i="4"/>
  <c r="M81" i="4"/>
  <c r="M80" i="4"/>
  <c r="M79" i="4"/>
  <c r="M78" i="4"/>
  <c r="M77" i="4"/>
  <c r="M76" i="4"/>
  <c r="M75" i="4"/>
  <c r="M74" i="4"/>
  <c r="M73" i="4"/>
  <c r="L72" i="4"/>
  <c r="K72" i="4"/>
  <c r="J72" i="4"/>
  <c r="I72" i="4"/>
  <c r="H72" i="4"/>
  <c r="M69" i="4"/>
  <c r="M68" i="4"/>
  <c r="M67" i="4"/>
  <c r="M66" i="4"/>
  <c r="M65" i="4"/>
  <c r="M64" i="4"/>
  <c r="L63" i="4"/>
  <c r="K63" i="4"/>
  <c r="H63" i="4"/>
  <c r="M58" i="4"/>
  <c r="M57" i="4"/>
  <c r="M56" i="4"/>
  <c r="M51" i="4"/>
  <c r="M50" i="4"/>
  <c r="M46" i="4"/>
  <c r="M45" i="4" s="1"/>
  <c r="M44" i="4"/>
  <c r="M43" i="4"/>
  <c r="M35" i="4"/>
  <c r="M34" i="4" s="1"/>
  <c r="M30" i="4"/>
  <c r="M29" i="4"/>
  <c r="M28" i="4"/>
  <c r="M27" i="4"/>
  <c r="E210" i="5" l="1"/>
  <c r="E205" i="5" s="1"/>
  <c r="F210" i="5"/>
  <c r="F205" i="5" s="1"/>
  <c r="I213" i="5"/>
  <c r="I208" i="5" s="1"/>
  <c r="M55" i="4"/>
  <c r="M22" i="4"/>
  <c r="M19" i="4" s="1"/>
  <c r="M48" i="4"/>
  <c r="M47" i="4" s="1"/>
  <c r="I19" i="4"/>
  <c r="E283" i="5"/>
  <c r="E140" i="5"/>
  <c r="E285" i="5"/>
  <c r="E112" i="5"/>
  <c r="F23" i="5"/>
  <c r="I207" i="5"/>
  <c r="I113" i="5"/>
  <c r="I206" i="5"/>
  <c r="I111" i="5"/>
  <c r="F112" i="5"/>
  <c r="F22" i="5" s="1"/>
  <c r="J33" i="4"/>
  <c r="I120" i="5"/>
  <c r="I115" i="5" s="1"/>
  <c r="I117" i="5"/>
  <c r="D23" i="5"/>
  <c r="D210" i="5"/>
  <c r="D205" i="5" s="1"/>
  <c r="K33" i="4"/>
  <c r="I281" i="5"/>
  <c r="I24" i="5"/>
  <c r="D22" i="5"/>
  <c r="L62" i="4"/>
  <c r="K62" i="4"/>
  <c r="J62" i="4"/>
  <c r="I62" i="4"/>
  <c r="H62" i="4"/>
  <c r="I245" i="5"/>
  <c r="I240" i="5" s="1"/>
  <c r="I285" i="5"/>
  <c r="I315" i="5"/>
  <c r="I310" i="5" s="1"/>
  <c r="H20" i="5"/>
  <c r="D140" i="5"/>
  <c r="D110" i="5" s="1"/>
  <c r="G20" i="5"/>
  <c r="I175" i="5"/>
  <c r="I288" i="5"/>
  <c r="I283" i="5" s="1"/>
  <c r="I185" i="5"/>
  <c r="I220" i="5"/>
  <c r="I210" i="5" s="1"/>
  <c r="I142" i="5"/>
  <c r="I150" i="5"/>
  <c r="I35" i="5"/>
  <c r="I30" i="5" s="1"/>
  <c r="I25" i="5" s="1"/>
  <c r="I33" i="5"/>
  <c r="I28" i="5" s="1"/>
  <c r="M37" i="4"/>
  <c r="M33" i="4" s="1"/>
  <c r="L33" i="4"/>
  <c r="H33" i="4"/>
  <c r="I33" i="4"/>
  <c r="M63" i="4"/>
  <c r="M72" i="4"/>
  <c r="I205" i="5" l="1"/>
  <c r="E280" i="5"/>
  <c r="E23" i="5"/>
  <c r="E22" i="5"/>
  <c r="E110" i="5"/>
  <c r="I23" i="5"/>
  <c r="I112" i="5"/>
  <c r="I22" i="5" s="1"/>
  <c r="F20" i="5"/>
  <c r="D20" i="5"/>
  <c r="I140" i="5"/>
  <c r="I110" i="5" s="1"/>
  <c r="I280" i="5"/>
  <c r="I21" i="5"/>
  <c r="M62" i="4"/>
  <c r="E20" i="5" l="1"/>
  <c r="I20" i="5"/>
  <c r="F21" i="1"/>
  <c r="G21" i="1"/>
  <c r="D21" i="1" l="1"/>
  <c r="E21" i="1"/>
  <c r="C21" i="1"/>
  <c r="J21" i="1"/>
  <c r="I21" i="1" l="1"/>
  <c r="L21" i="1"/>
  <c r="K21" i="1"/>
  <c r="H21" i="1" l="1"/>
</calcChain>
</file>

<file path=xl/sharedStrings.xml><?xml version="1.0" encoding="utf-8"?>
<sst xmlns="http://schemas.openxmlformats.org/spreadsheetml/2006/main" count="737" uniqueCount="247">
  <si>
    <t>№ п/п</t>
  </si>
  <si>
    <t>Наименование муниципальной услуги(работы), показателя объема услуги (работы)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</si>
  <si>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</si>
  <si>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</si>
  <si>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</si>
  <si>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</si>
  <si>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</si>
  <si>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</si>
  <si>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</si>
  <si>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</si>
  <si>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</si>
  <si>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</si>
  <si>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</si>
  <si>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</si>
  <si>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</si>
  <si>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</si>
  <si>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</si>
  <si>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</si>
  <si>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</si>
  <si>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</si>
  <si>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</si>
  <si>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</si>
  <si>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</si>
  <si>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</si>
  <si>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</si>
  <si>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</si>
  <si>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</si>
  <si>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</si>
  <si>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</si>
  <si>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</si>
  <si>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</si>
  <si>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</si>
  <si>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</si>
  <si>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</si>
  <si>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</si>
  <si>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</si>
  <si>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</si>
  <si>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</si>
  <si>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</si>
  <si>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</si>
  <si>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</si>
  <si>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</si>
  <si>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</si>
  <si>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</si>
  <si>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</si>
  <si>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</si>
  <si>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</si>
  <si>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</si>
  <si>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</si>
  <si>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</si>
  <si>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</si>
  <si>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</si>
  <si>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</si>
  <si>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</si>
  <si>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</si>
  <si>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</si>
  <si>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</si>
  <si>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</si>
  <si>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</si>
  <si>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</si>
  <si>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</si>
  <si>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</si>
  <si>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</si>
  <si>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</si>
  <si>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</si>
  <si>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</si>
  <si>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</si>
  <si>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</si>
  <si>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</si>
  <si>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</si>
  <si>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</si>
  <si>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</si>
  <si>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</si>
  <si>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</si>
  <si>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</si>
  <si>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</si>
  <si>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</si>
  <si>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</si>
  <si>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</si>
  <si>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</si>
  <si>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</si>
  <si>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</si>
  <si>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</si>
  <si>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</si>
  <si>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</si>
  <si>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</si>
  <si>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</si>
  <si>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</si>
  <si>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</si>
  <si>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</si>
  <si>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</si>
  <si>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</si>
  <si>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</si>
  <si>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</si>
  <si>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</si>
  <si>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</si>
  <si>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</si>
  <si>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</si>
  <si>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</si>
  <si>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</si>
  <si>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</si>
  <si>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</si>
  <si>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</si>
  <si>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</si>
  <si>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</si>
  <si>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</si>
  <si>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</si>
  <si>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</si>
  <si>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</si>
  <si>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</si>
  <si>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</si>
  <si>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</si>
  <si>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</si>
  <si>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</si>
  <si>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</si>
  <si>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</si>
  <si>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</si>
  <si>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</si>
  <si>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</si>
  <si>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</si>
  <si>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</si>
  <si>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</si>
  <si>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</si>
  <si>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</si>
  <si>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</si>
  <si>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</si>
  <si>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</si>
  <si>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</si>
  <si>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</si>
  <si>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</si>
  <si>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</si>
  <si>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</si>
  <si>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</si>
  <si>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</si>
  <si>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</si>
  <si>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</si>
  <si>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</si>
  <si>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</si>
  <si>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</si>
  <si>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</si>
  <si>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Оценка расходов (тыс.руб.),годы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</si>
  <si>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</si>
  <si>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</si>
  <si>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</si>
  <si>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</si>
  <si>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</si>
  <si>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</si>
  <si>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</si>
  <si>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</si>
  <si>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</si>
  <si>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</si>
  <si>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1.3</t>
  </si>
  <si>
    <t>1.3.1</t>
  </si>
  <si>
    <t>3.1.1.</t>
  </si>
  <si>
    <t>2.1.2</t>
  </si>
  <si>
    <t>2.2.4.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</si>
  <si>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</si>
  <si>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</si>
  <si>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</si>
  <si>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</si>
  <si>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</si>
  <si>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</si>
  <si>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</si>
  <si>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</si>
  <si>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</si>
  <si>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</si>
  <si>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</si>
  <si>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</si>
  <si>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</si>
  <si>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</si>
  <si>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</si>
  <si>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</si>
  <si>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</si>
  <si>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</si>
  <si>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</si>
  <si>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</si>
  <si>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</si>
  <si>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</si>
  <si>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</si>
  <si>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</si>
  <si>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3.1.5</t>
  </si>
  <si>
    <t>013P5S2190</t>
  </si>
  <si>
    <t>Развитие спортивной инфраструктуры, находящейся в муниципальной собственности</t>
  </si>
  <si>
    <t>3.1.5.</t>
  </si>
  <si>
    <t>0131170040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</si>
  <si>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</si>
  <si>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2.1.3</t>
  </si>
  <si>
    <t>2.1.4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</si>
  <si>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</si>
  <si>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Муниципальная программа "Развитие образования в Ханкайском муниципальном округе" на 2020-2024 годы</t>
  </si>
  <si>
    <t>Подпрограмма №1"Развитие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</si>
  <si>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2020-2024 годы</t>
  </si>
  <si>
    <t>Подпрограмма «Развитие системы дополнительного образования в Ханкайском муниципальном округе» на 2020-2024 годы</t>
  </si>
  <si>
    <t>Мероприятия, направленные на оснащение объектов спортивной инфраструктуры спортивно-технологическим оборудованием</t>
  </si>
  <si>
    <t>Приложение № 4  к муниципальной программе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</si>
  <si>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округе» на 2020-2024  годы</t>
  </si>
  <si>
    <t>ИНФОРМАЦИЯ О  РЕСУРСНОМ ОБЕСПЕЧЕНИИ РЕАЛИЗАЦИИ МУНИЦИПАЛЬНОЙ ПРОГРАММЫ   "РАЗВИТИЕ ОБРАЗОВАНИЯ В ХАНКАЙСКОМ МУНИЦИПАЛЬНОМ ОКРУГЕ" НА 2020-2024 ГОДЫ ЗА СЧЕТ СРЕДСТВ БЮДЖЕТА ХАНКАЙСКОГО МУНИЦИПАЛЬНОГО ОКРУГА, (ТЫС. РУБ.).</t>
  </si>
  <si>
    <t>ИНФОРМАЦИЯ О РЕСУРСНОМ ОБЕСПЕЧЕНИИ МУНИЦИПАЛЬНОЙ ПРОГРАММЫ "РАЗВИТИЕ ОБРАЗОВАНИЯ В ХАНКАЙСКОМ МУНИЦИПАЛЬНОМ ОКРУГЕ" НА 2020-2024 годы  ЗА СЧЕТ СРЕДСТВ БЮДЖЕТА ХАНКАЙСКОГО МУНИЦИПАЛЬНОГО ОКРУГА И ПРОГНОЗНАЯ ОЦЕНКА ПРИВЛЕКАЕМЫХ НА РЕАЛИЗАЦИЮ ЕЕ ЦЕЛЕЙ СРЕДСТВ КРАЕВОГО И ФЕДЕРАЛЬНОГО БЮДЖЕТОВ, ИНЫХ ВНЕБЮДЖЕТНЫХ ИСТОЧНИКОВ</t>
  </si>
  <si>
    <t>Приложение № 5  к муниципальной программе "Развитие образования в Ханкайском муниципальном округе" на 2020-2024 годы</t>
  </si>
  <si>
    <t>013Р5L2280</t>
  </si>
  <si>
    <t>Управление  образования Администрации Ханкайского муниципального округа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</si>
  <si>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ОКРУГЕ" НА 2020-2024 ГОДЫ</t>
  </si>
  <si>
    <t>Расходы бюджета Ханкайского муниципального округа на оказание муниципальной услуги (выполнение работы), тыс.руб.</t>
  </si>
  <si>
    <t>Обеспечение питанием обучающихся общеобразовательных организаций  Ханкайского муниципального округа, численность учащихся</t>
  </si>
  <si>
    <t>0191110031</t>
  </si>
  <si>
    <t>Основное мероприятие  1.3."Меры поддержки семей, имеющих детей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</si>
  <si>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</si>
  <si>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</si>
  <si>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</si>
  <si>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Федеральный проект "Спорт норма жизни"</t>
  </si>
  <si>
    <t>Федеральный проект "Учитель будущего"</t>
  </si>
  <si>
    <t>1.4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</si>
  <si>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</si>
  <si>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</si>
  <si>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3.1.6</t>
  </si>
  <si>
    <t>2.4</t>
  </si>
  <si>
    <t>2.4.1</t>
  </si>
  <si>
    <t>1.2.9</t>
  </si>
  <si>
    <t>Мероприятия по  обустройству прилегающих территорий образовательных учреждений</t>
  </si>
  <si>
    <t>0111270090</t>
  </si>
  <si>
    <t>3.2.4</t>
  </si>
  <si>
    <t>бюджет Ханкайского муницип.</t>
  </si>
  <si>
    <t>0131220400</t>
  </si>
  <si>
    <t>3.3</t>
  </si>
  <si>
    <t>0131370040</t>
  </si>
  <si>
    <t>Основное мероприятие 3.3." Обеспечение персонифицированного финансирования дополнительного образования детей"</t>
  </si>
  <si>
    <t>Приложение № 5</t>
  </si>
  <si>
    <t>к постановлению Администрации</t>
  </si>
  <si>
    <t>Ханкайского муниципального округа</t>
  </si>
  <si>
    <t>Приложение № 4</t>
  </si>
  <si>
    <t>Приложение № 3</t>
  </si>
  <si>
    <t>Приложение № 3  к муниципальной программе "Развитие образования в Ханкайском муниципальном округе"                             на 2020-2024 годы</t>
  </si>
  <si>
    <t>от 31.08.2021 № 1134-па</t>
  </si>
  <si>
    <t>175 949.10</t>
  </si>
  <si>
    <t>186 638.38</t>
  </si>
  <si>
    <t>128 638.69</t>
  </si>
  <si>
    <t>131 164.52</t>
  </si>
  <si>
    <t>195 657.20</t>
  </si>
  <si>
    <t>817 995.89</t>
  </si>
  <si>
    <t>19 270.68</t>
  </si>
  <si>
    <t>19 289.40</t>
  </si>
  <si>
    <t>19 281.40</t>
  </si>
  <si>
    <t>19 070.30</t>
  </si>
  <si>
    <t>97 763.03</t>
  </si>
  <si>
    <t>131200000</t>
  </si>
  <si>
    <t>111220400</t>
  </si>
  <si>
    <t>011Р21.2320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</si>
</sst>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/>
    <xf numFmtId="49" fontId="1" fillId="0" borderId="2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0" fillId="0" borderId="6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4" fontId="7" fillId="0" borderId="0" xfId="0" applyNumberFormat="1" applyFont="1" applyFill="1"/>
    <xf numFmtId="0" fontId="6" fillId="0" borderId="6" xfId="0" applyFont="1" applyFill="1" applyBorder="1"/>
    <xf numFmtId="4" fontId="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2" fillId="0" borderId="4" xfId="0" applyFont="1" applyFill="1" applyBorder="1"/>
    <xf numFmtId="4" fontId="4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4" zoomScaleNormal="100" workbookViewId="0">
      <selection activeCell="H5" sqref="H5:L5"/>
    </sheetView>
  </sheetViews>
  <sheetFormatPr defaultColWidth="8.85546875" defaultRowHeight="15" x14ac:dyDescent="0.25"/>
  <cols>
    <col min="1" max="1" width="4.42578125" style="3" customWidth="1"/>
    <col min="2" max="2" width="36.5703125" style="3" customWidth="1"/>
    <col min="3" max="3" width="12" style="3" customWidth="1"/>
    <col min="4" max="4" width="11.5703125" style="3" customWidth="1"/>
    <col min="5" max="5" width="11.28515625" style="3" customWidth="1"/>
    <col min="6" max="6" width="11.85546875" style="3" customWidth="1"/>
    <col min="7" max="8" width="12.140625" style="3" customWidth="1"/>
    <col min="9" max="9" width="12.5703125" style="3" customWidth="1"/>
    <col min="10" max="10" width="13.42578125" style="3" customWidth="1"/>
    <col min="11" max="11" width="12.140625" style="3" customWidth="1"/>
    <col min="12" max="12" width="12.7109375" style="3" customWidth="1"/>
    <col min="13" max="16384" width="8.85546875" style="3"/>
  </cols>
  <sheetData>
    <row r="1" spans="1:12" ht="21" hidden="1" customHeight="1" x14ac:dyDescent="0.3">
      <c r="D1" s="6"/>
      <c r="E1" s="6"/>
      <c r="F1" s="6"/>
      <c r="G1" s="6"/>
      <c r="H1" s="102"/>
      <c r="I1" s="102"/>
      <c r="J1" s="102"/>
      <c r="K1" s="102"/>
      <c r="L1" s="102"/>
    </row>
    <row r="2" spans="1:12" ht="22.5" customHeight="1" x14ac:dyDescent="0.3">
      <c r="D2" s="6"/>
      <c r="E2" s="6"/>
      <c r="F2" s="6"/>
      <c r="G2" s="6"/>
      <c r="H2" s="93"/>
      <c r="I2" s="111" t="s">
        <v>230</v>
      </c>
      <c r="J2" s="111"/>
      <c r="K2" s="111"/>
      <c r="L2" s="93"/>
    </row>
    <row r="3" spans="1:12" ht="19.5" customHeight="1" x14ac:dyDescent="0.3">
      <c r="D3" s="6"/>
      <c r="E3" s="6"/>
      <c r="F3" s="6"/>
      <c r="G3" s="6"/>
      <c r="H3" s="111" t="s">
        <v>227</v>
      </c>
      <c r="I3" s="111"/>
      <c r="J3" s="111"/>
      <c r="K3" s="111"/>
      <c r="L3" s="111"/>
    </row>
    <row r="4" spans="1:12" ht="15.75" customHeight="1" x14ac:dyDescent="0.3">
      <c r="D4" s="6"/>
      <c r="E4" s="6"/>
      <c r="F4" s="6"/>
      <c r="G4" s="6"/>
      <c r="H4" s="111" t="s">
        <v>228</v>
      </c>
      <c r="I4" s="111"/>
      <c r="J4" s="111"/>
      <c r="K4" s="111"/>
      <c r="L4" s="111"/>
    </row>
    <row r="5" spans="1:12" ht="14.25" customHeight="1" x14ac:dyDescent="0.3">
      <c r="D5" s="6"/>
      <c r="E5" s="6"/>
      <c r="F5" s="6"/>
      <c r="G5" s="41"/>
      <c r="H5" s="112" t="s">
        <v>232</v>
      </c>
      <c r="I5" s="112"/>
      <c r="J5" s="112"/>
      <c r="K5" s="112"/>
      <c r="L5" s="112"/>
    </row>
    <row r="6" spans="1:12" ht="42.75" customHeight="1" x14ac:dyDescent="0.25">
      <c r="A6" s="4"/>
      <c r="B6" s="4"/>
      <c r="C6" s="4"/>
      <c r="D6" s="96"/>
      <c r="E6" s="96"/>
      <c r="F6" s="96"/>
      <c r="G6" s="96"/>
      <c r="H6" s="113" t="s">
        <v>231</v>
      </c>
      <c r="I6" s="114"/>
      <c r="J6" s="114"/>
      <c r="K6" s="114"/>
      <c r="L6" s="114"/>
    </row>
    <row r="7" spans="1:12" ht="3.75" customHeight="1" x14ac:dyDescent="0.25">
      <c r="A7" s="4"/>
      <c r="B7" s="4"/>
      <c r="C7" s="4"/>
      <c r="D7" s="96"/>
      <c r="E7" s="96"/>
      <c r="F7" s="96"/>
      <c r="G7" s="96"/>
      <c r="H7" s="114"/>
      <c r="I7" s="114"/>
      <c r="J7" s="114"/>
      <c r="K7" s="114"/>
      <c r="L7" s="114"/>
    </row>
    <row r="8" spans="1:12" ht="6" customHeight="1" x14ac:dyDescent="0.25">
      <c r="A8" s="4"/>
      <c r="B8" s="4"/>
      <c r="C8" s="4"/>
      <c r="D8" s="96"/>
      <c r="E8" s="96"/>
      <c r="F8" s="96"/>
      <c r="G8" s="96"/>
      <c r="H8" s="114"/>
      <c r="I8" s="114"/>
      <c r="J8" s="114"/>
      <c r="K8" s="114"/>
      <c r="L8" s="114"/>
    </row>
    <row r="9" spans="1:12" ht="7.5" customHeight="1" x14ac:dyDescent="0.25">
      <c r="A9" s="4"/>
      <c r="B9" s="4"/>
      <c r="C9" s="4"/>
      <c r="D9" s="96"/>
      <c r="E9" s="96"/>
      <c r="F9" s="96"/>
      <c r="G9" s="96"/>
      <c r="H9" s="96"/>
      <c r="I9" s="96"/>
      <c r="J9" s="96"/>
      <c r="K9" s="96"/>
      <c r="L9" s="96"/>
    </row>
    <row r="10" spans="1:12" ht="15" customHeight="1" x14ac:dyDescent="0.25">
      <c r="A10" s="107" t="s">
        <v>201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" customHeigh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5" customHeight="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15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12" customHeight="1" x14ac:dyDescent="0.3">
      <c r="A14" s="4"/>
      <c r="B14" s="4"/>
      <c r="C14" s="4"/>
      <c r="D14" s="4"/>
      <c r="E14" s="4"/>
      <c r="F14" s="4"/>
      <c r="G14" s="4"/>
      <c r="H14" s="4"/>
    </row>
    <row r="15" spans="1:12" ht="51" customHeight="1" x14ac:dyDescent="0.25">
      <c r="A15" s="105" t="s">
        <v>0</v>
      </c>
      <c r="B15" s="103" t="s">
        <v>1</v>
      </c>
      <c r="C15" s="108" t="s">
        <v>48</v>
      </c>
      <c r="D15" s="109"/>
      <c r="E15" s="109"/>
      <c r="F15" s="109"/>
      <c r="G15" s="109"/>
      <c r="H15" s="110" t="s">
        <v>202</v>
      </c>
      <c r="I15" s="110"/>
      <c r="J15" s="110"/>
      <c r="K15" s="110"/>
      <c r="L15" s="110"/>
    </row>
    <row r="16" spans="1:12" ht="42.75" customHeight="1" x14ac:dyDescent="0.25">
      <c r="A16" s="106"/>
      <c r="B16" s="104"/>
      <c r="C16" s="83">
        <v>2020</v>
      </c>
      <c r="D16" s="83">
        <v>2021</v>
      </c>
      <c r="E16" s="83">
        <v>2022</v>
      </c>
      <c r="F16" s="83">
        <v>2023</v>
      </c>
      <c r="G16" s="83">
        <v>2024</v>
      </c>
      <c r="H16" s="83">
        <v>2020</v>
      </c>
      <c r="I16" s="83">
        <v>2021</v>
      </c>
      <c r="J16" s="83">
        <v>2022</v>
      </c>
      <c r="K16" s="83">
        <v>2023</v>
      </c>
      <c r="L16" s="83">
        <v>2024</v>
      </c>
    </row>
    <row r="17" spans="1:12" ht="72" customHeight="1" x14ac:dyDescent="0.25">
      <c r="A17" s="2">
        <v>1</v>
      </c>
      <c r="B17" s="5" t="s">
        <v>88</v>
      </c>
      <c r="C17" s="1">
        <v>744</v>
      </c>
      <c r="D17" s="1">
        <v>725</v>
      </c>
      <c r="E17" s="1">
        <v>725</v>
      </c>
      <c r="F17" s="1">
        <v>725</v>
      </c>
      <c r="G17" s="1">
        <v>860</v>
      </c>
      <c r="H17" s="1">
        <f>Ресурсн.обеспеч.!H21</f>
        <v>42507.56</v>
      </c>
      <c r="I17" s="1">
        <f>Ресурсн.обеспеч.!I21</f>
        <v>42223.519999999997</v>
      </c>
      <c r="J17" s="1">
        <f>Ресурсн.обеспеч.!J21</f>
        <v>29399.096000000001</v>
      </c>
      <c r="K17" s="1">
        <f>Ресурсн.обеспеч.!K21</f>
        <v>30298.37</v>
      </c>
      <c r="L17" s="1">
        <f>Ресурсн.обеспеч.!L21</f>
        <v>48798.6</v>
      </c>
    </row>
    <row r="18" spans="1:12" ht="99" customHeight="1" x14ac:dyDescent="0.25">
      <c r="A18" s="2">
        <v>2</v>
      </c>
      <c r="B18" s="5" t="s">
        <v>87</v>
      </c>
      <c r="C18" s="1">
        <v>2242</v>
      </c>
      <c r="D18" s="1">
        <v>2234</v>
      </c>
      <c r="E18" s="1">
        <v>2234</v>
      </c>
      <c r="F18" s="1">
        <v>2234</v>
      </c>
      <c r="G18" s="1">
        <v>2230</v>
      </c>
      <c r="H18" s="1">
        <f>Ресурсн.обеспеч.!H35</f>
        <v>88065.630000000019</v>
      </c>
      <c r="I18" s="1">
        <f>Ресурсн.обеспеч.!I35</f>
        <v>93443.679999999978</v>
      </c>
      <c r="J18" s="1">
        <f>Ресурсн.обеспеч.!J35</f>
        <v>59313.951000000001</v>
      </c>
      <c r="K18" s="1">
        <f>Ресурсн.обеспеч.!K35</f>
        <v>62457.66</v>
      </c>
      <c r="L18" s="1">
        <f>Ресурсн.обеспеч.!L35</f>
        <v>102370</v>
      </c>
    </row>
    <row r="19" spans="1:12" ht="60" customHeight="1" x14ac:dyDescent="0.25">
      <c r="A19" s="7">
        <v>3</v>
      </c>
      <c r="B19" s="8" t="s">
        <v>89</v>
      </c>
      <c r="C19" s="1">
        <v>924</v>
      </c>
      <c r="D19" s="1">
        <v>834</v>
      </c>
      <c r="E19" s="1">
        <v>834</v>
      </c>
      <c r="F19" s="1">
        <v>834</v>
      </c>
      <c r="G19" s="1">
        <v>897</v>
      </c>
      <c r="H19" s="1">
        <f>Ресурсн.обеспеч.!H50</f>
        <v>21603.200000000001</v>
      </c>
      <c r="I19" s="1">
        <f>Ресурсн.обеспеч.!I50</f>
        <v>23304.930000000004</v>
      </c>
      <c r="J19" s="1">
        <f>Ресурсн.обеспеч.!J50</f>
        <v>16977.510000000002</v>
      </c>
      <c r="K19" s="1">
        <f>Ресурсн.обеспеч.!K50</f>
        <v>17418.29</v>
      </c>
      <c r="L19" s="1">
        <f>Ресурсн.обеспеч.!L50</f>
        <v>22672.5</v>
      </c>
    </row>
    <row r="20" spans="1:12" ht="84.75" customHeight="1" x14ac:dyDescent="0.25">
      <c r="A20" s="7">
        <v>4</v>
      </c>
      <c r="B20" s="5" t="s">
        <v>203</v>
      </c>
      <c r="C20" s="1">
        <v>1240</v>
      </c>
      <c r="D20" s="1">
        <v>1375</v>
      </c>
      <c r="E20" s="1">
        <v>1375</v>
      </c>
      <c r="F20" s="1">
        <v>1375</v>
      </c>
      <c r="G20" s="1">
        <v>1260</v>
      </c>
      <c r="H20" s="1">
        <f>Ресурсн.обеспеч.!H83</f>
        <v>2043.4</v>
      </c>
      <c r="I20" s="1">
        <f>Ресурсн.обеспеч.!I83</f>
        <v>2003.4</v>
      </c>
      <c r="J20" s="1">
        <f>Ресурсн.обеспеч.!J83</f>
        <v>1851.4</v>
      </c>
      <c r="K20" s="1">
        <f>Ресурсн.обеспеч.!K83</f>
        <v>1851.4</v>
      </c>
      <c r="L20" s="1">
        <f>Ресурсн.обеспеч.!L83</f>
        <v>1851.4</v>
      </c>
    </row>
    <row r="21" spans="1:12" ht="40.5" customHeight="1" x14ac:dyDescent="0.25">
      <c r="A21" s="2"/>
      <c r="B21" s="9" t="s">
        <v>2</v>
      </c>
      <c r="C21" s="2">
        <f>SUM(C17:C20)</f>
        <v>5150</v>
      </c>
      <c r="D21" s="2">
        <f t="shared" ref="D21:G21" si="0">SUM(D17:D20)</f>
        <v>5168</v>
      </c>
      <c r="E21" s="2">
        <f t="shared" si="0"/>
        <v>5168</v>
      </c>
      <c r="F21" s="2">
        <f t="shared" si="0"/>
        <v>5168</v>
      </c>
      <c r="G21" s="2">
        <f t="shared" si="0"/>
        <v>5247</v>
      </c>
      <c r="H21" s="2">
        <f t="shared" ref="H21" si="1">SUM(H17:H20)</f>
        <v>154219.79</v>
      </c>
      <c r="I21" s="2">
        <f t="shared" ref="I21" si="2">SUM(I17:I20)</f>
        <v>160975.52999999997</v>
      </c>
      <c r="J21" s="2">
        <f t="shared" ref="J21:L21" si="3">SUM(J17:J20)</f>
        <v>107541.95699999999</v>
      </c>
      <c r="K21" s="2">
        <f t="shared" si="3"/>
        <v>112025.72</v>
      </c>
      <c r="L21" s="2">
        <f t="shared" si="3"/>
        <v>175692.5</v>
      </c>
    </row>
  </sheetData>
  <mergeCells count="11">
    <mergeCell ref="H1:L1"/>
    <mergeCell ref="B15:B16"/>
    <mergeCell ref="A15:A16"/>
    <mergeCell ref="A10:L13"/>
    <mergeCell ref="C15:G15"/>
    <mergeCell ref="H15:L15"/>
    <mergeCell ref="I2:K2"/>
    <mergeCell ref="H3:L3"/>
    <mergeCell ref="H4:L4"/>
    <mergeCell ref="H5:L5"/>
    <mergeCell ref="H6:L8"/>
  </mergeCells>
  <pageMargins left="0.70866141732283472" right="0.70866141732283472" top="0.78740157480314965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="80" zoomScaleNormal="80" workbookViewId="0">
      <selection activeCell="I34" sqref="I34"/>
    </sheetView>
  </sheetViews>
  <sheetFormatPr defaultColWidth="9.140625" defaultRowHeight="15" x14ac:dyDescent="0.25"/>
  <cols>
    <col min="1" max="1" width="7.85546875" style="3" customWidth="1"/>
    <col min="2" max="2" width="55" style="3" customWidth="1"/>
    <col min="3" max="3" width="15.42578125" style="3" customWidth="1"/>
    <col min="4" max="4" width="6.42578125" style="3" customWidth="1"/>
    <col min="5" max="5" width="6.28515625" style="3" customWidth="1"/>
    <col min="6" max="6" width="8" style="3" customWidth="1"/>
    <col min="7" max="7" width="9" style="3" customWidth="1"/>
    <col min="8" max="8" width="14" style="3" customWidth="1"/>
    <col min="9" max="9" width="13.7109375" style="3" customWidth="1"/>
    <col min="10" max="10" width="15" style="3" customWidth="1"/>
    <col min="11" max="11" width="16.140625" style="3" customWidth="1"/>
    <col min="12" max="12" width="16.42578125" style="3" customWidth="1"/>
    <col min="13" max="13" width="14.42578125" style="3" customWidth="1"/>
    <col min="14" max="16384" width="9.140625" style="3"/>
  </cols>
  <sheetData>
    <row r="1" spans="1:13" ht="0.75" customHeight="1" x14ac:dyDescent="0.25">
      <c r="H1" s="102" t="s">
        <v>52</v>
      </c>
      <c r="I1" s="102"/>
      <c r="J1" s="102"/>
      <c r="K1" s="102"/>
      <c r="L1" s="102"/>
    </row>
    <row r="2" spans="1:13" ht="12" hidden="1" customHeight="1" x14ac:dyDescent="0.3">
      <c r="H2" s="102"/>
      <c r="I2" s="102"/>
      <c r="J2" s="102"/>
      <c r="K2" s="102"/>
      <c r="L2" s="102"/>
    </row>
    <row r="3" spans="1:13" ht="27.75" customHeight="1" x14ac:dyDescent="0.3">
      <c r="G3" s="94"/>
      <c r="H3" s="95"/>
      <c r="I3" s="116" t="s">
        <v>229</v>
      </c>
      <c r="J3" s="116"/>
      <c r="K3" s="116"/>
      <c r="L3" s="95"/>
    </row>
    <row r="4" spans="1:13" ht="23.25" customHeight="1" x14ac:dyDescent="0.3">
      <c r="G4" s="94"/>
      <c r="H4" s="116" t="s">
        <v>227</v>
      </c>
      <c r="I4" s="116"/>
      <c r="J4" s="116"/>
      <c r="K4" s="116"/>
      <c r="L4" s="116"/>
    </row>
    <row r="5" spans="1:13" ht="19.5" customHeight="1" x14ac:dyDescent="0.3">
      <c r="G5" s="94"/>
      <c r="H5" s="116" t="s">
        <v>228</v>
      </c>
      <c r="I5" s="116"/>
      <c r="J5" s="116"/>
      <c r="K5" s="116"/>
      <c r="L5" s="116"/>
    </row>
    <row r="6" spans="1:13" ht="18" customHeight="1" x14ac:dyDescent="0.3">
      <c r="G6" s="126" t="s">
        <v>232</v>
      </c>
      <c r="H6" s="126"/>
      <c r="I6" s="126"/>
      <c r="J6" s="126"/>
      <c r="K6" s="126"/>
      <c r="L6" s="126"/>
    </row>
    <row r="7" spans="1:13" ht="15" hidden="1" customHeight="1" x14ac:dyDescent="0.35">
      <c r="A7" s="11"/>
      <c r="B7" s="11"/>
      <c r="C7" s="11"/>
      <c r="D7" s="11"/>
      <c r="E7" s="11"/>
      <c r="F7" s="11"/>
      <c r="G7" s="11"/>
      <c r="H7" s="111" t="s">
        <v>194</v>
      </c>
      <c r="I7" s="111"/>
      <c r="J7" s="111"/>
      <c r="K7" s="111"/>
      <c r="L7" s="111"/>
    </row>
    <row r="8" spans="1:13" ht="22.5" customHeight="1" x14ac:dyDescent="0.3">
      <c r="A8" s="11"/>
      <c r="B8" s="11"/>
      <c r="C8" s="11"/>
      <c r="D8" s="11"/>
      <c r="E8" s="11"/>
      <c r="F8" s="11"/>
      <c r="G8" s="11"/>
      <c r="H8" s="111"/>
      <c r="I8" s="111"/>
      <c r="J8" s="111"/>
      <c r="K8" s="111"/>
      <c r="L8" s="111"/>
    </row>
    <row r="9" spans="1:13" ht="46.5" customHeight="1" x14ac:dyDescent="0.3">
      <c r="A9" s="11"/>
      <c r="B9" s="11"/>
      <c r="C9" s="11"/>
      <c r="D9" s="11"/>
      <c r="E9" s="11"/>
      <c r="F9" s="11"/>
      <c r="G9" s="11"/>
      <c r="H9" s="111"/>
      <c r="I9" s="111"/>
      <c r="J9" s="111"/>
      <c r="K9" s="111"/>
      <c r="L9" s="111"/>
    </row>
    <row r="10" spans="1:13" ht="6.75" customHeight="1" x14ac:dyDescent="0.35">
      <c r="A10" s="11"/>
      <c r="B10" s="11"/>
      <c r="C10" s="11"/>
      <c r="D10" s="11"/>
      <c r="E10" s="11"/>
      <c r="F10" s="11"/>
      <c r="G10" s="11"/>
      <c r="H10" s="12"/>
      <c r="I10" s="12"/>
      <c r="J10" s="12"/>
      <c r="K10" s="12"/>
      <c r="L10" s="12"/>
    </row>
    <row r="11" spans="1:13" ht="13.5" customHeigh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ht="15" customHeight="1" x14ac:dyDescent="0.25">
      <c r="A12" s="111" t="s">
        <v>196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3" ht="15" customHeight="1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3" ht="24.75" customHeight="1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3" ht="16.5" customHeight="1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 x14ac:dyDescent="0.25">
      <c r="A16" s="120" t="s">
        <v>0</v>
      </c>
      <c r="B16" s="105" t="s">
        <v>3</v>
      </c>
      <c r="C16" s="105" t="s">
        <v>4</v>
      </c>
      <c r="D16" s="121" t="s">
        <v>5</v>
      </c>
      <c r="E16" s="122"/>
      <c r="F16" s="122"/>
      <c r="G16" s="123"/>
      <c r="H16" s="124" t="s">
        <v>6</v>
      </c>
      <c r="I16" s="125"/>
      <c r="J16" s="125"/>
      <c r="K16" s="125"/>
      <c r="L16" s="125"/>
      <c r="M16" s="125"/>
    </row>
    <row r="17" spans="1:13" ht="69.75" customHeight="1" x14ac:dyDescent="0.25">
      <c r="A17" s="120"/>
      <c r="B17" s="106"/>
      <c r="C17" s="106"/>
      <c r="D17" s="85" t="s">
        <v>7</v>
      </c>
      <c r="E17" s="85" t="s">
        <v>8</v>
      </c>
      <c r="F17" s="85" t="s">
        <v>9</v>
      </c>
      <c r="G17" s="85" t="s">
        <v>10</v>
      </c>
      <c r="H17" s="82">
        <v>2020</v>
      </c>
      <c r="I17" s="89">
        <v>2021</v>
      </c>
      <c r="J17" s="82">
        <v>2022</v>
      </c>
      <c r="K17" s="13">
        <v>2023</v>
      </c>
      <c r="L17" s="82">
        <v>2024</v>
      </c>
      <c r="M17" s="76" t="s">
        <v>25</v>
      </c>
    </row>
    <row r="18" spans="1:13" ht="52.5" customHeight="1" x14ac:dyDescent="0.25">
      <c r="A18" s="67"/>
      <c r="B18" s="68" t="s">
        <v>189</v>
      </c>
      <c r="C18" s="103" t="s">
        <v>200</v>
      </c>
      <c r="D18" s="14">
        <v>958</v>
      </c>
      <c r="E18" s="15" t="s">
        <v>49</v>
      </c>
      <c r="F18" s="15" t="s">
        <v>53</v>
      </c>
      <c r="G18" s="15" t="s">
        <v>23</v>
      </c>
      <c r="H18" s="97" t="s">
        <v>233</v>
      </c>
      <c r="I18" s="16" t="s">
        <v>234</v>
      </c>
      <c r="J18" s="16" t="s">
        <v>235</v>
      </c>
      <c r="K18" s="16" t="s">
        <v>236</v>
      </c>
      <c r="L18" s="16" t="s">
        <v>237</v>
      </c>
      <c r="M18" s="77" t="s">
        <v>238</v>
      </c>
    </row>
    <row r="19" spans="1:13" ht="50.25" customHeight="1" x14ac:dyDescent="0.25">
      <c r="A19" s="17">
        <v>1</v>
      </c>
      <c r="B19" s="18" t="s">
        <v>195</v>
      </c>
      <c r="C19" s="115"/>
      <c r="D19" s="14">
        <v>958</v>
      </c>
      <c r="E19" s="15" t="s">
        <v>20</v>
      </c>
      <c r="F19" s="15" t="s">
        <v>54</v>
      </c>
      <c r="G19" s="15" t="s">
        <v>23</v>
      </c>
      <c r="H19" s="16">
        <f>H20+H22+H32</f>
        <v>43690.189999999995</v>
      </c>
      <c r="I19" s="16">
        <f t="shared" ref="I19:M19" si="0">I20+I22+I32</f>
        <v>44381.53</v>
      </c>
      <c r="J19" s="16">
        <f t="shared" si="0"/>
        <v>29823.7</v>
      </c>
      <c r="K19" s="16">
        <f t="shared" si="0"/>
        <v>30438.37</v>
      </c>
      <c r="L19" s="16">
        <f t="shared" si="0"/>
        <v>49043.6</v>
      </c>
      <c r="M19" s="77">
        <f t="shared" si="0"/>
        <v>197377.39</v>
      </c>
    </row>
    <row r="20" spans="1:13" ht="50.25" customHeight="1" x14ac:dyDescent="0.25">
      <c r="A20" s="17" t="s">
        <v>108</v>
      </c>
      <c r="B20" s="18" t="s">
        <v>107</v>
      </c>
      <c r="C20" s="115"/>
      <c r="D20" s="14">
        <v>958</v>
      </c>
      <c r="E20" s="15" t="s">
        <v>20</v>
      </c>
      <c r="F20" s="15" t="s">
        <v>106</v>
      </c>
      <c r="G20" s="15" t="s">
        <v>23</v>
      </c>
      <c r="H20" s="16">
        <f>H21</f>
        <v>42507.56</v>
      </c>
      <c r="I20" s="16">
        <f t="shared" ref="I20:M20" si="1">I21</f>
        <v>42223.519999999997</v>
      </c>
      <c r="J20" s="16">
        <f t="shared" si="1"/>
        <v>29399.096000000001</v>
      </c>
      <c r="K20" s="16">
        <f t="shared" si="1"/>
        <v>30298.37</v>
      </c>
      <c r="L20" s="16">
        <f t="shared" si="1"/>
        <v>48798.6</v>
      </c>
      <c r="M20" s="77">
        <f t="shared" si="1"/>
        <v>193227.14600000001</v>
      </c>
    </row>
    <row r="21" spans="1:13" ht="54" customHeight="1" x14ac:dyDescent="0.25">
      <c r="A21" s="19" t="s">
        <v>109</v>
      </c>
      <c r="B21" s="20" t="s">
        <v>46</v>
      </c>
      <c r="C21" s="115"/>
      <c r="D21" s="1">
        <v>958</v>
      </c>
      <c r="E21" s="21" t="s">
        <v>20</v>
      </c>
      <c r="F21" s="21" t="s">
        <v>70</v>
      </c>
      <c r="G21" s="1">
        <v>610</v>
      </c>
      <c r="H21" s="22">
        <v>42507.56</v>
      </c>
      <c r="I21" s="22">
        <f>'Инфор. о рес.об.'!E38</f>
        <v>42223.519999999997</v>
      </c>
      <c r="J21" s="22">
        <f>29581.2-182.104</f>
        <v>29399.096000000001</v>
      </c>
      <c r="K21" s="22">
        <v>30298.37</v>
      </c>
      <c r="L21" s="22">
        <v>48798.6</v>
      </c>
      <c r="M21" s="78">
        <f t="shared" ref="M21" si="2">SUM(H21:L21)</f>
        <v>193227.14600000001</v>
      </c>
    </row>
    <row r="22" spans="1:13" ht="35.25" customHeight="1" x14ac:dyDescent="0.25">
      <c r="A22" s="19" t="s">
        <v>110</v>
      </c>
      <c r="B22" s="18" t="s">
        <v>118</v>
      </c>
      <c r="C22" s="115"/>
      <c r="D22" s="14">
        <v>958</v>
      </c>
      <c r="E22" s="15" t="s">
        <v>20</v>
      </c>
      <c r="F22" s="15" t="s">
        <v>111</v>
      </c>
      <c r="G22" s="15" t="s">
        <v>23</v>
      </c>
      <c r="H22" s="16">
        <f>H23+H24+H25+H26+H27+H28+H29+H30</f>
        <v>1182.6299999999999</v>
      </c>
      <c r="I22" s="16">
        <f>I23+I24+I25+I26+I27+I28+I29+I30+I31</f>
        <v>1215.8900000000001</v>
      </c>
      <c r="J22" s="16">
        <f t="shared" ref="J22:L22" si="3">J23+J24+J25+J26+J27+J28+J29+J30</f>
        <v>424.60400000000004</v>
      </c>
      <c r="K22" s="16">
        <f t="shared" si="3"/>
        <v>140</v>
      </c>
      <c r="L22" s="16">
        <f t="shared" si="3"/>
        <v>245</v>
      </c>
      <c r="M22" s="77">
        <f>M23+M24+M25+M26+M27+M28+M29+M30+M31</f>
        <v>3208.1239999999998</v>
      </c>
    </row>
    <row r="23" spans="1:13" ht="67.5" customHeight="1" x14ac:dyDescent="0.25">
      <c r="A23" s="19" t="s">
        <v>112</v>
      </c>
      <c r="B23" s="20" t="s">
        <v>90</v>
      </c>
      <c r="C23" s="115"/>
      <c r="D23" s="1">
        <v>958</v>
      </c>
      <c r="E23" s="21" t="s">
        <v>20</v>
      </c>
      <c r="F23" s="23" t="s">
        <v>92</v>
      </c>
      <c r="G23" s="1">
        <v>610</v>
      </c>
      <c r="H23" s="22">
        <f>4-4</f>
        <v>0</v>
      </c>
      <c r="I23" s="22">
        <f>'Инфор. о рес.об.'!E48</f>
        <v>12.340000000000003</v>
      </c>
      <c r="J23" s="22">
        <f>100+182.104</f>
        <v>282.10400000000004</v>
      </c>
      <c r="K23" s="22">
        <v>0</v>
      </c>
      <c r="L23" s="22">
        <v>100</v>
      </c>
      <c r="M23" s="78">
        <f t="shared" ref="M23:M26" si="4">SUM(H23:L23)</f>
        <v>394.44400000000007</v>
      </c>
    </row>
    <row r="24" spans="1:13" ht="84.75" customHeight="1" x14ac:dyDescent="0.25">
      <c r="A24" s="19" t="s">
        <v>113</v>
      </c>
      <c r="B24" s="5" t="s">
        <v>99</v>
      </c>
      <c r="C24" s="115"/>
      <c r="D24" s="1">
        <v>958</v>
      </c>
      <c r="E24" s="21" t="s">
        <v>20</v>
      </c>
      <c r="F24" s="21" t="s">
        <v>91</v>
      </c>
      <c r="G24" s="1">
        <v>410</v>
      </c>
      <c r="H24" s="22">
        <f>497.5+899.83+50-547.5</f>
        <v>899.82999999999993</v>
      </c>
      <c r="I24" s="22">
        <f>1604-1604</f>
        <v>0</v>
      </c>
      <c r="J24" s="22">
        <v>0</v>
      </c>
      <c r="K24" s="22">
        <v>0</v>
      </c>
      <c r="L24" s="22">
        <v>0</v>
      </c>
      <c r="M24" s="78">
        <f t="shared" si="4"/>
        <v>899.82999999999993</v>
      </c>
    </row>
    <row r="25" spans="1:13" ht="41.25" customHeight="1" x14ac:dyDescent="0.25">
      <c r="A25" s="19" t="s">
        <v>114</v>
      </c>
      <c r="B25" s="5" t="s">
        <v>176</v>
      </c>
      <c r="C25" s="115"/>
      <c r="D25" s="1">
        <v>958</v>
      </c>
      <c r="E25" s="21" t="s">
        <v>20</v>
      </c>
      <c r="F25" s="101" t="s">
        <v>93</v>
      </c>
      <c r="G25" s="1">
        <v>610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78">
        <f t="shared" si="4"/>
        <v>0</v>
      </c>
    </row>
    <row r="26" spans="1:13" ht="36.75" customHeight="1" x14ac:dyDescent="0.25">
      <c r="A26" s="19" t="s">
        <v>149</v>
      </c>
      <c r="B26" s="5" t="s">
        <v>55</v>
      </c>
      <c r="C26" s="115"/>
      <c r="D26" s="1">
        <v>958</v>
      </c>
      <c r="E26" s="21" t="s">
        <v>20</v>
      </c>
      <c r="F26" s="101" t="s">
        <v>56</v>
      </c>
      <c r="G26" s="1">
        <v>610</v>
      </c>
      <c r="H26" s="22">
        <v>100</v>
      </c>
      <c r="I26" s="22">
        <v>97.5</v>
      </c>
      <c r="J26" s="22">
        <v>97.5</v>
      </c>
      <c r="K26" s="22">
        <v>95</v>
      </c>
      <c r="L26" s="22">
        <v>100</v>
      </c>
      <c r="M26" s="78">
        <f t="shared" si="4"/>
        <v>490</v>
      </c>
    </row>
    <row r="27" spans="1:13" ht="55.5" customHeight="1" x14ac:dyDescent="0.25">
      <c r="A27" s="19" t="s">
        <v>115</v>
      </c>
      <c r="B27" s="20" t="s">
        <v>35</v>
      </c>
      <c r="C27" s="115"/>
      <c r="D27" s="1">
        <v>958</v>
      </c>
      <c r="E27" s="21" t="s">
        <v>20</v>
      </c>
      <c r="F27" s="21" t="s">
        <v>67</v>
      </c>
      <c r="G27" s="1">
        <v>610</v>
      </c>
      <c r="H27" s="22">
        <v>140.6</v>
      </c>
      <c r="I27" s="22">
        <f>'Инфор. о рес.об.'!E68</f>
        <v>126</v>
      </c>
      <c r="J27" s="22">
        <v>0</v>
      </c>
      <c r="K27" s="22">
        <v>0</v>
      </c>
      <c r="L27" s="22">
        <v>0</v>
      </c>
      <c r="M27" s="78">
        <f t="shared" ref="M27:M85" si="5">SUM(H27:L27)</f>
        <v>266.60000000000002</v>
      </c>
    </row>
    <row r="28" spans="1:13" ht="34.5" customHeight="1" x14ac:dyDescent="0.25">
      <c r="A28" s="19" t="s">
        <v>177</v>
      </c>
      <c r="B28" s="20" t="s">
        <v>30</v>
      </c>
      <c r="C28" s="115"/>
      <c r="D28" s="1">
        <v>958</v>
      </c>
      <c r="E28" s="21" t="s">
        <v>20</v>
      </c>
      <c r="F28" s="21" t="s">
        <v>68</v>
      </c>
      <c r="G28" s="1">
        <v>610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78">
        <f t="shared" si="5"/>
        <v>0</v>
      </c>
    </row>
    <row r="29" spans="1:13" ht="33.75" customHeight="1" x14ac:dyDescent="0.25">
      <c r="A29" s="19" t="s">
        <v>150</v>
      </c>
      <c r="B29" s="20" t="s">
        <v>11</v>
      </c>
      <c r="C29" s="115"/>
      <c r="D29" s="1">
        <v>958</v>
      </c>
      <c r="E29" s="21" t="s">
        <v>20</v>
      </c>
      <c r="F29" s="21" t="s">
        <v>69</v>
      </c>
      <c r="G29" s="1">
        <v>610</v>
      </c>
      <c r="H29" s="22">
        <v>42.2</v>
      </c>
      <c r="I29" s="22">
        <f>'Инфор. о рес.об.'!E78</f>
        <v>213</v>
      </c>
      <c r="J29" s="22">
        <v>45</v>
      </c>
      <c r="K29" s="22">
        <v>45</v>
      </c>
      <c r="L29" s="22">
        <v>45</v>
      </c>
      <c r="M29" s="78">
        <f t="shared" si="5"/>
        <v>390.2</v>
      </c>
    </row>
    <row r="30" spans="1:13" ht="27.75" customHeight="1" x14ac:dyDescent="0.25">
      <c r="A30" s="19" t="s">
        <v>117</v>
      </c>
      <c r="B30" s="24" t="s">
        <v>82</v>
      </c>
      <c r="C30" s="104"/>
      <c r="D30" s="25">
        <v>958</v>
      </c>
      <c r="E30" s="21" t="s">
        <v>20</v>
      </c>
      <c r="F30" s="21" t="s">
        <v>245</v>
      </c>
      <c r="G30" s="1">
        <v>610</v>
      </c>
      <c r="H30" s="22">
        <v>0</v>
      </c>
      <c r="I30" s="22">
        <f>'Инфор. о рес.об.'!E83</f>
        <v>422.05</v>
      </c>
      <c r="J30" s="22">
        <v>0</v>
      </c>
      <c r="K30" s="22">
        <v>0</v>
      </c>
      <c r="L30" s="22">
        <v>0</v>
      </c>
      <c r="M30" s="78">
        <f t="shared" si="5"/>
        <v>422.05</v>
      </c>
    </row>
    <row r="31" spans="1:13" ht="50.25" customHeight="1" x14ac:dyDescent="0.25">
      <c r="A31" s="19" t="s">
        <v>217</v>
      </c>
      <c r="B31" s="24" t="s">
        <v>218</v>
      </c>
      <c r="C31" s="86"/>
      <c r="D31" s="25">
        <v>958</v>
      </c>
      <c r="E31" s="21" t="s">
        <v>20</v>
      </c>
      <c r="F31" s="21" t="s">
        <v>219</v>
      </c>
      <c r="G31" s="1">
        <v>610</v>
      </c>
      <c r="H31" s="22">
        <v>0</v>
      </c>
      <c r="I31" s="22">
        <v>345</v>
      </c>
      <c r="J31" s="22">
        <v>0</v>
      </c>
      <c r="K31" s="22">
        <v>0</v>
      </c>
      <c r="L31" s="22">
        <v>0</v>
      </c>
      <c r="M31" s="78">
        <f t="shared" si="5"/>
        <v>345</v>
      </c>
    </row>
    <row r="32" spans="1:13" ht="55.5" customHeight="1" x14ac:dyDescent="0.25">
      <c r="A32" s="19"/>
      <c r="B32" s="64" t="s">
        <v>206</v>
      </c>
      <c r="C32" s="65"/>
      <c r="D32" s="66">
        <v>958</v>
      </c>
      <c r="E32" s="15" t="s">
        <v>20</v>
      </c>
      <c r="F32" s="15" t="s">
        <v>246</v>
      </c>
      <c r="G32" s="14">
        <v>410</v>
      </c>
      <c r="H32" s="16">
        <v>0</v>
      </c>
      <c r="I32" s="16">
        <v>942.12</v>
      </c>
      <c r="J32" s="16">
        <v>0</v>
      </c>
      <c r="K32" s="16">
        <v>0</v>
      </c>
      <c r="L32" s="16">
        <v>0</v>
      </c>
      <c r="M32" s="77">
        <f>SUM(H32:L32)</f>
        <v>942.12</v>
      </c>
    </row>
    <row r="33" spans="1:13" ht="52.5" customHeight="1" x14ac:dyDescent="0.25">
      <c r="A33" s="17" t="s">
        <v>43</v>
      </c>
      <c r="B33" s="18" t="s">
        <v>191</v>
      </c>
      <c r="C33" s="103" t="s">
        <v>200</v>
      </c>
      <c r="D33" s="14">
        <v>958</v>
      </c>
      <c r="E33" s="15" t="s">
        <v>21</v>
      </c>
      <c r="F33" s="15" t="s">
        <v>57</v>
      </c>
      <c r="G33" s="15" t="s">
        <v>23</v>
      </c>
      <c r="H33" s="16">
        <f>H34+H37+H45</f>
        <v>91177.940000000017</v>
      </c>
      <c r="I33" s="16">
        <f t="shared" ref="I33:M33" si="6">I34+I37+I45</f>
        <v>97411.619999999981</v>
      </c>
      <c r="J33" s="16">
        <f>J34+J37+J45</f>
        <v>61249.279000000002</v>
      </c>
      <c r="K33" s="16">
        <f t="shared" si="6"/>
        <v>62727.66</v>
      </c>
      <c r="L33" s="16">
        <f t="shared" si="6"/>
        <v>103562</v>
      </c>
      <c r="M33" s="77">
        <f t="shared" si="6"/>
        <v>416128.49900000001</v>
      </c>
    </row>
    <row r="34" spans="1:13" ht="52.5" customHeight="1" x14ac:dyDescent="0.25">
      <c r="A34" s="17" t="s">
        <v>15</v>
      </c>
      <c r="B34" s="26" t="s">
        <v>119</v>
      </c>
      <c r="C34" s="115"/>
      <c r="D34" s="14">
        <v>958</v>
      </c>
      <c r="E34" s="15" t="s">
        <v>21</v>
      </c>
      <c r="F34" s="15" t="s">
        <v>124</v>
      </c>
      <c r="G34" s="15" t="s">
        <v>23</v>
      </c>
      <c r="H34" s="16">
        <f>H35+H36</f>
        <v>88065.630000000019</v>
      </c>
      <c r="I34" s="16">
        <f t="shared" ref="I34:M34" si="7">I35+I36</f>
        <v>93443.679999999978</v>
      </c>
      <c r="J34" s="16">
        <f t="shared" si="7"/>
        <v>59313.951000000001</v>
      </c>
      <c r="K34" s="16">
        <f t="shared" si="7"/>
        <v>62457.66</v>
      </c>
      <c r="L34" s="16">
        <f t="shared" si="7"/>
        <v>102670</v>
      </c>
      <c r="M34" s="77">
        <f t="shared" si="7"/>
        <v>405950.92099999997</v>
      </c>
    </row>
    <row r="35" spans="1:13" ht="56.25" customHeight="1" x14ac:dyDescent="0.25">
      <c r="A35" s="44" t="s">
        <v>120</v>
      </c>
      <c r="B35" s="27" t="s">
        <v>36</v>
      </c>
      <c r="C35" s="115"/>
      <c r="D35" s="1">
        <v>958</v>
      </c>
      <c r="E35" s="21" t="s">
        <v>21</v>
      </c>
      <c r="F35" s="21" t="s">
        <v>59</v>
      </c>
      <c r="G35" s="1">
        <v>610</v>
      </c>
      <c r="H35" s="22">
        <f>82871.33-533.06+4758+1148+333-1691.51+71+494.57+434+180.3</f>
        <v>88065.630000000019</v>
      </c>
      <c r="I35" s="22">
        <f>'Инфор. о рес.об.'!E123</f>
        <v>93443.679999999978</v>
      </c>
      <c r="J35" s="22">
        <f>60979.28-1665.329</f>
        <v>59313.951000000001</v>
      </c>
      <c r="K35" s="22">
        <v>62457.66</v>
      </c>
      <c r="L35" s="22">
        <v>102370</v>
      </c>
      <c r="M35" s="78">
        <f t="shared" si="5"/>
        <v>405650.92099999997</v>
      </c>
    </row>
    <row r="36" spans="1:13" ht="36" customHeight="1" x14ac:dyDescent="0.25">
      <c r="A36" s="44" t="s">
        <v>125</v>
      </c>
      <c r="B36" s="20" t="s">
        <v>47</v>
      </c>
      <c r="C36" s="115"/>
      <c r="D36" s="1">
        <v>958</v>
      </c>
      <c r="E36" s="21" t="s">
        <v>21</v>
      </c>
      <c r="F36" s="21" t="s">
        <v>58</v>
      </c>
      <c r="G36" s="1">
        <v>610</v>
      </c>
      <c r="H36" s="22">
        <v>0</v>
      </c>
      <c r="I36" s="22">
        <v>0</v>
      </c>
      <c r="J36" s="22">
        <v>0</v>
      </c>
      <c r="K36" s="22">
        <v>0</v>
      </c>
      <c r="L36" s="22">
        <v>300</v>
      </c>
      <c r="M36" s="78">
        <f t="shared" si="5"/>
        <v>300</v>
      </c>
    </row>
    <row r="37" spans="1:13" ht="44.25" customHeight="1" x14ac:dyDescent="0.25">
      <c r="A37" s="42" t="s">
        <v>13</v>
      </c>
      <c r="B37" s="28" t="s">
        <v>121</v>
      </c>
      <c r="C37" s="115"/>
      <c r="D37" s="14">
        <v>958</v>
      </c>
      <c r="E37" s="15" t="s">
        <v>21</v>
      </c>
      <c r="F37" s="15" t="s">
        <v>126</v>
      </c>
      <c r="G37" s="14">
        <v>0</v>
      </c>
      <c r="H37" s="16">
        <f>H38+H39+H40+H41+H42+H43+H44</f>
        <v>3112.31</v>
      </c>
      <c r="I37" s="16">
        <f t="shared" ref="I37:M37" si="8">I38+I39+I40+I41+I42+I43+I44</f>
        <v>3183.9700000000003</v>
      </c>
      <c r="J37" s="16">
        <f t="shared" si="8"/>
        <v>1900.963</v>
      </c>
      <c r="K37" s="16">
        <f t="shared" si="8"/>
        <v>270</v>
      </c>
      <c r="L37" s="16">
        <f t="shared" si="8"/>
        <v>792</v>
      </c>
      <c r="M37" s="77">
        <f t="shared" si="8"/>
        <v>9259.2430000000004</v>
      </c>
    </row>
    <row r="38" spans="1:13" ht="36" customHeight="1" x14ac:dyDescent="0.25">
      <c r="A38" s="43" t="s">
        <v>100</v>
      </c>
      <c r="B38" s="20" t="s">
        <v>94</v>
      </c>
      <c r="C38" s="115"/>
      <c r="D38" s="29">
        <v>958</v>
      </c>
      <c r="E38" s="30" t="s">
        <v>21</v>
      </c>
      <c r="F38" s="30" t="s">
        <v>81</v>
      </c>
      <c r="G38" s="1">
        <v>610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78">
        <f t="shared" si="5"/>
        <v>0</v>
      </c>
    </row>
    <row r="39" spans="1:13" ht="45" customHeight="1" x14ac:dyDescent="0.25">
      <c r="A39" s="43" t="s">
        <v>122</v>
      </c>
      <c r="B39" s="27" t="s">
        <v>95</v>
      </c>
      <c r="C39" s="115"/>
      <c r="D39" s="1">
        <v>958</v>
      </c>
      <c r="E39" s="21" t="s">
        <v>21</v>
      </c>
      <c r="F39" s="21" t="s">
        <v>96</v>
      </c>
      <c r="G39" s="1">
        <v>610</v>
      </c>
      <c r="H39" s="22">
        <f>72.35+17.66-66.94-23.07</f>
        <v>0</v>
      </c>
      <c r="I39" s="22">
        <f>'Инфор. о рес.об.'!E153</f>
        <v>236.38000000000011</v>
      </c>
      <c r="J39" s="22">
        <f>100+1630.963</f>
        <v>1730.963</v>
      </c>
      <c r="K39" s="22">
        <v>100</v>
      </c>
      <c r="L39" s="22">
        <v>100</v>
      </c>
      <c r="M39" s="78">
        <f t="shared" si="5"/>
        <v>2167.3429999999998</v>
      </c>
    </row>
    <row r="40" spans="1:13" ht="35.25" customHeight="1" x14ac:dyDescent="0.25">
      <c r="A40" s="43" t="s">
        <v>101</v>
      </c>
      <c r="B40" s="20" t="s">
        <v>11</v>
      </c>
      <c r="C40" s="115"/>
      <c r="D40" s="1">
        <v>958</v>
      </c>
      <c r="E40" s="21" t="s">
        <v>21</v>
      </c>
      <c r="F40" s="21" t="s">
        <v>71</v>
      </c>
      <c r="G40" s="1">
        <v>610</v>
      </c>
      <c r="H40" s="22">
        <v>209.6</v>
      </c>
      <c r="I40" s="22">
        <f>'Инфор. о рес.об.'!E158</f>
        <v>277.7</v>
      </c>
      <c r="J40" s="22">
        <v>50</v>
      </c>
      <c r="K40" s="22">
        <v>50</v>
      </c>
      <c r="L40" s="22">
        <v>412.7</v>
      </c>
      <c r="M40" s="78">
        <f t="shared" si="5"/>
        <v>1000</v>
      </c>
    </row>
    <row r="41" spans="1:13" ht="32.25" customHeight="1" x14ac:dyDescent="0.25">
      <c r="A41" s="43" t="s">
        <v>102</v>
      </c>
      <c r="B41" s="20" t="s">
        <v>175</v>
      </c>
      <c r="C41" s="115"/>
      <c r="D41" s="29">
        <v>958</v>
      </c>
      <c r="E41" s="30" t="s">
        <v>45</v>
      </c>
      <c r="F41" s="30" t="s">
        <v>62</v>
      </c>
      <c r="G41" s="29">
        <v>240</v>
      </c>
      <c r="H41" s="22">
        <v>70</v>
      </c>
      <c r="I41" s="22">
        <v>70</v>
      </c>
      <c r="J41" s="22">
        <v>70</v>
      </c>
      <c r="K41" s="22">
        <v>70</v>
      </c>
      <c r="L41" s="22">
        <v>79.3</v>
      </c>
      <c r="M41" s="78">
        <f t="shared" si="5"/>
        <v>359.3</v>
      </c>
    </row>
    <row r="42" spans="1:13" ht="29.25" customHeight="1" x14ac:dyDescent="0.25">
      <c r="A42" s="43" t="s">
        <v>103</v>
      </c>
      <c r="B42" s="20" t="s">
        <v>82</v>
      </c>
      <c r="C42" s="115"/>
      <c r="D42" s="29">
        <v>958</v>
      </c>
      <c r="E42" s="30" t="s">
        <v>21</v>
      </c>
      <c r="F42" s="30" t="s">
        <v>83</v>
      </c>
      <c r="G42" s="29">
        <v>610</v>
      </c>
      <c r="H42" s="22">
        <f>200+2632.71</f>
        <v>2832.71</v>
      </c>
      <c r="I42" s="22">
        <f>'Инфор. о рес.об.'!E168</f>
        <v>720</v>
      </c>
      <c r="J42" s="22">
        <v>50</v>
      </c>
      <c r="K42" s="22">
        <v>50</v>
      </c>
      <c r="L42" s="22">
        <v>200</v>
      </c>
      <c r="M42" s="78">
        <f t="shared" si="5"/>
        <v>3852.71</v>
      </c>
    </row>
    <row r="43" spans="1:13" ht="35.25" customHeight="1" x14ac:dyDescent="0.25">
      <c r="A43" s="43" t="s">
        <v>104</v>
      </c>
      <c r="B43" s="20" t="s">
        <v>37</v>
      </c>
      <c r="C43" s="115"/>
      <c r="D43" s="1">
        <v>958</v>
      </c>
      <c r="E43" s="21" t="s">
        <v>21</v>
      </c>
      <c r="F43" s="21" t="s">
        <v>72</v>
      </c>
      <c r="G43" s="1">
        <v>610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78">
        <f t="shared" si="5"/>
        <v>0</v>
      </c>
    </row>
    <row r="44" spans="1:13" ht="53.25" customHeight="1" x14ac:dyDescent="0.25">
      <c r="A44" s="19" t="s">
        <v>105</v>
      </c>
      <c r="B44" s="20" t="s">
        <v>34</v>
      </c>
      <c r="C44" s="115"/>
      <c r="D44" s="1">
        <v>958</v>
      </c>
      <c r="E44" s="21" t="s">
        <v>21</v>
      </c>
      <c r="F44" s="21" t="s">
        <v>97</v>
      </c>
      <c r="G44" s="1">
        <v>610</v>
      </c>
      <c r="H44" s="22">
        <v>0</v>
      </c>
      <c r="I44" s="22">
        <f>'Инфор. о рес.об.'!E178</f>
        <v>1879.89</v>
      </c>
      <c r="J44" s="22">
        <v>0</v>
      </c>
      <c r="K44" s="22">
        <v>0</v>
      </c>
      <c r="L44" s="22">
        <v>0</v>
      </c>
      <c r="M44" s="78">
        <f t="shared" si="5"/>
        <v>1879.89</v>
      </c>
    </row>
    <row r="45" spans="1:13" ht="42.75" customHeight="1" x14ac:dyDescent="0.25">
      <c r="A45" s="19" t="s">
        <v>29</v>
      </c>
      <c r="B45" s="18" t="s">
        <v>123</v>
      </c>
      <c r="C45" s="115"/>
      <c r="D45" s="14">
        <v>958</v>
      </c>
      <c r="E45" s="15" t="s">
        <v>21</v>
      </c>
      <c r="F45" s="15" t="s">
        <v>128</v>
      </c>
      <c r="G45" s="14">
        <v>0</v>
      </c>
      <c r="H45" s="16">
        <f>H46</f>
        <v>0</v>
      </c>
      <c r="I45" s="16">
        <f t="shared" ref="I45:M45" si="9">I46</f>
        <v>783.97</v>
      </c>
      <c r="J45" s="16">
        <f t="shared" si="9"/>
        <v>34.365000000000002</v>
      </c>
      <c r="K45" s="16">
        <f t="shared" si="9"/>
        <v>0</v>
      </c>
      <c r="L45" s="16">
        <f t="shared" si="9"/>
        <v>100</v>
      </c>
      <c r="M45" s="77">
        <f t="shared" si="9"/>
        <v>918.33500000000004</v>
      </c>
    </row>
    <row r="46" spans="1:13" ht="44.25" customHeight="1" x14ac:dyDescent="0.25">
      <c r="A46" s="19" t="s">
        <v>127</v>
      </c>
      <c r="B46" s="20" t="s">
        <v>80</v>
      </c>
      <c r="C46" s="104"/>
      <c r="D46" s="29">
        <v>958</v>
      </c>
      <c r="E46" s="30" t="s">
        <v>21</v>
      </c>
      <c r="F46" s="30" t="s">
        <v>98</v>
      </c>
      <c r="G46" s="29">
        <v>610</v>
      </c>
      <c r="H46" s="22">
        <v>0</v>
      </c>
      <c r="I46" s="22">
        <f>122.1+661.87</f>
        <v>783.97</v>
      </c>
      <c r="J46" s="22">
        <f>0+34.365</f>
        <v>34.365000000000002</v>
      </c>
      <c r="K46" s="22">
        <v>0</v>
      </c>
      <c r="L46" s="22">
        <v>100</v>
      </c>
      <c r="M46" s="78">
        <f t="shared" si="5"/>
        <v>918.33500000000004</v>
      </c>
    </row>
    <row r="47" spans="1:13" ht="53.25" customHeight="1" x14ac:dyDescent="0.25">
      <c r="A47" s="31" t="s">
        <v>31</v>
      </c>
      <c r="B47" s="18" t="s">
        <v>192</v>
      </c>
      <c r="C47" s="103" t="s">
        <v>200</v>
      </c>
      <c r="D47" s="32">
        <v>958</v>
      </c>
      <c r="E47" s="33" t="s">
        <v>79</v>
      </c>
      <c r="F47" s="33" t="s">
        <v>60</v>
      </c>
      <c r="G47" s="33" t="s">
        <v>23</v>
      </c>
      <c r="H47" s="34">
        <f>H48+H55</f>
        <v>21810.29</v>
      </c>
      <c r="I47" s="34">
        <f>I48+I55+I60</f>
        <v>23993.980000000003</v>
      </c>
      <c r="J47" s="34">
        <f>J48+J55+J60</f>
        <v>18276.310000000001</v>
      </c>
      <c r="K47" s="34">
        <f>K48+K55+K60</f>
        <v>18717.09</v>
      </c>
      <c r="L47" s="34">
        <f>L48+L55+L60</f>
        <v>23981.3</v>
      </c>
      <c r="M47" s="90">
        <f>M48+M55+M60</f>
        <v>106778.97000000002</v>
      </c>
    </row>
    <row r="48" spans="1:13" ht="53.25" customHeight="1" x14ac:dyDescent="0.25">
      <c r="A48" s="31" t="s">
        <v>32</v>
      </c>
      <c r="B48" s="18" t="s">
        <v>129</v>
      </c>
      <c r="C48" s="115"/>
      <c r="D48" s="32">
        <v>958</v>
      </c>
      <c r="E48" s="33" t="s">
        <v>79</v>
      </c>
      <c r="F48" s="33" t="s">
        <v>130</v>
      </c>
      <c r="G48" s="33" t="s">
        <v>23</v>
      </c>
      <c r="H48" s="34">
        <f>H49+H50+H51+H52+H53</f>
        <v>21673.190000000002</v>
      </c>
      <c r="I48" s="34">
        <f>I49+I50+I51+I52+I53+I54</f>
        <v>23356.930000000004</v>
      </c>
      <c r="J48" s="34">
        <f t="shared" ref="J48:M48" si="10">J49+J50+J51+J52+J53+J54</f>
        <v>16977.510000000002</v>
      </c>
      <c r="K48" s="34">
        <f t="shared" si="10"/>
        <v>17418.29</v>
      </c>
      <c r="L48" s="34">
        <f t="shared" si="10"/>
        <v>22682.5</v>
      </c>
      <c r="M48" s="90">
        <f t="shared" si="10"/>
        <v>102108.42000000001</v>
      </c>
    </row>
    <row r="49" spans="1:13" ht="97.5" customHeight="1" x14ac:dyDescent="0.25">
      <c r="A49" s="31" t="s">
        <v>131</v>
      </c>
      <c r="B49" s="20" t="s">
        <v>12</v>
      </c>
      <c r="C49" s="115"/>
      <c r="D49" s="1">
        <v>958</v>
      </c>
      <c r="E49" s="21" t="s">
        <v>79</v>
      </c>
      <c r="F49" s="21" t="s">
        <v>73</v>
      </c>
      <c r="G49" s="1">
        <v>610</v>
      </c>
      <c r="H49" s="35">
        <f>80-80</f>
        <v>0</v>
      </c>
      <c r="I49" s="35">
        <v>0</v>
      </c>
      <c r="J49" s="35">
        <v>0</v>
      </c>
      <c r="K49" s="35">
        <v>0</v>
      </c>
      <c r="L49" s="35">
        <v>0</v>
      </c>
      <c r="M49" s="78">
        <f t="shared" si="5"/>
        <v>0</v>
      </c>
    </row>
    <row r="50" spans="1:13" ht="48.75" customHeight="1" x14ac:dyDescent="0.25">
      <c r="A50" s="19" t="s">
        <v>134</v>
      </c>
      <c r="B50" s="20" t="s">
        <v>39</v>
      </c>
      <c r="C50" s="115"/>
      <c r="D50" s="1">
        <v>958</v>
      </c>
      <c r="E50" s="21" t="s">
        <v>79</v>
      </c>
      <c r="F50" s="21" t="s">
        <v>184</v>
      </c>
      <c r="G50" s="1">
        <v>610</v>
      </c>
      <c r="H50" s="22">
        <v>21603.200000000001</v>
      </c>
      <c r="I50" s="22">
        <f>'Инфор. о рес.об.'!E223</f>
        <v>23304.930000000004</v>
      </c>
      <c r="J50" s="22">
        <f>'Инфор. о рес.об.'!F223</f>
        <v>16977.510000000002</v>
      </c>
      <c r="K50" s="22">
        <f>'Инфор. о рес.об.'!G223</f>
        <v>17418.29</v>
      </c>
      <c r="L50" s="22">
        <f>'Инфор. о рес.об.'!H223</f>
        <v>22672.5</v>
      </c>
      <c r="M50" s="78">
        <f t="shared" si="5"/>
        <v>101976.43000000001</v>
      </c>
    </row>
    <row r="51" spans="1:13" ht="50.25" customHeight="1" x14ac:dyDescent="0.25">
      <c r="A51" s="36" t="s">
        <v>135</v>
      </c>
      <c r="B51" s="20" t="s">
        <v>42</v>
      </c>
      <c r="C51" s="115"/>
      <c r="D51" s="1">
        <v>958</v>
      </c>
      <c r="E51" s="21" t="s">
        <v>79</v>
      </c>
      <c r="F51" s="21" t="s">
        <v>74</v>
      </c>
      <c r="G51" s="1">
        <v>610</v>
      </c>
      <c r="H51" s="22">
        <v>0</v>
      </c>
      <c r="I51" s="22">
        <f>'Инфор. о рес.об.'!E228</f>
        <v>52</v>
      </c>
      <c r="J51" s="22">
        <v>0</v>
      </c>
      <c r="K51" s="22">
        <v>0</v>
      </c>
      <c r="L51" s="22">
        <v>0</v>
      </c>
      <c r="M51" s="78">
        <f t="shared" si="5"/>
        <v>52</v>
      </c>
    </row>
    <row r="52" spans="1:13" ht="50.25" customHeight="1" x14ac:dyDescent="0.25">
      <c r="A52" s="36" t="s">
        <v>136</v>
      </c>
      <c r="B52" s="5" t="s">
        <v>86</v>
      </c>
      <c r="C52" s="115"/>
      <c r="D52" s="1">
        <v>958</v>
      </c>
      <c r="E52" s="21" t="s">
        <v>79</v>
      </c>
      <c r="F52" s="21" t="s">
        <v>85</v>
      </c>
      <c r="G52" s="1">
        <v>610</v>
      </c>
      <c r="H52" s="22">
        <v>0</v>
      </c>
      <c r="I52" s="22">
        <v>0</v>
      </c>
      <c r="J52" s="22">
        <v>0</v>
      </c>
      <c r="K52" s="22">
        <v>0</v>
      </c>
      <c r="L52" s="22">
        <v>10</v>
      </c>
      <c r="M52" s="78">
        <f t="shared" si="5"/>
        <v>10</v>
      </c>
    </row>
    <row r="53" spans="1:13" ht="40.5" customHeight="1" x14ac:dyDescent="0.25">
      <c r="A53" s="36" t="s">
        <v>180</v>
      </c>
      <c r="B53" s="5" t="s">
        <v>182</v>
      </c>
      <c r="C53" s="115"/>
      <c r="D53" s="1">
        <v>958</v>
      </c>
      <c r="E53" s="21" t="s">
        <v>79</v>
      </c>
      <c r="F53" s="21" t="s">
        <v>181</v>
      </c>
      <c r="G53" s="29">
        <v>610</v>
      </c>
      <c r="H53" s="22">
        <v>69.989999999999995</v>
      </c>
      <c r="I53" s="22">
        <v>0</v>
      </c>
      <c r="J53" s="22">
        <v>0</v>
      </c>
      <c r="K53" s="22">
        <v>0</v>
      </c>
      <c r="L53" s="22">
        <v>0</v>
      </c>
      <c r="M53" s="78">
        <f t="shared" si="5"/>
        <v>69.989999999999995</v>
      </c>
    </row>
    <row r="54" spans="1:13" ht="51" customHeight="1" x14ac:dyDescent="0.25">
      <c r="A54" s="36" t="s">
        <v>214</v>
      </c>
      <c r="B54" s="20" t="s">
        <v>193</v>
      </c>
      <c r="C54" s="115"/>
      <c r="D54" s="1">
        <v>958</v>
      </c>
      <c r="E54" s="21" t="s">
        <v>79</v>
      </c>
      <c r="F54" s="21" t="s">
        <v>199</v>
      </c>
      <c r="G54" s="29">
        <v>610</v>
      </c>
      <c r="H54" s="22">
        <v>0</v>
      </c>
      <c r="I54" s="22">
        <v>0</v>
      </c>
      <c r="J54" s="40">
        <v>0</v>
      </c>
      <c r="K54" s="40">
        <v>0</v>
      </c>
      <c r="L54" s="40">
        <v>0</v>
      </c>
      <c r="M54" s="78">
        <f>SUM(H54:L54)</f>
        <v>0</v>
      </c>
    </row>
    <row r="55" spans="1:13" ht="36" customHeight="1" x14ac:dyDescent="0.25">
      <c r="A55" s="36" t="s">
        <v>33</v>
      </c>
      <c r="B55" s="18" t="s">
        <v>132</v>
      </c>
      <c r="C55" s="115"/>
      <c r="D55" s="99">
        <v>958</v>
      </c>
      <c r="E55" s="21" t="s">
        <v>79</v>
      </c>
      <c r="F55" s="98" t="s">
        <v>244</v>
      </c>
      <c r="G55" s="33" t="s">
        <v>23</v>
      </c>
      <c r="H55" s="16">
        <f>H56+H57+H58</f>
        <v>137.1</v>
      </c>
      <c r="I55" s="16">
        <f>I56+I57+I58+I59</f>
        <v>235.95</v>
      </c>
      <c r="J55" s="16">
        <f t="shared" ref="J55:L55" si="11">J56+J57+J58</f>
        <v>95.5</v>
      </c>
      <c r="K55" s="16">
        <f t="shared" si="11"/>
        <v>95.5</v>
      </c>
      <c r="L55" s="16">
        <f t="shared" si="11"/>
        <v>95.5</v>
      </c>
      <c r="M55" s="77">
        <f>M56+M57+M58+M59</f>
        <v>659.55</v>
      </c>
    </row>
    <row r="56" spans="1:13" ht="21.75" customHeight="1" x14ac:dyDescent="0.25">
      <c r="A56" s="36" t="s">
        <v>137</v>
      </c>
      <c r="B56" s="20" t="s">
        <v>14</v>
      </c>
      <c r="C56" s="115"/>
      <c r="D56" s="1">
        <v>958</v>
      </c>
      <c r="E56" s="21" t="s">
        <v>79</v>
      </c>
      <c r="F56" s="21" t="s">
        <v>61</v>
      </c>
      <c r="G56" s="1">
        <v>610</v>
      </c>
      <c r="H56" s="22">
        <v>79.3</v>
      </c>
      <c r="I56" s="22">
        <v>85.5</v>
      </c>
      <c r="J56" s="22">
        <v>85.5</v>
      </c>
      <c r="K56" s="22">
        <v>85.5</v>
      </c>
      <c r="L56" s="22">
        <v>85.5</v>
      </c>
      <c r="M56" s="78">
        <f t="shared" si="5"/>
        <v>421.3</v>
      </c>
    </row>
    <row r="57" spans="1:13" ht="37.5" customHeight="1" x14ac:dyDescent="0.25">
      <c r="A57" s="36" t="s">
        <v>138</v>
      </c>
      <c r="B57" s="20" t="s">
        <v>11</v>
      </c>
      <c r="C57" s="115"/>
      <c r="D57" s="1">
        <v>958</v>
      </c>
      <c r="E57" s="21" t="s">
        <v>79</v>
      </c>
      <c r="F57" s="21" t="s">
        <v>75</v>
      </c>
      <c r="G57" s="1">
        <v>610</v>
      </c>
      <c r="H57" s="22">
        <v>57.8</v>
      </c>
      <c r="I57" s="22">
        <v>24.8</v>
      </c>
      <c r="J57" s="22">
        <v>10</v>
      </c>
      <c r="K57" s="22">
        <v>10</v>
      </c>
      <c r="L57" s="22">
        <v>10</v>
      </c>
      <c r="M57" s="78">
        <f t="shared" si="5"/>
        <v>112.6</v>
      </c>
    </row>
    <row r="58" spans="1:13" ht="38.25" customHeight="1" x14ac:dyDescent="0.25">
      <c r="A58" s="36" t="s">
        <v>139</v>
      </c>
      <c r="B58" s="20" t="s">
        <v>37</v>
      </c>
      <c r="C58" s="104"/>
      <c r="D58" s="1">
        <v>958</v>
      </c>
      <c r="E58" s="21" t="s">
        <v>79</v>
      </c>
      <c r="F58" s="21" t="s">
        <v>76</v>
      </c>
      <c r="G58" s="1">
        <v>610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78">
        <f t="shared" si="5"/>
        <v>0</v>
      </c>
    </row>
    <row r="59" spans="1:13" ht="33.75" customHeight="1" x14ac:dyDescent="0.25">
      <c r="A59" s="36" t="s">
        <v>220</v>
      </c>
      <c r="B59" s="20" t="s">
        <v>82</v>
      </c>
      <c r="C59" s="87"/>
      <c r="D59" s="1">
        <v>958</v>
      </c>
      <c r="E59" s="21" t="s">
        <v>79</v>
      </c>
      <c r="F59" s="23" t="s">
        <v>222</v>
      </c>
      <c r="G59" s="1">
        <v>610</v>
      </c>
      <c r="H59" s="22"/>
      <c r="I59" s="22">
        <f>0+125.65</f>
        <v>125.65</v>
      </c>
      <c r="J59" s="22"/>
      <c r="K59" s="22"/>
      <c r="L59" s="22"/>
      <c r="M59" s="78">
        <f t="shared" si="5"/>
        <v>125.65</v>
      </c>
    </row>
    <row r="60" spans="1:13" ht="49.9" customHeight="1" x14ac:dyDescent="0.25">
      <c r="A60" s="36" t="s">
        <v>223</v>
      </c>
      <c r="B60" s="18" t="s">
        <v>225</v>
      </c>
      <c r="C60" s="88"/>
      <c r="D60" s="1">
        <v>958</v>
      </c>
      <c r="E60" s="21" t="s">
        <v>79</v>
      </c>
      <c r="F60" s="23" t="s">
        <v>224</v>
      </c>
      <c r="G60" s="1">
        <v>610</v>
      </c>
      <c r="H60" s="22">
        <v>0</v>
      </c>
      <c r="I60" s="22">
        <v>401.1</v>
      </c>
      <c r="J60" s="100">
        <v>1203.3</v>
      </c>
      <c r="K60" s="100">
        <v>1203.3</v>
      </c>
      <c r="L60" s="100">
        <v>1203.3</v>
      </c>
      <c r="M60" s="78">
        <f>SUM(H60:L60)</f>
        <v>4011</v>
      </c>
    </row>
    <row r="61" spans="1:13" ht="34.5" customHeight="1" x14ac:dyDescent="0.25">
      <c r="A61" s="37" t="s">
        <v>164</v>
      </c>
      <c r="B61" s="20" t="s">
        <v>17</v>
      </c>
      <c r="C61" s="110" t="s">
        <v>200</v>
      </c>
      <c r="D61" s="1">
        <v>958</v>
      </c>
      <c r="E61" s="21" t="s">
        <v>22</v>
      </c>
      <c r="F61" s="21" t="s">
        <v>77</v>
      </c>
      <c r="G61" s="21" t="s">
        <v>23</v>
      </c>
      <c r="H61" s="22" t="s">
        <v>239</v>
      </c>
      <c r="I61" s="22">
        <v>20851.25</v>
      </c>
      <c r="J61" s="22" t="s">
        <v>240</v>
      </c>
      <c r="K61" s="22" t="s">
        <v>241</v>
      </c>
      <c r="L61" s="22" t="s">
        <v>242</v>
      </c>
      <c r="M61" s="78" t="s">
        <v>243</v>
      </c>
    </row>
    <row r="62" spans="1:13" ht="51.75" customHeight="1" x14ac:dyDescent="0.25">
      <c r="A62" s="38" t="s">
        <v>38</v>
      </c>
      <c r="B62" s="18" t="s">
        <v>170</v>
      </c>
      <c r="C62" s="110"/>
      <c r="D62" s="14">
        <v>958</v>
      </c>
      <c r="E62" s="15" t="s">
        <v>79</v>
      </c>
      <c r="F62" s="15" t="s">
        <v>77</v>
      </c>
      <c r="G62" s="15" t="s">
        <v>23</v>
      </c>
      <c r="H62" s="16">
        <f>H63+H72+H82+H83</f>
        <v>19196.68</v>
      </c>
      <c r="I62" s="16">
        <f t="shared" ref="I62:M62" si="12">I63+I72+I82+I83</f>
        <v>20727.25</v>
      </c>
      <c r="J62" s="16">
        <f t="shared" si="12"/>
        <v>19189.400000000001</v>
      </c>
      <c r="K62" s="16">
        <f t="shared" si="12"/>
        <v>19181.400000000001</v>
      </c>
      <c r="L62" s="16">
        <f t="shared" si="12"/>
        <v>18970.300000000003</v>
      </c>
      <c r="M62" s="77">
        <f t="shared" si="12"/>
        <v>97265.03</v>
      </c>
    </row>
    <row r="63" spans="1:13" ht="26.25" customHeight="1" x14ac:dyDescent="0.25">
      <c r="A63" s="117" t="s">
        <v>165</v>
      </c>
      <c r="B63" s="110" t="s">
        <v>18</v>
      </c>
      <c r="C63" s="110"/>
      <c r="D63" s="1">
        <v>958</v>
      </c>
      <c r="E63" s="21" t="s">
        <v>22</v>
      </c>
      <c r="F63" s="21" t="s">
        <v>204</v>
      </c>
      <c r="G63" s="21" t="s">
        <v>23</v>
      </c>
      <c r="H63" s="22">
        <f>H64+H65+H67+H69+H68+H66</f>
        <v>3652.44</v>
      </c>
      <c r="I63" s="22">
        <f t="shared" ref="I63:M63" si="13">I64+I65+I67+I69+I68+I66</f>
        <v>4781.6499999999996</v>
      </c>
      <c r="J63" s="22">
        <f t="shared" si="13"/>
        <v>3406</v>
      </c>
      <c r="K63" s="22">
        <f t="shared" si="13"/>
        <v>3401</v>
      </c>
      <c r="L63" s="22">
        <f t="shared" si="13"/>
        <v>3189.8999999999996</v>
      </c>
      <c r="M63" s="78">
        <f t="shared" si="13"/>
        <v>18430.989999999998</v>
      </c>
    </row>
    <row r="64" spans="1:13" ht="18" customHeight="1" x14ac:dyDescent="0.25">
      <c r="A64" s="118"/>
      <c r="B64" s="110"/>
      <c r="C64" s="110"/>
      <c r="D64" s="1">
        <v>958</v>
      </c>
      <c r="E64" s="21" t="s">
        <v>22</v>
      </c>
      <c r="F64" s="21" t="s">
        <v>204</v>
      </c>
      <c r="G64" s="1">
        <v>120</v>
      </c>
      <c r="H64" s="22">
        <f>3230+28+90.6+10</f>
        <v>3358.6</v>
      </c>
      <c r="I64" s="22">
        <f>3121+210+952.65</f>
        <v>4283.6499999999996</v>
      </c>
      <c r="J64" s="22">
        <v>3121</v>
      </c>
      <c r="K64" s="22">
        <v>3121</v>
      </c>
      <c r="L64" s="22">
        <f>2267+1.6+684.6</f>
        <v>2953.2</v>
      </c>
      <c r="M64" s="78">
        <f t="shared" si="5"/>
        <v>16837.45</v>
      </c>
    </row>
    <row r="65" spans="1:13" ht="4.5" hidden="1" customHeight="1" x14ac:dyDescent="0.25">
      <c r="A65" s="118"/>
      <c r="B65" s="110"/>
      <c r="C65" s="110"/>
      <c r="D65" s="1">
        <v>958</v>
      </c>
      <c r="E65" s="21" t="s">
        <v>22</v>
      </c>
      <c r="F65" s="21" t="s">
        <v>64</v>
      </c>
      <c r="G65" s="1">
        <v>122</v>
      </c>
      <c r="H65" s="22"/>
      <c r="I65" s="22"/>
      <c r="J65" s="22"/>
      <c r="K65" s="22"/>
      <c r="L65" s="22"/>
      <c r="M65" s="78">
        <f t="shared" si="5"/>
        <v>0</v>
      </c>
    </row>
    <row r="66" spans="1:13" ht="20.25" hidden="1" customHeight="1" x14ac:dyDescent="0.25">
      <c r="A66" s="118"/>
      <c r="B66" s="110"/>
      <c r="C66" s="110"/>
      <c r="D66" s="1">
        <v>958</v>
      </c>
      <c r="E66" s="21" t="s">
        <v>22</v>
      </c>
      <c r="F66" s="21" t="s">
        <v>64</v>
      </c>
      <c r="G66" s="1">
        <v>129</v>
      </c>
      <c r="H66" s="22"/>
      <c r="I66" s="22"/>
      <c r="J66" s="22"/>
      <c r="K66" s="22"/>
      <c r="L66" s="22"/>
      <c r="M66" s="78">
        <f t="shared" si="5"/>
        <v>0</v>
      </c>
    </row>
    <row r="67" spans="1:13" ht="15.75" customHeight="1" x14ac:dyDescent="0.25">
      <c r="A67" s="118"/>
      <c r="B67" s="110"/>
      <c r="C67" s="110"/>
      <c r="D67" s="1">
        <v>958</v>
      </c>
      <c r="E67" s="21" t="s">
        <v>22</v>
      </c>
      <c r="F67" s="21" t="s">
        <v>204</v>
      </c>
      <c r="G67" s="1">
        <v>240</v>
      </c>
      <c r="H67" s="22">
        <f>43.4+62.94</f>
        <v>106.34</v>
      </c>
      <c r="I67" s="22">
        <f>110.4+200</f>
        <v>310.39999999999998</v>
      </c>
      <c r="J67" s="22">
        <v>100</v>
      </c>
      <c r="K67" s="22">
        <v>100</v>
      </c>
      <c r="L67" s="22">
        <v>49.2</v>
      </c>
      <c r="M67" s="78">
        <f t="shared" si="5"/>
        <v>665.94</v>
      </c>
    </row>
    <row r="68" spans="1:13" ht="15.75" customHeight="1" x14ac:dyDescent="0.25">
      <c r="A68" s="118"/>
      <c r="B68" s="110"/>
      <c r="C68" s="110"/>
      <c r="D68" s="1">
        <v>958</v>
      </c>
      <c r="E68" s="21" t="s">
        <v>22</v>
      </c>
      <c r="F68" s="21" t="s">
        <v>204</v>
      </c>
      <c r="G68" s="1">
        <v>850</v>
      </c>
      <c r="H68" s="22">
        <v>187.5</v>
      </c>
      <c r="I68" s="22">
        <v>187.6</v>
      </c>
      <c r="J68" s="22">
        <v>185</v>
      </c>
      <c r="K68" s="22">
        <v>180</v>
      </c>
      <c r="L68" s="22">
        <v>187.5</v>
      </c>
      <c r="M68" s="78">
        <f t="shared" si="5"/>
        <v>927.6</v>
      </c>
    </row>
    <row r="69" spans="1:13" ht="15.75" customHeight="1" x14ac:dyDescent="0.25">
      <c r="A69" s="119"/>
      <c r="B69" s="110"/>
      <c r="C69" s="110"/>
      <c r="D69" s="1">
        <v>958</v>
      </c>
      <c r="E69" s="21" t="s">
        <v>22</v>
      </c>
      <c r="F69" s="21" t="s">
        <v>204</v>
      </c>
      <c r="G69" s="1"/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78">
        <f t="shared" si="5"/>
        <v>0</v>
      </c>
    </row>
    <row r="70" spans="1:13" ht="15.75" customHeight="1" x14ac:dyDescent="0.25">
      <c r="A70" s="84"/>
      <c r="B70" s="110"/>
      <c r="C70" s="110"/>
      <c r="D70" s="1">
        <v>958</v>
      </c>
      <c r="E70" s="21" t="s">
        <v>22</v>
      </c>
      <c r="F70" s="1">
        <v>191110031</v>
      </c>
      <c r="G70" s="21" t="s">
        <v>23</v>
      </c>
      <c r="H70" s="1">
        <f>H71</f>
        <v>0</v>
      </c>
      <c r="I70" s="9"/>
      <c r="J70" s="9"/>
      <c r="K70" s="9"/>
      <c r="L70" s="9"/>
      <c r="M70" s="79">
        <v>0</v>
      </c>
    </row>
    <row r="71" spans="1:13" ht="15.75" customHeight="1" x14ac:dyDescent="0.25">
      <c r="A71" s="84"/>
      <c r="B71" s="110"/>
      <c r="C71" s="110"/>
      <c r="D71" s="1">
        <v>958</v>
      </c>
      <c r="E71" s="21" t="s">
        <v>22</v>
      </c>
      <c r="F71" s="1">
        <v>191110031</v>
      </c>
      <c r="G71" s="1">
        <v>240</v>
      </c>
      <c r="H71" s="47">
        <v>0</v>
      </c>
      <c r="I71" s="10"/>
      <c r="J71" s="10"/>
      <c r="K71" s="10"/>
      <c r="L71" s="10"/>
      <c r="M71" s="80">
        <v>0</v>
      </c>
    </row>
    <row r="72" spans="1:13" ht="41.25" customHeight="1" x14ac:dyDescent="0.25">
      <c r="A72" s="117" t="s">
        <v>166</v>
      </c>
      <c r="B72" s="110" t="s">
        <v>19</v>
      </c>
      <c r="C72" s="110"/>
      <c r="D72" s="1">
        <v>958</v>
      </c>
      <c r="E72" s="21" t="s">
        <v>22</v>
      </c>
      <c r="F72" s="21" t="s">
        <v>65</v>
      </c>
      <c r="G72" s="21" t="s">
        <v>23</v>
      </c>
      <c r="H72" s="22">
        <f>H73+H74+H75+H76+H77+H78+H79+H80+H81</f>
        <v>13500.84</v>
      </c>
      <c r="I72" s="22">
        <f t="shared" ref="I72:M72" si="14">I73+I74+I75+I76+I77+I78+I79+I80+I81</f>
        <v>13942.2</v>
      </c>
      <c r="J72" s="22">
        <f t="shared" si="14"/>
        <v>13932</v>
      </c>
      <c r="K72" s="22">
        <f t="shared" si="14"/>
        <v>13929</v>
      </c>
      <c r="L72" s="22">
        <f t="shared" si="14"/>
        <v>13929</v>
      </c>
      <c r="M72" s="78">
        <f t="shared" si="14"/>
        <v>69233.039999999994</v>
      </c>
    </row>
    <row r="73" spans="1:13" ht="36" customHeight="1" x14ac:dyDescent="0.25">
      <c r="A73" s="118"/>
      <c r="B73" s="110"/>
      <c r="C73" s="110"/>
      <c r="D73" s="1">
        <v>958</v>
      </c>
      <c r="E73" s="21" t="s">
        <v>22</v>
      </c>
      <c r="F73" s="21" t="s">
        <v>65</v>
      </c>
      <c r="G73" s="1">
        <v>110</v>
      </c>
      <c r="H73" s="22">
        <f>10620.84+62.3+44</f>
        <v>10727.14</v>
      </c>
      <c r="I73" s="22">
        <v>11192</v>
      </c>
      <c r="J73" s="22">
        <v>11192</v>
      </c>
      <c r="K73" s="22">
        <v>11192</v>
      </c>
      <c r="L73" s="22">
        <v>11192</v>
      </c>
      <c r="M73" s="78">
        <f t="shared" si="5"/>
        <v>55495.14</v>
      </c>
    </row>
    <row r="74" spans="1:13" ht="5.25" hidden="1" customHeight="1" x14ac:dyDescent="0.25">
      <c r="A74" s="118"/>
      <c r="B74" s="110"/>
      <c r="C74" s="110"/>
      <c r="D74" s="1">
        <v>958</v>
      </c>
      <c r="E74" s="21" t="s">
        <v>22</v>
      </c>
      <c r="F74" s="21" t="s">
        <v>65</v>
      </c>
      <c r="G74" s="1">
        <v>321</v>
      </c>
      <c r="H74" s="22"/>
      <c r="I74" s="22"/>
      <c r="J74" s="22"/>
      <c r="K74" s="22"/>
      <c r="L74" s="22"/>
      <c r="M74" s="78">
        <f t="shared" si="5"/>
        <v>0</v>
      </c>
    </row>
    <row r="75" spans="1:13" ht="15.75" hidden="1" customHeight="1" x14ac:dyDescent="0.25">
      <c r="A75" s="118"/>
      <c r="B75" s="110"/>
      <c r="C75" s="110"/>
      <c r="D75" s="1">
        <v>958</v>
      </c>
      <c r="E75" s="21" t="s">
        <v>22</v>
      </c>
      <c r="F75" s="21" t="s">
        <v>65</v>
      </c>
      <c r="G75" s="1">
        <v>112</v>
      </c>
      <c r="H75" s="22"/>
      <c r="I75" s="22"/>
      <c r="J75" s="22"/>
      <c r="K75" s="22"/>
      <c r="L75" s="22"/>
      <c r="M75" s="78">
        <f t="shared" si="5"/>
        <v>0</v>
      </c>
    </row>
    <row r="76" spans="1:13" ht="15.75" hidden="1" customHeight="1" x14ac:dyDescent="0.25">
      <c r="A76" s="118"/>
      <c r="B76" s="110"/>
      <c r="C76" s="110"/>
      <c r="D76" s="1">
        <v>958</v>
      </c>
      <c r="E76" s="21" t="s">
        <v>22</v>
      </c>
      <c r="F76" s="21" t="s">
        <v>65</v>
      </c>
      <c r="G76" s="1">
        <v>119</v>
      </c>
      <c r="H76" s="22"/>
      <c r="I76" s="22"/>
      <c r="J76" s="22"/>
      <c r="K76" s="22"/>
      <c r="L76" s="22"/>
      <c r="M76" s="78">
        <f t="shared" si="5"/>
        <v>0</v>
      </c>
    </row>
    <row r="77" spans="1:13" ht="15.75" hidden="1" customHeight="1" x14ac:dyDescent="0.25">
      <c r="A77" s="118"/>
      <c r="B77" s="110"/>
      <c r="C77" s="110"/>
      <c r="D77" s="1">
        <v>958</v>
      </c>
      <c r="E77" s="21" t="s">
        <v>22</v>
      </c>
      <c r="F77" s="21" t="s">
        <v>65</v>
      </c>
      <c r="G77" s="1">
        <v>242</v>
      </c>
      <c r="H77" s="22"/>
      <c r="I77" s="22"/>
      <c r="J77" s="22"/>
      <c r="K77" s="22"/>
      <c r="L77" s="22"/>
      <c r="M77" s="78">
        <f t="shared" si="5"/>
        <v>0</v>
      </c>
    </row>
    <row r="78" spans="1:13" ht="27.75" customHeight="1" x14ac:dyDescent="0.25">
      <c r="A78" s="118"/>
      <c r="B78" s="110"/>
      <c r="C78" s="110"/>
      <c r="D78" s="1">
        <v>958</v>
      </c>
      <c r="E78" s="21" t="s">
        <v>22</v>
      </c>
      <c r="F78" s="21" t="s">
        <v>65</v>
      </c>
      <c r="G78" s="1">
        <v>240</v>
      </c>
      <c r="H78" s="22">
        <f>2723.2+3.5</f>
        <v>2726.7</v>
      </c>
      <c r="I78" s="22">
        <f>2700+8</f>
        <v>2708</v>
      </c>
      <c r="J78" s="22">
        <v>2700</v>
      </c>
      <c r="K78" s="22">
        <v>2700</v>
      </c>
      <c r="L78" s="22">
        <v>2700</v>
      </c>
      <c r="M78" s="78">
        <f t="shared" si="5"/>
        <v>13534.7</v>
      </c>
    </row>
    <row r="79" spans="1:13" ht="22.5" customHeight="1" x14ac:dyDescent="0.25">
      <c r="A79" s="118"/>
      <c r="B79" s="110"/>
      <c r="C79" s="110"/>
      <c r="D79" s="1">
        <v>958</v>
      </c>
      <c r="E79" s="21" t="s">
        <v>22</v>
      </c>
      <c r="F79" s="21" t="s">
        <v>65</v>
      </c>
      <c r="G79" s="1">
        <v>850</v>
      </c>
      <c r="H79" s="22">
        <f>33.6+9.4+4</f>
        <v>47</v>
      </c>
      <c r="I79" s="22">
        <v>42.2</v>
      </c>
      <c r="J79" s="22">
        <v>40</v>
      </c>
      <c r="K79" s="22">
        <v>37</v>
      </c>
      <c r="L79" s="22">
        <v>37</v>
      </c>
      <c r="M79" s="78">
        <f t="shared" si="5"/>
        <v>203.2</v>
      </c>
    </row>
    <row r="80" spans="1:13" ht="17.25" customHeight="1" x14ac:dyDescent="0.25">
      <c r="A80" s="118"/>
      <c r="B80" s="110"/>
      <c r="C80" s="110"/>
      <c r="D80" s="1">
        <v>958</v>
      </c>
      <c r="E80" s="21" t="s">
        <v>22</v>
      </c>
      <c r="F80" s="21" t="s">
        <v>65</v>
      </c>
      <c r="G80" s="1">
        <v>852</v>
      </c>
      <c r="H80" s="22"/>
      <c r="I80" s="22"/>
      <c r="J80" s="22"/>
      <c r="K80" s="22"/>
      <c r="L80" s="22"/>
      <c r="M80" s="78">
        <f t="shared" si="5"/>
        <v>0</v>
      </c>
    </row>
    <row r="81" spans="1:13" ht="29.25" customHeight="1" x14ac:dyDescent="0.25">
      <c r="A81" s="119"/>
      <c r="B81" s="110"/>
      <c r="C81" s="110"/>
      <c r="D81" s="1">
        <v>958</v>
      </c>
      <c r="E81" s="21" t="s">
        <v>22</v>
      </c>
      <c r="F81" s="21" t="s">
        <v>65</v>
      </c>
      <c r="G81" s="1">
        <v>853</v>
      </c>
      <c r="H81" s="22"/>
      <c r="I81" s="22"/>
      <c r="J81" s="22"/>
      <c r="K81" s="22"/>
      <c r="L81" s="22"/>
      <c r="M81" s="78">
        <f t="shared" si="5"/>
        <v>0</v>
      </c>
    </row>
    <row r="82" spans="1:13" ht="54" customHeight="1" x14ac:dyDescent="0.25">
      <c r="A82" s="36" t="s">
        <v>167</v>
      </c>
      <c r="B82" s="5" t="s">
        <v>16</v>
      </c>
      <c r="C82" s="110"/>
      <c r="D82" s="1">
        <v>958</v>
      </c>
      <c r="E82" s="21" t="s">
        <v>22</v>
      </c>
      <c r="F82" s="21" t="s">
        <v>78</v>
      </c>
      <c r="G82" s="1">
        <v>244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78">
        <f t="shared" si="5"/>
        <v>0</v>
      </c>
    </row>
    <row r="83" spans="1:13" ht="50.25" customHeight="1" x14ac:dyDescent="0.25">
      <c r="A83" s="36" t="s">
        <v>168</v>
      </c>
      <c r="B83" s="20" t="s">
        <v>50</v>
      </c>
      <c r="C83" s="110"/>
      <c r="D83" s="1">
        <v>958</v>
      </c>
      <c r="E83" s="21" t="s">
        <v>22</v>
      </c>
      <c r="F83" s="21" t="s">
        <v>66</v>
      </c>
      <c r="G83" s="1">
        <v>620</v>
      </c>
      <c r="H83" s="22">
        <f>1762.4+27.6+236.9+16.5</f>
        <v>2043.4</v>
      </c>
      <c r="I83" s="22">
        <f>1851.4+152</f>
        <v>2003.4</v>
      </c>
      <c r="J83" s="39">
        <v>1851.4</v>
      </c>
      <c r="K83" s="39">
        <v>1851.4</v>
      </c>
      <c r="L83" s="39">
        <v>1851.4</v>
      </c>
      <c r="M83" s="78">
        <f t="shared" si="5"/>
        <v>9601</v>
      </c>
    </row>
    <row r="84" spans="1:13" ht="42.75" customHeight="1" x14ac:dyDescent="0.25">
      <c r="A84" s="36" t="s">
        <v>40</v>
      </c>
      <c r="B84" s="18" t="s">
        <v>172</v>
      </c>
      <c r="C84" s="110"/>
      <c r="D84" s="14">
        <v>958</v>
      </c>
      <c r="E84" s="15" t="s">
        <v>22</v>
      </c>
      <c r="F84" s="15" t="s">
        <v>133</v>
      </c>
      <c r="G84" s="15" t="s">
        <v>23</v>
      </c>
      <c r="H84" s="16">
        <f>H85</f>
        <v>74</v>
      </c>
      <c r="I84" s="16">
        <f t="shared" ref="I84:M84" si="15">I85</f>
        <v>124</v>
      </c>
      <c r="J84" s="16">
        <f t="shared" si="15"/>
        <v>100</v>
      </c>
      <c r="K84" s="16">
        <f t="shared" si="15"/>
        <v>100</v>
      </c>
      <c r="L84" s="16">
        <f t="shared" si="15"/>
        <v>100</v>
      </c>
      <c r="M84" s="77">
        <f t="shared" si="15"/>
        <v>498</v>
      </c>
    </row>
    <row r="85" spans="1:13" ht="93.75" customHeight="1" x14ac:dyDescent="0.25">
      <c r="A85" s="36" t="s">
        <v>169</v>
      </c>
      <c r="B85" s="20" t="s">
        <v>178</v>
      </c>
      <c r="C85" s="110"/>
      <c r="D85" s="1">
        <v>958</v>
      </c>
      <c r="E85" s="21" t="s">
        <v>45</v>
      </c>
      <c r="F85" s="21" t="s">
        <v>63</v>
      </c>
      <c r="G85" s="1">
        <v>240</v>
      </c>
      <c r="H85" s="40">
        <v>74</v>
      </c>
      <c r="I85" s="22">
        <v>124</v>
      </c>
      <c r="J85" s="40">
        <v>100</v>
      </c>
      <c r="K85" s="40">
        <v>100</v>
      </c>
      <c r="L85" s="40">
        <v>100</v>
      </c>
      <c r="M85" s="78">
        <f t="shared" si="5"/>
        <v>498</v>
      </c>
    </row>
  </sheetData>
  <mergeCells count="20">
    <mergeCell ref="H1:L2"/>
    <mergeCell ref="H7:L9"/>
    <mergeCell ref="A12:L14"/>
    <mergeCell ref="A16:A17"/>
    <mergeCell ref="B16:B17"/>
    <mergeCell ref="C16:C17"/>
    <mergeCell ref="D16:G16"/>
    <mergeCell ref="H16:M16"/>
    <mergeCell ref="I3:K3"/>
    <mergeCell ref="H4:L4"/>
    <mergeCell ref="G6:L6"/>
    <mergeCell ref="C33:C46"/>
    <mergeCell ref="C61:C85"/>
    <mergeCell ref="B63:B71"/>
    <mergeCell ref="H5:L5"/>
    <mergeCell ref="A63:A69"/>
    <mergeCell ref="A72:A81"/>
    <mergeCell ref="B72:B81"/>
    <mergeCell ref="C47:C58"/>
    <mergeCell ref="C18:C30"/>
  </mergeCells>
  <pageMargins left="0.31496062992125984" right="0.31496062992125984" top="0.78740157480314965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topLeftCell="B1" zoomScaleNormal="100" workbookViewId="0">
      <selection activeCell="C18" sqref="C18:C19"/>
    </sheetView>
  </sheetViews>
  <sheetFormatPr defaultColWidth="9.140625" defaultRowHeight="15" x14ac:dyDescent="0.25"/>
  <cols>
    <col min="1" max="1" width="5.7109375" style="48" customWidth="1"/>
    <col min="2" max="2" width="45.42578125" style="48" customWidth="1"/>
    <col min="3" max="3" width="33" style="48" customWidth="1"/>
    <col min="4" max="4" width="12.42578125" style="48" customWidth="1"/>
    <col min="5" max="5" width="19.28515625" style="48" customWidth="1"/>
    <col min="6" max="6" width="15.5703125" style="48" customWidth="1"/>
    <col min="7" max="7" width="15.140625" style="48" customWidth="1"/>
    <col min="8" max="8" width="13.85546875" style="48" customWidth="1"/>
    <col min="9" max="9" width="15.28515625" style="48" customWidth="1"/>
    <col min="10" max="10" width="15" style="69" customWidth="1"/>
    <col min="11" max="11" width="12.42578125" style="48" customWidth="1"/>
    <col min="12" max="16384" width="9.140625" style="48"/>
  </cols>
  <sheetData>
    <row r="1" spans="1:9" x14ac:dyDescent="0.25">
      <c r="F1" s="170" t="s">
        <v>226</v>
      </c>
      <c r="G1" s="170"/>
      <c r="H1" s="170"/>
      <c r="I1" s="170"/>
    </row>
    <row r="2" spans="1:9" x14ac:dyDescent="0.25">
      <c r="F2" s="170" t="s">
        <v>227</v>
      </c>
      <c r="G2" s="170"/>
      <c r="H2" s="170"/>
      <c r="I2" s="170"/>
    </row>
    <row r="3" spans="1:9" x14ac:dyDescent="0.25">
      <c r="F3" s="170" t="s">
        <v>228</v>
      </c>
      <c r="G3" s="170"/>
      <c r="H3" s="170"/>
      <c r="I3" s="170"/>
    </row>
    <row r="4" spans="1:9" x14ac:dyDescent="0.25">
      <c r="F4" s="170" t="s">
        <v>232</v>
      </c>
      <c r="G4" s="170"/>
      <c r="H4" s="170"/>
      <c r="I4" s="170"/>
    </row>
    <row r="5" spans="1:9" ht="14.25" customHeight="1" x14ac:dyDescent="0.25">
      <c r="D5" s="156"/>
      <c r="E5" s="156"/>
      <c r="F5" s="156"/>
      <c r="G5" s="156"/>
    </row>
    <row r="6" spans="1:9" ht="11.25" customHeight="1" x14ac:dyDescent="0.25">
      <c r="D6" s="127" t="s">
        <v>198</v>
      </c>
      <c r="E6" s="127"/>
      <c r="F6" s="127"/>
      <c r="G6" s="127"/>
      <c r="H6" s="127"/>
    </row>
    <row r="7" spans="1:9" ht="10.5" customHeight="1" x14ac:dyDescent="0.25">
      <c r="D7" s="127"/>
      <c r="E7" s="127"/>
      <c r="F7" s="127"/>
      <c r="G7" s="127"/>
      <c r="H7" s="127"/>
    </row>
    <row r="8" spans="1:9" ht="12" customHeight="1" x14ac:dyDescent="0.25">
      <c r="D8" s="127"/>
      <c r="E8" s="127"/>
      <c r="F8" s="127"/>
      <c r="G8" s="127"/>
      <c r="H8" s="127"/>
    </row>
    <row r="9" spans="1:9" ht="5.25" hidden="1" customHeight="1" x14ac:dyDescent="0.25">
      <c r="D9" s="127"/>
      <c r="E9" s="127"/>
      <c r="F9" s="127"/>
      <c r="G9" s="127"/>
      <c r="H9" s="127"/>
    </row>
    <row r="11" spans="1:9" ht="10.5" customHeight="1" x14ac:dyDescent="0.25">
      <c r="A11" s="127" t="s">
        <v>197</v>
      </c>
      <c r="B11" s="127"/>
      <c r="C11" s="127"/>
      <c r="D11" s="127"/>
      <c r="E11" s="127"/>
      <c r="F11" s="127"/>
      <c r="G11" s="127"/>
    </row>
    <row r="12" spans="1:9" ht="15" customHeight="1" x14ac:dyDescent="0.25">
      <c r="A12" s="127"/>
      <c r="B12" s="127"/>
      <c r="C12" s="127"/>
      <c r="D12" s="127"/>
      <c r="E12" s="127"/>
      <c r="F12" s="127"/>
      <c r="G12" s="127"/>
    </row>
    <row r="13" spans="1:9" ht="15" customHeight="1" x14ac:dyDescent="0.25">
      <c r="A13" s="127"/>
      <c r="B13" s="127"/>
      <c r="C13" s="127"/>
      <c r="D13" s="127"/>
      <c r="E13" s="127"/>
      <c r="F13" s="127"/>
      <c r="G13" s="127"/>
    </row>
    <row r="14" spans="1:9" ht="27" customHeight="1" x14ac:dyDescent="0.25">
      <c r="A14" s="127"/>
      <c r="B14" s="127"/>
      <c r="C14" s="127"/>
      <c r="D14" s="127"/>
      <c r="E14" s="127"/>
      <c r="F14" s="127"/>
      <c r="G14" s="127"/>
    </row>
    <row r="15" spans="1:9" ht="0.75" customHeight="1" x14ac:dyDescent="0.25">
      <c r="A15" s="127"/>
      <c r="B15" s="127"/>
      <c r="C15" s="127"/>
      <c r="D15" s="127"/>
      <c r="E15" s="127"/>
      <c r="F15" s="127"/>
      <c r="G15" s="127"/>
    </row>
    <row r="16" spans="1:9" ht="10.5" hidden="1" customHeight="1" x14ac:dyDescent="0.3">
      <c r="A16" s="127"/>
      <c r="B16" s="127"/>
      <c r="C16" s="127"/>
      <c r="D16" s="127"/>
      <c r="E16" s="127"/>
      <c r="F16" s="127"/>
      <c r="G16" s="127"/>
    </row>
    <row r="17" spans="1:11" ht="17.25" customHeight="1" x14ac:dyDescent="0.3">
      <c r="A17" s="49"/>
      <c r="B17" s="49"/>
      <c r="C17" s="50"/>
      <c r="D17" s="50"/>
      <c r="E17" s="50"/>
      <c r="F17" s="51"/>
      <c r="G17" s="51"/>
    </row>
    <row r="18" spans="1:11" ht="21.75" customHeight="1" x14ac:dyDescent="0.25">
      <c r="A18" s="52" t="s">
        <v>0</v>
      </c>
      <c r="B18" s="157" t="s">
        <v>3</v>
      </c>
      <c r="C18" s="157" t="s">
        <v>24</v>
      </c>
      <c r="D18" s="128" t="s">
        <v>140</v>
      </c>
      <c r="E18" s="128"/>
      <c r="F18" s="128"/>
      <c r="G18" s="128"/>
      <c r="H18" s="128"/>
      <c r="I18" s="128"/>
    </row>
    <row r="19" spans="1:11" ht="30" customHeight="1" x14ac:dyDescent="0.25">
      <c r="A19" s="52"/>
      <c r="B19" s="158"/>
      <c r="C19" s="158"/>
      <c r="D19" s="53">
        <v>2020</v>
      </c>
      <c r="E19" s="53">
        <v>2021</v>
      </c>
      <c r="F19" s="53">
        <v>2022</v>
      </c>
      <c r="G19" s="53">
        <v>2023</v>
      </c>
      <c r="H19" s="53">
        <v>2024</v>
      </c>
      <c r="I19" s="54" t="s">
        <v>141</v>
      </c>
      <c r="J19" s="71"/>
    </row>
    <row r="20" spans="1:11" ht="34.5" customHeight="1" x14ac:dyDescent="0.25">
      <c r="A20" s="160"/>
      <c r="B20" s="130" t="s">
        <v>189</v>
      </c>
      <c r="C20" s="55" t="s">
        <v>25</v>
      </c>
      <c r="D20" s="56">
        <f t="shared" ref="D20:I24" si="0">D25+D110+D205+D280</f>
        <v>495196.28900000011</v>
      </c>
      <c r="E20" s="56">
        <f t="shared" si="0"/>
        <v>574827.72399999993</v>
      </c>
      <c r="F20" s="56">
        <f t="shared" si="0"/>
        <v>502079.35000000003</v>
      </c>
      <c r="G20" s="56">
        <f t="shared" si="0"/>
        <v>523738.30000000005</v>
      </c>
      <c r="H20" s="56">
        <f t="shared" si="0"/>
        <v>521125.36</v>
      </c>
      <c r="I20" s="56">
        <f t="shared" si="0"/>
        <v>2616967.023</v>
      </c>
      <c r="J20" s="72"/>
      <c r="K20" s="58"/>
    </row>
    <row r="21" spans="1:11" ht="32.25" customHeight="1" x14ac:dyDescent="0.25">
      <c r="A21" s="160"/>
      <c r="B21" s="130"/>
      <c r="C21" s="57" t="s">
        <v>142</v>
      </c>
      <c r="D21" s="56">
        <f t="shared" si="0"/>
        <v>0</v>
      </c>
      <c r="E21" s="56">
        <f t="shared" si="0"/>
        <v>0</v>
      </c>
      <c r="F21" s="56">
        <f t="shared" si="0"/>
        <v>0</v>
      </c>
      <c r="G21" s="56">
        <f t="shared" si="0"/>
        <v>0</v>
      </c>
      <c r="H21" s="56">
        <f t="shared" si="0"/>
        <v>0</v>
      </c>
      <c r="I21" s="56">
        <f t="shared" si="0"/>
        <v>0</v>
      </c>
      <c r="J21" s="72"/>
      <c r="K21" s="58"/>
    </row>
    <row r="22" spans="1:11" ht="24.75" customHeight="1" x14ac:dyDescent="0.25">
      <c r="A22" s="160"/>
      <c r="B22" s="130"/>
      <c r="C22" s="57" t="s">
        <v>143</v>
      </c>
      <c r="D22" s="56">
        <f t="shared" si="0"/>
        <v>319247.19</v>
      </c>
      <c r="E22" s="56">
        <f t="shared" si="0"/>
        <v>388189.34399999998</v>
      </c>
      <c r="F22" s="56">
        <f t="shared" si="0"/>
        <v>373440.66</v>
      </c>
      <c r="G22" s="56">
        <f t="shared" si="0"/>
        <v>392573.78</v>
      </c>
      <c r="H22" s="56">
        <f t="shared" si="0"/>
        <v>325468.16000000003</v>
      </c>
      <c r="I22" s="56">
        <f t="shared" si="0"/>
        <v>1798919.1340000001</v>
      </c>
      <c r="J22" s="72"/>
      <c r="K22" s="58"/>
    </row>
    <row r="23" spans="1:11" ht="37.5" customHeight="1" x14ac:dyDescent="0.25">
      <c r="A23" s="160"/>
      <c r="B23" s="130"/>
      <c r="C23" s="55" t="s">
        <v>26</v>
      </c>
      <c r="D23" s="56">
        <f t="shared" si="0"/>
        <v>175949.09900000002</v>
      </c>
      <c r="E23" s="56">
        <f t="shared" si="0"/>
        <v>186638.37999999998</v>
      </c>
      <c r="F23" s="56">
        <f t="shared" si="0"/>
        <v>128638.69</v>
      </c>
      <c r="G23" s="56">
        <f t="shared" si="0"/>
        <v>131164.51999999999</v>
      </c>
      <c r="H23" s="56">
        <f t="shared" si="0"/>
        <v>195657.2</v>
      </c>
      <c r="I23" s="56">
        <f t="shared" si="0"/>
        <v>818047.88900000008</v>
      </c>
      <c r="J23" s="72"/>
      <c r="K23" s="58"/>
    </row>
    <row r="24" spans="1:11" ht="24.75" customHeight="1" x14ac:dyDescent="0.25">
      <c r="A24" s="160"/>
      <c r="B24" s="130"/>
      <c r="C24" s="55" t="s">
        <v>27</v>
      </c>
      <c r="D24" s="56">
        <f t="shared" si="0"/>
        <v>0</v>
      </c>
      <c r="E24" s="56">
        <f t="shared" si="0"/>
        <v>0</v>
      </c>
      <c r="F24" s="56">
        <f t="shared" si="0"/>
        <v>0</v>
      </c>
      <c r="G24" s="56">
        <f t="shared" si="0"/>
        <v>0</v>
      </c>
      <c r="H24" s="56">
        <f t="shared" si="0"/>
        <v>0</v>
      </c>
      <c r="I24" s="56">
        <f t="shared" si="0"/>
        <v>0</v>
      </c>
      <c r="J24" s="72"/>
      <c r="K24" s="58"/>
    </row>
    <row r="25" spans="1:11" ht="32.25" customHeight="1" x14ac:dyDescent="0.25">
      <c r="A25" s="159" t="s">
        <v>144</v>
      </c>
      <c r="B25" s="130" t="s">
        <v>190</v>
      </c>
      <c r="C25" s="55" t="s">
        <v>25</v>
      </c>
      <c r="D25" s="56">
        <f>D30+D40+D90+D100</f>
        <v>112075.72</v>
      </c>
      <c r="E25" s="56">
        <f t="shared" ref="E25:I25" si="1">E30+E40+E90+E100</f>
        <v>152138.84</v>
      </c>
      <c r="F25" s="56">
        <f t="shared" si="1"/>
        <v>112206.90000000001</v>
      </c>
      <c r="G25" s="56">
        <f t="shared" si="1"/>
        <v>117318.01</v>
      </c>
      <c r="H25" s="56">
        <f t="shared" si="1"/>
        <v>116926.12999999999</v>
      </c>
      <c r="I25" s="56">
        <f t="shared" si="1"/>
        <v>610665.59999999986</v>
      </c>
      <c r="J25" s="72"/>
      <c r="K25" s="58"/>
    </row>
    <row r="26" spans="1:11" ht="23.25" customHeight="1" x14ac:dyDescent="0.25">
      <c r="A26" s="159"/>
      <c r="B26" s="130"/>
      <c r="C26" s="57" t="s">
        <v>142</v>
      </c>
      <c r="D26" s="56">
        <f t="shared" ref="D26:I26" si="2">D31+D41+D91</f>
        <v>0</v>
      </c>
      <c r="E26" s="56">
        <f t="shared" si="2"/>
        <v>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72"/>
      <c r="K26" s="58"/>
    </row>
    <row r="27" spans="1:11" ht="23.25" customHeight="1" x14ac:dyDescent="0.25">
      <c r="A27" s="159"/>
      <c r="B27" s="130"/>
      <c r="C27" s="57" t="s">
        <v>143</v>
      </c>
      <c r="D27" s="56">
        <f>D32+D42+D92+D102</f>
        <v>68385.53</v>
      </c>
      <c r="E27" s="56">
        <f t="shared" ref="E27:I27" si="3">E32+E42+E92+E102</f>
        <v>107757.31</v>
      </c>
      <c r="F27" s="56">
        <f t="shared" si="3"/>
        <v>82383.199999999997</v>
      </c>
      <c r="G27" s="56">
        <f t="shared" si="3"/>
        <v>86879.64</v>
      </c>
      <c r="H27" s="56">
        <f t="shared" si="3"/>
        <v>67882.53</v>
      </c>
      <c r="I27" s="56">
        <f t="shared" si="3"/>
        <v>413288.21</v>
      </c>
      <c r="J27" s="72"/>
      <c r="K27" s="58"/>
    </row>
    <row r="28" spans="1:11" ht="35.25" customHeight="1" x14ac:dyDescent="0.25">
      <c r="A28" s="159"/>
      <c r="B28" s="130"/>
      <c r="C28" s="55" t="s">
        <v>26</v>
      </c>
      <c r="D28" s="56">
        <f>D33+D43+D93+D103</f>
        <v>43690.189999999995</v>
      </c>
      <c r="E28" s="56">
        <f t="shared" ref="E28:I28" si="4">E33+E43+E93+E103</f>
        <v>44381.53</v>
      </c>
      <c r="F28" s="56">
        <f t="shared" si="4"/>
        <v>29823.7</v>
      </c>
      <c r="G28" s="56">
        <f t="shared" si="4"/>
        <v>30438.37</v>
      </c>
      <c r="H28" s="56">
        <f t="shared" si="4"/>
        <v>49043.6</v>
      </c>
      <c r="I28" s="56">
        <f t="shared" si="4"/>
        <v>197377.39</v>
      </c>
      <c r="J28" s="72"/>
      <c r="K28" s="58"/>
    </row>
    <row r="29" spans="1:11" ht="16.5" customHeight="1" x14ac:dyDescent="0.25">
      <c r="A29" s="159"/>
      <c r="B29" s="130"/>
      <c r="C29" s="55" t="s">
        <v>27</v>
      </c>
      <c r="D29" s="56">
        <f t="shared" ref="D29:I29" si="5">D34+D44+D94</f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  <c r="I29" s="56">
        <f t="shared" si="5"/>
        <v>0</v>
      </c>
      <c r="J29" s="72"/>
      <c r="K29" s="58"/>
    </row>
    <row r="30" spans="1:11" ht="35.25" customHeight="1" x14ac:dyDescent="0.25">
      <c r="A30" s="129" t="s">
        <v>108</v>
      </c>
      <c r="B30" s="130" t="s">
        <v>107</v>
      </c>
      <c r="C30" s="55" t="s">
        <v>25</v>
      </c>
      <c r="D30" s="56">
        <f>D35</f>
        <v>109010.79</v>
      </c>
      <c r="E30" s="56">
        <f t="shared" ref="E30:I30" si="6">E35</f>
        <v>115607.20999999999</v>
      </c>
      <c r="F30" s="56">
        <f t="shared" si="6"/>
        <v>110116.11600000001</v>
      </c>
      <c r="G30" s="56">
        <f t="shared" si="6"/>
        <v>115798.70999999999</v>
      </c>
      <c r="H30" s="56">
        <f t="shared" si="6"/>
        <v>115301.82999999999</v>
      </c>
      <c r="I30" s="56">
        <f t="shared" si="6"/>
        <v>565834.65599999996</v>
      </c>
      <c r="J30" s="72"/>
      <c r="K30" s="58"/>
    </row>
    <row r="31" spans="1:11" ht="28.5" customHeight="1" x14ac:dyDescent="0.25">
      <c r="A31" s="129"/>
      <c r="B31" s="130"/>
      <c r="C31" s="57" t="s">
        <v>142</v>
      </c>
      <c r="D31" s="56">
        <f>D36</f>
        <v>0</v>
      </c>
      <c r="E31" s="56">
        <f t="shared" ref="E31:I31" si="7">E36</f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0</v>
      </c>
      <c r="J31" s="72"/>
      <c r="K31" s="58"/>
    </row>
    <row r="32" spans="1:11" ht="24.75" customHeight="1" x14ac:dyDescent="0.25">
      <c r="A32" s="129"/>
      <c r="B32" s="130"/>
      <c r="C32" s="57" t="s">
        <v>143</v>
      </c>
      <c r="D32" s="56">
        <f>D37</f>
        <v>66503.23</v>
      </c>
      <c r="E32" s="56">
        <f t="shared" ref="E32:I32" si="8">E37</f>
        <v>73383.69</v>
      </c>
      <c r="F32" s="56">
        <f t="shared" si="8"/>
        <v>80717.02</v>
      </c>
      <c r="G32" s="56">
        <f t="shared" si="8"/>
        <v>85500.34</v>
      </c>
      <c r="H32" s="56">
        <f t="shared" si="8"/>
        <v>66503.23</v>
      </c>
      <c r="I32" s="56">
        <f t="shared" si="8"/>
        <v>372607.51</v>
      </c>
      <c r="J32" s="72"/>
      <c r="K32" s="58"/>
    </row>
    <row r="33" spans="1:11" ht="36" customHeight="1" x14ac:dyDescent="0.25">
      <c r="A33" s="129"/>
      <c r="B33" s="130"/>
      <c r="C33" s="55" t="s">
        <v>26</v>
      </c>
      <c r="D33" s="56">
        <f>D38</f>
        <v>42507.56</v>
      </c>
      <c r="E33" s="56">
        <f t="shared" ref="E33:I33" si="9">E38</f>
        <v>42223.519999999997</v>
      </c>
      <c r="F33" s="56">
        <f t="shared" si="9"/>
        <v>29399.096000000001</v>
      </c>
      <c r="G33" s="56">
        <f t="shared" si="9"/>
        <v>30298.37</v>
      </c>
      <c r="H33" s="56">
        <f t="shared" si="9"/>
        <v>48798.6</v>
      </c>
      <c r="I33" s="56">
        <f t="shared" si="9"/>
        <v>193227.14600000001</v>
      </c>
      <c r="J33" s="72"/>
      <c r="K33" s="58"/>
    </row>
    <row r="34" spans="1:11" ht="19.5" customHeight="1" x14ac:dyDescent="0.25">
      <c r="A34" s="129"/>
      <c r="B34" s="130"/>
      <c r="C34" s="55" t="s">
        <v>27</v>
      </c>
      <c r="D34" s="56">
        <f>D39</f>
        <v>0</v>
      </c>
      <c r="E34" s="56">
        <f t="shared" ref="E34:I34" si="10">E39</f>
        <v>0</v>
      </c>
      <c r="F34" s="56">
        <f t="shared" si="10"/>
        <v>0</v>
      </c>
      <c r="G34" s="56">
        <f t="shared" si="10"/>
        <v>0</v>
      </c>
      <c r="H34" s="56">
        <f t="shared" si="10"/>
        <v>0</v>
      </c>
      <c r="I34" s="56">
        <f t="shared" si="10"/>
        <v>0</v>
      </c>
      <c r="J34" s="72"/>
      <c r="K34" s="58"/>
    </row>
    <row r="35" spans="1:11" ht="21" customHeight="1" x14ac:dyDescent="0.25">
      <c r="A35" s="129" t="s">
        <v>145</v>
      </c>
      <c r="B35" s="140" t="s">
        <v>46</v>
      </c>
      <c r="C35" s="59" t="s">
        <v>25</v>
      </c>
      <c r="D35" s="46">
        <f>D36+D37+D38+D39</f>
        <v>109010.79</v>
      </c>
      <c r="E35" s="46">
        <f t="shared" ref="E35:I35" si="11">E36+E37+E38+E39</f>
        <v>115607.20999999999</v>
      </c>
      <c r="F35" s="46">
        <f t="shared" si="11"/>
        <v>110116.11600000001</v>
      </c>
      <c r="G35" s="46">
        <f t="shared" si="11"/>
        <v>115798.70999999999</v>
      </c>
      <c r="H35" s="46">
        <f t="shared" si="11"/>
        <v>115301.82999999999</v>
      </c>
      <c r="I35" s="46">
        <f t="shared" si="11"/>
        <v>565834.65599999996</v>
      </c>
      <c r="J35" s="73"/>
      <c r="K35" s="58"/>
    </row>
    <row r="36" spans="1:11" ht="21.75" customHeight="1" x14ac:dyDescent="0.25">
      <c r="A36" s="129"/>
      <c r="B36" s="140"/>
      <c r="C36" s="45" t="s">
        <v>142</v>
      </c>
      <c r="D36" s="46">
        <v>0</v>
      </c>
      <c r="E36" s="46">
        <v>0</v>
      </c>
      <c r="F36" s="60">
        <v>0</v>
      </c>
      <c r="G36" s="60">
        <v>0</v>
      </c>
      <c r="H36" s="60">
        <v>0</v>
      </c>
      <c r="I36" s="60">
        <f t="shared" ref="I36:I39" si="12">SUM(D36:H36)</f>
        <v>0</v>
      </c>
      <c r="J36" s="73"/>
      <c r="K36" s="58"/>
    </row>
    <row r="37" spans="1:11" ht="23.25" customHeight="1" x14ac:dyDescent="0.25">
      <c r="A37" s="129"/>
      <c r="B37" s="140"/>
      <c r="C37" s="45" t="s">
        <v>143</v>
      </c>
      <c r="D37" s="46">
        <v>66503.23</v>
      </c>
      <c r="E37" s="46">
        <f>77609.87-4226.18</f>
        <v>73383.69</v>
      </c>
      <c r="F37" s="46">
        <v>80717.02</v>
      </c>
      <c r="G37" s="46">
        <v>85500.34</v>
      </c>
      <c r="H37" s="46">
        <v>66503.23</v>
      </c>
      <c r="I37" s="60">
        <f t="shared" si="12"/>
        <v>372607.51</v>
      </c>
      <c r="J37" s="73"/>
      <c r="K37" s="58"/>
    </row>
    <row r="38" spans="1:11" ht="39" customHeight="1" x14ac:dyDescent="0.25">
      <c r="A38" s="129"/>
      <c r="B38" s="140"/>
      <c r="C38" s="59" t="s">
        <v>26</v>
      </c>
      <c r="D38" s="46">
        <v>42507.56</v>
      </c>
      <c r="E38" s="46">
        <f>36848.59+3800.31+637.82-168+394.8+710</f>
        <v>42223.519999999997</v>
      </c>
      <c r="F38" s="60">
        <f>29581.2-182.104</f>
        <v>29399.096000000001</v>
      </c>
      <c r="G38" s="60">
        <v>30298.37</v>
      </c>
      <c r="H38" s="60">
        <v>48798.6</v>
      </c>
      <c r="I38" s="60">
        <f t="shared" si="12"/>
        <v>193227.14600000001</v>
      </c>
      <c r="J38" s="73"/>
      <c r="K38" s="58"/>
    </row>
    <row r="39" spans="1:11" ht="18.75" customHeight="1" x14ac:dyDescent="0.25">
      <c r="A39" s="129"/>
      <c r="B39" s="140"/>
      <c r="C39" s="59" t="s">
        <v>27</v>
      </c>
      <c r="D39" s="46">
        <v>0</v>
      </c>
      <c r="E39" s="46">
        <v>0</v>
      </c>
      <c r="F39" s="60">
        <v>0</v>
      </c>
      <c r="G39" s="60">
        <v>0</v>
      </c>
      <c r="H39" s="60">
        <v>0</v>
      </c>
      <c r="I39" s="60">
        <f t="shared" si="12"/>
        <v>0</v>
      </c>
      <c r="J39" s="73"/>
      <c r="K39" s="58"/>
    </row>
    <row r="40" spans="1:11" ht="24.75" customHeight="1" x14ac:dyDescent="0.25">
      <c r="A40" s="129" t="s">
        <v>146</v>
      </c>
      <c r="B40" s="130" t="s">
        <v>118</v>
      </c>
      <c r="C40" s="55" t="s">
        <v>25</v>
      </c>
      <c r="D40" s="56">
        <f>D45+D50+D55+D60+D65+D70+D75+D80+D85</f>
        <v>1182.6299999999999</v>
      </c>
      <c r="E40" s="56">
        <f t="shared" ref="E40:I40" si="13">E45+E50+E55+E60+E65+E70+E75+E80+E85</f>
        <v>1614.89</v>
      </c>
      <c r="F40" s="56">
        <f t="shared" si="13"/>
        <v>424.60400000000004</v>
      </c>
      <c r="G40" s="56">
        <f t="shared" si="13"/>
        <v>140</v>
      </c>
      <c r="H40" s="56">
        <f t="shared" si="13"/>
        <v>245</v>
      </c>
      <c r="I40" s="56">
        <f t="shared" si="13"/>
        <v>3607.1239999999998</v>
      </c>
      <c r="J40" s="72"/>
      <c r="K40" s="58"/>
    </row>
    <row r="41" spans="1:11" ht="22.5" customHeight="1" x14ac:dyDescent="0.25">
      <c r="A41" s="129"/>
      <c r="B41" s="130"/>
      <c r="C41" s="57" t="s">
        <v>142</v>
      </c>
      <c r="D41" s="56">
        <f>D46+D51+D56+D61+D66+D71+D76+D81+D86</f>
        <v>0</v>
      </c>
      <c r="E41" s="56">
        <f t="shared" ref="E41:I41" si="14">E46+E51+E56+E61+E66+E71+E76+E81+E86</f>
        <v>0</v>
      </c>
      <c r="F41" s="56">
        <f t="shared" si="14"/>
        <v>0</v>
      </c>
      <c r="G41" s="56">
        <f t="shared" si="14"/>
        <v>0</v>
      </c>
      <c r="H41" s="56">
        <f t="shared" si="14"/>
        <v>0</v>
      </c>
      <c r="I41" s="56">
        <f t="shared" si="14"/>
        <v>0</v>
      </c>
      <c r="J41" s="72"/>
      <c r="K41" s="58"/>
    </row>
    <row r="42" spans="1:11" ht="24" customHeight="1" x14ac:dyDescent="0.25">
      <c r="A42" s="129"/>
      <c r="B42" s="130"/>
      <c r="C42" s="57" t="s">
        <v>143</v>
      </c>
      <c r="D42" s="56">
        <f>D47+D52+D57+D62+D67+D72+D77+D82+D87</f>
        <v>0</v>
      </c>
      <c r="E42" s="56">
        <f t="shared" ref="E42:I42" si="15">E47+E52+E57+E62+E67+E72+E77+E82+E87</f>
        <v>399</v>
      </c>
      <c r="F42" s="56">
        <f t="shared" si="15"/>
        <v>0</v>
      </c>
      <c r="G42" s="56">
        <f t="shared" si="15"/>
        <v>0</v>
      </c>
      <c r="H42" s="56">
        <f t="shared" si="15"/>
        <v>0</v>
      </c>
      <c r="I42" s="56">
        <f t="shared" si="15"/>
        <v>399</v>
      </c>
      <c r="J42" s="72"/>
      <c r="K42" s="58"/>
    </row>
    <row r="43" spans="1:11" ht="24.75" customHeight="1" x14ac:dyDescent="0.25">
      <c r="A43" s="129"/>
      <c r="B43" s="130"/>
      <c r="C43" s="55" t="s">
        <v>26</v>
      </c>
      <c r="D43" s="56">
        <f>D48+D53+D58+D63+D68+D73+D78+D83+D88</f>
        <v>1182.6299999999999</v>
      </c>
      <c r="E43" s="56">
        <f t="shared" ref="E43:I43" si="16">E48+E53+E58+E63+E68+E73+E78+E83+E88</f>
        <v>1215.8900000000001</v>
      </c>
      <c r="F43" s="56">
        <f t="shared" si="16"/>
        <v>424.60400000000004</v>
      </c>
      <c r="G43" s="56">
        <f t="shared" si="16"/>
        <v>140</v>
      </c>
      <c r="H43" s="56">
        <f t="shared" si="16"/>
        <v>245</v>
      </c>
      <c r="I43" s="56">
        <f t="shared" si="16"/>
        <v>3208.1239999999998</v>
      </c>
      <c r="J43" s="72"/>
      <c r="K43" s="58"/>
    </row>
    <row r="44" spans="1:11" ht="18" customHeight="1" x14ac:dyDescent="0.25">
      <c r="A44" s="129"/>
      <c r="B44" s="130"/>
      <c r="C44" s="55" t="s">
        <v>27</v>
      </c>
      <c r="D44" s="56">
        <f>D49+D54+D59+D64+D69+D74+D79+D84+D89</f>
        <v>0</v>
      </c>
      <c r="E44" s="56">
        <f t="shared" ref="E44:I44" si="17">E49+E54+E59+E64+E69+E74+E79+E84+E89</f>
        <v>0</v>
      </c>
      <c r="F44" s="56">
        <f t="shared" si="17"/>
        <v>0</v>
      </c>
      <c r="G44" s="56">
        <f t="shared" si="17"/>
        <v>0</v>
      </c>
      <c r="H44" s="56">
        <f t="shared" si="17"/>
        <v>0</v>
      </c>
      <c r="I44" s="56">
        <f t="shared" si="17"/>
        <v>0</v>
      </c>
      <c r="J44" s="72"/>
      <c r="K44" s="58"/>
    </row>
    <row r="45" spans="1:11" ht="18.75" customHeight="1" x14ac:dyDescent="0.25">
      <c r="A45" s="129" t="s">
        <v>112</v>
      </c>
      <c r="B45" s="140" t="s">
        <v>90</v>
      </c>
      <c r="C45" s="59" t="s">
        <v>25</v>
      </c>
      <c r="D45" s="46">
        <f>D46+D47+D48+D49</f>
        <v>0</v>
      </c>
      <c r="E45" s="46">
        <f t="shared" ref="E45:I45" si="18">E46+E47+E48+E49</f>
        <v>411.34000000000003</v>
      </c>
      <c r="F45" s="46">
        <f t="shared" si="18"/>
        <v>282.10400000000004</v>
      </c>
      <c r="G45" s="46">
        <f t="shared" si="18"/>
        <v>0</v>
      </c>
      <c r="H45" s="46">
        <f t="shared" si="18"/>
        <v>100</v>
      </c>
      <c r="I45" s="46">
        <f t="shared" si="18"/>
        <v>793.44400000000007</v>
      </c>
      <c r="J45" s="73"/>
      <c r="K45" s="58"/>
    </row>
    <row r="46" spans="1:11" ht="24" customHeight="1" x14ac:dyDescent="0.25">
      <c r="A46" s="129"/>
      <c r="B46" s="140"/>
      <c r="C46" s="45" t="s">
        <v>142</v>
      </c>
      <c r="D46" s="46">
        <v>0</v>
      </c>
      <c r="E46" s="46">
        <v>0</v>
      </c>
      <c r="F46" s="60">
        <v>0</v>
      </c>
      <c r="G46" s="60">
        <v>0</v>
      </c>
      <c r="H46" s="60">
        <v>0</v>
      </c>
      <c r="I46" s="60">
        <f t="shared" ref="I46:I49" si="19">SUM(D46:H46)</f>
        <v>0</v>
      </c>
      <c r="J46" s="73"/>
      <c r="K46" s="58"/>
    </row>
    <row r="47" spans="1:11" ht="22.5" customHeight="1" x14ac:dyDescent="0.25">
      <c r="A47" s="129"/>
      <c r="B47" s="140"/>
      <c r="C47" s="45" t="s">
        <v>143</v>
      </c>
      <c r="D47" s="46">
        <v>0</v>
      </c>
      <c r="E47" s="46">
        <v>399</v>
      </c>
      <c r="F47" s="60">
        <v>0</v>
      </c>
      <c r="G47" s="60">
        <v>0</v>
      </c>
      <c r="H47" s="60">
        <v>0</v>
      </c>
      <c r="I47" s="60">
        <f t="shared" si="19"/>
        <v>399</v>
      </c>
      <c r="J47" s="73"/>
      <c r="K47" s="58"/>
    </row>
    <row r="48" spans="1:11" ht="15.75" x14ac:dyDescent="0.25">
      <c r="A48" s="129"/>
      <c r="B48" s="140"/>
      <c r="C48" s="59" t="s">
        <v>26</v>
      </c>
      <c r="D48" s="46">
        <v>0</v>
      </c>
      <c r="E48" s="46">
        <f>97.2-84.86</f>
        <v>12.340000000000003</v>
      </c>
      <c r="F48" s="61">
        <f>100+182.104</f>
        <v>282.10400000000004</v>
      </c>
      <c r="G48" s="61">
        <v>0</v>
      </c>
      <c r="H48" s="61">
        <v>100</v>
      </c>
      <c r="I48" s="61">
        <f t="shared" si="19"/>
        <v>394.44400000000007</v>
      </c>
      <c r="J48" s="73"/>
      <c r="K48" s="58"/>
    </row>
    <row r="49" spans="1:11" ht="18" customHeight="1" x14ac:dyDescent="0.25">
      <c r="A49" s="129"/>
      <c r="B49" s="140"/>
      <c r="C49" s="59" t="s">
        <v>27</v>
      </c>
      <c r="D49" s="46">
        <v>0</v>
      </c>
      <c r="E49" s="46">
        <v>0</v>
      </c>
      <c r="F49" s="61">
        <v>0</v>
      </c>
      <c r="G49" s="61">
        <v>0</v>
      </c>
      <c r="H49" s="61">
        <v>0</v>
      </c>
      <c r="I49" s="61">
        <f t="shared" si="19"/>
        <v>0</v>
      </c>
      <c r="J49" s="73"/>
      <c r="K49" s="58"/>
    </row>
    <row r="50" spans="1:11" ht="22.5" customHeight="1" x14ac:dyDescent="0.25">
      <c r="A50" s="129" t="s">
        <v>147</v>
      </c>
      <c r="B50" s="140" t="s">
        <v>99</v>
      </c>
      <c r="C50" s="59" t="s">
        <v>25</v>
      </c>
      <c r="D50" s="46">
        <f>D51+D52+D53+D54</f>
        <v>899.82999999999993</v>
      </c>
      <c r="E50" s="46">
        <f t="shared" ref="E50:I50" si="20">E51+E52+E53+E54</f>
        <v>0</v>
      </c>
      <c r="F50" s="46">
        <f t="shared" si="20"/>
        <v>0</v>
      </c>
      <c r="G50" s="46">
        <f t="shared" si="20"/>
        <v>0</v>
      </c>
      <c r="H50" s="46">
        <f t="shared" si="20"/>
        <v>0</v>
      </c>
      <c r="I50" s="46">
        <f t="shared" si="20"/>
        <v>899.82999999999993</v>
      </c>
      <c r="J50" s="73"/>
      <c r="K50" s="58"/>
    </row>
    <row r="51" spans="1:11" ht="18.75" customHeight="1" x14ac:dyDescent="0.25">
      <c r="A51" s="129"/>
      <c r="B51" s="140"/>
      <c r="C51" s="45" t="s">
        <v>142</v>
      </c>
      <c r="D51" s="46">
        <v>0</v>
      </c>
      <c r="E51" s="46">
        <v>0</v>
      </c>
      <c r="F51" s="61">
        <v>0</v>
      </c>
      <c r="G51" s="61">
        <v>0</v>
      </c>
      <c r="H51" s="61">
        <v>0</v>
      </c>
      <c r="I51" s="61">
        <f t="shared" ref="I51:I54" si="21">SUM(D51:H51)</f>
        <v>0</v>
      </c>
      <c r="J51" s="73"/>
      <c r="K51" s="58"/>
    </row>
    <row r="52" spans="1:11" ht="18.75" customHeight="1" x14ac:dyDescent="0.25">
      <c r="A52" s="129"/>
      <c r="B52" s="140"/>
      <c r="C52" s="45" t="s">
        <v>143</v>
      </c>
      <c r="D52" s="46">
        <v>0</v>
      </c>
      <c r="E52" s="46">
        <v>0</v>
      </c>
      <c r="F52" s="61">
        <v>0</v>
      </c>
      <c r="G52" s="61">
        <v>0</v>
      </c>
      <c r="H52" s="61">
        <v>0</v>
      </c>
      <c r="I52" s="61">
        <f t="shared" si="21"/>
        <v>0</v>
      </c>
      <c r="J52" s="73"/>
      <c r="K52" s="58"/>
    </row>
    <row r="53" spans="1:11" ht="15.75" x14ac:dyDescent="0.25">
      <c r="A53" s="129"/>
      <c r="B53" s="140"/>
      <c r="C53" s="59" t="s">
        <v>26</v>
      </c>
      <c r="D53" s="46">
        <f>497.5+899.83+50-547.5</f>
        <v>899.82999999999993</v>
      </c>
      <c r="E53" s="46">
        <f>1604-1604</f>
        <v>0</v>
      </c>
      <c r="F53" s="61">
        <v>0</v>
      </c>
      <c r="G53" s="61">
        <v>0</v>
      </c>
      <c r="H53" s="61">
        <v>0</v>
      </c>
      <c r="I53" s="61">
        <f t="shared" si="21"/>
        <v>899.82999999999993</v>
      </c>
      <c r="J53" s="73"/>
      <c r="K53" s="58"/>
    </row>
    <row r="54" spans="1:11" ht="27" customHeight="1" x14ac:dyDescent="0.25">
      <c r="A54" s="129"/>
      <c r="B54" s="140"/>
      <c r="C54" s="59" t="s">
        <v>27</v>
      </c>
      <c r="D54" s="46">
        <v>0</v>
      </c>
      <c r="E54" s="46">
        <v>0</v>
      </c>
      <c r="F54" s="61">
        <v>0</v>
      </c>
      <c r="G54" s="61">
        <v>0</v>
      </c>
      <c r="H54" s="61">
        <v>0</v>
      </c>
      <c r="I54" s="61">
        <f t="shared" si="21"/>
        <v>0</v>
      </c>
      <c r="J54" s="73"/>
      <c r="K54" s="58"/>
    </row>
    <row r="55" spans="1:11" ht="25.5" customHeight="1" x14ac:dyDescent="0.25">
      <c r="A55" s="129" t="s">
        <v>148</v>
      </c>
      <c r="B55" s="140" t="s">
        <v>176</v>
      </c>
      <c r="C55" s="59" t="s">
        <v>25</v>
      </c>
      <c r="D55" s="46">
        <f>D56+D57+D58+D59</f>
        <v>0</v>
      </c>
      <c r="E55" s="46">
        <f t="shared" ref="E55:I55" si="22">E56+E57+E58+E59</f>
        <v>0</v>
      </c>
      <c r="F55" s="46">
        <f t="shared" si="22"/>
        <v>0</v>
      </c>
      <c r="G55" s="46">
        <f t="shared" si="22"/>
        <v>0</v>
      </c>
      <c r="H55" s="46">
        <f t="shared" si="22"/>
        <v>0</v>
      </c>
      <c r="I55" s="46">
        <f t="shared" si="22"/>
        <v>0</v>
      </c>
      <c r="J55" s="73"/>
      <c r="K55" s="58"/>
    </row>
    <row r="56" spans="1:11" ht="24.75" customHeight="1" x14ac:dyDescent="0.25">
      <c r="A56" s="129"/>
      <c r="B56" s="140"/>
      <c r="C56" s="45" t="s">
        <v>142</v>
      </c>
      <c r="D56" s="46">
        <v>0</v>
      </c>
      <c r="E56" s="46">
        <v>0</v>
      </c>
      <c r="F56" s="61">
        <v>0</v>
      </c>
      <c r="G56" s="61">
        <v>0</v>
      </c>
      <c r="H56" s="61">
        <v>0</v>
      </c>
      <c r="I56" s="61">
        <f t="shared" ref="I56:I59" si="23">SUM(D56:H56)</f>
        <v>0</v>
      </c>
      <c r="J56" s="73"/>
      <c r="K56" s="58"/>
    </row>
    <row r="57" spans="1:11" ht="26.25" customHeight="1" x14ac:dyDescent="0.25">
      <c r="A57" s="129"/>
      <c r="B57" s="140"/>
      <c r="C57" s="45" t="s">
        <v>143</v>
      </c>
      <c r="D57" s="46">
        <v>0</v>
      </c>
      <c r="E57" s="46">
        <v>0</v>
      </c>
      <c r="F57" s="61">
        <v>0</v>
      </c>
      <c r="G57" s="61">
        <v>0</v>
      </c>
      <c r="H57" s="61">
        <v>0</v>
      </c>
      <c r="I57" s="61">
        <f t="shared" si="23"/>
        <v>0</v>
      </c>
      <c r="J57" s="73"/>
      <c r="K57" s="58"/>
    </row>
    <row r="58" spans="1:11" ht="18.75" customHeight="1" x14ac:dyDescent="0.25">
      <c r="A58" s="129"/>
      <c r="B58" s="140"/>
      <c r="C58" s="59" t="s">
        <v>26</v>
      </c>
      <c r="D58" s="46">
        <v>0</v>
      </c>
      <c r="E58" s="46">
        <v>0</v>
      </c>
      <c r="F58" s="61">
        <v>0</v>
      </c>
      <c r="G58" s="61">
        <v>0</v>
      </c>
      <c r="H58" s="61">
        <v>0</v>
      </c>
      <c r="I58" s="61">
        <f t="shared" si="23"/>
        <v>0</v>
      </c>
      <c r="J58" s="73"/>
      <c r="K58" s="58"/>
    </row>
    <row r="59" spans="1:11" ht="21.75" customHeight="1" x14ac:dyDescent="0.25">
      <c r="A59" s="129"/>
      <c r="B59" s="140"/>
      <c r="C59" s="59" t="s">
        <v>27</v>
      </c>
      <c r="D59" s="46">
        <v>0</v>
      </c>
      <c r="E59" s="46">
        <v>0</v>
      </c>
      <c r="F59" s="61">
        <v>0</v>
      </c>
      <c r="G59" s="61">
        <v>0</v>
      </c>
      <c r="H59" s="61">
        <v>0</v>
      </c>
      <c r="I59" s="61">
        <f t="shared" si="23"/>
        <v>0</v>
      </c>
      <c r="J59" s="73"/>
      <c r="K59" s="58"/>
    </row>
    <row r="60" spans="1:11" ht="21" customHeight="1" x14ac:dyDescent="0.25">
      <c r="A60" s="132" t="s">
        <v>149</v>
      </c>
      <c r="B60" s="138" t="s">
        <v>55</v>
      </c>
      <c r="C60" s="59" t="s">
        <v>25</v>
      </c>
      <c r="D60" s="46">
        <f>D61+D62+D63+D64</f>
        <v>100</v>
      </c>
      <c r="E60" s="46">
        <f t="shared" ref="E60:I60" si="24">E61+E62+E63+E64</f>
        <v>97.5</v>
      </c>
      <c r="F60" s="46">
        <f t="shared" si="24"/>
        <v>97.5</v>
      </c>
      <c r="G60" s="46">
        <f t="shared" si="24"/>
        <v>95</v>
      </c>
      <c r="H60" s="46">
        <f t="shared" si="24"/>
        <v>100</v>
      </c>
      <c r="I60" s="46">
        <f t="shared" si="24"/>
        <v>490</v>
      </c>
      <c r="J60" s="73"/>
      <c r="K60" s="58"/>
    </row>
    <row r="61" spans="1:11" ht="15.75" x14ac:dyDescent="0.25">
      <c r="A61" s="132"/>
      <c r="B61" s="138"/>
      <c r="C61" s="45" t="s">
        <v>142</v>
      </c>
      <c r="D61" s="46">
        <v>0</v>
      </c>
      <c r="E61" s="46">
        <v>0</v>
      </c>
      <c r="F61" s="61">
        <v>0</v>
      </c>
      <c r="G61" s="61">
        <v>0</v>
      </c>
      <c r="H61" s="61">
        <v>0</v>
      </c>
      <c r="I61" s="61">
        <f t="shared" ref="I61:I64" si="25">SUM(D61:H61)</f>
        <v>0</v>
      </c>
      <c r="J61" s="73"/>
      <c r="K61" s="58"/>
    </row>
    <row r="62" spans="1:11" ht="15.75" x14ac:dyDescent="0.25">
      <c r="A62" s="132"/>
      <c r="B62" s="138"/>
      <c r="C62" s="45" t="s">
        <v>143</v>
      </c>
      <c r="D62" s="46">
        <v>0</v>
      </c>
      <c r="E62" s="46">
        <v>0</v>
      </c>
      <c r="F62" s="61">
        <v>0</v>
      </c>
      <c r="G62" s="61">
        <v>0</v>
      </c>
      <c r="H62" s="61">
        <v>0</v>
      </c>
      <c r="I62" s="61">
        <f t="shared" si="25"/>
        <v>0</v>
      </c>
      <c r="J62" s="73"/>
      <c r="K62" s="58"/>
    </row>
    <row r="63" spans="1:11" ht="15.75" x14ac:dyDescent="0.25">
      <c r="A63" s="132"/>
      <c r="B63" s="138"/>
      <c r="C63" s="59" t="s">
        <v>26</v>
      </c>
      <c r="D63" s="46">
        <v>100</v>
      </c>
      <c r="E63" s="46">
        <v>97.5</v>
      </c>
      <c r="F63" s="61">
        <v>97.5</v>
      </c>
      <c r="G63" s="61">
        <v>95</v>
      </c>
      <c r="H63" s="61">
        <v>100</v>
      </c>
      <c r="I63" s="61">
        <f t="shared" si="25"/>
        <v>490</v>
      </c>
      <c r="J63" s="73"/>
      <c r="K63" s="58"/>
    </row>
    <row r="64" spans="1:11" ht="15.75" x14ac:dyDescent="0.25">
      <c r="A64" s="133"/>
      <c r="B64" s="139"/>
      <c r="C64" s="59" t="s">
        <v>27</v>
      </c>
      <c r="D64" s="46">
        <v>0</v>
      </c>
      <c r="E64" s="46">
        <v>0</v>
      </c>
      <c r="F64" s="61">
        <v>0</v>
      </c>
      <c r="G64" s="61">
        <v>0</v>
      </c>
      <c r="H64" s="61">
        <v>0</v>
      </c>
      <c r="I64" s="61">
        <f t="shared" si="25"/>
        <v>0</v>
      </c>
      <c r="J64" s="73"/>
      <c r="K64" s="58"/>
    </row>
    <row r="65" spans="1:11" ht="23.25" customHeight="1" x14ac:dyDescent="0.25">
      <c r="A65" s="131" t="s">
        <v>115</v>
      </c>
      <c r="B65" s="137" t="s">
        <v>35</v>
      </c>
      <c r="C65" s="59" t="s">
        <v>25</v>
      </c>
      <c r="D65" s="46">
        <f>D66+D67+D68+D69</f>
        <v>140.6</v>
      </c>
      <c r="E65" s="46">
        <f t="shared" ref="E65:I65" si="26">E66+E67+E68+E69</f>
        <v>126</v>
      </c>
      <c r="F65" s="46">
        <f t="shared" si="26"/>
        <v>0</v>
      </c>
      <c r="G65" s="46">
        <f t="shared" si="26"/>
        <v>0</v>
      </c>
      <c r="H65" s="46">
        <f t="shared" si="26"/>
        <v>0</v>
      </c>
      <c r="I65" s="46">
        <f t="shared" si="26"/>
        <v>266.60000000000002</v>
      </c>
      <c r="J65" s="73"/>
      <c r="K65" s="58"/>
    </row>
    <row r="66" spans="1:11" ht="15.75" x14ac:dyDescent="0.25">
      <c r="A66" s="132"/>
      <c r="B66" s="138"/>
      <c r="C66" s="45" t="s">
        <v>142</v>
      </c>
      <c r="D66" s="46">
        <v>0</v>
      </c>
      <c r="E66" s="46">
        <v>0</v>
      </c>
      <c r="F66" s="61">
        <v>0</v>
      </c>
      <c r="G66" s="61">
        <v>0</v>
      </c>
      <c r="H66" s="61">
        <v>0</v>
      </c>
      <c r="I66" s="61">
        <f t="shared" ref="I66:I69" si="27">SUM(D66:H66)</f>
        <v>0</v>
      </c>
      <c r="J66" s="73"/>
      <c r="K66" s="58"/>
    </row>
    <row r="67" spans="1:11" ht="15.75" x14ac:dyDescent="0.25">
      <c r="A67" s="132"/>
      <c r="B67" s="138"/>
      <c r="C67" s="45" t="s">
        <v>143</v>
      </c>
      <c r="D67" s="46">
        <v>0</v>
      </c>
      <c r="E67" s="46">
        <v>0</v>
      </c>
      <c r="F67" s="61">
        <v>0</v>
      </c>
      <c r="G67" s="61">
        <v>0</v>
      </c>
      <c r="H67" s="61">
        <v>0</v>
      </c>
      <c r="I67" s="61">
        <f t="shared" si="27"/>
        <v>0</v>
      </c>
      <c r="J67" s="73"/>
      <c r="K67" s="58"/>
    </row>
    <row r="68" spans="1:11" ht="15.75" x14ac:dyDescent="0.25">
      <c r="A68" s="132"/>
      <c r="B68" s="138"/>
      <c r="C68" s="59" t="s">
        <v>26</v>
      </c>
      <c r="D68" s="46">
        <v>140.6</v>
      </c>
      <c r="E68" s="46">
        <f>100+26</f>
        <v>126</v>
      </c>
      <c r="F68" s="61">
        <v>0</v>
      </c>
      <c r="G68" s="61">
        <v>0</v>
      </c>
      <c r="H68" s="61">
        <v>0</v>
      </c>
      <c r="I68" s="61">
        <f t="shared" si="27"/>
        <v>266.60000000000002</v>
      </c>
      <c r="J68" s="73"/>
      <c r="K68" s="58"/>
    </row>
    <row r="69" spans="1:11" ht="15.75" x14ac:dyDescent="0.25">
      <c r="A69" s="133"/>
      <c r="B69" s="139"/>
      <c r="C69" s="59" t="s">
        <v>27</v>
      </c>
      <c r="D69" s="46">
        <v>0</v>
      </c>
      <c r="E69" s="46">
        <v>0</v>
      </c>
      <c r="F69" s="61">
        <v>0</v>
      </c>
      <c r="G69" s="61">
        <v>0</v>
      </c>
      <c r="H69" s="61">
        <v>0</v>
      </c>
      <c r="I69" s="61">
        <f t="shared" si="27"/>
        <v>0</v>
      </c>
      <c r="J69" s="73"/>
      <c r="K69" s="58"/>
    </row>
    <row r="70" spans="1:11" ht="22.5" customHeight="1" x14ac:dyDescent="0.25">
      <c r="A70" s="131" t="s">
        <v>116</v>
      </c>
      <c r="B70" s="144" t="s">
        <v>30</v>
      </c>
      <c r="C70" s="59" t="s">
        <v>25</v>
      </c>
      <c r="D70" s="46">
        <f>D71+D72+D73+D74</f>
        <v>0</v>
      </c>
      <c r="E70" s="46">
        <f t="shared" ref="E70:I70" si="28">E71+E72+E73+E74</f>
        <v>0</v>
      </c>
      <c r="F70" s="46">
        <f t="shared" si="28"/>
        <v>0</v>
      </c>
      <c r="G70" s="46">
        <f t="shared" si="28"/>
        <v>0</v>
      </c>
      <c r="H70" s="46">
        <f t="shared" si="28"/>
        <v>0</v>
      </c>
      <c r="I70" s="46">
        <f t="shared" si="28"/>
        <v>0</v>
      </c>
      <c r="J70" s="73"/>
      <c r="K70" s="58"/>
    </row>
    <row r="71" spans="1:11" ht="15.75" x14ac:dyDescent="0.25">
      <c r="A71" s="132"/>
      <c r="B71" s="145"/>
      <c r="C71" s="45" t="s">
        <v>142</v>
      </c>
      <c r="D71" s="46">
        <v>0</v>
      </c>
      <c r="E71" s="46">
        <v>0</v>
      </c>
      <c r="F71" s="61">
        <v>0</v>
      </c>
      <c r="G71" s="61">
        <v>0</v>
      </c>
      <c r="H71" s="61">
        <v>0</v>
      </c>
      <c r="I71" s="61">
        <f t="shared" ref="I71:I74" si="29">SUM(D71:H71)</f>
        <v>0</v>
      </c>
      <c r="J71" s="73"/>
      <c r="K71" s="58"/>
    </row>
    <row r="72" spans="1:11" ht="15.75" x14ac:dyDescent="0.25">
      <c r="A72" s="132"/>
      <c r="B72" s="145"/>
      <c r="C72" s="45" t="s">
        <v>143</v>
      </c>
      <c r="D72" s="46">
        <v>0</v>
      </c>
      <c r="E72" s="46">
        <v>0</v>
      </c>
      <c r="F72" s="61">
        <v>0</v>
      </c>
      <c r="G72" s="61">
        <v>0</v>
      </c>
      <c r="H72" s="61">
        <v>0</v>
      </c>
      <c r="I72" s="61">
        <f t="shared" si="29"/>
        <v>0</v>
      </c>
      <c r="J72" s="73"/>
      <c r="K72" s="58"/>
    </row>
    <row r="73" spans="1:11" ht="15.75" x14ac:dyDescent="0.25">
      <c r="A73" s="132"/>
      <c r="B73" s="145"/>
      <c r="C73" s="59" t="s">
        <v>26</v>
      </c>
      <c r="D73" s="46">
        <v>0</v>
      </c>
      <c r="E73" s="46">
        <v>0</v>
      </c>
      <c r="F73" s="61">
        <v>0</v>
      </c>
      <c r="G73" s="61">
        <v>0</v>
      </c>
      <c r="H73" s="61">
        <v>0</v>
      </c>
      <c r="I73" s="61">
        <f t="shared" si="29"/>
        <v>0</v>
      </c>
      <c r="J73" s="73"/>
      <c r="K73" s="58"/>
    </row>
    <row r="74" spans="1:11" ht="15.75" x14ac:dyDescent="0.25">
      <c r="A74" s="133"/>
      <c r="B74" s="146"/>
      <c r="C74" s="59" t="s">
        <v>27</v>
      </c>
      <c r="D74" s="46">
        <v>0</v>
      </c>
      <c r="E74" s="46">
        <v>0</v>
      </c>
      <c r="F74" s="61">
        <v>0</v>
      </c>
      <c r="G74" s="61">
        <v>0</v>
      </c>
      <c r="H74" s="61">
        <v>0</v>
      </c>
      <c r="I74" s="61">
        <f t="shared" si="29"/>
        <v>0</v>
      </c>
      <c r="J74" s="73"/>
      <c r="K74" s="58"/>
    </row>
    <row r="75" spans="1:11" ht="15.75" x14ac:dyDescent="0.25">
      <c r="A75" s="131" t="s">
        <v>150</v>
      </c>
      <c r="B75" s="137" t="s">
        <v>11</v>
      </c>
      <c r="C75" s="59" t="s">
        <v>25</v>
      </c>
      <c r="D75" s="46">
        <f>D76+D77+D78+D79</f>
        <v>42.2</v>
      </c>
      <c r="E75" s="46">
        <f t="shared" ref="E75:I75" si="30">E76+E77+E78+E79</f>
        <v>213</v>
      </c>
      <c r="F75" s="46">
        <f t="shared" si="30"/>
        <v>45</v>
      </c>
      <c r="G75" s="46">
        <f t="shared" si="30"/>
        <v>45</v>
      </c>
      <c r="H75" s="46">
        <f t="shared" si="30"/>
        <v>45</v>
      </c>
      <c r="I75" s="46">
        <f t="shared" si="30"/>
        <v>390.2</v>
      </c>
      <c r="J75" s="73"/>
      <c r="K75" s="58"/>
    </row>
    <row r="76" spans="1:11" ht="15.75" x14ac:dyDescent="0.25">
      <c r="A76" s="132"/>
      <c r="B76" s="138"/>
      <c r="C76" s="45" t="s">
        <v>142</v>
      </c>
      <c r="D76" s="46">
        <v>0</v>
      </c>
      <c r="E76" s="46">
        <v>0</v>
      </c>
      <c r="F76" s="61">
        <v>0</v>
      </c>
      <c r="G76" s="61">
        <v>0</v>
      </c>
      <c r="H76" s="61">
        <v>0</v>
      </c>
      <c r="I76" s="61">
        <f t="shared" ref="I76:I79" si="31">SUM(D76:H76)</f>
        <v>0</v>
      </c>
      <c r="J76" s="73"/>
      <c r="K76" s="58"/>
    </row>
    <row r="77" spans="1:11" ht="15.75" x14ac:dyDescent="0.25">
      <c r="A77" s="132"/>
      <c r="B77" s="138"/>
      <c r="C77" s="45" t="s">
        <v>143</v>
      </c>
      <c r="D77" s="46">
        <v>0</v>
      </c>
      <c r="E77" s="46">
        <v>0</v>
      </c>
      <c r="F77" s="61">
        <v>0</v>
      </c>
      <c r="G77" s="61">
        <v>0</v>
      </c>
      <c r="H77" s="61">
        <v>0</v>
      </c>
      <c r="I77" s="61">
        <f t="shared" si="31"/>
        <v>0</v>
      </c>
      <c r="J77" s="73"/>
      <c r="K77" s="58"/>
    </row>
    <row r="78" spans="1:11" ht="15.75" x14ac:dyDescent="0.25">
      <c r="A78" s="132"/>
      <c r="B78" s="138"/>
      <c r="C78" s="59" t="s">
        <v>26</v>
      </c>
      <c r="D78" s="46">
        <v>42.2</v>
      </c>
      <c r="E78" s="46">
        <f>45+168</f>
        <v>213</v>
      </c>
      <c r="F78" s="61">
        <v>45</v>
      </c>
      <c r="G78" s="61">
        <v>45</v>
      </c>
      <c r="H78" s="61">
        <v>45</v>
      </c>
      <c r="I78" s="61">
        <f t="shared" si="31"/>
        <v>390.2</v>
      </c>
      <c r="J78" s="73"/>
      <c r="K78" s="58"/>
    </row>
    <row r="79" spans="1:11" ht="15.75" x14ac:dyDescent="0.25">
      <c r="A79" s="133"/>
      <c r="B79" s="139"/>
      <c r="C79" s="59" t="s">
        <v>27</v>
      </c>
      <c r="D79" s="46">
        <v>0</v>
      </c>
      <c r="E79" s="46">
        <v>0</v>
      </c>
      <c r="F79" s="61">
        <v>0</v>
      </c>
      <c r="G79" s="61">
        <v>0</v>
      </c>
      <c r="H79" s="61">
        <v>0</v>
      </c>
      <c r="I79" s="61">
        <f t="shared" si="31"/>
        <v>0</v>
      </c>
      <c r="J79" s="73"/>
      <c r="K79" s="58"/>
    </row>
    <row r="80" spans="1:11" ht="21.75" customHeight="1" x14ac:dyDescent="0.25">
      <c r="A80" s="131" t="s">
        <v>179</v>
      </c>
      <c r="B80" s="137" t="s">
        <v>82</v>
      </c>
      <c r="C80" s="59" t="s">
        <v>25</v>
      </c>
      <c r="D80" s="46">
        <f>D81+D82+D83+D84</f>
        <v>0</v>
      </c>
      <c r="E80" s="46">
        <f t="shared" ref="E80:I80" si="32">E81+E82+E83+E84</f>
        <v>422.05</v>
      </c>
      <c r="F80" s="46">
        <f t="shared" si="32"/>
        <v>0</v>
      </c>
      <c r="G80" s="46">
        <f t="shared" si="32"/>
        <v>0</v>
      </c>
      <c r="H80" s="46">
        <f t="shared" si="32"/>
        <v>0</v>
      </c>
      <c r="I80" s="46">
        <f t="shared" si="32"/>
        <v>422.05</v>
      </c>
      <c r="J80" s="73"/>
      <c r="K80" s="58"/>
    </row>
    <row r="81" spans="1:11" ht="15.75" x14ac:dyDescent="0.25">
      <c r="A81" s="132"/>
      <c r="B81" s="138"/>
      <c r="C81" s="45" t="s">
        <v>142</v>
      </c>
      <c r="D81" s="46">
        <v>0</v>
      </c>
      <c r="E81" s="46">
        <v>0</v>
      </c>
      <c r="F81" s="61">
        <v>0</v>
      </c>
      <c r="G81" s="61">
        <v>0</v>
      </c>
      <c r="H81" s="61">
        <v>0</v>
      </c>
      <c r="I81" s="61">
        <f t="shared" ref="I81:I84" si="33">SUM(D81:H81)</f>
        <v>0</v>
      </c>
      <c r="J81" s="73"/>
      <c r="K81" s="58"/>
    </row>
    <row r="82" spans="1:11" ht="15.75" x14ac:dyDescent="0.25">
      <c r="A82" s="132"/>
      <c r="B82" s="138"/>
      <c r="C82" s="45" t="s">
        <v>143</v>
      </c>
      <c r="D82" s="46">
        <v>0</v>
      </c>
      <c r="E82" s="46">
        <v>0</v>
      </c>
      <c r="F82" s="61">
        <v>0</v>
      </c>
      <c r="G82" s="61">
        <v>0</v>
      </c>
      <c r="H82" s="61">
        <v>0</v>
      </c>
      <c r="I82" s="61">
        <f t="shared" si="33"/>
        <v>0</v>
      </c>
      <c r="J82" s="73"/>
      <c r="K82" s="58"/>
    </row>
    <row r="83" spans="1:11" ht="15.75" x14ac:dyDescent="0.25">
      <c r="A83" s="132"/>
      <c r="B83" s="138"/>
      <c r="C83" s="59" t="s">
        <v>26</v>
      </c>
      <c r="D83" s="46">
        <v>0</v>
      </c>
      <c r="E83" s="46">
        <f>70+352.05</f>
        <v>422.05</v>
      </c>
      <c r="F83" s="61">
        <v>0</v>
      </c>
      <c r="G83" s="61">
        <v>0</v>
      </c>
      <c r="H83" s="61">
        <v>0</v>
      </c>
      <c r="I83" s="61">
        <f t="shared" si="33"/>
        <v>422.05</v>
      </c>
      <c r="J83" s="73"/>
      <c r="K83" s="58"/>
    </row>
    <row r="84" spans="1:11" ht="15.75" x14ac:dyDescent="0.25">
      <c r="A84" s="133"/>
      <c r="B84" s="139"/>
      <c r="C84" s="59" t="s">
        <v>27</v>
      </c>
      <c r="D84" s="46">
        <v>0</v>
      </c>
      <c r="E84" s="46">
        <v>0</v>
      </c>
      <c r="F84" s="61">
        <v>0</v>
      </c>
      <c r="G84" s="61">
        <v>0</v>
      </c>
      <c r="H84" s="61">
        <v>0</v>
      </c>
      <c r="I84" s="61">
        <f t="shared" si="33"/>
        <v>0</v>
      </c>
      <c r="J84" s="73"/>
      <c r="K84" s="58"/>
    </row>
    <row r="85" spans="1:11" ht="15.75" x14ac:dyDescent="0.25">
      <c r="A85" s="131" t="s">
        <v>217</v>
      </c>
      <c r="B85" s="141" t="s">
        <v>218</v>
      </c>
      <c r="C85" s="59" t="s">
        <v>25</v>
      </c>
      <c r="D85" s="46">
        <v>0</v>
      </c>
      <c r="E85" s="46">
        <f>E86+E87+E88+E89</f>
        <v>345</v>
      </c>
      <c r="F85" s="46">
        <f t="shared" ref="F85:I85" si="34">F86+F87+F88+F89</f>
        <v>0</v>
      </c>
      <c r="G85" s="46">
        <f t="shared" si="34"/>
        <v>0</v>
      </c>
      <c r="H85" s="46">
        <f t="shared" si="34"/>
        <v>0</v>
      </c>
      <c r="I85" s="46">
        <f t="shared" si="34"/>
        <v>345</v>
      </c>
      <c r="J85" s="73"/>
      <c r="K85" s="58"/>
    </row>
    <row r="86" spans="1:11" ht="15.75" x14ac:dyDescent="0.25">
      <c r="A86" s="132"/>
      <c r="B86" s="142"/>
      <c r="C86" s="45" t="s">
        <v>142</v>
      </c>
      <c r="D86" s="46">
        <v>0</v>
      </c>
      <c r="E86" s="46">
        <v>0</v>
      </c>
      <c r="F86" s="61">
        <v>0</v>
      </c>
      <c r="G86" s="61">
        <v>0</v>
      </c>
      <c r="H86" s="61">
        <v>0</v>
      </c>
      <c r="I86" s="61">
        <f>SUM(D86:H86)</f>
        <v>0</v>
      </c>
      <c r="J86" s="73"/>
      <c r="K86" s="58"/>
    </row>
    <row r="87" spans="1:11" ht="15.75" x14ac:dyDescent="0.25">
      <c r="A87" s="132"/>
      <c r="B87" s="142"/>
      <c r="C87" s="45" t="s">
        <v>143</v>
      </c>
      <c r="D87" s="46">
        <v>0</v>
      </c>
      <c r="E87" s="46">
        <v>0</v>
      </c>
      <c r="F87" s="61">
        <v>0</v>
      </c>
      <c r="G87" s="61">
        <v>0</v>
      </c>
      <c r="H87" s="61">
        <v>0</v>
      </c>
      <c r="I87" s="61">
        <f t="shared" ref="I87:I89" si="35">SUM(D87:H87)</f>
        <v>0</v>
      </c>
      <c r="J87" s="73"/>
      <c r="K87" s="58"/>
    </row>
    <row r="88" spans="1:11" ht="15.75" x14ac:dyDescent="0.25">
      <c r="A88" s="132"/>
      <c r="B88" s="142"/>
      <c r="C88" s="59" t="s">
        <v>26</v>
      </c>
      <c r="D88" s="46">
        <v>0</v>
      </c>
      <c r="E88" s="46">
        <v>345</v>
      </c>
      <c r="F88" s="61">
        <v>0</v>
      </c>
      <c r="G88" s="61">
        <v>0</v>
      </c>
      <c r="H88" s="61">
        <v>0</v>
      </c>
      <c r="I88" s="61">
        <f t="shared" si="35"/>
        <v>345</v>
      </c>
      <c r="J88" s="73"/>
      <c r="K88" s="58"/>
    </row>
    <row r="89" spans="1:11" ht="15.75" x14ac:dyDescent="0.25">
      <c r="A89" s="133"/>
      <c r="B89" s="143"/>
      <c r="C89" s="59" t="s">
        <v>27</v>
      </c>
      <c r="D89" s="46">
        <v>0</v>
      </c>
      <c r="E89" s="46">
        <v>0</v>
      </c>
      <c r="F89" s="61">
        <v>0</v>
      </c>
      <c r="G89" s="61">
        <v>0</v>
      </c>
      <c r="H89" s="61">
        <v>0</v>
      </c>
      <c r="I89" s="61">
        <f t="shared" si="35"/>
        <v>0</v>
      </c>
      <c r="J89" s="73"/>
      <c r="K89" s="58"/>
    </row>
    <row r="90" spans="1:11" ht="15.75" x14ac:dyDescent="0.25">
      <c r="A90" s="131" t="s">
        <v>151</v>
      </c>
      <c r="B90" s="147" t="s">
        <v>205</v>
      </c>
      <c r="C90" s="55" t="s">
        <v>25</v>
      </c>
      <c r="D90" s="56">
        <f>D95</f>
        <v>1882.3</v>
      </c>
      <c r="E90" s="56">
        <f t="shared" ref="E90:I90" si="36">E95</f>
        <v>3404.12</v>
      </c>
      <c r="F90" s="56">
        <f t="shared" si="36"/>
        <v>1666.18</v>
      </c>
      <c r="G90" s="56">
        <f t="shared" si="36"/>
        <v>1379.3</v>
      </c>
      <c r="H90" s="56">
        <f t="shared" si="36"/>
        <v>1379.3</v>
      </c>
      <c r="I90" s="56">
        <f t="shared" si="36"/>
        <v>9711.1999999999989</v>
      </c>
      <c r="J90" s="72"/>
      <c r="K90" s="58"/>
    </row>
    <row r="91" spans="1:11" ht="15.75" x14ac:dyDescent="0.25">
      <c r="A91" s="132"/>
      <c r="B91" s="148"/>
      <c r="C91" s="57" t="s">
        <v>142</v>
      </c>
      <c r="D91" s="56">
        <f t="shared" ref="D91:I94" si="37">D96</f>
        <v>0</v>
      </c>
      <c r="E91" s="56">
        <f t="shared" si="37"/>
        <v>0</v>
      </c>
      <c r="F91" s="56">
        <f t="shared" si="37"/>
        <v>0</v>
      </c>
      <c r="G91" s="56">
        <f t="shared" si="37"/>
        <v>0</v>
      </c>
      <c r="H91" s="56">
        <f t="shared" si="37"/>
        <v>0</v>
      </c>
      <c r="I91" s="56">
        <f t="shared" si="37"/>
        <v>0</v>
      </c>
      <c r="J91" s="72"/>
      <c r="K91" s="58"/>
    </row>
    <row r="92" spans="1:11" ht="15.75" x14ac:dyDescent="0.25">
      <c r="A92" s="132"/>
      <c r="B92" s="148"/>
      <c r="C92" s="57" t="s">
        <v>143</v>
      </c>
      <c r="D92" s="56">
        <f t="shared" si="37"/>
        <v>1882.3</v>
      </c>
      <c r="E92" s="56">
        <f t="shared" si="37"/>
        <v>3404.12</v>
      </c>
      <c r="F92" s="56">
        <f t="shared" si="37"/>
        <v>1666.18</v>
      </c>
      <c r="G92" s="56">
        <f t="shared" si="37"/>
        <v>1379.3</v>
      </c>
      <c r="H92" s="56">
        <f t="shared" si="37"/>
        <v>1379.3</v>
      </c>
      <c r="I92" s="56">
        <f t="shared" si="37"/>
        <v>9711.1999999999989</v>
      </c>
      <c r="J92" s="72"/>
      <c r="K92" s="58"/>
    </row>
    <row r="93" spans="1:11" ht="15.75" x14ac:dyDescent="0.25">
      <c r="A93" s="132"/>
      <c r="B93" s="148"/>
      <c r="C93" s="55" t="s">
        <v>26</v>
      </c>
      <c r="D93" s="56">
        <f t="shared" si="37"/>
        <v>0</v>
      </c>
      <c r="E93" s="56">
        <f t="shared" si="37"/>
        <v>0</v>
      </c>
      <c r="F93" s="56">
        <f t="shared" si="37"/>
        <v>0</v>
      </c>
      <c r="G93" s="56">
        <f t="shared" si="37"/>
        <v>0</v>
      </c>
      <c r="H93" s="56">
        <f t="shared" si="37"/>
        <v>0</v>
      </c>
      <c r="I93" s="56">
        <f t="shared" si="37"/>
        <v>0</v>
      </c>
      <c r="J93" s="72"/>
      <c r="K93" s="58"/>
    </row>
    <row r="94" spans="1:11" ht="15.75" x14ac:dyDescent="0.25">
      <c r="A94" s="133"/>
      <c r="B94" s="149"/>
      <c r="C94" s="55" t="s">
        <v>27</v>
      </c>
      <c r="D94" s="56">
        <f t="shared" si="37"/>
        <v>0</v>
      </c>
      <c r="E94" s="56">
        <f t="shared" si="37"/>
        <v>0</v>
      </c>
      <c r="F94" s="56">
        <f t="shared" si="37"/>
        <v>0</v>
      </c>
      <c r="G94" s="56">
        <f t="shared" si="37"/>
        <v>0</v>
      </c>
      <c r="H94" s="56">
        <f t="shared" si="37"/>
        <v>0</v>
      </c>
      <c r="I94" s="56">
        <f t="shared" si="37"/>
        <v>0</v>
      </c>
      <c r="J94" s="72"/>
      <c r="K94" s="58"/>
    </row>
    <row r="95" spans="1:11" ht="18.75" customHeight="1" x14ac:dyDescent="0.25">
      <c r="A95" s="131" t="s">
        <v>152</v>
      </c>
      <c r="B95" s="137" t="s">
        <v>28</v>
      </c>
      <c r="C95" s="59" t="s">
        <v>25</v>
      </c>
      <c r="D95" s="46">
        <f>D96+D97+D98+D99</f>
        <v>1882.3</v>
      </c>
      <c r="E95" s="46">
        <f t="shared" ref="E95:I95" si="38">E96+E97+E98+E99</f>
        <v>3404.12</v>
      </c>
      <c r="F95" s="46">
        <f t="shared" si="38"/>
        <v>1666.18</v>
      </c>
      <c r="G95" s="46">
        <f t="shared" si="38"/>
        <v>1379.3</v>
      </c>
      <c r="H95" s="46">
        <f t="shared" si="38"/>
        <v>1379.3</v>
      </c>
      <c r="I95" s="46">
        <f t="shared" si="38"/>
        <v>9711.1999999999989</v>
      </c>
      <c r="J95" s="73"/>
      <c r="K95" s="58"/>
    </row>
    <row r="96" spans="1:11" ht="15.75" x14ac:dyDescent="0.25">
      <c r="A96" s="132"/>
      <c r="B96" s="138"/>
      <c r="C96" s="45" t="s">
        <v>142</v>
      </c>
      <c r="D96" s="46">
        <v>0</v>
      </c>
      <c r="E96" s="46">
        <v>0</v>
      </c>
      <c r="F96" s="61">
        <v>0</v>
      </c>
      <c r="G96" s="61">
        <v>0</v>
      </c>
      <c r="H96" s="61">
        <v>0</v>
      </c>
      <c r="I96" s="61">
        <f t="shared" ref="I96:I99" si="39">SUM(D96:H96)</f>
        <v>0</v>
      </c>
      <c r="J96" s="73"/>
      <c r="K96" s="58"/>
    </row>
    <row r="97" spans="1:11" ht="15.75" x14ac:dyDescent="0.25">
      <c r="A97" s="132"/>
      <c r="B97" s="138"/>
      <c r="C97" s="45" t="s">
        <v>143</v>
      </c>
      <c r="D97" s="46">
        <v>1882.3</v>
      </c>
      <c r="E97" s="46">
        <v>3404.12</v>
      </c>
      <c r="F97" s="46">
        <v>1666.18</v>
      </c>
      <c r="G97" s="46">
        <v>1379.3</v>
      </c>
      <c r="H97" s="46">
        <v>1379.3</v>
      </c>
      <c r="I97" s="61">
        <f t="shared" si="39"/>
        <v>9711.1999999999989</v>
      </c>
      <c r="J97" s="73"/>
      <c r="K97" s="58"/>
    </row>
    <row r="98" spans="1:11" ht="15.75" x14ac:dyDescent="0.25">
      <c r="A98" s="132"/>
      <c r="B98" s="138"/>
      <c r="C98" s="59" t="s">
        <v>26</v>
      </c>
      <c r="D98" s="46">
        <v>0</v>
      </c>
      <c r="E98" s="46">
        <v>0</v>
      </c>
      <c r="F98" s="61">
        <v>0</v>
      </c>
      <c r="G98" s="61">
        <v>0</v>
      </c>
      <c r="H98" s="61">
        <v>0</v>
      </c>
      <c r="I98" s="61">
        <f t="shared" si="39"/>
        <v>0</v>
      </c>
      <c r="J98" s="73"/>
      <c r="K98" s="58"/>
    </row>
    <row r="99" spans="1:11" ht="15.75" x14ac:dyDescent="0.25">
      <c r="A99" s="133"/>
      <c r="B99" s="139"/>
      <c r="C99" s="59" t="s">
        <v>27</v>
      </c>
      <c r="D99" s="46">
        <v>0</v>
      </c>
      <c r="E99" s="46">
        <v>0</v>
      </c>
      <c r="F99" s="61">
        <v>0</v>
      </c>
      <c r="G99" s="61">
        <v>0</v>
      </c>
      <c r="H99" s="61">
        <v>0</v>
      </c>
      <c r="I99" s="61">
        <f t="shared" si="39"/>
        <v>0</v>
      </c>
      <c r="J99" s="73"/>
      <c r="K99" s="58"/>
    </row>
    <row r="100" spans="1:11" ht="15.75" x14ac:dyDescent="0.25">
      <c r="A100" s="131" t="s">
        <v>211</v>
      </c>
      <c r="B100" s="153" t="s">
        <v>206</v>
      </c>
      <c r="C100" s="55" t="s">
        <v>25</v>
      </c>
      <c r="D100" s="56">
        <f>D105</f>
        <v>0</v>
      </c>
      <c r="E100" s="56">
        <f t="shared" ref="E100:I100" si="40">E105</f>
        <v>31512.62</v>
      </c>
      <c r="F100" s="56">
        <f t="shared" si="40"/>
        <v>0</v>
      </c>
      <c r="G100" s="56">
        <f t="shared" si="40"/>
        <v>0</v>
      </c>
      <c r="H100" s="56">
        <f t="shared" si="40"/>
        <v>0</v>
      </c>
      <c r="I100" s="56">
        <f t="shared" si="40"/>
        <v>31512.62</v>
      </c>
      <c r="J100" s="72"/>
      <c r="K100" s="58"/>
    </row>
    <row r="101" spans="1:11" ht="15.75" x14ac:dyDescent="0.25">
      <c r="A101" s="132"/>
      <c r="B101" s="154"/>
      <c r="C101" s="57" t="s">
        <v>142</v>
      </c>
      <c r="D101" s="56">
        <f>D106</f>
        <v>0</v>
      </c>
      <c r="E101" s="56">
        <f t="shared" ref="E101:I101" si="41">E106</f>
        <v>0</v>
      </c>
      <c r="F101" s="56">
        <f t="shared" si="41"/>
        <v>0</v>
      </c>
      <c r="G101" s="56">
        <f t="shared" si="41"/>
        <v>0</v>
      </c>
      <c r="H101" s="56">
        <f t="shared" si="41"/>
        <v>0</v>
      </c>
      <c r="I101" s="56">
        <f t="shared" si="41"/>
        <v>0</v>
      </c>
      <c r="J101" s="72"/>
      <c r="K101" s="58"/>
    </row>
    <row r="102" spans="1:11" ht="15.75" x14ac:dyDescent="0.25">
      <c r="A102" s="132"/>
      <c r="B102" s="154"/>
      <c r="C102" s="57" t="s">
        <v>143</v>
      </c>
      <c r="D102" s="56">
        <f>D107</f>
        <v>0</v>
      </c>
      <c r="E102" s="56">
        <f t="shared" ref="E102:I102" si="42">E107</f>
        <v>30570.5</v>
      </c>
      <c r="F102" s="56">
        <f t="shared" si="42"/>
        <v>0</v>
      </c>
      <c r="G102" s="56">
        <f t="shared" si="42"/>
        <v>0</v>
      </c>
      <c r="H102" s="56">
        <f t="shared" si="42"/>
        <v>0</v>
      </c>
      <c r="I102" s="56">
        <f t="shared" si="42"/>
        <v>30570.5</v>
      </c>
      <c r="J102" s="72"/>
      <c r="K102" s="58"/>
    </row>
    <row r="103" spans="1:11" ht="15.75" x14ac:dyDescent="0.25">
      <c r="A103" s="132"/>
      <c r="B103" s="154"/>
      <c r="C103" s="55" t="s">
        <v>26</v>
      </c>
      <c r="D103" s="56">
        <f>D108</f>
        <v>0</v>
      </c>
      <c r="E103" s="56">
        <f t="shared" ref="E103:I103" si="43">E108</f>
        <v>942.12</v>
      </c>
      <c r="F103" s="56">
        <f t="shared" si="43"/>
        <v>0</v>
      </c>
      <c r="G103" s="56">
        <f t="shared" si="43"/>
        <v>0</v>
      </c>
      <c r="H103" s="56">
        <f t="shared" si="43"/>
        <v>0</v>
      </c>
      <c r="I103" s="56">
        <f t="shared" si="43"/>
        <v>942.12</v>
      </c>
      <c r="J103" s="72"/>
      <c r="K103" s="58"/>
    </row>
    <row r="104" spans="1:11" ht="15.75" x14ac:dyDescent="0.25">
      <c r="A104" s="133"/>
      <c r="B104" s="155"/>
      <c r="C104" s="55" t="s">
        <v>27</v>
      </c>
      <c r="D104" s="56">
        <f>D109</f>
        <v>0</v>
      </c>
      <c r="E104" s="56">
        <f t="shared" ref="E104:I104" si="44">E109</f>
        <v>0</v>
      </c>
      <c r="F104" s="56">
        <f t="shared" si="44"/>
        <v>0</v>
      </c>
      <c r="G104" s="56">
        <f t="shared" si="44"/>
        <v>0</v>
      </c>
      <c r="H104" s="56">
        <f t="shared" si="44"/>
        <v>0</v>
      </c>
      <c r="I104" s="56">
        <f t="shared" si="44"/>
        <v>0</v>
      </c>
      <c r="J104" s="72"/>
      <c r="K104" s="58"/>
    </row>
    <row r="105" spans="1:11" ht="15.75" x14ac:dyDescent="0.25">
      <c r="A105" s="131" t="s">
        <v>212</v>
      </c>
      <c r="B105" s="134" t="s">
        <v>213</v>
      </c>
      <c r="C105" s="59" t="s">
        <v>25</v>
      </c>
      <c r="D105" s="46">
        <v>0</v>
      </c>
      <c r="E105" s="46">
        <f>E106+E107+E108+E109</f>
        <v>31512.62</v>
      </c>
      <c r="F105" s="61">
        <v>0</v>
      </c>
      <c r="G105" s="61">
        <v>0</v>
      </c>
      <c r="H105" s="61">
        <v>0</v>
      </c>
      <c r="I105" s="61">
        <f>SUM(E105:H105)</f>
        <v>31512.62</v>
      </c>
      <c r="J105" s="73"/>
      <c r="K105" s="58"/>
    </row>
    <row r="106" spans="1:11" ht="15.75" x14ac:dyDescent="0.25">
      <c r="A106" s="132"/>
      <c r="B106" s="135"/>
      <c r="C106" s="45" t="s">
        <v>142</v>
      </c>
      <c r="D106" s="46">
        <v>0</v>
      </c>
      <c r="E106" s="46">
        <v>0</v>
      </c>
      <c r="F106" s="61">
        <v>0</v>
      </c>
      <c r="G106" s="61">
        <v>0</v>
      </c>
      <c r="H106" s="61">
        <v>0</v>
      </c>
      <c r="I106" s="61">
        <f>SUM(E106:H106)</f>
        <v>0</v>
      </c>
      <c r="J106" s="73"/>
      <c r="K106" s="58"/>
    </row>
    <row r="107" spans="1:11" ht="15.75" x14ac:dyDescent="0.25">
      <c r="A107" s="132"/>
      <c r="B107" s="135"/>
      <c r="C107" s="45" t="s">
        <v>143</v>
      </c>
      <c r="D107" s="46">
        <v>0</v>
      </c>
      <c r="E107" s="46">
        <v>30570.5</v>
      </c>
      <c r="F107" s="61">
        <v>0</v>
      </c>
      <c r="G107" s="61">
        <v>0</v>
      </c>
      <c r="H107" s="61">
        <v>0</v>
      </c>
      <c r="I107" s="61">
        <f>SUM(E107:H107)</f>
        <v>30570.5</v>
      </c>
      <c r="J107" s="73"/>
      <c r="K107" s="58"/>
    </row>
    <row r="108" spans="1:11" ht="15.75" x14ac:dyDescent="0.25">
      <c r="A108" s="132"/>
      <c r="B108" s="135"/>
      <c r="C108" s="59" t="s">
        <v>26</v>
      </c>
      <c r="D108" s="46">
        <v>0</v>
      </c>
      <c r="E108" s="46">
        <v>942.12</v>
      </c>
      <c r="F108" s="61">
        <v>0</v>
      </c>
      <c r="G108" s="61">
        <v>0</v>
      </c>
      <c r="H108" s="61">
        <v>0</v>
      </c>
      <c r="I108" s="61">
        <f>SUM(D108:H108)</f>
        <v>942.12</v>
      </c>
      <c r="J108" s="73"/>
      <c r="K108" s="58"/>
    </row>
    <row r="109" spans="1:11" ht="15.75" x14ac:dyDescent="0.25">
      <c r="A109" s="133"/>
      <c r="B109" s="136"/>
      <c r="C109" s="59" t="s">
        <v>27</v>
      </c>
      <c r="D109" s="46">
        <v>0</v>
      </c>
      <c r="E109" s="46">
        <v>0</v>
      </c>
      <c r="F109" s="61">
        <v>0</v>
      </c>
      <c r="G109" s="61">
        <v>0</v>
      </c>
      <c r="H109" s="61">
        <v>0</v>
      </c>
      <c r="I109" s="61">
        <f>SUM(D109:H109)</f>
        <v>0</v>
      </c>
      <c r="J109" s="73"/>
      <c r="K109" s="58"/>
    </row>
    <row r="110" spans="1:11" ht="27" customHeight="1" x14ac:dyDescent="0.25">
      <c r="A110" s="159" t="s">
        <v>43</v>
      </c>
      <c r="B110" s="130" t="s">
        <v>191</v>
      </c>
      <c r="C110" s="55" t="s">
        <v>25</v>
      </c>
      <c r="D110" s="56">
        <f>D115+D140+D180+D195</f>
        <v>333171.89000000007</v>
      </c>
      <c r="E110" s="56">
        <f t="shared" ref="E110:I110" si="45">E115+E140+E180+E195</f>
        <v>375383.65399999992</v>
      </c>
      <c r="F110" s="56">
        <f t="shared" si="45"/>
        <v>349846.74</v>
      </c>
      <c r="G110" s="56">
        <f t="shared" si="45"/>
        <v>365961.8</v>
      </c>
      <c r="H110" s="56">
        <f t="shared" si="45"/>
        <v>358687.63</v>
      </c>
      <c r="I110" s="56">
        <f t="shared" si="45"/>
        <v>1783051.7140000002</v>
      </c>
      <c r="J110" s="72"/>
      <c r="K110" s="58"/>
    </row>
    <row r="111" spans="1:11" ht="21" customHeight="1" x14ac:dyDescent="0.25">
      <c r="A111" s="159"/>
      <c r="B111" s="130"/>
      <c r="C111" s="57" t="s">
        <v>142</v>
      </c>
      <c r="D111" s="56">
        <f>D116+D141+D181+D196</f>
        <v>0</v>
      </c>
      <c r="E111" s="56">
        <f t="shared" ref="E111:I111" si="46">E116+E141+E181+E196</f>
        <v>0</v>
      </c>
      <c r="F111" s="56">
        <f t="shared" si="46"/>
        <v>0</v>
      </c>
      <c r="G111" s="56">
        <f t="shared" si="46"/>
        <v>0</v>
      </c>
      <c r="H111" s="56">
        <f t="shared" si="46"/>
        <v>0</v>
      </c>
      <c r="I111" s="56">
        <f t="shared" si="46"/>
        <v>0</v>
      </c>
      <c r="J111" s="72"/>
      <c r="K111" s="58"/>
    </row>
    <row r="112" spans="1:11" ht="20.25" customHeight="1" x14ac:dyDescent="0.25">
      <c r="A112" s="159"/>
      <c r="B112" s="130"/>
      <c r="C112" s="57" t="s">
        <v>143</v>
      </c>
      <c r="D112" s="56">
        <f>D117+D142+D182+D197</f>
        <v>241993.95</v>
      </c>
      <c r="E112" s="56">
        <f t="shared" ref="E112:I112" si="47">E117+E142+E182+E197</f>
        <v>277972.03399999999</v>
      </c>
      <c r="F112" s="56">
        <f t="shared" si="47"/>
        <v>288597.45999999996</v>
      </c>
      <c r="G112" s="56">
        <f t="shared" si="47"/>
        <v>303234.14</v>
      </c>
      <c r="H112" s="56">
        <f t="shared" si="47"/>
        <v>255125.63</v>
      </c>
      <c r="I112" s="56">
        <f t="shared" si="47"/>
        <v>1366923.2140000002</v>
      </c>
      <c r="J112" s="72"/>
      <c r="K112" s="58"/>
    </row>
    <row r="113" spans="1:11" ht="28.5" customHeight="1" x14ac:dyDescent="0.25">
      <c r="A113" s="159"/>
      <c r="B113" s="130"/>
      <c r="C113" s="55" t="s">
        <v>26</v>
      </c>
      <c r="D113" s="56">
        <f>D118+D143+D183+D198</f>
        <v>91177.940000000017</v>
      </c>
      <c r="E113" s="56">
        <f>E118+E143+E183+E198</f>
        <v>97411.619999999981</v>
      </c>
      <c r="F113" s="56">
        <f t="shared" ref="F113:I113" si="48">F118+F143+F183+F198</f>
        <v>61249.279999999999</v>
      </c>
      <c r="G113" s="56">
        <f t="shared" si="48"/>
        <v>62727.66</v>
      </c>
      <c r="H113" s="56">
        <f t="shared" si="48"/>
        <v>103562</v>
      </c>
      <c r="I113" s="56">
        <f t="shared" si="48"/>
        <v>416128.50000000006</v>
      </c>
      <c r="J113" s="72"/>
      <c r="K113" s="58"/>
    </row>
    <row r="114" spans="1:11" ht="19.5" customHeight="1" x14ac:dyDescent="0.25">
      <c r="A114" s="159"/>
      <c r="B114" s="130"/>
      <c r="C114" s="55" t="s">
        <v>27</v>
      </c>
      <c r="D114" s="56">
        <f>D119+D144+D184+D199</f>
        <v>0</v>
      </c>
      <c r="E114" s="56">
        <f t="shared" ref="E114:I114" si="49">E119+E144+E184+E199</f>
        <v>0</v>
      </c>
      <c r="F114" s="56">
        <f t="shared" si="49"/>
        <v>0</v>
      </c>
      <c r="G114" s="56">
        <f t="shared" si="49"/>
        <v>0</v>
      </c>
      <c r="H114" s="56">
        <f t="shared" si="49"/>
        <v>0</v>
      </c>
      <c r="I114" s="56">
        <f t="shared" si="49"/>
        <v>0</v>
      </c>
      <c r="J114" s="72"/>
      <c r="K114" s="58"/>
    </row>
    <row r="115" spans="1:11" ht="15.75" x14ac:dyDescent="0.25">
      <c r="A115" s="150" t="s">
        <v>15</v>
      </c>
      <c r="B115" s="147" t="s">
        <v>119</v>
      </c>
      <c r="C115" s="55" t="s">
        <v>25</v>
      </c>
      <c r="D115" s="56">
        <f>D120+D125+D130+D135</f>
        <v>321094.82000000007</v>
      </c>
      <c r="E115" s="56">
        <f t="shared" ref="E115:I115" si="50">E120+E125+E130+E135</f>
        <v>353473.81399999995</v>
      </c>
      <c r="F115" s="56">
        <f t="shared" si="50"/>
        <v>339456.11</v>
      </c>
      <c r="G115" s="56">
        <f t="shared" si="50"/>
        <v>357278.70999999996</v>
      </c>
      <c r="H115" s="56">
        <f t="shared" si="50"/>
        <v>351569.38</v>
      </c>
      <c r="I115" s="56">
        <f t="shared" si="50"/>
        <v>1722872.834</v>
      </c>
      <c r="J115" s="72"/>
      <c r="K115" s="58"/>
    </row>
    <row r="116" spans="1:11" ht="15.75" x14ac:dyDescent="0.25">
      <c r="A116" s="151"/>
      <c r="B116" s="148"/>
      <c r="C116" s="57" t="s">
        <v>142</v>
      </c>
      <c r="D116" s="56">
        <f>D121+D126+D131</f>
        <v>0</v>
      </c>
      <c r="E116" s="56">
        <f t="shared" ref="D116:I119" si="51">E121+E126</f>
        <v>0</v>
      </c>
      <c r="F116" s="56">
        <f t="shared" si="51"/>
        <v>0</v>
      </c>
      <c r="G116" s="56">
        <f t="shared" si="51"/>
        <v>0</v>
      </c>
      <c r="H116" s="56">
        <f t="shared" si="51"/>
        <v>0</v>
      </c>
      <c r="I116" s="56">
        <f t="shared" si="51"/>
        <v>0</v>
      </c>
      <c r="J116" s="72"/>
      <c r="K116" s="58"/>
    </row>
    <row r="117" spans="1:11" ht="15.75" x14ac:dyDescent="0.25">
      <c r="A117" s="151"/>
      <c r="B117" s="148"/>
      <c r="C117" s="57" t="s">
        <v>143</v>
      </c>
      <c r="D117" s="56">
        <f>D122+D127+D132+D137</f>
        <v>233029.19</v>
      </c>
      <c r="E117" s="56">
        <f t="shared" ref="E117:I117" si="52">E122+E127+E132+E137</f>
        <v>260030.13400000002</v>
      </c>
      <c r="F117" s="56">
        <f t="shared" si="52"/>
        <v>280142.15999999997</v>
      </c>
      <c r="G117" s="56">
        <f t="shared" si="52"/>
        <v>294821.05</v>
      </c>
      <c r="H117" s="56">
        <f t="shared" si="52"/>
        <v>248899.38</v>
      </c>
      <c r="I117" s="56">
        <f t="shared" si="52"/>
        <v>1316921.9140000001</v>
      </c>
      <c r="J117" s="72"/>
      <c r="K117" s="58"/>
    </row>
    <row r="118" spans="1:11" ht="31.5" customHeight="1" x14ac:dyDescent="0.25">
      <c r="A118" s="151"/>
      <c r="B118" s="148"/>
      <c r="C118" s="55" t="s">
        <v>26</v>
      </c>
      <c r="D118" s="56">
        <f t="shared" si="51"/>
        <v>88065.630000000019</v>
      </c>
      <c r="E118" s="56">
        <f t="shared" si="51"/>
        <v>93443.679999999978</v>
      </c>
      <c r="F118" s="56">
        <f t="shared" si="51"/>
        <v>59313.95</v>
      </c>
      <c r="G118" s="56">
        <f t="shared" si="51"/>
        <v>62457.66</v>
      </c>
      <c r="H118" s="56">
        <f t="shared" si="51"/>
        <v>102670</v>
      </c>
      <c r="I118" s="56">
        <f t="shared" si="51"/>
        <v>405950.92000000004</v>
      </c>
      <c r="J118" s="72"/>
      <c r="K118" s="58"/>
    </row>
    <row r="119" spans="1:11" ht="15.75" x14ac:dyDescent="0.25">
      <c r="A119" s="152"/>
      <c r="B119" s="149"/>
      <c r="C119" s="55" t="s">
        <v>27</v>
      </c>
      <c r="D119" s="56">
        <f>D124+D129+D134</f>
        <v>0</v>
      </c>
      <c r="E119" s="56">
        <f t="shared" si="51"/>
        <v>0</v>
      </c>
      <c r="F119" s="56">
        <f t="shared" si="51"/>
        <v>0</v>
      </c>
      <c r="G119" s="56">
        <f t="shared" si="51"/>
        <v>0</v>
      </c>
      <c r="H119" s="56">
        <f t="shared" si="51"/>
        <v>0</v>
      </c>
      <c r="I119" s="56">
        <f t="shared" si="51"/>
        <v>0</v>
      </c>
      <c r="J119" s="72"/>
      <c r="K119" s="58"/>
    </row>
    <row r="120" spans="1:11" ht="19.5" customHeight="1" x14ac:dyDescent="0.25">
      <c r="A120" s="129" t="s">
        <v>120</v>
      </c>
      <c r="B120" s="140" t="s">
        <v>36</v>
      </c>
      <c r="C120" s="59" t="s">
        <v>25</v>
      </c>
      <c r="D120" s="46">
        <f>D121+D122+D123+D124</f>
        <v>309424.98000000004</v>
      </c>
      <c r="E120" s="46">
        <f>E121+E122+E123+E124</f>
        <v>321767.21399999998</v>
      </c>
      <c r="F120" s="46">
        <f t="shared" ref="F120:I120" si="53">F121+F122+F123+F124</f>
        <v>307749.51</v>
      </c>
      <c r="G120" s="46">
        <f t="shared" si="53"/>
        <v>325572.11</v>
      </c>
      <c r="H120" s="46">
        <f t="shared" si="53"/>
        <v>319562.78000000003</v>
      </c>
      <c r="I120" s="46">
        <f t="shared" si="53"/>
        <v>1584076.594</v>
      </c>
      <c r="J120" s="73"/>
      <c r="K120" s="58"/>
    </row>
    <row r="121" spans="1:11" ht="19.5" customHeight="1" x14ac:dyDescent="0.25">
      <c r="A121" s="129"/>
      <c r="B121" s="140"/>
      <c r="C121" s="45" t="s">
        <v>142</v>
      </c>
      <c r="D121" s="46">
        <v>0</v>
      </c>
      <c r="E121" s="46">
        <v>0</v>
      </c>
      <c r="F121" s="61">
        <v>0</v>
      </c>
      <c r="G121" s="61">
        <v>0</v>
      </c>
      <c r="H121" s="61">
        <v>0</v>
      </c>
      <c r="I121" s="61">
        <f t="shared" ref="I121:I194" si="54">SUM(D121:H121)</f>
        <v>0</v>
      </c>
      <c r="J121" s="73"/>
      <c r="K121" s="58"/>
    </row>
    <row r="122" spans="1:11" ht="24" customHeight="1" x14ac:dyDescent="0.25">
      <c r="A122" s="129"/>
      <c r="B122" s="140"/>
      <c r="C122" s="45" t="s">
        <v>143</v>
      </c>
      <c r="D122" s="46">
        <v>221359.35</v>
      </c>
      <c r="E122" s="46">
        <f>234603.41-6279.876</f>
        <v>228323.53400000001</v>
      </c>
      <c r="F122" s="46">
        <v>248435.56</v>
      </c>
      <c r="G122" s="46">
        <v>263114.45</v>
      </c>
      <c r="H122" s="46">
        <v>217192.78</v>
      </c>
      <c r="I122" s="61">
        <f t="shared" si="54"/>
        <v>1178425.6740000001</v>
      </c>
      <c r="J122" s="73"/>
      <c r="K122" s="58"/>
    </row>
    <row r="123" spans="1:11" ht="24" customHeight="1" x14ac:dyDescent="0.25">
      <c r="A123" s="129"/>
      <c r="B123" s="140"/>
      <c r="C123" s="59" t="s">
        <v>26</v>
      </c>
      <c r="D123" s="46">
        <f>82871.33-533.06+4758+1148+333-1148-543.51+71+494.57+434+180.3+D133</f>
        <v>88065.630000000019</v>
      </c>
      <c r="E123" s="46">
        <f>75960.43+11956.87+1924.54-192+3504.73-1285.89+1575</f>
        <v>93443.679999999978</v>
      </c>
      <c r="F123" s="61">
        <f>60979.28-1665.33</f>
        <v>59313.95</v>
      </c>
      <c r="G123" s="61">
        <v>62457.66</v>
      </c>
      <c r="H123" s="61">
        <v>102370</v>
      </c>
      <c r="I123" s="61">
        <f t="shared" si="54"/>
        <v>405650.92000000004</v>
      </c>
      <c r="J123" s="73"/>
      <c r="K123" s="58"/>
    </row>
    <row r="124" spans="1:11" ht="21.75" customHeight="1" x14ac:dyDescent="0.25">
      <c r="A124" s="129"/>
      <c r="B124" s="140"/>
      <c r="C124" s="59" t="s">
        <v>27</v>
      </c>
      <c r="D124" s="46">
        <v>0</v>
      </c>
      <c r="E124" s="46">
        <v>0</v>
      </c>
      <c r="F124" s="61">
        <v>0</v>
      </c>
      <c r="G124" s="61">
        <v>0</v>
      </c>
      <c r="H124" s="61">
        <v>0</v>
      </c>
      <c r="I124" s="61">
        <f t="shared" si="54"/>
        <v>0</v>
      </c>
      <c r="J124" s="73"/>
      <c r="K124" s="58"/>
    </row>
    <row r="125" spans="1:11" ht="21.75" customHeight="1" x14ac:dyDescent="0.25">
      <c r="A125" s="131" t="s">
        <v>154</v>
      </c>
      <c r="B125" s="137" t="s">
        <v>47</v>
      </c>
      <c r="C125" s="59" t="s">
        <v>25</v>
      </c>
      <c r="D125" s="46">
        <f>D126+D127+D128+D129</f>
        <v>0</v>
      </c>
      <c r="E125" s="46">
        <f t="shared" ref="E125:I125" si="55">E126+E127+E128+E129</f>
        <v>0</v>
      </c>
      <c r="F125" s="46">
        <f>F126+F127+F128+F129</f>
        <v>0</v>
      </c>
      <c r="G125" s="46">
        <f t="shared" si="55"/>
        <v>0</v>
      </c>
      <c r="H125" s="46">
        <f t="shared" si="55"/>
        <v>300</v>
      </c>
      <c r="I125" s="46">
        <f t="shared" si="55"/>
        <v>300</v>
      </c>
      <c r="J125" s="73"/>
      <c r="K125" s="58"/>
    </row>
    <row r="126" spans="1:11" ht="21.75" customHeight="1" x14ac:dyDescent="0.25">
      <c r="A126" s="132"/>
      <c r="B126" s="138"/>
      <c r="C126" s="45" t="s">
        <v>142</v>
      </c>
      <c r="D126" s="46">
        <v>0</v>
      </c>
      <c r="E126" s="46">
        <v>0</v>
      </c>
      <c r="F126" s="61">
        <v>0</v>
      </c>
      <c r="G126" s="61">
        <v>0</v>
      </c>
      <c r="H126" s="61">
        <v>0</v>
      </c>
      <c r="I126" s="61">
        <f t="shared" ref="I126:I129" si="56">SUM(D126:H126)</f>
        <v>0</v>
      </c>
      <c r="J126" s="73"/>
      <c r="K126" s="58"/>
    </row>
    <row r="127" spans="1:11" ht="21.75" customHeight="1" x14ac:dyDescent="0.25">
      <c r="A127" s="132"/>
      <c r="B127" s="138"/>
      <c r="C127" s="45" t="s">
        <v>143</v>
      </c>
      <c r="D127" s="46">
        <v>0</v>
      </c>
      <c r="E127" s="46">
        <v>0</v>
      </c>
      <c r="F127" s="61">
        <v>0</v>
      </c>
      <c r="G127" s="61">
        <v>0</v>
      </c>
      <c r="H127" s="61">
        <v>0</v>
      </c>
      <c r="I127" s="61">
        <f t="shared" si="56"/>
        <v>0</v>
      </c>
      <c r="J127" s="73"/>
      <c r="K127" s="58"/>
    </row>
    <row r="128" spans="1:11" ht="21.75" customHeight="1" x14ac:dyDescent="0.25">
      <c r="A128" s="132"/>
      <c r="B128" s="138"/>
      <c r="C128" s="59" t="s">
        <v>26</v>
      </c>
      <c r="D128" s="46">
        <v>0</v>
      </c>
      <c r="E128" s="46">
        <v>0</v>
      </c>
      <c r="F128" s="61">
        <v>0</v>
      </c>
      <c r="G128" s="61">
        <v>0</v>
      </c>
      <c r="H128" s="61">
        <v>300</v>
      </c>
      <c r="I128" s="61">
        <f t="shared" si="56"/>
        <v>300</v>
      </c>
      <c r="J128" s="73"/>
      <c r="K128" s="58"/>
    </row>
    <row r="129" spans="1:11" ht="21.75" customHeight="1" x14ac:dyDescent="0.25">
      <c r="A129" s="133"/>
      <c r="B129" s="139"/>
      <c r="C129" s="59" t="s">
        <v>27</v>
      </c>
      <c r="D129" s="46">
        <v>0</v>
      </c>
      <c r="E129" s="46">
        <v>0</v>
      </c>
      <c r="F129" s="61">
        <v>0</v>
      </c>
      <c r="G129" s="61">
        <v>0</v>
      </c>
      <c r="H129" s="61">
        <v>0</v>
      </c>
      <c r="I129" s="61">
        <f t="shared" si="56"/>
        <v>0</v>
      </c>
      <c r="J129" s="73"/>
      <c r="K129" s="58"/>
    </row>
    <row r="130" spans="1:11" ht="21.75" customHeight="1" x14ac:dyDescent="0.25">
      <c r="A130" s="131" t="s">
        <v>186</v>
      </c>
      <c r="B130" s="141" t="s">
        <v>185</v>
      </c>
      <c r="C130" s="59" t="s">
        <v>25</v>
      </c>
      <c r="D130" s="46">
        <f>D131+D132+D133+D134</f>
        <v>6405.84</v>
      </c>
      <c r="E130" s="46">
        <f t="shared" ref="E130" si="57">E131+E132+E133+E134</f>
        <v>20592</v>
      </c>
      <c r="F130" s="46">
        <f t="shared" ref="F130" si="58">F131+F132+F133+F134</f>
        <v>20592</v>
      </c>
      <c r="G130" s="46">
        <f t="shared" ref="G130" si="59">G131+G132+G133+G134</f>
        <v>20592</v>
      </c>
      <c r="H130" s="46">
        <f t="shared" ref="H130" si="60">H131+H132+H133+H134</f>
        <v>20592</v>
      </c>
      <c r="I130" s="61">
        <f>SUM(D130:H130)</f>
        <v>88773.84</v>
      </c>
      <c r="J130" s="73"/>
      <c r="K130" s="58"/>
    </row>
    <row r="131" spans="1:11" ht="21.75" customHeight="1" x14ac:dyDescent="0.25">
      <c r="A131" s="132"/>
      <c r="B131" s="142"/>
      <c r="C131" s="45" t="s">
        <v>142</v>
      </c>
      <c r="D131" s="46">
        <v>0</v>
      </c>
      <c r="E131" s="46">
        <v>0</v>
      </c>
      <c r="F131" s="61">
        <v>0</v>
      </c>
      <c r="G131" s="61">
        <v>0</v>
      </c>
      <c r="H131" s="61">
        <v>0</v>
      </c>
      <c r="I131" s="61">
        <f t="shared" ref="I131:I134" si="61">SUM(D131:H131)</f>
        <v>0</v>
      </c>
      <c r="J131" s="73"/>
      <c r="K131" s="58"/>
    </row>
    <row r="132" spans="1:11" ht="21.75" customHeight="1" x14ac:dyDescent="0.25">
      <c r="A132" s="132"/>
      <c r="B132" s="142"/>
      <c r="C132" s="45" t="s">
        <v>143</v>
      </c>
      <c r="D132" s="46">
        <v>6405.84</v>
      </c>
      <c r="E132" s="46">
        <v>20592</v>
      </c>
      <c r="F132" s="61">
        <v>20592</v>
      </c>
      <c r="G132" s="61">
        <v>20592</v>
      </c>
      <c r="H132" s="61">
        <v>20592</v>
      </c>
      <c r="I132" s="61">
        <f t="shared" si="61"/>
        <v>88773.84</v>
      </c>
      <c r="J132" s="73"/>
      <c r="K132" s="58"/>
    </row>
    <row r="133" spans="1:11" ht="21.75" customHeight="1" x14ac:dyDescent="0.25">
      <c r="A133" s="132"/>
      <c r="B133" s="142"/>
      <c r="C133" s="59" t="s">
        <v>26</v>
      </c>
      <c r="D133" s="46">
        <v>0</v>
      </c>
      <c r="E133" s="46">
        <v>0</v>
      </c>
      <c r="F133" s="61">
        <v>0</v>
      </c>
      <c r="G133" s="61">
        <v>0</v>
      </c>
      <c r="H133" s="61">
        <v>0</v>
      </c>
      <c r="I133" s="61">
        <f t="shared" si="61"/>
        <v>0</v>
      </c>
      <c r="J133" s="73"/>
      <c r="K133" s="58"/>
    </row>
    <row r="134" spans="1:11" ht="21.75" customHeight="1" x14ac:dyDescent="0.25">
      <c r="A134" s="133"/>
      <c r="B134" s="143"/>
      <c r="C134" s="59" t="s">
        <v>27</v>
      </c>
      <c r="D134" s="46">
        <v>0</v>
      </c>
      <c r="E134" s="46">
        <v>0</v>
      </c>
      <c r="F134" s="61">
        <v>0</v>
      </c>
      <c r="G134" s="61">
        <v>0</v>
      </c>
      <c r="H134" s="61">
        <v>0</v>
      </c>
      <c r="I134" s="61">
        <f t="shared" si="61"/>
        <v>0</v>
      </c>
      <c r="J134" s="73"/>
      <c r="K134" s="58"/>
    </row>
    <row r="135" spans="1:11" ht="21.75" customHeight="1" x14ac:dyDescent="0.25">
      <c r="A135" s="131" t="s">
        <v>187</v>
      </c>
      <c r="B135" s="141" t="s">
        <v>188</v>
      </c>
      <c r="C135" s="59" t="s">
        <v>25</v>
      </c>
      <c r="D135" s="46">
        <f>D136+D137+D138+D139</f>
        <v>5264</v>
      </c>
      <c r="E135" s="46">
        <f>E136+E137+E138+E139</f>
        <v>11114.6</v>
      </c>
      <c r="F135" s="46">
        <f t="shared" ref="F135:H135" si="62">F136+F137+F138+F139</f>
        <v>11114.6</v>
      </c>
      <c r="G135" s="46">
        <f t="shared" si="62"/>
        <v>11114.6</v>
      </c>
      <c r="H135" s="46">
        <f t="shared" si="62"/>
        <v>11114.6</v>
      </c>
      <c r="I135" s="61">
        <f>SUM(D135:H135)</f>
        <v>49722.400000000001</v>
      </c>
      <c r="J135" s="73"/>
      <c r="K135" s="58"/>
    </row>
    <row r="136" spans="1:11" ht="21.75" customHeight="1" x14ac:dyDescent="0.25">
      <c r="A136" s="132"/>
      <c r="B136" s="142"/>
      <c r="C136" s="45" t="s">
        <v>142</v>
      </c>
      <c r="D136" s="46">
        <v>0</v>
      </c>
      <c r="E136" s="46">
        <v>0</v>
      </c>
      <c r="F136" s="61">
        <v>0</v>
      </c>
      <c r="G136" s="61">
        <v>0</v>
      </c>
      <c r="H136" s="61">
        <v>0</v>
      </c>
      <c r="I136" s="61">
        <f>SUM(D136:H136)</f>
        <v>0</v>
      </c>
      <c r="J136" s="73"/>
      <c r="K136" s="58"/>
    </row>
    <row r="137" spans="1:11" ht="21.75" customHeight="1" x14ac:dyDescent="0.25">
      <c r="A137" s="132"/>
      <c r="B137" s="142"/>
      <c r="C137" s="45" t="s">
        <v>143</v>
      </c>
      <c r="D137" s="46">
        <v>5264</v>
      </c>
      <c r="E137" s="46">
        <v>11114.6</v>
      </c>
      <c r="F137" s="61">
        <v>11114.6</v>
      </c>
      <c r="G137" s="61">
        <v>11114.6</v>
      </c>
      <c r="H137" s="61">
        <v>11114.6</v>
      </c>
      <c r="I137" s="61">
        <f>SUM(D137:H137)</f>
        <v>49722.400000000001</v>
      </c>
      <c r="J137" s="73"/>
      <c r="K137" s="58"/>
    </row>
    <row r="138" spans="1:11" ht="21.75" customHeight="1" x14ac:dyDescent="0.25">
      <c r="A138" s="132"/>
      <c r="B138" s="142"/>
      <c r="C138" s="59" t="s">
        <v>26</v>
      </c>
      <c r="D138" s="46">
        <v>0</v>
      </c>
      <c r="E138" s="46">
        <v>0</v>
      </c>
      <c r="F138" s="61">
        <v>0</v>
      </c>
      <c r="G138" s="61">
        <v>0</v>
      </c>
      <c r="H138" s="61">
        <v>0</v>
      </c>
      <c r="I138" s="61">
        <f>SUM(D138:H138)</f>
        <v>0</v>
      </c>
      <c r="J138" s="73"/>
      <c r="K138" s="58"/>
    </row>
    <row r="139" spans="1:11" ht="21.75" customHeight="1" x14ac:dyDescent="0.25">
      <c r="A139" s="133"/>
      <c r="B139" s="143"/>
      <c r="C139" s="59" t="s">
        <v>27</v>
      </c>
      <c r="D139" s="46">
        <v>0</v>
      </c>
      <c r="E139" s="46">
        <v>0</v>
      </c>
      <c r="F139" s="61">
        <v>0</v>
      </c>
      <c r="G139" s="61">
        <v>0</v>
      </c>
      <c r="H139" s="61">
        <v>0</v>
      </c>
      <c r="I139" s="61">
        <f>SUM(D139:H139)</f>
        <v>0</v>
      </c>
      <c r="J139" s="73"/>
      <c r="K139" s="58"/>
    </row>
    <row r="140" spans="1:11" ht="21.75" customHeight="1" x14ac:dyDescent="0.25">
      <c r="A140" s="131" t="s">
        <v>13</v>
      </c>
      <c r="B140" s="147" t="s">
        <v>121</v>
      </c>
      <c r="C140" s="55" t="s">
        <v>25</v>
      </c>
      <c r="D140" s="56">
        <f>D145+D150+D155+D160+D165+D170+D175</f>
        <v>3112.31</v>
      </c>
      <c r="E140" s="56">
        <f t="shared" ref="E140:I140" si="63">E145+E150+E155+E160+E165+E170+E175</f>
        <v>10826.759999999998</v>
      </c>
      <c r="F140" s="56">
        <f t="shared" si="63"/>
        <v>1900.96</v>
      </c>
      <c r="G140" s="56">
        <f t="shared" si="63"/>
        <v>270</v>
      </c>
      <c r="H140" s="56">
        <f t="shared" si="63"/>
        <v>792</v>
      </c>
      <c r="I140" s="56">
        <f t="shared" si="63"/>
        <v>16902.03</v>
      </c>
      <c r="J140" s="72"/>
      <c r="K140" s="58"/>
    </row>
    <row r="141" spans="1:11" ht="21.75" customHeight="1" x14ac:dyDescent="0.25">
      <c r="A141" s="132"/>
      <c r="B141" s="148"/>
      <c r="C141" s="57" t="s">
        <v>142</v>
      </c>
      <c r="D141" s="56">
        <f t="shared" ref="D141:I144" si="64">D146+D151+D156+D161+D166+D171+D176</f>
        <v>0</v>
      </c>
      <c r="E141" s="56">
        <f t="shared" si="64"/>
        <v>0</v>
      </c>
      <c r="F141" s="56">
        <f t="shared" si="64"/>
        <v>0</v>
      </c>
      <c r="G141" s="56">
        <f t="shared" si="64"/>
        <v>0</v>
      </c>
      <c r="H141" s="56">
        <f t="shared" si="64"/>
        <v>0</v>
      </c>
      <c r="I141" s="56">
        <f t="shared" si="64"/>
        <v>0</v>
      </c>
      <c r="J141" s="72"/>
      <c r="K141" s="58"/>
    </row>
    <row r="142" spans="1:11" ht="21.75" customHeight="1" x14ac:dyDescent="0.25">
      <c r="A142" s="132"/>
      <c r="B142" s="148"/>
      <c r="C142" s="57" t="s">
        <v>143</v>
      </c>
      <c r="D142" s="56">
        <f t="shared" si="64"/>
        <v>0</v>
      </c>
      <c r="E142" s="56">
        <f t="shared" si="64"/>
        <v>7642.79</v>
      </c>
      <c r="F142" s="56">
        <f t="shared" si="64"/>
        <v>0</v>
      </c>
      <c r="G142" s="56">
        <f t="shared" si="64"/>
        <v>0</v>
      </c>
      <c r="H142" s="56">
        <f t="shared" si="64"/>
        <v>0</v>
      </c>
      <c r="I142" s="56">
        <f t="shared" si="64"/>
        <v>7642.79</v>
      </c>
      <c r="J142" s="72"/>
      <c r="K142" s="58"/>
    </row>
    <row r="143" spans="1:11" ht="21.75" customHeight="1" x14ac:dyDescent="0.25">
      <c r="A143" s="132"/>
      <c r="B143" s="148"/>
      <c r="C143" s="55" t="s">
        <v>26</v>
      </c>
      <c r="D143" s="56">
        <f>D148+D153+D158+D163+D168+D173+D178</f>
        <v>3112.31</v>
      </c>
      <c r="E143" s="56">
        <f t="shared" si="64"/>
        <v>3183.9700000000003</v>
      </c>
      <c r="F143" s="56">
        <f t="shared" si="64"/>
        <v>1900.96</v>
      </c>
      <c r="G143" s="56">
        <f t="shared" si="64"/>
        <v>270</v>
      </c>
      <c r="H143" s="56">
        <f t="shared" si="64"/>
        <v>792</v>
      </c>
      <c r="I143" s="56">
        <f t="shared" si="64"/>
        <v>9259.24</v>
      </c>
      <c r="J143" s="72"/>
      <c r="K143" s="58"/>
    </row>
    <row r="144" spans="1:11" ht="21.75" customHeight="1" x14ac:dyDescent="0.25">
      <c r="A144" s="133"/>
      <c r="B144" s="149"/>
      <c r="C144" s="55" t="s">
        <v>27</v>
      </c>
      <c r="D144" s="56">
        <f t="shared" si="64"/>
        <v>0</v>
      </c>
      <c r="E144" s="56">
        <f t="shared" si="64"/>
        <v>0</v>
      </c>
      <c r="F144" s="56">
        <f t="shared" si="64"/>
        <v>0</v>
      </c>
      <c r="G144" s="56">
        <f t="shared" si="64"/>
        <v>0</v>
      </c>
      <c r="H144" s="56">
        <f t="shared" si="64"/>
        <v>0</v>
      </c>
      <c r="I144" s="56">
        <f t="shared" si="64"/>
        <v>0</v>
      </c>
      <c r="J144" s="72"/>
      <c r="K144" s="58"/>
    </row>
    <row r="145" spans="1:11" ht="21.75" customHeight="1" x14ac:dyDescent="0.25">
      <c r="A145" s="131" t="s">
        <v>100</v>
      </c>
      <c r="B145" s="137" t="s">
        <v>94</v>
      </c>
      <c r="C145" s="59" t="s">
        <v>25</v>
      </c>
      <c r="D145" s="46">
        <f>D146+D147+D148+D149</f>
        <v>0</v>
      </c>
      <c r="E145" s="46">
        <f t="shared" ref="E145:I145" si="65">E146+E147+E148+E149</f>
        <v>0</v>
      </c>
      <c r="F145" s="46">
        <f t="shared" si="65"/>
        <v>0</v>
      </c>
      <c r="G145" s="46">
        <f t="shared" si="65"/>
        <v>0</v>
      </c>
      <c r="H145" s="46">
        <f t="shared" si="65"/>
        <v>0</v>
      </c>
      <c r="I145" s="46">
        <f t="shared" si="65"/>
        <v>0</v>
      </c>
      <c r="J145" s="73"/>
      <c r="K145" s="58"/>
    </row>
    <row r="146" spans="1:11" ht="21.75" customHeight="1" x14ac:dyDescent="0.25">
      <c r="A146" s="132"/>
      <c r="B146" s="138"/>
      <c r="C146" s="45" t="s">
        <v>142</v>
      </c>
      <c r="D146" s="46">
        <v>0</v>
      </c>
      <c r="E146" s="46">
        <v>0</v>
      </c>
      <c r="F146" s="61">
        <v>0</v>
      </c>
      <c r="G146" s="61">
        <v>0</v>
      </c>
      <c r="H146" s="61">
        <v>0</v>
      </c>
      <c r="I146" s="61">
        <f t="shared" ref="I146:I149" si="66">SUM(D146:H146)</f>
        <v>0</v>
      </c>
      <c r="J146" s="73"/>
      <c r="K146" s="58"/>
    </row>
    <row r="147" spans="1:11" ht="21.75" customHeight="1" x14ac:dyDescent="0.25">
      <c r="A147" s="132"/>
      <c r="B147" s="138"/>
      <c r="C147" s="45" t="s">
        <v>143</v>
      </c>
      <c r="D147" s="46">
        <v>0</v>
      </c>
      <c r="E147" s="46">
        <v>0</v>
      </c>
      <c r="F147" s="61">
        <v>0</v>
      </c>
      <c r="G147" s="61">
        <v>0</v>
      </c>
      <c r="H147" s="61">
        <v>0</v>
      </c>
      <c r="I147" s="61">
        <f t="shared" si="66"/>
        <v>0</v>
      </c>
      <c r="J147" s="73"/>
      <c r="K147" s="58"/>
    </row>
    <row r="148" spans="1:11" ht="21.75" customHeight="1" x14ac:dyDescent="0.25">
      <c r="A148" s="132"/>
      <c r="B148" s="138"/>
      <c r="C148" s="59" t="s">
        <v>26</v>
      </c>
      <c r="D148" s="46">
        <v>0</v>
      </c>
      <c r="E148" s="46">
        <v>0</v>
      </c>
      <c r="F148" s="61">
        <v>0</v>
      </c>
      <c r="G148" s="61">
        <v>0</v>
      </c>
      <c r="H148" s="61">
        <v>0</v>
      </c>
      <c r="I148" s="61">
        <f t="shared" si="66"/>
        <v>0</v>
      </c>
      <c r="J148" s="73"/>
      <c r="K148" s="58"/>
    </row>
    <row r="149" spans="1:11" ht="21.75" customHeight="1" x14ac:dyDescent="0.25">
      <c r="A149" s="133"/>
      <c r="B149" s="139"/>
      <c r="C149" s="59" t="s">
        <v>27</v>
      </c>
      <c r="D149" s="46">
        <v>0</v>
      </c>
      <c r="E149" s="46">
        <v>0</v>
      </c>
      <c r="F149" s="61">
        <v>0</v>
      </c>
      <c r="G149" s="61">
        <v>0</v>
      </c>
      <c r="H149" s="61">
        <v>0</v>
      </c>
      <c r="I149" s="61">
        <f t="shared" si="66"/>
        <v>0</v>
      </c>
      <c r="J149" s="73"/>
      <c r="K149" s="58"/>
    </row>
    <row r="150" spans="1:11" ht="23.25" customHeight="1" x14ac:dyDescent="0.25">
      <c r="A150" s="131" t="s">
        <v>122</v>
      </c>
      <c r="B150" s="137" t="s">
        <v>95</v>
      </c>
      <c r="C150" s="59" t="s">
        <v>25</v>
      </c>
      <c r="D150" s="46">
        <f>D151+D152+D153+D154</f>
        <v>0</v>
      </c>
      <c r="E150" s="46">
        <f t="shared" ref="E150:I150" si="67">E151+E152+E153+E154</f>
        <v>7879.17</v>
      </c>
      <c r="F150" s="46">
        <f t="shared" si="67"/>
        <v>1730.96</v>
      </c>
      <c r="G150" s="46">
        <f t="shared" si="67"/>
        <v>100</v>
      </c>
      <c r="H150" s="46">
        <f t="shared" si="67"/>
        <v>100</v>
      </c>
      <c r="I150" s="46">
        <f t="shared" si="67"/>
        <v>9810.130000000001</v>
      </c>
      <c r="J150" s="73"/>
      <c r="K150" s="58"/>
    </row>
    <row r="151" spans="1:11" ht="18.75" customHeight="1" x14ac:dyDescent="0.25">
      <c r="A151" s="132"/>
      <c r="B151" s="138"/>
      <c r="C151" s="45" t="s">
        <v>142</v>
      </c>
      <c r="D151" s="46">
        <v>0</v>
      </c>
      <c r="E151" s="46">
        <v>0</v>
      </c>
      <c r="F151" s="61">
        <v>0</v>
      </c>
      <c r="G151" s="61">
        <v>0</v>
      </c>
      <c r="H151" s="61">
        <v>0</v>
      </c>
      <c r="I151" s="61">
        <f t="shared" ref="I151:I154" si="68">SUM(D151:H151)</f>
        <v>0</v>
      </c>
      <c r="J151" s="73"/>
      <c r="K151" s="58"/>
    </row>
    <row r="152" spans="1:11" ht="15.75" x14ac:dyDescent="0.25">
      <c r="A152" s="132"/>
      <c r="B152" s="138"/>
      <c r="C152" s="45" t="s">
        <v>143</v>
      </c>
      <c r="D152" s="46">
        <v>0</v>
      </c>
      <c r="E152" s="46">
        <v>7642.79</v>
      </c>
      <c r="F152" s="61">
        <v>0</v>
      </c>
      <c r="G152" s="61">
        <v>0</v>
      </c>
      <c r="H152" s="61">
        <v>0</v>
      </c>
      <c r="I152" s="61">
        <f t="shared" si="68"/>
        <v>7642.79</v>
      </c>
      <c r="J152" s="73"/>
      <c r="K152" s="58"/>
    </row>
    <row r="153" spans="1:11" ht="15.75" x14ac:dyDescent="0.25">
      <c r="A153" s="132"/>
      <c r="B153" s="138"/>
      <c r="C153" s="59" t="s">
        <v>26</v>
      </c>
      <c r="D153" s="46">
        <f>72.35+17.66-66.94+332.995-332.995-23.07</f>
        <v>0</v>
      </c>
      <c r="E153" s="46">
        <f>1309.44-1073.06</f>
        <v>236.38000000000011</v>
      </c>
      <c r="F153" s="61">
        <f>100+1630.96</f>
        <v>1730.96</v>
      </c>
      <c r="G153" s="61">
        <v>100</v>
      </c>
      <c r="H153" s="61">
        <v>100</v>
      </c>
      <c r="I153" s="61">
        <f t="shared" si="68"/>
        <v>2167.34</v>
      </c>
      <c r="J153" s="73"/>
      <c r="K153" s="58"/>
    </row>
    <row r="154" spans="1:11" ht="15.75" x14ac:dyDescent="0.25">
      <c r="A154" s="133"/>
      <c r="B154" s="139"/>
      <c r="C154" s="59" t="s">
        <v>27</v>
      </c>
      <c r="D154" s="46">
        <v>0</v>
      </c>
      <c r="E154" s="46">
        <v>0</v>
      </c>
      <c r="F154" s="61">
        <v>0</v>
      </c>
      <c r="G154" s="61">
        <v>0</v>
      </c>
      <c r="H154" s="61">
        <v>0</v>
      </c>
      <c r="I154" s="61">
        <f t="shared" si="68"/>
        <v>0</v>
      </c>
      <c r="J154" s="73"/>
      <c r="K154" s="58"/>
    </row>
    <row r="155" spans="1:11" ht="15.75" x14ac:dyDescent="0.25">
      <c r="A155" s="131" t="s">
        <v>101</v>
      </c>
      <c r="B155" s="137" t="s">
        <v>11</v>
      </c>
      <c r="C155" s="59" t="s">
        <v>25</v>
      </c>
      <c r="D155" s="46">
        <f>D156+D157+D158+D159</f>
        <v>209.6</v>
      </c>
      <c r="E155" s="46">
        <f t="shared" ref="E155:I155" si="69">E156+E157+E158+E159</f>
        <v>277.7</v>
      </c>
      <c r="F155" s="46">
        <f t="shared" si="69"/>
        <v>50</v>
      </c>
      <c r="G155" s="46">
        <f t="shared" si="69"/>
        <v>50</v>
      </c>
      <c r="H155" s="46">
        <f t="shared" si="69"/>
        <v>412.7</v>
      </c>
      <c r="I155" s="46">
        <f t="shared" si="69"/>
        <v>1000</v>
      </c>
      <c r="J155" s="73"/>
      <c r="K155" s="58"/>
    </row>
    <row r="156" spans="1:11" ht="15.75" x14ac:dyDescent="0.25">
      <c r="A156" s="132"/>
      <c r="B156" s="138"/>
      <c r="C156" s="45" t="s">
        <v>142</v>
      </c>
      <c r="D156" s="46">
        <v>0</v>
      </c>
      <c r="E156" s="46">
        <v>0</v>
      </c>
      <c r="F156" s="61">
        <v>0</v>
      </c>
      <c r="G156" s="61">
        <v>0</v>
      </c>
      <c r="H156" s="61">
        <v>0</v>
      </c>
      <c r="I156" s="61">
        <f t="shared" ref="I156:I159" si="70">SUM(D156:H156)</f>
        <v>0</v>
      </c>
      <c r="J156" s="73"/>
      <c r="K156" s="58"/>
    </row>
    <row r="157" spans="1:11" ht="15.75" x14ac:dyDescent="0.25">
      <c r="A157" s="132"/>
      <c r="B157" s="138"/>
      <c r="C157" s="45" t="s">
        <v>143</v>
      </c>
      <c r="D157" s="46">
        <v>0</v>
      </c>
      <c r="E157" s="46">
        <v>0</v>
      </c>
      <c r="F157" s="61">
        <v>0</v>
      </c>
      <c r="G157" s="61">
        <v>0</v>
      </c>
      <c r="H157" s="61">
        <v>0</v>
      </c>
      <c r="I157" s="61">
        <f t="shared" si="70"/>
        <v>0</v>
      </c>
      <c r="J157" s="73"/>
      <c r="K157" s="58"/>
    </row>
    <row r="158" spans="1:11" ht="15.75" x14ac:dyDescent="0.25">
      <c r="A158" s="132"/>
      <c r="B158" s="138"/>
      <c r="C158" s="59" t="s">
        <v>26</v>
      </c>
      <c r="D158" s="46">
        <v>209.6</v>
      </c>
      <c r="E158" s="46">
        <f>85.7+192</f>
        <v>277.7</v>
      </c>
      <c r="F158" s="61">
        <v>50</v>
      </c>
      <c r="G158" s="61">
        <v>50</v>
      </c>
      <c r="H158" s="61">
        <v>412.7</v>
      </c>
      <c r="I158" s="61">
        <f t="shared" si="70"/>
        <v>1000</v>
      </c>
      <c r="J158" s="73"/>
      <c r="K158" s="58"/>
    </row>
    <row r="159" spans="1:11" ht="15.75" x14ac:dyDescent="0.25">
      <c r="A159" s="133"/>
      <c r="B159" s="139"/>
      <c r="C159" s="59" t="s">
        <v>27</v>
      </c>
      <c r="D159" s="46">
        <v>0</v>
      </c>
      <c r="E159" s="46">
        <v>0</v>
      </c>
      <c r="F159" s="61">
        <v>0</v>
      </c>
      <c r="G159" s="61">
        <v>0</v>
      </c>
      <c r="H159" s="61">
        <v>0</v>
      </c>
      <c r="I159" s="61">
        <f t="shared" si="70"/>
        <v>0</v>
      </c>
      <c r="J159" s="73"/>
      <c r="K159" s="58"/>
    </row>
    <row r="160" spans="1:11" ht="15.75" x14ac:dyDescent="0.25">
      <c r="A160" s="131" t="s">
        <v>155</v>
      </c>
      <c r="B160" s="137" t="s">
        <v>175</v>
      </c>
      <c r="C160" s="59" t="s">
        <v>25</v>
      </c>
      <c r="D160" s="46">
        <f>D161+D162+D163+D164</f>
        <v>70</v>
      </c>
      <c r="E160" s="46">
        <f t="shared" ref="E160:I160" si="71">E161+E162+E163+E164</f>
        <v>70</v>
      </c>
      <c r="F160" s="46">
        <f t="shared" si="71"/>
        <v>70</v>
      </c>
      <c r="G160" s="46">
        <f t="shared" si="71"/>
        <v>70</v>
      </c>
      <c r="H160" s="46">
        <f t="shared" si="71"/>
        <v>79.3</v>
      </c>
      <c r="I160" s="46">
        <f t="shared" si="71"/>
        <v>359.3</v>
      </c>
      <c r="J160" s="73"/>
      <c r="K160" s="58"/>
    </row>
    <row r="161" spans="1:11" ht="15.75" x14ac:dyDescent="0.25">
      <c r="A161" s="132"/>
      <c r="B161" s="138"/>
      <c r="C161" s="45" t="s">
        <v>142</v>
      </c>
      <c r="D161" s="46">
        <v>0</v>
      </c>
      <c r="E161" s="46">
        <v>0</v>
      </c>
      <c r="F161" s="61">
        <v>0</v>
      </c>
      <c r="G161" s="61">
        <v>0</v>
      </c>
      <c r="H161" s="61">
        <v>0</v>
      </c>
      <c r="I161" s="61">
        <f t="shared" ref="I161:I164" si="72">SUM(D161:H161)</f>
        <v>0</v>
      </c>
      <c r="J161" s="73"/>
      <c r="K161" s="58"/>
    </row>
    <row r="162" spans="1:11" ht="15.75" x14ac:dyDescent="0.25">
      <c r="A162" s="132"/>
      <c r="B162" s="138"/>
      <c r="C162" s="45" t="s">
        <v>143</v>
      </c>
      <c r="D162" s="46">
        <v>0</v>
      </c>
      <c r="E162" s="46">
        <v>0</v>
      </c>
      <c r="F162" s="61">
        <v>0</v>
      </c>
      <c r="G162" s="61">
        <v>0</v>
      </c>
      <c r="H162" s="61">
        <v>0</v>
      </c>
      <c r="I162" s="61">
        <f t="shared" si="72"/>
        <v>0</v>
      </c>
      <c r="J162" s="73"/>
      <c r="K162" s="58"/>
    </row>
    <row r="163" spans="1:11" ht="15.75" x14ac:dyDescent="0.25">
      <c r="A163" s="132"/>
      <c r="B163" s="138"/>
      <c r="C163" s="59" t="s">
        <v>26</v>
      </c>
      <c r="D163" s="46">
        <v>70</v>
      </c>
      <c r="E163" s="46">
        <v>70</v>
      </c>
      <c r="F163" s="61">
        <v>70</v>
      </c>
      <c r="G163" s="61">
        <v>70</v>
      </c>
      <c r="H163" s="61">
        <v>79.3</v>
      </c>
      <c r="I163" s="61">
        <f t="shared" si="72"/>
        <v>359.3</v>
      </c>
      <c r="J163" s="73"/>
      <c r="K163" s="58"/>
    </row>
    <row r="164" spans="1:11" ht="15.75" x14ac:dyDescent="0.25">
      <c r="A164" s="133"/>
      <c r="B164" s="139"/>
      <c r="C164" s="59" t="s">
        <v>27</v>
      </c>
      <c r="D164" s="46">
        <v>0</v>
      </c>
      <c r="E164" s="46">
        <v>0</v>
      </c>
      <c r="F164" s="61">
        <v>0</v>
      </c>
      <c r="G164" s="61">
        <v>0</v>
      </c>
      <c r="H164" s="61">
        <v>0</v>
      </c>
      <c r="I164" s="61">
        <f t="shared" si="72"/>
        <v>0</v>
      </c>
      <c r="J164" s="73"/>
      <c r="K164" s="58"/>
    </row>
    <row r="165" spans="1:11" ht="15.75" x14ac:dyDescent="0.25">
      <c r="A165" s="131" t="s">
        <v>103</v>
      </c>
      <c r="B165" s="137" t="s">
        <v>82</v>
      </c>
      <c r="C165" s="59" t="s">
        <v>25</v>
      </c>
      <c r="D165" s="46">
        <f>D166+D167+D168+D169</f>
        <v>2832.71</v>
      </c>
      <c r="E165" s="46">
        <f t="shared" ref="E165:I165" si="73">E166+E167+E168+E169</f>
        <v>720</v>
      </c>
      <c r="F165" s="46">
        <f t="shared" si="73"/>
        <v>50</v>
      </c>
      <c r="G165" s="46">
        <f t="shared" si="73"/>
        <v>50</v>
      </c>
      <c r="H165" s="46">
        <f t="shared" si="73"/>
        <v>200</v>
      </c>
      <c r="I165" s="46">
        <f t="shared" si="73"/>
        <v>3852.71</v>
      </c>
      <c r="J165" s="73"/>
      <c r="K165" s="58"/>
    </row>
    <row r="166" spans="1:11" ht="15.75" x14ac:dyDescent="0.25">
      <c r="A166" s="132"/>
      <c r="B166" s="138"/>
      <c r="C166" s="45" t="s">
        <v>142</v>
      </c>
      <c r="D166" s="46">
        <v>0</v>
      </c>
      <c r="E166" s="46">
        <v>0</v>
      </c>
      <c r="F166" s="61">
        <v>0</v>
      </c>
      <c r="G166" s="61">
        <v>0</v>
      </c>
      <c r="H166" s="61">
        <v>0</v>
      </c>
      <c r="I166" s="61">
        <f t="shared" ref="I166:I169" si="74">SUM(D166:H166)</f>
        <v>0</v>
      </c>
      <c r="J166" s="73"/>
      <c r="K166" s="58"/>
    </row>
    <row r="167" spans="1:11" ht="15.75" x14ac:dyDescent="0.25">
      <c r="A167" s="132"/>
      <c r="B167" s="138"/>
      <c r="C167" s="45" t="s">
        <v>143</v>
      </c>
      <c r="D167" s="46">
        <v>0</v>
      </c>
      <c r="E167" s="46">
        <v>0</v>
      </c>
      <c r="F167" s="61">
        <v>0</v>
      </c>
      <c r="G167" s="61">
        <v>0</v>
      </c>
      <c r="H167" s="61">
        <v>0</v>
      </c>
      <c r="I167" s="61">
        <f t="shared" si="74"/>
        <v>0</v>
      </c>
      <c r="J167" s="73"/>
      <c r="K167" s="58"/>
    </row>
    <row r="168" spans="1:11" ht="39.75" customHeight="1" x14ac:dyDescent="0.25">
      <c r="A168" s="132"/>
      <c r="B168" s="138"/>
      <c r="C168" s="59" t="s">
        <v>26</v>
      </c>
      <c r="D168" s="46">
        <f>200+2632.71</f>
        <v>2832.71</v>
      </c>
      <c r="E168" s="46">
        <f>100+620</f>
        <v>720</v>
      </c>
      <c r="F168" s="61">
        <v>50</v>
      </c>
      <c r="G168" s="61">
        <v>50</v>
      </c>
      <c r="H168" s="61">
        <v>200</v>
      </c>
      <c r="I168" s="61">
        <f t="shared" si="74"/>
        <v>3852.71</v>
      </c>
      <c r="J168" s="73"/>
      <c r="K168" s="58"/>
    </row>
    <row r="169" spans="1:11" ht="15.75" x14ac:dyDescent="0.25">
      <c r="A169" s="133"/>
      <c r="B169" s="139"/>
      <c r="C169" s="59" t="s">
        <v>27</v>
      </c>
      <c r="D169" s="46">
        <v>0</v>
      </c>
      <c r="E169" s="46">
        <v>0</v>
      </c>
      <c r="F169" s="61">
        <v>0</v>
      </c>
      <c r="G169" s="61">
        <v>0</v>
      </c>
      <c r="H169" s="61">
        <v>0</v>
      </c>
      <c r="I169" s="61">
        <f t="shared" si="74"/>
        <v>0</v>
      </c>
      <c r="J169" s="73"/>
      <c r="K169" s="58"/>
    </row>
    <row r="170" spans="1:11" ht="15.75" x14ac:dyDescent="0.25">
      <c r="A170" s="131" t="s">
        <v>104</v>
      </c>
      <c r="B170" s="137" t="s">
        <v>37</v>
      </c>
      <c r="C170" s="59" t="s">
        <v>25</v>
      </c>
      <c r="D170" s="46">
        <f>D171+D172+D173+D174</f>
        <v>0</v>
      </c>
      <c r="E170" s="46">
        <f t="shared" ref="E170:I170" si="75">E171+E172+E173+E174</f>
        <v>0</v>
      </c>
      <c r="F170" s="46">
        <f t="shared" si="75"/>
        <v>0</v>
      </c>
      <c r="G170" s="46">
        <f t="shared" si="75"/>
        <v>0</v>
      </c>
      <c r="H170" s="46">
        <f t="shared" si="75"/>
        <v>0</v>
      </c>
      <c r="I170" s="46">
        <f t="shared" si="75"/>
        <v>0</v>
      </c>
      <c r="J170" s="73"/>
      <c r="K170" s="58"/>
    </row>
    <row r="171" spans="1:11" ht="15.75" x14ac:dyDescent="0.25">
      <c r="A171" s="132"/>
      <c r="B171" s="138"/>
      <c r="C171" s="45" t="s">
        <v>142</v>
      </c>
      <c r="D171" s="46">
        <v>0</v>
      </c>
      <c r="E171" s="46">
        <v>0</v>
      </c>
      <c r="F171" s="61">
        <v>0</v>
      </c>
      <c r="G171" s="61">
        <v>0</v>
      </c>
      <c r="H171" s="61">
        <v>0</v>
      </c>
      <c r="I171" s="61">
        <f t="shared" ref="I171:I174" si="76">SUM(D171:H171)</f>
        <v>0</v>
      </c>
      <c r="J171" s="73"/>
      <c r="K171" s="58"/>
    </row>
    <row r="172" spans="1:11" ht="15.75" x14ac:dyDescent="0.25">
      <c r="A172" s="132"/>
      <c r="B172" s="138"/>
      <c r="C172" s="45" t="s">
        <v>143</v>
      </c>
      <c r="D172" s="46">
        <v>0</v>
      </c>
      <c r="E172" s="46">
        <v>0</v>
      </c>
      <c r="F172" s="61">
        <v>0</v>
      </c>
      <c r="G172" s="61">
        <v>0</v>
      </c>
      <c r="H172" s="61">
        <v>0</v>
      </c>
      <c r="I172" s="61">
        <f t="shared" si="76"/>
        <v>0</v>
      </c>
      <c r="J172" s="73"/>
      <c r="K172" s="58"/>
    </row>
    <row r="173" spans="1:11" ht="15.75" x14ac:dyDescent="0.25">
      <c r="A173" s="132"/>
      <c r="B173" s="138"/>
      <c r="C173" s="59" t="s">
        <v>26</v>
      </c>
      <c r="D173" s="46">
        <v>0</v>
      </c>
      <c r="E173" s="46">
        <v>0</v>
      </c>
      <c r="F173" s="61">
        <v>0</v>
      </c>
      <c r="G173" s="61">
        <v>0</v>
      </c>
      <c r="H173" s="61">
        <v>0</v>
      </c>
      <c r="I173" s="61">
        <f t="shared" si="76"/>
        <v>0</v>
      </c>
      <c r="J173" s="73"/>
      <c r="K173" s="58"/>
    </row>
    <row r="174" spans="1:11" ht="15.75" x14ac:dyDescent="0.25">
      <c r="A174" s="133"/>
      <c r="B174" s="139"/>
      <c r="C174" s="59" t="s">
        <v>27</v>
      </c>
      <c r="D174" s="46">
        <v>0</v>
      </c>
      <c r="E174" s="46">
        <v>0</v>
      </c>
      <c r="F174" s="61">
        <v>0</v>
      </c>
      <c r="G174" s="61">
        <v>0</v>
      </c>
      <c r="H174" s="61">
        <v>0</v>
      </c>
      <c r="I174" s="61">
        <f t="shared" si="76"/>
        <v>0</v>
      </c>
      <c r="J174" s="73"/>
      <c r="K174" s="58"/>
    </row>
    <row r="175" spans="1:11" ht="24" customHeight="1" x14ac:dyDescent="0.25">
      <c r="A175" s="129" t="s">
        <v>105</v>
      </c>
      <c r="B175" s="140" t="s">
        <v>34</v>
      </c>
      <c r="C175" s="59" t="s">
        <v>25</v>
      </c>
      <c r="D175" s="46">
        <f>D176+D177+D178+D179</f>
        <v>0</v>
      </c>
      <c r="E175" s="46">
        <f t="shared" ref="E175:I175" si="77">E176+E177+E178+E179</f>
        <v>1879.89</v>
      </c>
      <c r="F175" s="46">
        <f t="shared" si="77"/>
        <v>0</v>
      </c>
      <c r="G175" s="46">
        <f t="shared" si="77"/>
        <v>0</v>
      </c>
      <c r="H175" s="46">
        <f t="shared" si="77"/>
        <v>0</v>
      </c>
      <c r="I175" s="46">
        <f t="shared" si="77"/>
        <v>1879.89</v>
      </c>
      <c r="J175" s="73"/>
      <c r="K175" s="58"/>
    </row>
    <row r="176" spans="1:11" ht="21.75" customHeight="1" x14ac:dyDescent="0.25">
      <c r="A176" s="129"/>
      <c r="B176" s="140"/>
      <c r="C176" s="45" t="s">
        <v>142</v>
      </c>
      <c r="D176" s="46">
        <v>0</v>
      </c>
      <c r="E176" s="46">
        <v>0</v>
      </c>
      <c r="F176" s="61">
        <v>0</v>
      </c>
      <c r="G176" s="61">
        <v>0</v>
      </c>
      <c r="H176" s="61">
        <v>0</v>
      </c>
      <c r="I176" s="61">
        <f t="shared" si="54"/>
        <v>0</v>
      </c>
      <c r="J176" s="73"/>
      <c r="K176" s="58"/>
    </row>
    <row r="177" spans="1:11" ht="21" customHeight="1" x14ac:dyDescent="0.25">
      <c r="A177" s="129"/>
      <c r="B177" s="140"/>
      <c r="C177" s="45" t="s">
        <v>143</v>
      </c>
      <c r="D177" s="46">
        <v>0</v>
      </c>
      <c r="E177" s="46">
        <v>0</v>
      </c>
      <c r="F177" s="61">
        <v>0</v>
      </c>
      <c r="G177" s="61">
        <v>0</v>
      </c>
      <c r="H177" s="61">
        <v>0</v>
      </c>
      <c r="I177" s="61">
        <f t="shared" si="54"/>
        <v>0</v>
      </c>
      <c r="J177" s="73"/>
      <c r="K177" s="58"/>
    </row>
    <row r="178" spans="1:11" ht="15.75" x14ac:dyDescent="0.25">
      <c r="A178" s="129"/>
      <c r="B178" s="140"/>
      <c r="C178" s="59" t="s">
        <v>26</v>
      </c>
      <c r="D178" s="46">
        <v>0</v>
      </c>
      <c r="E178" s="46">
        <f>0+1285.89+594</f>
        <v>1879.89</v>
      </c>
      <c r="F178" s="61">
        <v>0</v>
      </c>
      <c r="G178" s="61">
        <v>0</v>
      </c>
      <c r="H178" s="61">
        <v>0</v>
      </c>
      <c r="I178" s="61">
        <f t="shared" si="54"/>
        <v>1879.89</v>
      </c>
      <c r="J178" s="73"/>
      <c r="K178" s="58"/>
    </row>
    <row r="179" spans="1:11" ht="20.25" customHeight="1" x14ac:dyDescent="0.25">
      <c r="A179" s="129"/>
      <c r="B179" s="140"/>
      <c r="C179" s="59" t="s">
        <v>27</v>
      </c>
      <c r="D179" s="46">
        <v>0</v>
      </c>
      <c r="E179" s="46">
        <v>0</v>
      </c>
      <c r="F179" s="61">
        <v>0</v>
      </c>
      <c r="G179" s="61">
        <v>0</v>
      </c>
      <c r="H179" s="61">
        <v>0</v>
      </c>
      <c r="I179" s="61">
        <f t="shared" si="54"/>
        <v>0</v>
      </c>
      <c r="J179" s="73"/>
      <c r="K179" s="58"/>
    </row>
    <row r="180" spans="1:11" ht="22.5" customHeight="1" x14ac:dyDescent="0.25">
      <c r="A180" s="161" t="s">
        <v>29</v>
      </c>
      <c r="B180" s="130" t="s">
        <v>123</v>
      </c>
      <c r="C180" s="55" t="s">
        <v>25</v>
      </c>
      <c r="D180" s="56">
        <f>D181+D182+D183+D184</f>
        <v>8964.76</v>
      </c>
      <c r="E180" s="56">
        <f t="shared" ref="E180:H180" si="78">E181+E182+E183+E184</f>
        <v>7915.97</v>
      </c>
      <c r="F180" s="56">
        <f t="shared" si="78"/>
        <v>6226.25</v>
      </c>
      <c r="G180" s="56">
        <f t="shared" si="78"/>
        <v>6226.25</v>
      </c>
      <c r="H180" s="56">
        <f t="shared" si="78"/>
        <v>6226.25</v>
      </c>
      <c r="I180" s="56">
        <f>SUM(D180:H180)</f>
        <v>35559.479999999996</v>
      </c>
      <c r="J180" s="72"/>
      <c r="K180" s="58"/>
    </row>
    <row r="181" spans="1:11" ht="19.5" customHeight="1" x14ac:dyDescent="0.25">
      <c r="A181" s="161"/>
      <c r="B181" s="130"/>
      <c r="C181" s="57" t="s">
        <v>142</v>
      </c>
      <c r="D181" s="56">
        <f>D186+D196</f>
        <v>0</v>
      </c>
      <c r="E181" s="56">
        <f t="shared" ref="E181:H181" si="79">E186+E196</f>
        <v>0</v>
      </c>
      <c r="F181" s="56">
        <f t="shared" si="79"/>
        <v>0</v>
      </c>
      <c r="G181" s="56">
        <f t="shared" si="79"/>
        <v>0</v>
      </c>
      <c r="H181" s="56">
        <f t="shared" si="79"/>
        <v>0</v>
      </c>
      <c r="I181" s="56">
        <f>SUM(D181:H181)</f>
        <v>0</v>
      </c>
      <c r="J181" s="72"/>
      <c r="K181" s="58"/>
    </row>
    <row r="182" spans="1:11" ht="19.5" customHeight="1" x14ac:dyDescent="0.25">
      <c r="A182" s="161"/>
      <c r="B182" s="130"/>
      <c r="C182" s="57" t="s">
        <v>143</v>
      </c>
      <c r="D182" s="56">
        <f>D192+D187</f>
        <v>8964.76</v>
      </c>
      <c r="E182" s="56">
        <f t="shared" ref="E182:H182" si="80">E192+E187</f>
        <v>7915.97</v>
      </c>
      <c r="F182" s="56">
        <f t="shared" si="80"/>
        <v>6226.25</v>
      </c>
      <c r="G182" s="56">
        <f t="shared" si="80"/>
        <v>6226.25</v>
      </c>
      <c r="H182" s="56">
        <f t="shared" si="80"/>
        <v>6226.25</v>
      </c>
      <c r="I182" s="56">
        <f>SUM(D182:H182)</f>
        <v>35559.479999999996</v>
      </c>
      <c r="J182" s="72"/>
      <c r="K182" s="58"/>
    </row>
    <row r="183" spans="1:11" ht="20.25" customHeight="1" x14ac:dyDescent="0.25">
      <c r="A183" s="161"/>
      <c r="B183" s="130"/>
      <c r="C183" s="55" t="s">
        <v>26</v>
      </c>
      <c r="D183" s="56">
        <f>D188+D198</f>
        <v>0</v>
      </c>
      <c r="E183" s="56">
        <v>0</v>
      </c>
      <c r="F183" s="56">
        <f>F188</f>
        <v>0</v>
      </c>
      <c r="G183" s="56">
        <v>0</v>
      </c>
      <c r="H183" s="56">
        <v>0</v>
      </c>
      <c r="I183" s="56">
        <f>SUM(D183:H183)</f>
        <v>0</v>
      </c>
      <c r="J183" s="72"/>
      <c r="K183" s="58"/>
    </row>
    <row r="184" spans="1:11" ht="24" customHeight="1" x14ac:dyDescent="0.25">
      <c r="A184" s="161"/>
      <c r="B184" s="130"/>
      <c r="C184" s="55" t="s">
        <v>27</v>
      </c>
      <c r="D184" s="56">
        <f>D189+D194</f>
        <v>0</v>
      </c>
      <c r="E184" s="56">
        <f t="shared" ref="E184:H184" si="81">E189+E194</f>
        <v>0</v>
      </c>
      <c r="F184" s="56">
        <f t="shared" si="81"/>
        <v>0</v>
      </c>
      <c r="G184" s="56">
        <f t="shared" si="81"/>
        <v>0</v>
      </c>
      <c r="H184" s="56">
        <f t="shared" si="81"/>
        <v>0</v>
      </c>
      <c r="I184" s="56">
        <f>SUM(D184:H184)</f>
        <v>0</v>
      </c>
      <c r="J184" s="72"/>
      <c r="K184" s="58"/>
    </row>
    <row r="185" spans="1:11" ht="23.25" customHeight="1" x14ac:dyDescent="0.25">
      <c r="A185" s="129" t="s">
        <v>156</v>
      </c>
      <c r="B185" s="140" t="s">
        <v>157</v>
      </c>
      <c r="C185" s="59" t="s">
        <v>25</v>
      </c>
      <c r="D185" s="46">
        <f>D186+D187+D188+D189</f>
        <v>8964.76</v>
      </c>
      <c r="E185" s="46">
        <f t="shared" ref="E185:I185" si="82">E186+E187+E188+E189</f>
        <v>6226.25</v>
      </c>
      <c r="F185" s="46">
        <f t="shared" si="82"/>
        <v>6226.25</v>
      </c>
      <c r="G185" s="46">
        <f t="shared" si="82"/>
        <v>6226.25</v>
      </c>
      <c r="H185" s="46">
        <f t="shared" si="82"/>
        <v>6226.25</v>
      </c>
      <c r="I185" s="46">
        <f t="shared" si="82"/>
        <v>33869.760000000002</v>
      </c>
      <c r="J185" s="73"/>
      <c r="K185" s="58"/>
    </row>
    <row r="186" spans="1:11" ht="21" customHeight="1" x14ac:dyDescent="0.25">
      <c r="A186" s="129"/>
      <c r="B186" s="140"/>
      <c r="C186" s="45" t="s">
        <v>142</v>
      </c>
      <c r="D186" s="46">
        <v>0</v>
      </c>
      <c r="E186" s="46">
        <v>0</v>
      </c>
      <c r="F186" s="61">
        <v>0</v>
      </c>
      <c r="G186" s="61">
        <v>0</v>
      </c>
      <c r="H186" s="61">
        <v>0</v>
      </c>
      <c r="I186" s="61">
        <f t="shared" si="54"/>
        <v>0</v>
      </c>
      <c r="J186" s="73"/>
      <c r="K186" s="58"/>
    </row>
    <row r="187" spans="1:11" ht="22.5" customHeight="1" x14ac:dyDescent="0.25">
      <c r="A187" s="129"/>
      <c r="B187" s="140"/>
      <c r="C187" s="45" t="s">
        <v>143</v>
      </c>
      <c r="D187" s="46">
        <v>8964.76</v>
      </c>
      <c r="E187" s="46">
        <v>6226.25</v>
      </c>
      <c r="F187" s="46">
        <v>6226.25</v>
      </c>
      <c r="G187" s="46">
        <v>6226.25</v>
      </c>
      <c r="H187" s="46">
        <v>6226.25</v>
      </c>
      <c r="I187" s="61">
        <f t="shared" si="54"/>
        <v>33869.760000000002</v>
      </c>
      <c r="J187" s="73"/>
      <c r="K187" s="58"/>
    </row>
    <row r="188" spans="1:11" ht="15.75" x14ac:dyDescent="0.25">
      <c r="A188" s="129"/>
      <c r="B188" s="140"/>
      <c r="C188" s="59" t="s">
        <v>26</v>
      </c>
      <c r="D188" s="46">
        <v>0</v>
      </c>
      <c r="E188" s="46">
        <v>0</v>
      </c>
      <c r="F188" s="61">
        <v>0</v>
      </c>
      <c r="G188" s="61">
        <v>0</v>
      </c>
      <c r="H188" s="61">
        <v>0</v>
      </c>
      <c r="I188" s="61">
        <f t="shared" si="54"/>
        <v>0</v>
      </c>
      <c r="J188" s="73"/>
      <c r="K188" s="58"/>
    </row>
    <row r="189" spans="1:11" ht="15.75" x14ac:dyDescent="0.25">
      <c r="A189" s="129"/>
      <c r="B189" s="140"/>
      <c r="C189" s="59" t="s">
        <v>27</v>
      </c>
      <c r="D189" s="46">
        <v>0</v>
      </c>
      <c r="E189" s="46">
        <v>0</v>
      </c>
      <c r="F189" s="61">
        <v>0</v>
      </c>
      <c r="G189" s="61">
        <v>0</v>
      </c>
      <c r="H189" s="61">
        <v>0</v>
      </c>
      <c r="I189" s="61">
        <f t="shared" si="54"/>
        <v>0</v>
      </c>
      <c r="J189" s="73"/>
      <c r="K189" s="58"/>
    </row>
    <row r="190" spans="1:11" ht="20.25" customHeight="1" x14ac:dyDescent="0.25">
      <c r="A190" s="129" t="s">
        <v>158</v>
      </c>
      <c r="B190" s="140" t="s">
        <v>159</v>
      </c>
      <c r="C190" s="59" t="s">
        <v>25</v>
      </c>
      <c r="D190" s="46">
        <f>D191+D192+D193+D194</f>
        <v>0</v>
      </c>
      <c r="E190" s="46">
        <f t="shared" ref="E190:I190" si="83">E191+E192+E193+E194</f>
        <v>1689.72</v>
      </c>
      <c r="F190" s="46">
        <f t="shared" si="83"/>
        <v>0</v>
      </c>
      <c r="G190" s="46">
        <f t="shared" si="83"/>
        <v>0</v>
      </c>
      <c r="H190" s="46">
        <f t="shared" si="83"/>
        <v>0</v>
      </c>
      <c r="I190" s="46">
        <f t="shared" si="83"/>
        <v>1689.72</v>
      </c>
      <c r="J190" s="73"/>
      <c r="K190" s="58"/>
    </row>
    <row r="191" spans="1:11" ht="14.25" customHeight="1" x14ac:dyDescent="0.25">
      <c r="A191" s="129"/>
      <c r="B191" s="140"/>
      <c r="C191" s="45" t="s">
        <v>142</v>
      </c>
      <c r="D191" s="46">
        <v>0</v>
      </c>
      <c r="E191" s="46">
        <v>0</v>
      </c>
      <c r="F191" s="61">
        <v>0</v>
      </c>
      <c r="G191" s="61">
        <v>0</v>
      </c>
      <c r="H191" s="61">
        <v>0</v>
      </c>
      <c r="I191" s="61">
        <f t="shared" si="54"/>
        <v>0</v>
      </c>
      <c r="J191" s="73"/>
      <c r="K191" s="58"/>
    </row>
    <row r="192" spans="1:11" ht="20.25" customHeight="1" x14ac:dyDescent="0.25">
      <c r="A192" s="129"/>
      <c r="B192" s="140"/>
      <c r="C192" s="45" t="s">
        <v>143</v>
      </c>
      <c r="D192" s="46">
        <v>0</v>
      </c>
      <c r="E192" s="46">
        <v>1689.72</v>
      </c>
      <c r="F192" s="46">
        <v>0</v>
      </c>
      <c r="G192" s="46">
        <v>0</v>
      </c>
      <c r="H192" s="46">
        <v>0</v>
      </c>
      <c r="I192" s="61">
        <f t="shared" si="54"/>
        <v>1689.72</v>
      </c>
      <c r="J192" s="73"/>
      <c r="K192" s="58"/>
    </row>
    <row r="193" spans="1:11" ht="15.75" x14ac:dyDescent="0.25">
      <c r="A193" s="129"/>
      <c r="B193" s="140"/>
      <c r="C193" s="59" t="s">
        <v>26</v>
      </c>
      <c r="D193" s="46">
        <v>0</v>
      </c>
      <c r="E193" s="46">
        <v>0</v>
      </c>
      <c r="F193" s="61">
        <v>0</v>
      </c>
      <c r="G193" s="61">
        <v>0</v>
      </c>
      <c r="H193" s="61">
        <v>0</v>
      </c>
      <c r="I193" s="61">
        <f t="shared" si="54"/>
        <v>0</v>
      </c>
      <c r="J193" s="73"/>
      <c r="K193" s="58"/>
    </row>
    <row r="194" spans="1:11" ht="15.75" customHeight="1" x14ac:dyDescent="0.25">
      <c r="A194" s="129"/>
      <c r="B194" s="140"/>
      <c r="C194" s="59" t="s">
        <v>27</v>
      </c>
      <c r="D194" s="46">
        <v>0</v>
      </c>
      <c r="E194" s="46">
        <v>0</v>
      </c>
      <c r="F194" s="61">
        <v>0</v>
      </c>
      <c r="G194" s="61">
        <v>0</v>
      </c>
      <c r="H194" s="61">
        <v>0</v>
      </c>
      <c r="I194" s="61">
        <f t="shared" si="54"/>
        <v>0</v>
      </c>
      <c r="J194" s="73"/>
      <c r="K194" s="58"/>
    </row>
    <row r="195" spans="1:11" ht="15.75" customHeight="1" x14ac:dyDescent="0.25">
      <c r="A195" s="131" t="s">
        <v>215</v>
      </c>
      <c r="B195" s="164" t="s">
        <v>207</v>
      </c>
      <c r="C195" s="55" t="s">
        <v>25</v>
      </c>
      <c r="D195" s="56">
        <f>D196+D197+D198+D199</f>
        <v>0</v>
      </c>
      <c r="E195" s="56">
        <f t="shared" ref="E195:I195" si="84">E196+E197+E198+E199</f>
        <v>3167.1099999999997</v>
      </c>
      <c r="F195" s="56">
        <f t="shared" si="84"/>
        <v>2263.42</v>
      </c>
      <c r="G195" s="56">
        <f t="shared" si="84"/>
        <v>2186.84</v>
      </c>
      <c r="H195" s="56">
        <f t="shared" si="84"/>
        <v>100</v>
      </c>
      <c r="I195" s="56">
        <f t="shared" si="84"/>
        <v>7717.3700000000008</v>
      </c>
      <c r="J195" s="72"/>
      <c r="K195" s="58"/>
    </row>
    <row r="196" spans="1:11" ht="15.75" customHeight="1" x14ac:dyDescent="0.25">
      <c r="A196" s="132"/>
      <c r="B196" s="165"/>
      <c r="C196" s="57" t="s">
        <v>142</v>
      </c>
      <c r="D196" s="56">
        <v>0</v>
      </c>
      <c r="E196" s="56">
        <v>0</v>
      </c>
      <c r="F196" s="56">
        <f>F201</f>
        <v>0</v>
      </c>
      <c r="G196" s="56">
        <v>0</v>
      </c>
      <c r="H196" s="56">
        <v>0</v>
      </c>
      <c r="I196" s="56">
        <v>0</v>
      </c>
      <c r="J196" s="72"/>
      <c r="K196" s="58"/>
    </row>
    <row r="197" spans="1:11" ht="15.75" customHeight="1" x14ac:dyDescent="0.25">
      <c r="A197" s="132"/>
      <c r="B197" s="165"/>
      <c r="C197" s="57" t="s">
        <v>143</v>
      </c>
      <c r="D197" s="56">
        <v>0</v>
      </c>
      <c r="E197" s="91">
        <f>E202</f>
        <v>2383.14</v>
      </c>
      <c r="F197" s="62">
        <f>F202</f>
        <v>2229.0500000000002</v>
      </c>
      <c r="G197" s="62">
        <v>2186.84</v>
      </c>
      <c r="H197" s="62">
        <v>0</v>
      </c>
      <c r="I197" s="62">
        <f>SUM(D197:H197)</f>
        <v>6799.0300000000007</v>
      </c>
      <c r="J197" s="70"/>
      <c r="K197" s="58"/>
    </row>
    <row r="198" spans="1:11" ht="15.75" customHeight="1" x14ac:dyDescent="0.25">
      <c r="A198" s="132"/>
      <c r="B198" s="165"/>
      <c r="C198" s="55" t="s">
        <v>26</v>
      </c>
      <c r="D198" s="56">
        <v>0</v>
      </c>
      <c r="E198" s="56">
        <f>E203</f>
        <v>783.97</v>
      </c>
      <c r="F198" s="62">
        <f>F203</f>
        <v>34.369999999999997</v>
      </c>
      <c r="G198" s="62">
        <v>0</v>
      </c>
      <c r="H198" s="62">
        <v>100</v>
      </c>
      <c r="I198" s="62">
        <f>SUM(D198:H198)</f>
        <v>918.34</v>
      </c>
      <c r="J198" s="72"/>
      <c r="K198" s="58"/>
    </row>
    <row r="199" spans="1:11" ht="15.75" customHeight="1" x14ac:dyDescent="0.25">
      <c r="A199" s="133"/>
      <c r="B199" s="166"/>
      <c r="C199" s="55" t="s">
        <v>27</v>
      </c>
      <c r="D199" s="56">
        <v>0</v>
      </c>
      <c r="E199" s="56">
        <v>0</v>
      </c>
      <c r="F199" s="62">
        <f>F204</f>
        <v>0</v>
      </c>
      <c r="G199" s="62">
        <v>0</v>
      </c>
      <c r="H199" s="62">
        <v>0</v>
      </c>
      <c r="I199" s="62">
        <f>SUM(D199:H199)</f>
        <v>0</v>
      </c>
      <c r="J199" s="72"/>
      <c r="K199" s="58"/>
    </row>
    <row r="200" spans="1:11" ht="15.75" customHeight="1" x14ac:dyDescent="0.25">
      <c r="A200" s="131" t="s">
        <v>216</v>
      </c>
      <c r="B200" s="141" t="s">
        <v>208</v>
      </c>
      <c r="C200" s="55" t="s">
        <v>25</v>
      </c>
      <c r="D200" s="56">
        <f>D201+D202+D203+D204</f>
        <v>0</v>
      </c>
      <c r="E200" s="56">
        <f t="shared" ref="E200:I200" si="85">E201+E202+E203+E204</f>
        <v>3167.1099999999997</v>
      </c>
      <c r="F200" s="56">
        <f t="shared" si="85"/>
        <v>2263.42</v>
      </c>
      <c r="G200" s="56">
        <f t="shared" si="85"/>
        <v>2186.84</v>
      </c>
      <c r="H200" s="56">
        <f t="shared" si="85"/>
        <v>100</v>
      </c>
      <c r="I200" s="56">
        <f t="shared" si="85"/>
        <v>7717.3700000000008</v>
      </c>
      <c r="J200" s="72"/>
      <c r="K200" s="58"/>
    </row>
    <row r="201" spans="1:11" ht="15.75" customHeight="1" x14ac:dyDescent="0.25">
      <c r="A201" s="132"/>
      <c r="B201" s="142"/>
      <c r="C201" s="45" t="s">
        <v>142</v>
      </c>
      <c r="D201" s="46">
        <v>0</v>
      </c>
      <c r="E201" s="46">
        <v>0</v>
      </c>
      <c r="F201" s="61">
        <v>0</v>
      </c>
      <c r="G201" s="61">
        <v>0</v>
      </c>
      <c r="H201" s="61">
        <v>0</v>
      </c>
      <c r="I201" s="61">
        <f>SUM(D201:H201)</f>
        <v>0</v>
      </c>
      <c r="J201" s="73"/>
      <c r="K201" s="58"/>
    </row>
    <row r="202" spans="1:11" ht="15.75" customHeight="1" x14ac:dyDescent="0.25">
      <c r="A202" s="132"/>
      <c r="B202" s="142"/>
      <c r="C202" s="45" t="s">
        <v>143</v>
      </c>
      <c r="D202" s="46">
        <v>0</v>
      </c>
      <c r="E202" s="92">
        <v>2383.14</v>
      </c>
      <c r="F202" s="61">
        <v>2229.0500000000002</v>
      </c>
      <c r="G202" s="61">
        <v>2186.84</v>
      </c>
      <c r="H202" s="61">
        <v>0</v>
      </c>
      <c r="I202" s="61">
        <f t="shared" ref="I202:I204" si="86">SUM(D202:H202)</f>
        <v>6799.0300000000007</v>
      </c>
      <c r="J202" s="81"/>
      <c r="K202" s="58"/>
    </row>
    <row r="203" spans="1:11" ht="15.75" customHeight="1" x14ac:dyDescent="0.25">
      <c r="A203" s="132"/>
      <c r="B203" s="142"/>
      <c r="C203" s="59" t="s">
        <v>26</v>
      </c>
      <c r="D203" s="46">
        <v>0</v>
      </c>
      <c r="E203" s="46">
        <f>122.1+661.87</f>
        <v>783.97</v>
      </c>
      <c r="F203" s="61">
        <f>0+34.37</f>
        <v>34.369999999999997</v>
      </c>
      <c r="G203" s="61">
        <v>0</v>
      </c>
      <c r="H203" s="61">
        <v>100</v>
      </c>
      <c r="I203" s="61">
        <f t="shared" si="86"/>
        <v>918.34</v>
      </c>
      <c r="J203" s="73"/>
      <c r="K203" s="58"/>
    </row>
    <row r="204" spans="1:11" ht="15.75" customHeight="1" x14ac:dyDescent="0.25">
      <c r="A204" s="133"/>
      <c r="B204" s="143"/>
      <c r="C204" s="59" t="s">
        <v>27</v>
      </c>
      <c r="D204" s="46">
        <v>0</v>
      </c>
      <c r="E204" s="46">
        <v>0</v>
      </c>
      <c r="F204" s="61">
        <v>0</v>
      </c>
      <c r="G204" s="61">
        <v>0</v>
      </c>
      <c r="H204" s="61">
        <v>0</v>
      </c>
      <c r="I204" s="61">
        <f t="shared" si="86"/>
        <v>0</v>
      </c>
      <c r="J204" s="73"/>
      <c r="K204" s="58"/>
    </row>
    <row r="205" spans="1:11" ht="21.75" customHeight="1" x14ac:dyDescent="0.25">
      <c r="A205" s="161" t="s">
        <v>160</v>
      </c>
      <c r="B205" s="130" t="s">
        <v>192</v>
      </c>
      <c r="C205" s="55" t="s">
        <v>25</v>
      </c>
      <c r="D205" s="56">
        <f>D210+D240+D270</f>
        <v>28739.599999999999</v>
      </c>
      <c r="E205" s="56">
        <f>E210+E240+E270+E260+E265</f>
        <v>23993.980000000003</v>
      </c>
      <c r="F205" s="56">
        <f>F210+F240+F270+F265</f>
        <v>18276.310000000001</v>
      </c>
      <c r="G205" s="56">
        <f>G210+G240+G270+G265</f>
        <v>18717.09</v>
      </c>
      <c r="H205" s="56">
        <f>H210+H240+H270+H265</f>
        <v>23981.3</v>
      </c>
      <c r="I205" s="56">
        <f>I210+I240+I270+I260+I265</f>
        <v>113708.28</v>
      </c>
      <c r="J205" s="72"/>
      <c r="K205" s="58"/>
    </row>
    <row r="206" spans="1:11" ht="27" customHeight="1" x14ac:dyDescent="0.25">
      <c r="A206" s="161"/>
      <c r="B206" s="130"/>
      <c r="C206" s="57" t="s">
        <v>142</v>
      </c>
      <c r="D206" s="56">
        <f>D211+D241+D271</f>
        <v>0</v>
      </c>
      <c r="E206" s="56">
        <f t="shared" ref="E206:I207" si="87">E211+E241+E271</f>
        <v>0</v>
      </c>
      <c r="F206" s="56">
        <f t="shared" si="87"/>
        <v>0</v>
      </c>
      <c r="G206" s="56">
        <f t="shared" si="87"/>
        <v>0</v>
      </c>
      <c r="H206" s="56">
        <f t="shared" si="87"/>
        <v>0</v>
      </c>
      <c r="I206" s="56">
        <f t="shared" si="87"/>
        <v>0</v>
      </c>
      <c r="J206" s="72"/>
      <c r="K206" s="58"/>
    </row>
    <row r="207" spans="1:11" ht="21.75" customHeight="1" x14ac:dyDescent="0.25">
      <c r="A207" s="161"/>
      <c r="B207" s="130"/>
      <c r="C207" s="57" t="s">
        <v>143</v>
      </c>
      <c r="D207" s="56">
        <f>D212+D242+D272</f>
        <v>6929.3099999999995</v>
      </c>
      <c r="E207" s="56">
        <f t="shared" si="87"/>
        <v>0</v>
      </c>
      <c r="F207" s="56">
        <f t="shared" si="87"/>
        <v>0</v>
      </c>
      <c r="G207" s="56">
        <f t="shared" si="87"/>
        <v>0</v>
      </c>
      <c r="H207" s="56">
        <f t="shared" si="87"/>
        <v>0</v>
      </c>
      <c r="I207" s="56">
        <f t="shared" si="87"/>
        <v>6929.3099999999995</v>
      </c>
      <c r="J207" s="72"/>
      <c r="K207" s="58"/>
    </row>
    <row r="208" spans="1:11" ht="37.5" customHeight="1" x14ac:dyDescent="0.25">
      <c r="A208" s="161"/>
      <c r="B208" s="130"/>
      <c r="C208" s="55" t="s">
        <v>26</v>
      </c>
      <c r="D208" s="56">
        <f>D213+D243+D273</f>
        <v>21810.29</v>
      </c>
      <c r="E208" s="56">
        <f>E213+E243+E273+E268</f>
        <v>23993.980000000003</v>
      </c>
      <c r="F208" s="56">
        <f>F213+F243+F273+F268</f>
        <v>18276.310000000001</v>
      </c>
      <c r="G208" s="56">
        <f>G213+G243+G273+G268</f>
        <v>18717.09</v>
      </c>
      <c r="H208" s="56">
        <f>H213+H243+H273+H268</f>
        <v>23981.3</v>
      </c>
      <c r="I208" s="56">
        <f>I213+I243+I273+I268</f>
        <v>106778.97000000002</v>
      </c>
      <c r="J208" s="72"/>
      <c r="K208" s="58"/>
    </row>
    <row r="209" spans="1:11" ht="15.75" x14ac:dyDescent="0.25">
      <c r="A209" s="161"/>
      <c r="B209" s="130"/>
      <c r="C209" s="55" t="s">
        <v>27</v>
      </c>
      <c r="D209" s="56">
        <f>D214+D244+D274</f>
        <v>0</v>
      </c>
      <c r="E209" s="56">
        <f>E214+E244+E274</f>
        <v>0</v>
      </c>
      <c r="F209" s="56">
        <f>F214+F244+F274</f>
        <v>0</v>
      </c>
      <c r="G209" s="56">
        <f>G214+G244+G274</f>
        <v>0</v>
      </c>
      <c r="H209" s="56">
        <f>H214+H244+H274</f>
        <v>0</v>
      </c>
      <c r="I209" s="56">
        <f>I214+I244+I274</f>
        <v>0</v>
      </c>
      <c r="J209" s="72"/>
      <c r="K209" s="58"/>
    </row>
    <row r="210" spans="1:11" ht="27.75" customHeight="1" x14ac:dyDescent="0.25">
      <c r="A210" s="131" t="s">
        <v>32</v>
      </c>
      <c r="B210" s="147" t="s">
        <v>129</v>
      </c>
      <c r="C210" s="59" t="s">
        <v>25</v>
      </c>
      <c r="D210" s="56">
        <f>D215+D220+D225+D230+D235</f>
        <v>28602.5</v>
      </c>
      <c r="E210" s="56">
        <f>E215+E220+E225+E230+E235</f>
        <v>23356.930000000004</v>
      </c>
      <c r="F210" s="56">
        <f>F215+F220+F225+F230+F235</f>
        <v>16977.510000000002</v>
      </c>
      <c r="G210" s="56">
        <f>G215+G220+G225+G230+G235</f>
        <v>17418.29</v>
      </c>
      <c r="H210" s="56">
        <f>H215+H220+H225+H230+H235</f>
        <v>22682.5</v>
      </c>
      <c r="I210" s="56">
        <f t="shared" ref="I210" si="88">I215+I220+I225+I230+I235</f>
        <v>109037.73000000001</v>
      </c>
      <c r="J210" s="72"/>
      <c r="K210" s="58"/>
    </row>
    <row r="211" spans="1:11" ht="15.75" x14ac:dyDescent="0.25">
      <c r="A211" s="132"/>
      <c r="B211" s="148"/>
      <c r="C211" s="45" t="s">
        <v>142</v>
      </c>
      <c r="D211" s="56">
        <f t="shared" ref="D211:I214" si="89">D216+D221+D226+D231+D236</f>
        <v>0</v>
      </c>
      <c r="E211" s="56">
        <f t="shared" si="89"/>
        <v>0</v>
      </c>
      <c r="F211" s="56">
        <f t="shared" si="89"/>
        <v>0</v>
      </c>
      <c r="G211" s="56">
        <f t="shared" si="89"/>
        <v>0</v>
      </c>
      <c r="H211" s="56">
        <f t="shared" si="89"/>
        <v>0</v>
      </c>
      <c r="I211" s="56">
        <f t="shared" si="89"/>
        <v>0</v>
      </c>
      <c r="J211" s="72"/>
      <c r="K211" s="58"/>
    </row>
    <row r="212" spans="1:11" ht="15.75" x14ac:dyDescent="0.25">
      <c r="A212" s="132"/>
      <c r="B212" s="148"/>
      <c r="C212" s="45" t="s">
        <v>143</v>
      </c>
      <c r="D212" s="56">
        <f t="shared" si="89"/>
        <v>6929.3099999999995</v>
      </c>
      <c r="E212" s="56">
        <f t="shared" si="89"/>
        <v>0</v>
      </c>
      <c r="F212" s="56">
        <f t="shared" si="89"/>
        <v>0</v>
      </c>
      <c r="G212" s="56">
        <f t="shared" si="89"/>
        <v>0</v>
      </c>
      <c r="H212" s="56">
        <f t="shared" si="89"/>
        <v>0</v>
      </c>
      <c r="I212" s="56">
        <f t="shared" si="89"/>
        <v>6929.3099999999995</v>
      </c>
      <c r="J212" s="72"/>
      <c r="K212" s="58"/>
    </row>
    <row r="213" spans="1:11" ht="40.5" customHeight="1" x14ac:dyDescent="0.25">
      <c r="A213" s="132"/>
      <c r="B213" s="148"/>
      <c r="C213" s="59" t="s">
        <v>26</v>
      </c>
      <c r="D213" s="56">
        <f t="shared" ref="D213:I213" si="90">D218+D223+D228+D233+D238</f>
        <v>21673.190000000002</v>
      </c>
      <c r="E213" s="56">
        <f t="shared" si="90"/>
        <v>23356.930000000004</v>
      </c>
      <c r="F213" s="56">
        <f t="shared" si="90"/>
        <v>16977.510000000002</v>
      </c>
      <c r="G213" s="56">
        <f t="shared" si="90"/>
        <v>17418.29</v>
      </c>
      <c r="H213" s="56">
        <f t="shared" si="90"/>
        <v>22682.5</v>
      </c>
      <c r="I213" s="56">
        <f t="shared" si="90"/>
        <v>102108.42000000001</v>
      </c>
      <c r="J213" s="72"/>
      <c r="K213" s="58"/>
    </row>
    <row r="214" spans="1:11" ht="15.75" x14ac:dyDescent="0.25">
      <c r="A214" s="133"/>
      <c r="B214" s="149"/>
      <c r="C214" s="59" t="s">
        <v>27</v>
      </c>
      <c r="D214" s="56">
        <f t="shared" si="89"/>
        <v>0</v>
      </c>
      <c r="E214" s="56">
        <f t="shared" si="89"/>
        <v>0</v>
      </c>
      <c r="F214" s="56">
        <f t="shared" si="89"/>
        <v>0</v>
      </c>
      <c r="G214" s="56">
        <f t="shared" si="89"/>
        <v>0</v>
      </c>
      <c r="H214" s="56">
        <f t="shared" si="89"/>
        <v>0</v>
      </c>
      <c r="I214" s="56">
        <f t="shared" si="89"/>
        <v>0</v>
      </c>
      <c r="J214" s="72"/>
      <c r="K214" s="58"/>
    </row>
    <row r="215" spans="1:11" ht="27" customHeight="1" x14ac:dyDescent="0.25">
      <c r="A215" s="131" t="s">
        <v>153</v>
      </c>
      <c r="B215" s="137" t="s">
        <v>12</v>
      </c>
      <c r="C215" s="59" t="s">
        <v>25</v>
      </c>
      <c r="D215" s="46">
        <f>D216+D217+D218+D219</f>
        <v>0</v>
      </c>
      <c r="E215" s="46">
        <f t="shared" ref="E215:I215" si="91">E216+E217+E218+E219</f>
        <v>0</v>
      </c>
      <c r="F215" s="46">
        <f t="shared" si="91"/>
        <v>0</v>
      </c>
      <c r="G215" s="46">
        <f t="shared" si="91"/>
        <v>0</v>
      </c>
      <c r="H215" s="46">
        <f t="shared" si="91"/>
        <v>0</v>
      </c>
      <c r="I215" s="46">
        <f t="shared" si="91"/>
        <v>0</v>
      </c>
      <c r="J215" s="73"/>
      <c r="K215" s="58"/>
    </row>
    <row r="216" spans="1:11" ht="15.75" x14ac:dyDescent="0.25">
      <c r="A216" s="132"/>
      <c r="B216" s="138"/>
      <c r="C216" s="45" t="s">
        <v>142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61">
        <f t="shared" ref="I216:I219" si="92">SUM(D216:H216)</f>
        <v>0</v>
      </c>
      <c r="J216" s="73"/>
      <c r="K216" s="58"/>
    </row>
    <row r="217" spans="1:11" ht="21.75" customHeight="1" x14ac:dyDescent="0.25">
      <c r="A217" s="132"/>
      <c r="B217" s="138"/>
      <c r="C217" s="45" t="s">
        <v>143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61">
        <f t="shared" si="92"/>
        <v>0</v>
      </c>
      <c r="J217" s="73"/>
      <c r="K217" s="58"/>
    </row>
    <row r="218" spans="1:11" ht="25.5" customHeight="1" x14ac:dyDescent="0.25">
      <c r="A218" s="132"/>
      <c r="B218" s="138"/>
      <c r="C218" s="59" t="s">
        <v>26</v>
      </c>
      <c r="D218" s="46">
        <f>80-80</f>
        <v>0</v>
      </c>
      <c r="E218" s="46">
        <v>0</v>
      </c>
      <c r="F218" s="46">
        <v>0</v>
      </c>
      <c r="G218" s="46">
        <v>0</v>
      </c>
      <c r="H218" s="46">
        <v>0</v>
      </c>
      <c r="I218" s="61">
        <f t="shared" si="92"/>
        <v>0</v>
      </c>
      <c r="J218" s="73"/>
      <c r="K218" s="58"/>
    </row>
    <row r="219" spans="1:11" ht="21.75" customHeight="1" x14ac:dyDescent="0.25">
      <c r="A219" s="133"/>
      <c r="B219" s="139"/>
      <c r="C219" s="59" t="s">
        <v>27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61">
        <f t="shared" si="92"/>
        <v>0</v>
      </c>
      <c r="J219" s="73"/>
      <c r="K219" s="58"/>
    </row>
    <row r="220" spans="1:11" ht="20.25" customHeight="1" x14ac:dyDescent="0.25">
      <c r="A220" s="129" t="s">
        <v>134</v>
      </c>
      <c r="B220" s="140" t="s">
        <v>39</v>
      </c>
      <c r="C220" s="59" t="s">
        <v>25</v>
      </c>
      <c r="D220" s="46">
        <f>D221+D222+D223+D224</f>
        <v>21603.200000000001</v>
      </c>
      <c r="E220" s="46">
        <f t="shared" ref="E220:I220" si="93">E221+E222+E223+E224</f>
        <v>23304.930000000004</v>
      </c>
      <c r="F220" s="46">
        <f t="shared" si="93"/>
        <v>16977.510000000002</v>
      </c>
      <c r="G220" s="46">
        <f t="shared" si="93"/>
        <v>17418.29</v>
      </c>
      <c r="H220" s="46">
        <f t="shared" si="93"/>
        <v>22672.5</v>
      </c>
      <c r="I220" s="46">
        <f t="shared" si="93"/>
        <v>101976.43000000001</v>
      </c>
      <c r="J220" s="73"/>
      <c r="K220" s="58"/>
    </row>
    <row r="221" spans="1:11" ht="24" customHeight="1" x14ac:dyDescent="0.25">
      <c r="A221" s="129"/>
      <c r="B221" s="140"/>
      <c r="C221" s="45" t="s">
        <v>142</v>
      </c>
      <c r="D221" s="46">
        <v>0</v>
      </c>
      <c r="E221" s="46">
        <v>0</v>
      </c>
      <c r="F221" s="61">
        <v>0</v>
      </c>
      <c r="G221" s="61">
        <v>0</v>
      </c>
      <c r="H221" s="61">
        <v>0</v>
      </c>
      <c r="I221" s="61">
        <f t="shared" ref="I221:I231" si="94">SUM(D221:H221)</f>
        <v>0</v>
      </c>
      <c r="J221" s="73"/>
      <c r="K221" s="58"/>
    </row>
    <row r="222" spans="1:11" ht="17.25" customHeight="1" x14ac:dyDescent="0.25">
      <c r="A222" s="129"/>
      <c r="B222" s="140"/>
      <c r="C222" s="45" t="s">
        <v>143</v>
      </c>
      <c r="D222" s="46">
        <v>0</v>
      </c>
      <c r="E222" s="46">
        <v>0</v>
      </c>
      <c r="F222" s="61">
        <v>0</v>
      </c>
      <c r="G222" s="61">
        <v>0</v>
      </c>
      <c r="H222" s="61">
        <v>0</v>
      </c>
      <c r="I222" s="61">
        <f t="shared" si="94"/>
        <v>0</v>
      </c>
      <c r="J222" s="73"/>
      <c r="K222" s="58"/>
    </row>
    <row r="223" spans="1:11" ht="30.75" customHeight="1" x14ac:dyDescent="0.25">
      <c r="A223" s="129"/>
      <c r="B223" s="140"/>
      <c r="C223" s="59" t="s">
        <v>26</v>
      </c>
      <c r="D223" s="46">
        <v>21603.200000000001</v>
      </c>
      <c r="E223" s="46">
        <f>22647.4+24.39+309.24+515+210-E268</f>
        <v>23304.930000000004</v>
      </c>
      <c r="F223" s="61">
        <f>18180.81- 1203.3</f>
        <v>16977.510000000002</v>
      </c>
      <c r="G223" s="61">
        <f>18621.59-1203.3</f>
        <v>17418.29</v>
      </c>
      <c r="H223" s="61">
        <f>23875.8-1203.3</f>
        <v>22672.5</v>
      </c>
      <c r="I223" s="61">
        <f t="shared" si="94"/>
        <v>101976.43000000001</v>
      </c>
      <c r="J223" s="73"/>
      <c r="K223" s="58"/>
    </row>
    <row r="224" spans="1:11" ht="22.5" customHeight="1" x14ac:dyDescent="0.25">
      <c r="A224" s="129"/>
      <c r="B224" s="140"/>
      <c r="C224" s="59" t="s">
        <v>27</v>
      </c>
      <c r="D224" s="46">
        <v>0</v>
      </c>
      <c r="E224" s="46">
        <v>0</v>
      </c>
      <c r="F224" s="61">
        <v>0</v>
      </c>
      <c r="G224" s="61">
        <v>0</v>
      </c>
      <c r="H224" s="61">
        <v>0</v>
      </c>
      <c r="I224" s="61">
        <f t="shared" si="94"/>
        <v>0</v>
      </c>
      <c r="J224" s="73"/>
      <c r="K224" s="58"/>
    </row>
    <row r="225" spans="1:11" ht="22.5" customHeight="1" x14ac:dyDescent="0.25">
      <c r="A225" s="162" t="s">
        <v>161</v>
      </c>
      <c r="B225" s="140" t="s">
        <v>44</v>
      </c>
      <c r="C225" s="59" t="s">
        <v>25</v>
      </c>
      <c r="D225" s="46">
        <f>D226+D227+D228+D229</f>
        <v>0</v>
      </c>
      <c r="E225" s="46">
        <f>E226+E227+E228+E229</f>
        <v>52</v>
      </c>
      <c r="F225" s="46">
        <f t="shared" ref="F225:I225" si="95">F226+F227+F228+F229</f>
        <v>0</v>
      </c>
      <c r="G225" s="46">
        <f t="shared" si="95"/>
        <v>0</v>
      </c>
      <c r="H225" s="46">
        <f t="shared" si="95"/>
        <v>0</v>
      </c>
      <c r="I225" s="46">
        <f t="shared" si="95"/>
        <v>52</v>
      </c>
      <c r="J225" s="73"/>
      <c r="K225" s="58"/>
    </row>
    <row r="226" spans="1:11" ht="23.25" customHeight="1" x14ac:dyDescent="0.25">
      <c r="A226" s="162"/>
      <c r="B226" s="140"/>
      <c r="C226" s="45" t="s">
        <v>142</v>
      </c>
      <c r="D226" s="46">
        <v>0</v>
      </c>
      <c r="E226" s="46">
        <v>0</v>
      </c>
      <c r="F226" s="61">
        <v>0</v>
      </c>
      <c r="G226" s="61">
        <v>0</v>
      </c>
      <c r="H226" s="61">
        <v>0</v>
      </c>
      <c r="I226" s="61">
        <f t="shared" si="94"/>
        <v>0</v>
      </c>
      <c r="J226" s="73"/>
      <c r="K226" s="58"/>
    </row>
    <row r="227" spans="1:11" ht="22.5" customHeight="1" x14ac:dyDescent="0.25">
      <c r="A227" s="162"/>
      <c r="B227" s="140"/>
      <c r="C227" s="45" t="s">
        <v>143</v>
      </c>
      <c r="D227" s="46">
        <v>0</v>
      </c>
      <c r="E227" s="46">
        <v>0</v>
      </c>
      <c r="F227" s="61">
        <v>0</v>
      </c>
      <c r="G227" s="61">
        <v>0</v>
      </c>
      <c r="H227" s="61">
        <v>0</v>
      </c>
      <c r="I227" s="61">
        <f t="shared" si="94"/>
        <v>0</v>
      </c>
      <c r="J227" s="73"/>
      <c r="K227" s="58"/>
    </row>
    <row r="228" spans="1:11" ht="15.75" customHeight="1" x14ac:dyDescent="0.25">
      <c r="A228" s="162"/>
      <c r="B228" s="140"/>
      <c r="C228" s="59" t="s">
        <v>26</v>
      </c>
      <c r="D228" s="46">
        <v>0</v>
      </c>
      <c r="E228" s="46">
        <v>52</v>
      </c>
      <c r="F228" s="61">
        <v>0</v>
      </c>
      <c r="G228" s="61">
        <v>0</v>
      </c>
      <c r="H228" s="61">
        <v>0</v>
      </c>
      <c r="I228" s="61">
        <f t="shared" si="94"/>
        <v>52</v>
      </c>
      <c r="J228" s="73"/>
      <c r="K228" s="58"/>
    </row>
    <row r="229" spans="1:11" ht="32.25" customHeight="1" x14ac:dyDescent="0.25">
      <c r="A229" s="162"/>
      <c r="B229" s="140"/>
      <c r="C229" s="59" t="s">
        <v>27</v>
      </c>
      <c r="D229" s="46">
        <v>0</v>
      </c>
      <c r="E229" s="46">
        <v>0</v>
      </c>
      <c r="F229" s="61">
        <v>0</v>
      </c>
      <c r="G229" s="61">
        <v>0</v>
      </c>
      <c r="H229" s="61">
        <v>0</v>
      </c>
      <c r="I229" s="61">
        <f t="shared" si="94"/>
        <v>0</v>
      </c>
      <c r="J229" s="73"/>
      <c r="K229" s="58"/>
    </row>
    <row r="230" spans="1:11" ht="23.25" customHeight="1" x14ac:dyDescent="0.25">
      <c r="A230" s="162" t="s">
        <v>162</v>
      </c>
      <c r="B230" s="140" t="s">
        <v>86</v>
      </c>
      <c r="C230" s="59" t="s">
        <v>25</v>
      </c>
      <c r="D230" s="46">
        <f>D231+D232+D233+D234</f>
        <v>0</v>
      </c>
      <c r="E230" s="46">
        <f t="shared" ref="E230:I230" si="96">E231+E232+E233+E234</f>
        <v>0</v>
      </c>
      <c r="F230" s="46">
        <f t="shared" si="96"/>
        <v>0</v>
      </c>
      <c r="G230" s="46">
        <f t="shared" si="96"/>
        <v>0</v>
      </c>
      <c r="H230" s="46">
        <f t="shared" si="96"/>
        <v>10</v>
      </c>
      <c r="I230" s="46">
        <f t="shared" si="96"/>
        <v>10</v>
      </c>
      <c r="J230" s="73"/>
      <c r="K230" s="58"/>
    </row>
    <row r="231" spans="1:11" ht="23.25" customHeight="1" x14ac:dyDescent="0.25">
      <c r="A231" s="162"/>
      <c r="B231" s="140"/>
      <c r="C231" s="45" t="s">
        <v>142</v>
      </c>
      <c r="D231" s="46">
        <v>0</v>
      </c>
      <c r="E231" s="46">
        <v>0</v>
      </c>
      <c r="F231" s="61">
        <v>0</v>
      </c>
      <c r="G231" s="61">
        <v>0</v>
      </c>
      <c r="H231" s="61">
        <v>0</v>
      </c>
      <c r="I231" s="61">
        <f t="shared" si="94"/>
        <v>0</v>
      </c>
      <c r="J231" s="73"/>
      <c r="K231" s="58"/>
    </row>
    <row r="232" spans="1:11" ht="22.5" customHeight="1" x14ac:dyDescent="0.25">
      <c r="A232" s="162"/>
      <c r="B232" s="140"/>
      <c r="C232" s="45" t="s">
        <v>143</v>
      </c>
      <c r="D232" s="46">
        <v>0</v>
      </c>
      <c r="E232" s="46">
        <v>0</v>
      </c>
      <c r="F232" s="61">
        <v>0</v>
      </c>
      <c r="G232" s="61">
        <v>0</v>
      </c>
      <c r="H232" s="61">
        <v>0</v>
      </c>
      <c r="I232" s="61">
        <f t="shared" ref="I232:I292" si="97">SUM(D232:H232)</f>
        <v>0</v>
      </c>
      <c r="J232" s="73"/>
      <c r="K232" s="58"/>
    </row>
    <row r="233" spans="1:11" ht="15.75" customHeight="1" x14ac:dyDescent="0.25">
      <c r="A233" s="162"/>
      <c r="B233" s="140"/>
      <c r="C233" s="59" t="s">
        <v>26</v>
      </c>
      <c r="D233" s="46">
        <v>0</v>
      </c>
      <c r="E233" s="46">
        <v>0</v>
      </c>
      <c r="F233" s="61">
        <v>0</v>
      </c>
      <c r="G233" s="61">
        <v>0</v>
      </c>
      <c r="H233" s="61">
        <v>10</v>
      </c>
      <c r="I233" s="61">
        <f t="shared" si="97"/>
        <v>10</v>
      </c>
      <c r="J233" s="73"/>
      <c r="K233" s="58"/>
    </row>
    <row r="234" spans="1:11" ht="23.25" customHeight="1" x14ac:dyDescent="0.25">
      <c r="A234" s="162"/>
      <c r="B234" s="140"/>
      <c r="C234" s="59" t="s">
        <v>27</v>
      </c>
      <c r="D234" s="46">
        <v>0</v>
      </c>
      <c r="E234" s="46">
        <v>0</v>
      </c>
      <c r="F234" s="61">
        <v>0</v>
      </c>
      <c r="G234" s="61">
        <v>0</v>
      </c>
      <c r="H234" s="61">
        <v>0</v>
      </c>
      <c r="I234" s="61">
        <f t="shared" si="97"/>
        <v>0</v>
      </c>
      <c r="J234" s="73"/>
      <c r="K234" s="58"/>
    </row>
    <row r="235" spans="1:11" ht="23.25" customHeight="1" x14ac:dyDescent="0.25">
      <c r="A235" s="167" t="s">
        <v>183</v>
      </c>
      <c r="B235" s="141" t="s">
        <v>182</v>
      </c>
      <c r="C235" s="59" t="s">
        <v>25</v>
      </c>
      <c r="D235" s="46">
        <f>D236+D237+D238+D239</f>
        <v>6999.2999999999993</v>
      </c>
      <c r="E235" s="46">
        <f t="shared" ref="E235:I235" si="98">E236+E237+E238+E239</f>
        <v>0</v>
      </c>
      <c r="F235" s="46">
        <f t="shared" si="98"/>
        <v>0</v>
      </c>
      <c r="G235" s="46">
        <f t="shared" si="98"/>
        <v>0</v>
      </c>
      <c r="H235" s="46">
        <f t="shared" si="98"/>
        <v>0</v>
      </c>
      <c r="I235" s="46">
        <f t="shared" si="98"/>
        <v>6999.2999999999993</v>
      </c>
      <c r="J235" s="73"/>
      <c r="K235" s="58"/>
    </row>
    <row r="236" spans="1:11" ht="23.25" customHeight="1" x14ac:dyDescent="0.25">
      <c r="A236" s="168"/>
      <c r="B236" s="142"/>
      <c r="C236" s="45" t="s">
        <v>142</v>
      </c>
      <c r="D236" s="46">
        <v>0</v>
      </c>
      <c r="E236" s="46">
        <v>0</v>
      </c>
      <c r="F236" s="61">
        <v>0</v>
      </c>
      <c r="G236" s="61">
        <v>0</v>
      </c>
      <c r="H236" s="61">
        <v>0</v>
      </c>
      <c r="I236" s="61">
        <f t="shared" ref="I236:I239" si="99">SUM(D236:H236)</f>
        <v>0</v>
      </c>
      <c r="J236" s="73"/>
      <c r="K236" s="58"/>
    </row>
    <row r="237" spans="1:11" ht="23.25" customHeight="1" x14ac:dyDescent="0.25">
      <c r="A237" s="168"/>
      <c r="B237" s="142"/>
      <c r="C237" s="45" t="s">
        <v>143</v>
      </c>
      <c r="D237" s="46">
        <f>9900-2970.69</f>
        <v>6929.3099999999995</v>
      </c>
      <c r="E237" s="46">
        <v>0</v>
      </c>
      <c r="F237" s="61">
        <v>0</v>
      </c>
      <c r="G237" s="61">
        <v>0</v>
      </c>
      <c r="H237" s="61">
        <v>0</v>
      </c>
      <c r="I237" s="61">
        <f t="shared" si="99"/>
        <v>6929.3099999999995</v>
      </c>
      <c r="J237" s="73"/>
      <c r="K237" s="58"/>
    </row>
    <row r="238" spans="1:11" ht="23.25" customHeight="1" x14ac:dyDescent="0.25">
      <c r="A238" s="168"/>
      <c r="B238" s="142"/>
      <c r="C238" s="59" t="s">
        <v>26</v>
      </c>
      <c r="D238" s="46">
        <v>69.989999999999995</v>
      </c>
      <c r="E238" s="46">
        <v>0</v>
      </c>
      <c r="F238" s="61">
        <v>0</v>
      </c>
      <c r="G238" s="61">
        <v>0</v>
      </c>
      <c r="H238" s="61">
        <v>0</v>
      </c>
      <c r="I238" s="61">
        <f t="shared" si="99"/>
        <v>69.989999999999995</v>
      </c>
      <c r="J238" s="73"/>
      <c r="K238" s="58"/>
    </row>
    <row r="239" spans="1:11" ht="23.25" customHeight="1" x14ac:dyDescent="0.25">
      <c r="A239" s="169"/>
      <c r="B239" s="143"/>
      <c r="C239" s="59" t="s">
        <v>27</v>
      </c>
      <c r="D239" s="46">
        <v>0</v>
      </c>
      <c r="E239" s="46">
        <v>0</v>
      </c>
      <c r="F239" s="61">
        <v>0</v>
      </c>
      <c r="G239" s="61">
        <v>0</v>
      </c>
      <c r="H239" s="61">
        <v>0</v>
      </c>
      <c r="I239" s="61">
        <f t="shared" si="99"/>
        <v>0</v>
      </c>
      <c r="J239" s="73"/>
      <c r="K239" s="58"/>
    </row>
    <row r="240" spans="1:11" ht="23.25" customHeight="1" x14ac:dyDescent="0.25">
      <c r="A240" s="167" t="s">
        <v>33</v>
      </c>
      <c r="B240" s="147" t="s">
        <v>132</v>
      </c>
      <c r="C240" s="55" t="s">
        <v>25</v>
      </c>
      <c r="D240" s="56">
        <f>D245+D250+D255</f>
        <v>137.1</v>
      </c>
      <c r="E240" s="56">
        <f t="shared" ref="E240:I240" si="100">E245+E250+E255</f>
        <v>110.3</v>
      </c>
      <c r="F240" s="56">
        <f t="shared" si="100"/>
        <v>95.5</v>
      </c>
      <c r="G240" s="56">
        <f t="shared" si="100"/>
        <v>95.5</v>
      </c>
      <c r="H240" s="56">
        <f t="shared" si="100"/>
        <v>95.5</v>
      </c>
      <c r="I240" s="56">
        <f t="shared" si="100"/>
        <v>533.9</v>
      </c>
      <c r="J240" s="72"/>
      <c r="K240" s="58"/>
    </row>
    <row r="241" spans="1:11" ht="23.25" customHeight="1" x14ac:dyDescent="0.25">
      <c r="A241" s="168"/>
      <c r="B241" s="148"/>
      <c r="C241" s="57" t="s">
        <v>142</v>
      </c>
      <c r="D241" s="56">
        <f t="shared" ref="D241:I244" si="101">D246+D251+D256</f>
        <v>0</v>
      </c>
      <c r="E241" s="56">
        <f t="shared" si="101"/>
        <v>0</v>
      </c>
      <c r="F241" s="56">
        <f t="shared" si="101"/>
        <v>0</v>
      </c>
      <c r="G241" s="56">
        <f t="shared" si="101"/>
        <v>0</v>
      </c>
      <c r="H241" s="56">
        <f t="shared" si="101"/>
        <v>0</v>
      </c>
      <c r="I241" s="56">
        <f t="shared" si="101"/>
        <v>0</v>
      </c>
      <c r="J241" s="72"/>
      <c r="K241" s="58"/>
    </row>
    <row r="242" spans="1:11" ht="23.25" customHeight="1" x14ac:dyDescent="0.25">
      <c r="A242" s="168"/>
      <c r="B242" s="148"/>
      <c r="C242" s="57" t="s">
        <v>143</v>
      </c>
      <c r="D242" s="56">
        <f t="shared" si="101"/>
        <v>0</v>
      </c>
      <c r="E242" s="56">
        <f t="shared" si="101"/>
        <v>0</v>
      </c>
      <c r="F242" s="56">
        <f t="shared" si="101"/>
        <v>0</v>
      </c>
      <c r="G242" s="56">
        <f t="shared" si="101"/>
        <v>0</v>
      </c>
      <c r="H242" s="56">
        <f t="shared" si="101"/>
        <v>0</v>
      </c>
      <c r="I242" s="56">
        <f t="shared" si="101"/>
        <v>0</v>
      </c>
      <c r="J242" s="72"/>
      <c r="K242" s="58"/>
    </row>
    <row r="243" spans="1:11" ht="23.25" customHeight="1" x14ac:dyDescent="0.25">
      <c r="A243" s="168"/>
      <c r="B243" s="148"/>
      <c r="C243" s="55" t="s">
        <v>26</v>
      </c>
      <c r="D243" s="56">
        <f>D248+D253+D258</f>
        <v>137.1</v>
      </c>
      <c r="E243" s="56">
        <f>E248+E253+E258+E263</f>
        <v>235.95</v>
      </c>
      <c r="F243" s="56">
        <f t="shared" si="101"/>
        <v>95.5</v>
      </c>
      <c r="G243" s="56">
        <f t="shared" si="101"/>
        <v>95.5</v>
      </c>
      <c r="H243" s="56">
        <f t="shared" si="101"/>
        <v>95.5</v>
      </c>
      <c r="I243" s="56">
        <f>I248+I253+I258+I263</f>
        <v>659.55</v>
      </c>
      <c r="J243" s="72"/>
      <c r="K243" s="58"/>
    </row>
    <row r="244" spans="1:11" ht="23.25" customHeight="1" x14ac:dyDescent="0.25">
      <c r="A244" s="169"/>
      <c r="B244" s="149"/>
      <c r="C244" s="55" t="s">
        <v>27</v>
      </c>
      <c r="D244" s="56">
        <f t="shared" si="101"/>
        <v>0</v>
      </c>
      <c r="E244" s="56">
        <f t="shared" si="101"/>
        <v>0</v>
      </c>
      <c r="F244" s="56">
        <f t="shared" si="101"/>
        <v>0</v>
      </c>
      <c r="G244" s="56">
        <f t="shared" si="101"/>
        <v>0</v>
      </c>
      <c r="H244" s="56">
        <f t="shared" si="101"/>
        <v>0</v>
      </c>
      <c r="I244" s="56">
        <f t="shared" si="101"/>
        <v>0</v>
      </c>
      <c r="J244" s="72"/>
      <c r="K244" s="58"/>
    </row>
    <row r="245" spans="1:11" ht="23.25" customHeight="1" x14ac:dyDescent="0.25">
      <c r="A245" s="162" t="s">
        <v>163</v>
      </c>
      <c r="B245" s="140" t="s">
        <v>14</v>
      </c>
      <c r="C245" s="59" t="s">
        <v>25</v>
      </c>
      <c r="D245" s="46">
        <f>D246+D247+D248+D249</f>
        <v>79.3</v>
      </c>
      <c r="E245" s="46">
        <f t="shared" ref="E245:I245" si="102">E246+E247+E248+E249</f>
        <v>85.5</v>
      </c>
      <c r="F245" s="46">
        <f t="shared" si="102"/>
        <v>85.5</v>
      </c>
      <c r="G245" s="46">
        <f t="shared" si="102"/>
        <v>85.5</v>
      </c>
      <c r="H245" s="46">
        <f t="shared" si="102"/>
        <v>85.5</v>
      </c>
      <c r="I245" s="46">
        <f t="shared" si="102"/>
        <v>421.3</v>
      </c>
      <c r="J245" s="73"/>
      <c r="K245" s="58"/>
    </row>
    <row r="246" spans="1:11" ht="26.25" customHeight="1" x14ac:dyDescent="0.25">
      <c r="A246" s="162"/>
      <c r="B246" s="140"/>
      <c r="C246" s="45" t="s">
        <v>142</v>
      </c>
      <c r="D246" s="46">
        <v>0</v>
      </c>
      <c r="E246" s="46">
        <v>0</v>
      </c>
      <c r="F246" s="61">
        <v>0</v>
      </c>
      <c r="G246" s="61">
        <v>0</v>
      </c>
      <c r="H246" s="61">
        <v>0</v>
      </c>
      <c r="I246" s="61">
        <f t="shared" si="97"/>
        <v>0</v>
      </c>
      <c r="J246" s="73"/>
      <c r="K246" s="58"/>
    </row>
    <row r="247" spans="1:11" ht="21" customHeight="1" x14ac:dyDescent="0.25">
      <c r="A247" s="162"/>
      <c r="B247" s="140"/>
      <c r="C247" s="45" t="s">
        <v>143</v>
      </c>
      <c r="D247" s="46">
        <v>0</v>
      </c>
      <c r="E247" s="46">
        <v>0</v>
      </c>
      <c r="F247" s="61">
        <v>0</v>
      </c>
      <c r="G247" s="61">
        <v>0</v>
      </c>
      <c r="H247" s="61">
        <v>0</v>
      </c>
      <c r="I247" s="61">
        <f t="shared" si="97"/>
        <v>0</v>
      </c>
      <c r="J247" s="73"/>
      <c r="K247" s="58"/>
    </row>
    <row r="248" spans="1:11" ht="15.75" customHeight="1" x14ac:dyDescent="0.25">
      <c r="A248" s="162"/>
      <c r="B248" s="140"/>
      <c r="C248" s="59" t="s">
        <v>26</v>
      </c>
      <c r="D248" s="46">
        <v>79.3</v>
      </c>
      <c r="E248" s="46">
        <v>85.5</v>
      </c>
      <c r="F248" s="61">
        <v>85.5</v>
      </c>
      <c r="G248" s="61">
        <v>85.5</v>
      </c>
      <c r="H248" s="61">
        <v>85.5</v>
      </c>
      <c r="I248" s="61">
        <f t="shared" si="97"/>
        <v>421.3</v>
      </c>
      <c r="J248" s="73"/>
      <c r="K248" s="58"/>
    </row>
    <row r="249" spans="1:11" ht="20.25" customHeight="1" x14ac:dyDescent="0.25">
      <c r="A249" s="162"/>
      <c r="B249" s="140"/>
      <c r="C249" s="59" t="s">
        <v>27</v>
      </c>
      <c r="D249" s="46">
        <v>0</v>
      </c>
      <c r="E249" s="46">
        <v>0</v>
      </c>
      <c r="F249" s="61">
        <v>0</v>
      </c>
      <c r="G249" s="61">
        <v>0</v>
      </c>
      <c r="H249" s="61">
        <v>0</v>
      </c>
      <c r="I249" s="61">
        <f t="shared" si="97"/>
        <v>0</v>
      </c>
      <c r="J249" s="73"/>
      <c r="K249" s="58"/>
    </row>
    <row r="250" spans="1:11" ht="22.15" customHeight="1" x14ac:dyDescent="0.25">
      <c r="A250" s="162" t="s">
        <v>138</v>
      </c>
      <c r="B250" s="140" t="s">
        <v>11</v>
      </c>
      <c r="C250" s="59" t="s">
        <v>25</v>
      </c>
      <c r="D250" s="46">
        <f>D251+D252+D253+D254</f>
        <v>57.8</v>
      </c>
      <c r="E250" s="46">
        <f t="shared" ref="E250:I250" si="103">E251+E252+E253+E254</f>
        <v>24.8</v>
      </c>
      <c r="F250" s="46">
        <f t="shared" si="103"/>
        <v>10</v>
      </c>
      <c r="G250" s="46">
        <f t="shared" si="103"/>
        <v>10</v>
      </c>
      <c r="H250" s="46">
        <f t="shared" si="103"/>
        <v>10</v>
      </c>
      <c r="I250" s="46">
        <f t="shared" si="103"/>
        <v>112.6</v>
      </c>
      <c r="J250" s="73"/>
      <c r="K250" s="58"/>
    </row>
    <row r="251" spans="1:11" ht="24" customHeight="1" x14ac:dyDescent="0.25">
      <c r="A251" s="162"/>
      <c r="B251" s="140"/>
      <c r="C251" s="45" t="s">
        <v>142</v>
      </c>
      <c r="D251" s="46">
        <v>0</v>
      </c>
      <c r="E251" s="46">
        <v>0</v>
      </c>
      <c r="F251" s="61">
        <v>0</v>
      </c>
      <c r="G251" s="61">
        <v>0</v>
      </c>
      <c r="H251" s="61">
        <v>0</v>
      </c>
      <c r="I251" s="61">
        <f t="shared" si="97"/>
        <v>0</v>
      </c>
      <c r="J251" s="73"/>
      <c r="K251" s="58"/>
    </row>
    <row r="252" spans="1:11" ht="19.5" customHeight="1" x14ac:dyDescent="0.25">
      <c r="A252" s="162"/>
      <c r="B252" s="140"/>
      <c r="C252" s="45" t="s">
        <v>143</v>
      </c>
      <c r="D252" s="46">
        <v>0</v>
      </c>
      <c r="E252" s="46">
        <v>0</v>
      </c>
      <c r="F252" s="61">
        <v>0</v>
      </c>
      <c r="G252" s="61">
        <v>0</v>
      </c>
      <c r="H252" s="61">
        <v>0</v>
      </c>
      <c r="I252" s="61">
        <f t="shared" si="97"/>
        <v>0</v>
      </c>
      <c r="J252" s="73"/>
      <c r="K252" s="58"/>
    </row>
    <row r="253" spans="1:11" ht="15.75" customHeight="1" x14ac:dyDescent="0.25">
      <c r="A253" s="162"/>
      <c r="B253" s="140"/>
      <c r="C253" s="59" t="s">
        <v>26</v>
      </c>
      <c r="D253" s="46">
        <v>57.8</v>
      </c>
      <c r="E253" s="46">
        <v>24.8</v>
      </c>
      <c r="F253" s="61">
        <v>10</v>
      </c>
      <c r="G253" s="61">
        <v>10</v>
      </c>
      <c r="H253" s="61">
        <v>10</v>
      </c>
      <c r="I253" s="61">
        <f t="shared" si="97"/>
        <v>112.6</v>
      </c>
      <c r="J253" s="73"/>
      <c r="K253" s="58"/>
    </row>
    <row r="254" spans="1:11" ht="30.75" customHeight="1" x14ac:dyDescent="0.25">
      <c r="A254" s="162"/>
      <c r="B254" s="140"/>
      <c r="C254" s="59" t="s">
        <v>27</v>
      </c>
      <c r="D254" s="46">
        <v>0</v>
      </c>
      <c r="E254" s="46">
        <v>0</v>
      </c>
      <c r="F254" s="61">
        <v>0</v>
      </c>
      <c r="G254" s="61">
        <v>0</v>
      </c>
      <c r="H254" s="61">
        <v>0</v>
      </c>
      <c r="I254" s="61">
        <f t="shared" si="97"/>
        <v>0</v>
      </c>
      <c r="J254" s="73"/>
      <c r="K254" s="58"/>
    </row>
    <row r="255" spans="1:11" ht="22.5" customHeight="1" x14ac:dyDescent="0.25">
      <c r="A255" s="162" t="s">
        <v>139</v>
      </c>
      <c r="B255" s="140" t="s">
        <v>37</v>
      </c>
      <c r="C255" s="59" t="s">
        <v>25</v>
      </c>
      <c r="D255" s="46">
        <f>D256+D257+D258+D259</f>
        <v>0</v>
      </c>
      <c r="E255" s="46">
        <f t="shared" ref="E255:I255" si="104">E256+E257+E258+E259</f>
        <v>0</v>
      </c>
      <c r="F255" s="46">
        <f t="shared" si="104"/>
        <v>0</v>
      </c>
      <c r="G255" s="46">
        <f t="shared" si="104"/>
        <v>0</v>
      </c>
      <c r="H255" s="46">
        <f t="shared" si="104"/>
        <v>0</v>
      </c>
      <c r="I255" s="46">
        <f t="shared" si="104"/>
        <v>0</v>
      </c>
      <c r="J255" s="73"/>
      <c r="K255" s="58"/>
    </row>
    <row r="256" spans="1:11" ht="29.25" customHeight="1" x14ac:dyDescent="0.25">
      <c r="A256" s="162"/>
      <c r="B256" s="140"/>
      <c r="C256" s="45" t="s">
        <v>142</v>
      </c>
      <c r="D256" s="46">
        <v>0</v>
      </c>
      <c r="E256" s="46">
        <v>0</v>
      </c>
      <c r="F256" s="61">
        <v>0</v>
      </c>
      <c r="G256" s="61">
        <v>0</v>
      </c>
      <c r="H256" s="61">
        <v>0</v>
      </c>
      <c r="I256" s="61">
        <f t="shared" si="97"/>
        <v>0</v>
      </c>
      <c r="J256" s="73"/>
      <c r="K256" s="58"/>
    </row>
    <row r="257" spans="1:11" ht="24.75" customHeight="1" x14ac:dyDescent="0.25">
      <c r="A257" s="162"/>
      <c r="B257" s="140"/>
      <c r="C257" s="45" t="s">
        <v>143</v>
      </c>
      <c r="D257" s="46">
        <v>0</v>
      </c>
      <c r="E257" s="46">
        <v>0</v>
      </c>
      <c r="F257" s="61">
        <v>0</v>
      </c>
      <c r="G257" s="61">
        <v>0</v>
      </c>
      <c r="H257" s="61">
        <v>0</v>
      </c>
      <c r="I257" s="61">
        <f t="shared" si="97"/>
        <v>0</v>
      </c>
      <c r="J257" s="73"/>
      <c r="K257" s="58"/>
    </row>
    <row r="258" spans="1:11" ht="24.75" customHeight="1" x14ac:dyDescent="0.25">
      <c r="A258" s="162"/>
      <c r="B258" s="140"/>
      <c r="C258" s="59" t="s">
        <v>26</v>
      </c>
      <c r="D258" s="46">
        <v>0</v>
      </c>
      <c r="E258" s="46">
        <v>0</v>
      </c>
      <c r="F258" s="61">
        <v>0</v>
      </c>
      <c r="G258" s="61">
        <v>0</v>
      </c>
      <c r="H258" s="61">
        <v>0</v>
      </c>
      <c r="I258" s="61">
        <f t="shared" si="97"/>
        <v>0</v>
      </c>
      <c r="J258" s="73"/>
      <c r="K258" s="58"/>
    </row>
    <row r="259" spans="1:11" ht="24" customHeight="1" x14ac:dyDescent="0.25">
      <c r="A259" s="162"/>
      <c r="B259" s="140"/>
      <c r="C259" s="59" t="s">
        <v>27</v>
      </c>
      <c r="D259" s="46">
        <v>0</v>
      </c>
      <c r="E259" s="46">
        <v>0</v>
      </c>
      <c r="F259" s="61">
        <v>0</v>
      </c>
      <c r="G259" s="61">
        <v>0</v>
      </c>
      <c r="H259" s="61">
        <v>0</v>
      </c>
      <c r="I259" s="61">
        <f t="shared" si="97"/>
        <v>0</v>
      </c>
      <c r="J259" s="73"/>
      <c r="K259" s="58"/>
    </row>
    <row r="260" spans="1:11" ht="24" customHeight="1" x14ac:dyDescent="0.25">
      <c r="A260" s="167" t="s">
        <v>220</v>
      </c>
      <c r="B260" s="141" t="s">
        <v>82</v>
      </c>
      <c r="C260" s="59" t="s">
        <v>25</v>
      </c>
      <c r="D260" s="46">
        <v>0</v>
      </c>
      <c r="E260" s="46">
        <f>E261+E262+E263+E264</f>
        <v>125.65</v>
      </c>
      <c r="F260" s="61">
        <v>0</v>
      </c>
      <c r="G260" s="61">
        <v>0</v>
      </c>
      <c r="H260" s="61">
        <v>0</v>
      </c>
      <c r="I260" s="61">
        <f t="shared" si="97"/>
        <v>125.65</v>
      </c>
      <c r="J260" s="73"/>
      <c r="K260" s="58"/>
    </row>
    <row r="261" spans="1:11" ht="24" customHeight="1" x14ac:dyDescent="0.25">
      <c r="A261" s="168"/>
      <c r="B261" s="142"/>
      <c r="C261" s="45" t="s">
        <v>142</v>
      </c>
      <c r="D261" s="46">
        <v>0</v>
      </c>
      <c r="E261" s="46">
        <v>0</v>
      </c>
      <c r="F261" s="61">
        <v>0</v>
      </c>
      <c r="G261" s="61">
        <v>0</v>
      </c>
      <c r="H261" s="61">
        <v>0</v>
      </c>
      <c r="I261" s="61">
        <f t="shared" si="97"/>
        <v>0</v>
      </c>
      <c r="J261" s="73"/>
      <c r="K261" s="58"/>
    </row>
    <row r="262" spans="1:11" ht="24" customHeight="1" x14ac:dyDescent="0.25">
      <c r="A262" s="168"/>
      <c r="B262" s="142"/>
      <c r="C262" s="45" t="s">
        <v>143</v>
      </c>
      <c r="D262" s="46">
        <v>0</v>
      </c>
      <c r="E262" s="46">
        <v>0</v>
      </c>
      <c r="F262" s="61">
        <v>0</v>
      </c>
      <c r="G262" s="61">
        <v>0</v>
      </c>
      <c r="H262" s="61">
        <v>0</v>
      </c>
      <c r="I262" s="61">
        <f t="shared" si="97"/>
        <v>0</v>
      </c>
      <c r="J262" s="73"/>
      <c r="K262" s="58"/>
    </row>
    <row r="263" spans="1:11" ht="24" customHeight="1" x14ac:dyDescent="0.25">
      <c r="A263" s="168"/>
      <c r="B263" s="142"/>
      <c r="C263" s="59" t="s">
        <v>221</v>
      </c>
      <c r="D263" s="46">
        <v>0</v>
      </c>
      <c r="E263" s="46">
        <f>0+125.65</f>
        <v>125.65</v>
      </c>
      <c r="F263" s="61">
        <v>0</v>
      </c>
      <c r="G263" s="61">
        <v>0</v>
      </c>
      <c r="H263" s="61">
        <v>0</v>
      </c>
      <c r="I263" s="61">
        <f t="shared" si="97"/>
        <v>125.65</v>
      </c>
      <c r="J263" s="73"/>
      <c r="K263" s="58"/>
    </row>
    <row r="264" spans="1:11" ht="24" customHeight="1" x14ac:dyDescent="0.25">
      <c r="A264" s="169"/>
      <c r="B264" s="143"/>
      <c r="C264" s="59" t="s">
        <v>27</v>
      </c>
      <c r="D264" s="46">
        <v>0</v>
      </c>
      <c r="E264" s="46">
        <v>0</v>
      </c>
      <c r="F264" s="61">
        <v>0</v>
      </c>
      <c r="G264" s="61">
        <v>0</v>
      </c>
      <c r="H264" s="61">
        <v>0</v>
      </c>
      <c r="I264" s="61"/>
      <c r="J264" s="73"/>
      <c r="K264" s="58"/>
    </row>
    <row r="265" spans="1:11" ht="24" customHeight="1" x14ac:dyDescent="0.25">
      <c r="A265" s="167" t="s">
        <v>223</v>
      </c>
      <c r="B265" s="141" t="s">
        <v>225</v>
      </c>
      <c r="C265" s="59" t="s">
        <v>25</v>
      </c>
      <c r="D265" s="46">
        <f>D266+D267+D268+D269</f>
        <v>0</v>
      </c>
      <c r="E265" s="46">
        <f t="shared" ref="E265:I265" si="105">E266+E267+E268+E269</f>
        <v>401.1</v>
      </c>
      <c r="F265" s="46">
        <f t="shared" si="105"/>
        <v>1203.3</v>
      </c>
      <c r="G265" s="46">
        <f t="shared" si="105"/>
        <v>1203.3</v>
      </c>
      <c r="H265" s="46">
        <f t="shared" si="105"/>
        <v>1203.3</v>
      </c>
      <c r="I265" s="46">
        <f t="shared" si="105"/>
        <v>4011</v>
      </c>
      <c r="J265" s="73"/>
      <c r="K265" s="58"/>
    </row>
    <row r="266" spans="1:11" ht="24" customHeight="1" x14ac:dyDescent="0.25">
      <c r="A266" s="168"/>
      <c r="B266" s="142"/>
      <c r="C266" s="45" t="s">
        <v>142</v>
      </c>
      <c r="D266" s="46">
        <v>0</v>
      </c>
      <c r="E266" s="46">
        <v>0</v>
      </c>
      <c r="F266" s="61">
        <v>0</v>
      </c>
      <c r="G266" s="61">
        <v>0</v>
      </c>
      <c r="H266" s="61">
        <v>0</v>
      </c>
      <c r="I266" s="61">
        <v>0</v>
      </c>
      <c r="J266" s="73"/>
      <c r="K266" s="58"/>
    </row>
    <row r="267" spans="1:11" ht="24" customHeight="1" x14ac:dyDescent="0.25">
      <c r="A267" s="168"/>
      <c r="B267" s="142"/>
      <c r="C267" s="45" t="s">
        <v>143</v>
      </c>
      <c r="D267" s="46">
        <v>0</v>
      </c>
      <c r="E267" s="46">
        <v>0</v>
      </c>
      <c r="F267" s="61">
        <v>0</v>
      </c>
      <c r="G267" s="61">
        <v>0</v>
      </c>
      <c r="H267" s="61">
        <v>0</v>
      </c>
      <c r="I267" s="61">
        <v>0</v>
      </c>
      <c r="J267" s="73"/>
      <c r="K267" s="58"/>
    </row>
    <row r="268" spans="1:11" ht="24" customHeight="1" x14ac:dyDescent="0.25">
      <c r="A268" s="168"/>
      <c r="B268" s="142"/>
      <c r="C268" s="59" t="s">
        <v>221</v>
      </c>
      <c r="D268" s="46">
        <v>0</v>
      </c>
      <c r="E268" s="46">
        <v>401.1</v>
      </c>
      <c r="F268" s="61">
        <v>1203.3</v>
      </c>
      <c r="G268" s="61">
        <v>1203.3</v>
      </c>
      <c r="H268" s="61">
        <v>1203.3</v>
      </c>
      <c r="I268" s="61">
        <f>D268+E268+F268+G268+H268</f>
        <v>4011</v>
      </c>
      <c r="J268" s="73"/>
      <c r="K268" s="58"/>
    </row>
    <row r="269" spans="1:11" ht="24" customHeight="1" x14ac:dyDescent="0.25">
      <c r="A269" s="169"/>
      <c r="B269" s="143"/>
      <c r="C269" s="59" t="s">
        <v>27</v>
      </c>
      <c r="D269" s="46">
        <v>0</v>
      </c>
      <c r="E269" s="46">
        <v>0</v>
      </c>
      <c r="F269" s="61">
        <v>0</v>
      </c>
      <c r="G269" s="61">
        <v>0</v>
      </c>
      <c r="H269" s="61">
        <v>0</v>
      </c>
      <c r="I269" s="61">
        <v>0</v>
      </c>
      <c r="J269" s="73"/>
      <c r="K269" s="58"/>
    </row>
    <row r="270" spans="1:11" ht="23.25" customHeight="1" x14ac:dyDescent="0.25">
      <c r="A270" s="179"/>
      <c r="B270" s="164" t="s">
        <v>209</v>
      </c>
      <c r="C270" s="55" t="s">
        <v>25</v>
      </c>
      <c r="D270" s="56">
        <v>0</v>
      </c>
      <c r="E270" s="56">
        <f>E274+E273+E272+E271</f>
        <v>0</v>
      </c>
      <c r="F270" s="62">
        <v>0</v>
      </c>
      <c r="G270" s="62">
        <v>0</v>
      </c>
      <c r="H270" s="62">
        <v>0</v>
      </c>
      <c r="I270" s="62">
        <f>SUM(D270:H270)</f>
        <v>0</v>
      </c>
      <c r="J270" s="72"/>
      <c r="K270" s="58"/>
    </row>
    <row r="271" spans="1:11" ht="23.25" customHeight="1" x14ac:dyDescent="0.25">
      <c r="A271" s="180"/>
      <c r="B271" s="165"/>
      <c r="C271" s="57" t="s">
        <v>142</v>
      </c>
      <c r="D271" s="56">
        <v>0</v>
      </c>
      <c r="E271" s="56">
        <v>0</v>
      </c>
      <c r="F271" s="62">
        <v>0</v>
      </c>
      <c r="G271" s="62">
        <v>0</v>
      </c>
      <c r="H271" s="62">
        <v>0</v>
      </c>
      <c r="I271" s="62">
        <f t="shared" ref="I271:I274" si="106">SUM(D271:H271)</f>
        <v>0</v>
      </c>
      <c r="J271" s="72"/>
      <c r="K271" s="58"/>
    </row>
    <row r="272" spans="1:11" ht="23.25" customHeight="1" x14ac:dyDescent="0.25">
      <c r="A272" s="180"/>
      <c r="B272" s="165"/>
      <c r="C272" s="57" t="s">
        <v>143</v>
      </c>
      <c r="D272" s="56">
        <v>0</v>
      </c>
      <c r="E272" s="56">
        <v>0</v>
      </c>
      <c r="F272" s="62">
        <v>0</v>
      </c>
      <c r="G272" s="62">
        <v>0</v>
      </c>
      <c r="H272" s="62">
        <v>0</v>
      </c>
      <c r="I272" s="62">
        <f t="shared" si="106"/>
        <v>0</v>
      </c>
      <c r="J272" s="72"/>
      <c r="K272" s="58"/>
    </row>
    <row r="273" spans="1:11" ht="23.25" customHeight="1" x14ac:dyDescent="0.25">
      <c r="A273" s="180"/>
      <c r="B273" s="165"/>
      <c r="C273" s="55" t="s">
        <v>26</v>
      </c>
      <c r="D273" s="56">
        <v>0</v>
      </c>
      <c r="E273" s="56">
        <v>0</v>
      </c>
      <c r="F273" s="62">
        <v>0</v>
      </c>
      <c r="G273" s="62">
        <v>0</v>
      </c>
      <c r="H273" s="62">
        <v>0</v>
      </c>
      <c r="I273" s="62">
        <f t="shared" si="106"/>
        <v>0</v>
      </c>
      <c r="J273" s="72"/>
      <c r="K273" s="58"/>
    </row>
    <row r="274" spans="1:11" ht="23.25" customHeight="1" x14ac:dyDescent="0.25">
      <c r="A274" s="181"/>
      <c r="B274" s="166"/>
      <c r="C274" s="55" t="s">
        <v>27</v>
      </c>
      <c r="D274" s="56">
        <v>0</v>
      </c>
      <c r="E274" s="56">
        <v>0</v>
      </c>
      <c r="F274" s="62">
        <v>0</v>
      </c>
      <c r="G274" s="62">
        <v>0</v>
      </c>
      <c r="H274" s="62">
        <v>0</v>
      </c>
      <c r="I274" s="62">
        <f t="shared" si="106"/>
        <v>0</v>
      </c>
      <c r="J274" s="72"/>
      <c r="K274" s="58"/>
    </row>
    <row r="275" spans="1:11" ht="23.25" customHeight="1" x14ac:dyDescent="0.25">
      <c r="A275" s="179"/>
      <c r="B275" s="141" t="s">
        <v>193</v>
      </c>
      <c r="C275" s="59" t="s">
        <v>25</v>
      </c>
      <c r="D275" s="46">
        <v>0</v>
      </c>
      <c r="E275" s="46">
        <f>E279+E278+E277+E276</f>
        <v>0</v>
      </c>
      <c r="F275" s="61">
        <v>0</v>
      </c>
      <c r="G275" s="61">
        <v>0</v>
      </c>
      <c r="H275" s="61">
        <v>0</v>
      </c>
      <c r="I275" s="61">
        <f>SUM(D275:H275)</f>
        <v>0</v>
      </c>
      <c r="J275" s="73"/>
      <c r="K275" s="58"/>
    </row>
    <row r="276" spans="1:11" ht="23.25" customHeight="1" x14ac:dyDescent="0.25">
      <c r="A276" s="180"/>
      <c r="B276" s="142"/>
      <c r="C276" s="45" t="s">
        <v>142</v>
      </c>
      <c r="D276" s="46">
        <v>0</v>
      </c>
      <c r="E276" s="46">
        <v>0</v>
      </c>
      <c r="F276" s="61">
        <v>0</v>
      </c>
      <c r="G276" s="61">
        <v>0</v>
      </c>
      <c r="H276" s="61">
        <v>0</v>
      </c>
      <c r="I276" s="61">
        <f t="shared" ref="I276:I279" si="107">SUM(D276:H276)</f>
        <v>0</v>
      </c>
      <c r="J276" s="73"/>
      <c r="K276" s="58"/>
    </row>
    <row r="277" spans="1:11" ht="23.25" customHeight="1" x14ac:dyDescent="0.25">
      <c r="A277" s="180"/>
      <c r="B277" s="142"/>
      <c r="C277" s="45" t="s">
        <v>143</v>
      </c>
      <c r="D277" s="46">
        <v>0</v>
      </c>
      <c r="E277" s="46">
        <v>0</v>
      </c>
      <c r="F277" s="61">
        <v>0</v>
      </c>
      <c r="G277" s="61">
        <v>0</v>
      </c>
      <c r="H277" s="61">
        <v>0</v>
      </c>
      <c r="I277" s="61">
        <f t="shared" si="107"/>
        <v>0</v>
      </c>
      <c r="J277" s="73"/>
      <c r="K277" s="58"/>
    </row>
    <row r="278" spans="1:11" ht="23.25" customHeight="1" x14ac:dyDescent="0.25">
      <c r="A278" s="180"/>
      <c r="B278" s="142"/>
      <c r="C278" s="59" t="s">
        <v>26</v>
      </c>
      <c r="D278" s="46">
        <v>0</v>
      </c>
      <c r="E278" s="46">
        <v>0</v>
      </c>
      <c r="F278" s="61">
        <v>0</v>
      </c>
      <c r="G278" s="61">
        <v>0</v>
      </c>
      <c r="H278" s="61">
        <v>0</v>
      </c>
      <c r="I278" s="61">
        <f t="shared" si="107"/>
        <v>0</v>
      </c>
      <c r="J278" s="73"/>
      <c r="K278" s="58"/>
    </row>
    <row r="279" spans="1:11" ht="23.25" customHeight="1" x14ac:dyDescent="0.25">
      <c r="A279" s="181"/>
      <c r="B279" s="143"/>
      <c r="C279" s="59" t="s">
        <v>27</v>
      </c>
      <c r="D279" s="46">
        <v>0</v>
      </c>
      <c r="E279" s="46">
        <v>0</v>
      </c>
      <c r="F279" s="61">
        <v>0</v>
      </c>
      <c r="G279" s="61">
        <v>0</v>
      </c>
      <c r="H279" s="61">
        <v>0</v>
      </c>
      <c r="I279" s="61">
        <f t="shared" si="107"/>
        <v>0</v>
      </c>
      <c r="J279" s="73"/>
      <c r="K279" s="58"/>
    </row>
    <row r="280" spans="1:11" ht="23.25" customHeight="1" x14ac:dyDescent="0.25">
      <c r="A280" s="163" t="s">
        <v>164</v>
      </c>
      <c r="B280" s="130" t="s">
        <v>17</v>
      </c>
      <c r="C280" s="55" t="s">
        <v>25</v>
      </c>
      <c r="D280" s="56">
        <f>D285+D310+D320</f>
        <v>21209.079000000002</v>
      </c>
      <c r="E280" s="56">
        <f t="shared" ref="E280:I280" si="108">E285+E310+E320</f>
        <v>23311.25</v>
      </c>
      <c r="F280" s="56">
        <f t="shared" si="108"/>
        <v>21749.4</v>
      </c>
      <c r="G280" s="56">
        <f t="shared" si="108"/>
        <v>21741.4</v>
      </c>
      <c r="H280" s="56">
        <f t="shared" si="108"/>
        <v>21530.300000000003</v>
      </c>
      <c r="I280" s="56">
        <f t="shared" si="108"/>
        <v>109541.429</v>
      </c>
      <c r="J280" s="72"/>
      <c r="K280" s="58"/>
    </row>
    <row r="281" spans="1:11" ht="26.25" customHeight="1" x14ac:dyDescent="0.25">
      <c r="A281" s="163"/>
      <c r="B281" s="130"/>
      <c r="C281" s="57" t="s">
        <v>142</v>
      </c>
      <c r="D281" s="56">
        <f t="shared" ref="D281:I284" si="109">D286+D311+D321</f>
        <v>0</v>
      </c>
      <c r="E281" s="56">
        <f t="shared" si="109"/>
        <v>0</v>
      </c>
      <c r="F281" s="56">
        <f t="shared" si="109"/>
        <v>0</v>
      </c>
      <c r="G281" s="56">
        <f t="shared" si="109"/>
        <v>0</v>
      </c>
      <c r="H281" s="56">
        <f t="shared" si="109"/>
        <v>0</v>
      </c>
      <c r="I281" s="56">
        <f t="shared" si="109"/>
        <v>0</v>
      </c>
      <c r="J281" s="72"/>
      <c r="K281" s="58"/>
    </row>
    <row r="282" spans="1:11" ht="18.75" customHeight="1" x14ac:dyDescent="0.25">
      <c r="A282" s="163"/>
      <c r="B282" s="130"/>
      <c r="C282" s="57" t="s">
        <v>143</v>
      </c>
      <c r="D282" s="56">
        <f t="shared" si="109"/>
        <v>1938.4</v>
      </c>
      <c r="E282" s="56">
        <f t="shared" si="109"/>
        <v>2460</v>
      </c>
      <c r="F282" s="56">
        <f t="shared" si="109"/>
        <v>2460</v>
      </c>
      <c r="G282" s="56">
        <f t="shared" si="109"/>
        <v>2460</v>
      </c>
      <c r="H282" s="56">
        <f t="shared" si="109"/>
        <v>2460</v>
      </c>
      <c r="I282" s="56">
        <f t="shared" si="109"/>
        <v>11778.4</v>
      </c>
      <c r="J282" s="72"/>
      <c r="K282" s="58"/>
    </row>
    <row r="283" spans="1:11" ht="31.5" customHeight="1" x14ac:dyDescent="0.25">
      <c r="A283" s="163"/>
      <c r="B283" s="130"/>
      <c r="C283" s="55" t="s">
        <v>26</v>
      </c>
      <c r="D283" s="56">
        <f>D288+D313+D323</f>
        <v>19270.679</v>
      </c>
      <c r="E283" s="56">
        <f t="shared" si="109"/>
        <v>20851.25</v>
      </c>
      <c r="F283" s="56">
        <f t="shared" si="109"/>
        <v>19289.400000000001</v>
      </c>
      <c r="G283" s="56">
        <f t="shared" si="109"/>
        <v>19281.400000000001</v>
      </c>
      <c r="H283" s="56">
        <f t="shared" si="109"/>
        <v>19070.300000000003</v>
      </c>
      <c r="I283" s="56">
        <f t="shared" si="109"/>
        <v>97763.02900000001</v>
      </c>
      <c r="J283" s="72"/>
      <c r="K283" s="58"/>
    </row>
    <row r="284" spans="1:11" ht="23.25" customHeight="1" x14ac:dyDescent="0.25">
      <c r="A284" s="163"/>
      <c r="B284" s="130"/>
      <c r="C284" s="55" t="s">
        <v>27</v>
      </c>
      <c r="D284" s="56">
        <f t="shared" si="109"/>
        <v>0</v>
      </c>
      <c r="E284" s="56">
        <f>E289+E294+E299+E304</f>
        <v>0</v>
      </c>
      <c r="F284" s="56">
        <f>F289+F294+F299+F304</f>
        <v>0</v>
      </c>
      <c r="G284" s="56">
        <f>G289+G294+G299+G304</f>
        <v>0</v>
      </c>
      <c r="H284" s="56">
        <f t="shared" si="109"/>
        <v>0</v>
      </c>
      <c r="I284" s="62">
        <f t="shared" si="97"/>
        <v>0</v>
      </c>
      <c r="J284" s="72"/>
      <c r="K284" s="58"/>
    </row>
    <row r="285" spans="1:11" ht="29.25" customHeight="1" x14ac:dyDescent="0.25">
      <c r="A285" s="162" t="s">
        <v>38</v>
      </c>
      <c r="B285" s="130" t="s">
        <v>170</v>
      </c>
      <c r="C285" s="55" t="s">
        <v>25</v>
      </c>
      <c r="D285" s="56">
        <f>D290+D295+D300+D305</f>
        <v>19196.679</v>
      </c>
      <c r="E285" s="56">
        <f t="shared" ref="E285:I285" si="110">E290+E295+E300+E305</f>
        <v>20727.25</v>
      </c>
      <c r="F285" s="56">
        <f t="shared" si="110"/>
        <v>19189.400000000001</v>
      </c>
      <c r="G285" s="56">
        <f t="shared" si="110"/>
        <v>19181.400000000001</v>
      </c>
      <c r="H285" s="56">
        <f t="shared" si="110"/>
        <v>18970.300000000003</v>
      </c>
      <c r="I285" s="56">
        <f t="shared" si="110"/>
        <v>97265.02900000001</v>
      </c>
      <c r="J285" s="72"/>
      <c r="K285" s="58"/>
    </row>
    <row r="286" spans="1:11" ht="21" customHeight="1" x14ac:dyDescent="0.25">
      <c r="A286" s="162"/>
      <c r="B286" s="130"/>
      <c r="C286" s="57" t="s">
        <v>142</v>
      </c>
      <c r="D286" s="56">
        <f t="shared" ref="D286:I289" si="111">D291+D296+D301+D306</f>
        <v>0</v>
      </c>
      <c r="E286" s="56">
        <f t="shared" si="111"/>
        <v>0</v>
      </c>
      <c r="F286" s="56">
        <f t="shared" si="111"/>
        <v>0</v>
      </c>
      <c r="G286" s="56">
        <f t="shared" si="111"/>
        <v>0</v>
      </c>
      <c r="H286" s="56">
        <f t="shared" si="111"/>
        <v>0</v>
      </c>
      <c r="I286" s="56">
        <f t="shared" si="111"/>
        <v>0</v>
      </c>
      <c r="J286" s="72"/>
      <c r="K286" s="58"/>
    </row>
    <row r="287" spans="1:11" ht="21" customHeight="1" x14ac:dyDescent="0.25">
      <c r="A287" s="162"/>
      <c r="B287" s="130"/>
      <c r="C287" s="57" t="s">
        <v>143</v>
      </c>
      <c r="D287" s="56">
        <f t="shared" si="111"/>
        <v>0</v>
      </c>
      <c r="E287" s="56">
        <f t="shared" si="111"/>
        <v>0</v>
      </c>
      <c r="F287" s="56">
        <f t="shared" si="111"/>
        <v>0</v>
      </c>
      <c r="G287" s="56">
        <f t="shared" si="111"/>
        <v>0</v>
      </c>
      <c r="H287" s="56">
        <f t="shared" si="111"/>
        <v>0</v>
      </c>
      <c r="I287" s="56">
        <f t="shared" si="111"/>
        <v>0</v>
      </c>
      <c r="J287" s="72"/>
      <c r="K287" s="58"/>
    </row>
    <row r="288" spans="1:11" ht="28.5" customHeight="1" x14ac:dyDescent="0.25">
      <c r="A288" s="162"/>
      <c r="B288" s="130"/>
      <c r="C288" s="55" t="s">
        <v>26</v>
      </c>
      <c r="D288" s="56">
        <f>D293+D298+D303+D308</f>
        <v>19196.679</v>
      </c>
      <c r="E288" s="56">
        <f t="shared" si="111"/>
        <v>20727.25</v>
      </c>
      <c r="F288" s="56">
        <f t="shared" si="111"/>
        <v>19189.400000000001</v>
      </c>
      <c r="G288" s="56">
        <f t="shared" si="111"/>
        <v>19181.400000000001</v>
      </c>
      <c r="H288" s="56">
        <f t="shared" si="111"/>
        <v>18970.300000000003</v>
      </c>
      <c r="I288" s="56">
        <f t="shared" si="111"/>
        <v>97265.02900000001</v>
      </c>
      <c r="J288" s="72"/>
      <c r="K288" s="58"/>
    </row>
    <row r="289" spans="1:11" ht="21" customHeight="1" x14ac:dyDescent="0.25">
      <c r="A289" s="162"/>
      <c r="B289" s="130"/>
      <c r="C289" s="55" t="s">
        <v>27</v>
      </c>
      <c r="D289" s="56">
        <f t="shared" si="111"/>
        <v>0</v>
      </c>
      <c r="E289" s="56">
        <f t="shared" si="111"/>
        <v>0</v>
      </c>
      <c r="F289" s="56">
        <f t="shared" si="111"/>
        <v>0</v>
      </c>
      <c r="G289" s="56">
        <f t="shared" si="111"/>
        <v>0</v>
      </c>
      <c r="H289" s="56">
        <f t="shared" si="111"/>
        <v>0</v>
      </c>
      <c r="I289" s="56">
        <f t="shared" si="111"/>
        <v>0</v>
      </c>
      <c r="J289" s="72"/>
      <c r="K289" s="58"/>
    </row>
    <row r="290" spans="1:11" ht="15.75" x14ac:dyDescent="0.25">
      <c r="A290" s="162" t="s">
        <v>165</v>
      </c>
      <c r="B290" s="140" t="s">
        <v>18</v>
      </c>
      <c r="C290" s="59" t="s">
        <v>25</v>
      </c>
      <c r="D290" s="46">
        <f>D291+D292+D293+D294</f>
        <v>3652.44</v>
      </c>
      <c r="E290" s="46">
        <f t="shared" ref="E290:I290" si="112">E291+E292+E293+E294</f>
        <v>4781.6499999999996</v>
      </c>
      <c r="F290" s="46">
        <f t="shared" si="112"/>
        <v>3406</v>
      </c>
      <c r="G290" s="46">
        <f t="shared" si="112"/>
        <v>3401</v>
      </c>
      <c r="H290" s="46">
        <f t="shared" si="112"/>
        <v>3189.9</v>
      </c>
      <c r="I290" s="46">
        <f t="shared" si="112"/>
        <v>18430.990000000002</v>
      </c>
      <c r="J290" s="73"/>
      <c r="K290" s="58"/>
    </row>
    <row r="291" spans="1:11" ht="24" customHeight="1" x14ac:dyDescent="0.25">
      <c r="A291" s="162"/>
      <c r="B291" s="140"/>
      <c r="C291" s="45" t="s">
        <v>142</v>
      </c>
      <c r="D291" s="46">
        <v>0</v>
      </c>
      <c r="E291" s="46">
        <v>0</v>
      </c>
      <c r="F291" s="61">
        <v>0</v>
      </c>
      <c r="G291" s="61">
        <v>0</v>
      </c>
      <c r="H291" s="61">
        <v>0</v>
      </c>
      <c r="I291" s="61">
        <f t="shared" si="97"/>
        <v>0</v>
      </c>
      <c r="J291" s="73"/>
      <c r="K291" s="58"/>
    </row>
    <row r="292" spans="1:11" ht="22.5" customHeight="1" x14ac:dyDescent="0.25">
      <c r="A292" s="162"/>
      <c r="B292" s="140"/>
      <c r="C292" s="45" t="s">
        <v>143</v>
      </c>
      <c r="D292" s="46">
        <v>0</v>
      </c>
      <c r="E292" s="46">
        <v>0</v>
      </c>
      <c r="F292" s="61">
        <v>0</v>
      </c>
      <c r="G292" s="61">
        <v>0</v>
      </c>
      <c r="H292" s="61">
        <v>0</v>
      </c>
      <c r="I292" s="61">
        <f t="shared" si="97"/>
        <v>0</v>
      </c>
      <c r="J292" s="73"/>
      <c r="K292" s="58"/>
    </row>
    <row r="293" spans="1:11" ht="27" customHeight="1" x14ac:dyDescent="0.25">
      <c r="A293" s="162"/>
      <c r="B293" s="140"/>
      <c r="C293" s="59" t="s">
        <v>26</v>
      </c>
      <c r="D293" s="46">
        <f>3460.9+62.94+28+90.6+10</f>
        <v>3652.44</v>
      </c>
      <c r="E293" s="46">
        <f>3419+210+200+952.65</f>
        <v>4781.6499999999996</v>
      </c>
      <c r="F293" s="61">
        <v>3406</v>
      </c>
      <c r="G293" s="61">
        <v>3401</v>
      </c>
      <c r="H293" s="61">
        <v>3189.9</v>
      </c>
      <c r="I293" s="61">
        <f t="shared" ref="I293:I319" si="113">SUM(D293:H293)</f>
        <v>18430.990000000002</v>
      </c>
      <c r="J293" s="73"/>
      <c r="K293" s="58"/>
    </row>
    <row r="294" spans="1:11" ht="10.5" customHeight="1" x14ac:dyDescent="0.25">
      <c r="A294" s="162"/>
      <c r="B294" s="140"/>
      <c r="C294" s="59" t="s">
        <v>27</v>
      </c>
      <c r="D294" s="46">
        <v>0</v>
      </c>
      <c r="E294" s="46">
        <v>0</v>
      </c>
      <c r="F294" s="61">
        <v>0</v>
      </c>
      <c r="G294" s="61">
        <v>0</v>
      </c>
      <c r="H294" s="61">
        <v>0</v>
      </c>
      <c r="I294" s="61">
        <f t="shared" si="113"/>
        <v>0</v>
      </c>
      <c r="J294" s="73"/>
      <c r="K294" s="58"/>
    </row>
    <row r="295" spans="1:11" ht="33.75" customHeight="1" x14ac:dyDescent="0.25">
      <c r="A295" s="162" t="s">
        <v>171</v>
      </c>
      <c r="B295" s="140" t="s">
        <v>19</v>
      </c>
      <c r="C295" s="59" t="s">
        <v>25</v>
      </c>
      <c r="D295" s="46">
        <f>D296+D297+D298+D299</f>
        <v>13500.84</v>
      </c>
      <c r="E295" s="46">
        <f t="shared" ref="E295:I295" si="114">E296+E297+E298+E299</f>
        <v>13942.2</v>
      </c>
      <c r="F295" s="46">
        <f t="shared" si="114"/>
        <v>13932</v>
      </c>
      <c r="G295" s="46">
        <f t="shared" si="114"/>
        <v>13929</v>
      </c>
      <c r="H295" s="46">
        <f t="shared" si="114"/>
        <v>13929</v>
      </c>
      <c r="I295" s="46">
        <f t="shared" si="114"/>
        <v>69233.040000000008</v>
      </c>
      <c r="J295" s="73"/>
      <c r="K295" s="58"/>
    </row>
    <row r="296" spans="1:11" ht="20.25" customHeight="1" x14ac:dyDescent="0.25">
      <c r="A296" s="162"/>
      <c r="B296" s="140"/>
      <c r="C296" s="45" t="s">
        <v>142</v>
      </c>
      <c r="D296" s="46">
        <v>0</v>
      </c>
      <c r="E296" s="46">
        <v>0</v>
      </c>
      <c r="F296" s="61">
        <v>0</v>
      </c>
      <c r="G296" s="61">
        <v>0</v>
      </c>
      <c r="H296" s="61">
        <v>0</v>
      </c>
      <c r="I296" s="61">
        <f t="shared" si="113"/>
        <v>0</v>
      </c>
      <c r="J296" s="73"/>
      <c r="K296" s="58"/>
    </row>
    <row r="297" spans="1:11" ht="15" customHeight="1" x14ac:dyDescent="0.25">
      <c r="A297" s="162"/>
      <c r="B297" s="140"/>
      <c r="C297" s="45" t="s">
        <v>143</v>
      </c>
      <c r="D297" s="46">
        <v>0</v>
      </c>
      <c r="E297" s="46">
        <v>0</v>
      </c>
      <c r="F297" s="61">
        <v>0</v>
      </c>
      <c r="G297" s="61">
        <v>0</v>
      </c>
      <c r="H297" s="61">
        <v>0</v>
      </c>
      <c r="I297" s="61">
        <f t="shared" si="113"/>
        <v>0</v>
      </c>
      <c r="J297" s="73"/>
      <c r="K297" s="58"/>
    </row>
    <row r="298" spans="1:11" ht="30.75" customHeight="1" x14ac:dyDescent="0.25">
      <c r="A298" s="162"/>
      <c r="B298" s="140"/>
      <c r="C298" s="59" t="s">
        <v>26</v>
      </c>
      <c r="D298" s="46">
        <f>13452.84+4+44</f>
        <v>13500.84</v>
      </c>
      <c r="E298" s="46">
        <f>13934.2+8</f>
        <v>13942.2</v>
      </c>
      <c r="F298" s="61">
        <v>13932</v>
      </c>
      <c r="G298" s="61">
        <v>13929</v>
      </c>
      <c r="H298" s="61">
        <v>13929</v>
      </c>
      <c r="I298" s="61">
        <f t="shared" si="113"/>
        <v>69233.040000000008</v>
      </c>
      <c r="J298" s="73"/>
      <c r="K298" s="58"/>
    </row>
    <row r="299" spans="1:11" ht="13.5" customHeight="1" x14ac:dyDescent="0.25">
      <c r="A299" s="162"/>
      <c r="B299" s="140"/>
      <c r="C299" s="59" t="s">
        <v>27</v>
      </c>
      <c r="D299" s="46">
        <v>0</v>
      </c>
      <c r="E299" s="46">
        <v>0</v>
      </c>
      <c r="F299" s="61">
        <v>0</v>
      </c>
      <c r="G299" s="61">
        <v>0</v>
      </c>
      <c r="H299" s="61">
        <v>0</v>
      </c>
      <c r="I299" s="61">
        <f t="shared" si="113"/>
        <v>0</v>
      </c>
      <c r="J299" s="73"/>
      <c r="K299" s="58"/>
    </row>
    <row r="300" spans="1:11" ht="26.25" customHeight="1" x14ac:dyDescent="0.25">
      <c r="A300" s="162" t="s">
        <v>167</v>
      </c>
      <c r="B300" s="140" t="s">
        <v>16</v>
      </c>
      <c r="C300" s="59" t="s">
        <v>25</v>
      </c>
      <c r="D300" s="46">
        <f>D301+D302+D303+D304</f>
        <v>0</v>
      </c>
      <c r="E300" s="46">
        <f t="shared" ref="E300:I300" si="115">E301+E302+E303+E304</f>
        <v>0</v>
      </c>
      <c r="F300" s="46">
        <f t="shared" si="115"/>
        <v>0</v>
      </c>
      <c r="G300" s="46">
        <f t="shared" si="115"/>
        <v>0</v>
      </c>
      <c r="H300" s="46">
        <f t="shared" si="115"/>
        <v>0</v>
      </c>
      <c r="I300" s="46">
        <f t="shared" si="115"/>
        <v>0</v>
      </c>
      <c r="J300" s="73"/>
      <c r="K300" s="58"/>
    </row>
    <row r="301" spans="1:11" ht="20.25" customHeight="1" x14ac:dyDescent="0.25">
      <c r="A301" s="162"/>
      <c r="B301" s="140"/>
      <c r="C301" s="45" t="s">
        <v>142</v>
      </c>
      <c r="D301" s="46">
        <v>0</v>
      </c>
      <c r="E301" s="46">
        <v>0</v>
      </c>
      <c r="F301" s="61">
        <v>0</v>
      </c>
      <c r="G301" s="61">
        <v>0</v>
      </c>
      <c r="H301" s="61">
        <v>0</v>
      </c>
      <c r="I301" s="61">
        <f t="shared" si="113"/>
        <v>0</v>
      </c>
      <c r="J301" s="73"/>
      <c r="K301" s="58"/>
    </row>
    <row r="302" spans="1:11" ht="21" customHeight="1" x14ac:dyDescent="0.25">
      <c r="A302" s="162"/>
      <c r="B302" s="140"/>
      <c r="C302" s="45" t="s">
        <v>143</v>
      </c>
      <c r="D302" s="46">
        <v>0</v>
      </c>
      <c r="E302" s="46">
        <v>0</v>
      </c>
      <c r="F302" s="61">
        <v>0</v>
      </c>
      <c r="G302" s="61">
        <v>0</v>
      </c>
      <c r="H302" s="61">
        <v>0</v>
      </c>
      <c r="I302" s="61">
        <f t="shared" si="113"/>
        <v>0</v>
      </c>
      <c r="J302" s="73"/>
      <c r="K302" s="58"/>
    </row>
    <row r="303" spans="1:11" ht="15.75" customHeight="1" x14ac:dyDescent="0.25">
      <c r="A303" s="162"/>
      <c r="B303" s="140"/>
      <c r="C303" s="59" t="s">
        <v>26</v>
      </c>
      <c r="D303" s="46">
        <v>0</v>
      </c>
      <c r="E303" s="46">
        <v>0</v>
      </c>
      <c r="F303" s="61">
        <v>0</v>
      </c>
      <c r="G303" s="61">
        <v>0</v>
      </c>
      <c r="H303" s="61">
        <v>0</v>
      </c>
      <c r="I303" s="61">
        <f t="shared" si="113"/>
        <v>0</v>
      </c>
      <c r="J303" s="73"/>
      <c r="K303" s="58"/>
    </row>
    <row r="304" spans="1:11" ht="21" customHeight="1" x14ac:dyDescent="0.25">
      <c r="A304" s="162"/>
      <c r="B304" s="140"/>
      <c r="C304" s="59" t="s">
        <v>27</v>
      </c>
      <c r="D304" s="46">
        <v>0</v>
      </c>
      <c r="E304" s="46">
        <v>0</v>
      </c>
      <c r="F304" s="61">
        <v>0</v>
      </c>
      <c r="G304" s="61">
        <v>0</v>
      </c>
      <c r="H304" s="61">
        <v>0</v>
      </c>
      <c r="I304" s="61">
        <f t="shared" si="113"/>
        <v>0</v>
      </c>
      <c r="J304" s="73"/>
      <c r="K304" s="58"/>
    </row>
    <row r="305" spans="1:11" ht="15.75" customHeight="1" x14ac:dyDescent="0.25">
      <c r="A305" s="162" t="s">
        <v>168</v>
      </c>
      <c r="B305" s="137" t="s">
        <v>51</v>
      </c>
      <c r="C305" s="59" t="s">
        <v>25</v>
      </c>
      <c r="D305" s="46">
        <f>D306+D307+D308+D309</f>
        <v>2043.3989999999999</v>
      </c>
      <c r="E305" s="46">
        <f t="shared" ref="E305:I305" si="116">E306+E307+E308+E309</f>
        <v>2003.4</v>
      </c>
      <c r="F305" s="46">
        <f t="shared" si="116"/>
        <v>1851.4</v>
      </c>
      <c r="G305" s="46">
        <f t="shared" si="116"/>
        <v>1851.4</v>
      </c>
      <c r="H305" s="46">
        <f t="shared" si="116"/>
        <v>1851.4</v>
      </c>
      <c r="I305" s="46">
        <f t="shared" si="116"/>
        <v>9600.9989999999998</v>
      </c>
      <c r="J305" s="73"/>
      <c r="K305" s="58"/>
    </row>
    <row r="306" spans="1:11" ht="33" customHeight="1" x14ac:dyDescent="0.25">
      <c r="A306" s="162"/>
      <c r="B306" s="138"/>
      <c r="C306" s="45" t="s">
        <v>142</v>
      </c>
      <c r="D306" s="46">
        <v>0</v>
      </c>
      <c r="E306" s="46">
        <v>0</v>
      </c>
      <c r="F306" s="61">
        <v>0</v>
      </c>
      <c r="G306" s="61">
        <v>0</v>
      </c>
      <c r="H306" s="61">
        <v>0</v>
      </c>
      <c r="I306" s="61">
        <f t="shared" si="113"/>
        <v>0</v>
      </c>
      <c r="J306" s="73"/>
      <c r="K306" s="58"/>
    </row>
    <row r="307" spans="1:11" ht="13.5" customHeight="1" x14ac:dyDescent="0.25">
      <c r="A307" s="162"/>
      <c r="B307" s="138"/>
      <c r="C307" s="45" t="s">
        <v>143</v>
      </c>
      <c r="D307" s="46">
        <v>0</v>
      </c>
      <c r="E307" s="46">
        <v>0</v>
      </c>
      <c r="F307" s="61">
        <v>0</v>
      </c>
      <c r="G307" s="61">
        <v>0</v>
      </c>
      <c r="H307" s="61">
        <v>0</v>
      </c>
      <c r="I307" s="61">
        <f t="shared" si="113"/>
        <v>0</v>
      </c>
      <c r="J307" s="73"/>
      <c r="K307" s="58"/>
    </row>
    <row r="308" spans="1:11" ht="27.75" customHeight="1" x14ac:dyDescent="0.25">
      <c r="A308" s="162"/>
      <c r="B308" s="138"/>
      <c r="C308" s="59" t="s">
        <v>26</v>
      </c>
      <c r="D308" s="46">
        <f>1762.4+27.6+236.899+16.5</f>
        <v>2043.3989999999999</v>
      </c>
      <c r="E308" s="46">
        <f>1851.4+152</f>
        <v>2003.4</v>
      </c>
      <c r="F308" s="61">
        <v>1851.4</v>
      </c>
      <c r="G308" s="61">
        <v>1851.4</v>
      </c>
      <c r="H308" s="61">
        <v>1851.4</v>
      </c>
      <c r="I308" s="61">
        <f t="shared" si="113"/>
        <v>9600.9989999999998</v>
      </c>
      <c r="J308" s="73"/>
      <c r="K308" s="58"/>
    </row>
    <row r="309" spans="1:11" ht="12.75" customHeight="1" x14ac:dyDescent="0.25">
      <c r="A309" s="162"/>
      <c r="B309" s="138"/>
      <c r="C309" s="59" t="s">
        <v>27</v>
      </c>
      <c r="D309" s="46">
        <v>0</v>
      </c>
      <c r="E309" s="46">
        <v>0</v>
      </c>
      <c r="F309" s="61">
        <v>0</v>
      </c>
      <c r="G309" s="61">
        <v>0</v>
      </c>
      <c r="H309" s="61">
        <v>0</v>
      </c>
      <c r="I309" s="61">
        <f t="shared" si="113"/>
        <v>0</v>
      </c>
      <c r="J309" s="73"/>
      <c r="K309" s="58"/>
    </row>
    <row r="310" spans="1:11" ht="23.25" customHeight="1" x14ac:dyDescent="0.25">
      <c r="A310" s="179" t="s">
        <v>40</v>
      </c>
      <c r="B310" s="148" t="s">
        <v>172</v>
      </c>
      <c r="C310" s="55" t="s">
        <v>25</v>
      </c>
      <c r="D310" s="56">
        <f>D315</f>
        <v>74</v>
      </c>
      <c r="E310" s="56">
        <f t="shared" ref="E310:I310" si="117">E315</f>
        <v>124</v>
      </c>
      <c r="F310" s="56">
        <f t="shared" si="117"/>
        <v>100</v>
      </c>
      <c r="G310" s="56">
        <f t="shared" si="117"/>
        <v>100</v>
      </c>
      <c r="H310" s="56">
        <f t="shared" si="117"/>
        <v>100</v>
      </c>
      <c r="I310" s="56">
        <f t="shared" si="117"/>
        <v>498</v>
      </c>
      <c r="J310" s="72"/>
      <c r="K310" s="58"/>
    </row>
    <row r="311" spans="1:11" ht="19.5" customHeight="1" x14ac:dyDescent="0.25">
      <c r="A311" s="180"/>
      <c r="B311" s="148"/>
      <c r="C311" s="57" t="s">
        <v>142</v>
      </c>
      <c r="D311" s="56">
        <f t="shared" ref="D311:I314" si="118">D316</f>
        <v>0</v>
      </c>
      <c r="E311" s="56">
        <f t="shared" si="118"/>
        <v>0</v>
      </c>
      <c r="F311" s="56">
        <f t="shared" si="118"/>
        <v>0</v>
      </c>
      <c r="G311" s="56">
        <f t="shared" si="118"/>
        <v>0</v>
      </c>
      <c r="H311" s="56">
        <f t="shared" si="118"/>
        <v>0</v>
      </c>
      <c r="I311" s="56">
        <f t="shared" si="118"/>
        <v>0</v>
      </c>
      <c r="J311" s="72"/>
      <c r="K311" s="58"/>
    </row>
    <row r="312" spans="1:11" ht="19.5" customHeight="1" x14ac:dyDescent="0.25">
      <c r="A312" s="180"/>
      <c r="B312" s="148"/>
      <c r="C312" s="57" t="s">
        <v>143</v>
      </c>
      <c r="D312" s="56">
        <f t="shared" si="118"/>
        <v>0</v>
      </c>
      <c r="E312" s="56">
        <f t="shared" si="118"/>
        <v>0</v>
      </c>
      <c r="F312" s="56">
        <f t="shared" si="118"/>
        <v>0</v>
      </c>
      <c r="G312" s="56">
        <f t="shared" si="118"/>
        <v>0</v>
      </c>
      <c r="H312" s="56">
        <f t="shared" si="118"/>
        <v>0</v>
      </c>
      <c r="I312" s="56">
        <f t="shared" si="118"/>
        <v>0</v>
      </c>
      <c r="J312" s="72"/>
      <c r="K312" s="58"/>
    </row>
    <row r="313" spans="1:11" ht="19.5" customHeight="1" x14ac:dyDescent="0.25">
      <c r="A313" s="180"/>
      <c r="B313" s="148"/>
      <c r="C313" s="55" t="s">
        <v>26</v>
      </c>
      <c r="D313" s="56">
        <f t="shared" si="118"/>
        <v>74</v>
      </c>
      <c r="E313" s="56">
        <f t="shared" si="118"/>
        <v>124</v>
      </c>
      <c r="F313" s="56">
        <f t="shared" si="118"/>
        <v>100</v>
      </c>
      <c r="G313" s="56">
        <f t="shared" si="118"/>
        <v>100</v>
      </c>
      <c r="H313" s="56">
        <f t="shared" si="118"/>
        <v>100</v>
      </c>
      <c r="I313" s="56">
        <f t="shared" si="118"/>
        <v>498</v>
      </c>
      <c r="J313" s="72"/>
      <c r="K313" s="58"/>
    </row>
    <row r="314" spans="1:11" ht="21.75" customHeight="1" x14ac:dyDescent="0.25">
      <c r="A314" s="181"/>
      <c r="B314" s="149"/>
      <c r="C314" s="55" t="s">
        <v>27</v>
      </c>
      <c r="D314" s="56">
        <f t="shared" si="118"/>
        <v>0</v>
      </c>
      <c r="E314" s="56">
        <f t="shared" si="118"/>
        <v>0</v>
      </c>
      <c r="F314" s="56">
        <f t="shared" si="118"/>
        <v>0</v>
      </c>
      <c r="G314" s="56">
        <f t="shared" si="118"/>
        <v>0</v>
      </c>
      <c r="H314" s="56">
        <f t="shared" si="118"/>
        <v>0</v>
      </c>
      <c r="I314" s="56">
        <f t="shared" si="118"/>
        <v>0</v>
      </c>
      <c r="J314" s="72"/>
      <c r="K314" s="58"/>
    </row>
    <row r="315" spans="1:11" ht="21" customHeight="1" x14ac:dyDescent="0.25">
      <c r="A315" s="167" t="s">
        <v>173</v>
      </c>
      <c r="B315" s="174" t="s">
        <v>178</v>
      </c>
      <c r="C315" s="59" t="s">
        <v>25</v>
      </c>
      <c r="D315" s="46">
        <f>D316+D317+D318+D319</f>
        <v>74</v>
      </c>
      <c r="E315" s="46">
        <f t="shared" ref="E315:I315" si="119">E316+E317+E318+E319</f>
        <v>124</v>
      </c>
      <c r="F315" s="46">
        <f t="shared" si="119"/>
        <v>100</v>
      </c>
      <c r="G315" s="46">
        <f t="shared" si="119"/>
        <v>100</v>
      </c>
      <c r="H315" s="46">
        <f t="shared" si="119"/>
        <v>100</v>
      </c>
      <c r="I315" s="46">
        <f t="shared" si="119"/>
        <v>498</v>
      </c>
      <c r="J315" s="73"/>
      <c r="K315" s="58"/>
    </row>
    <row r="316" spans="1:11" ht="24.75" customHeight="1" x14ac:dyDescent="0.25">
      <c r="A316" s="168"/>
      <c r="B316" s="175"/>
      <c r="C316" s="45" t="s">
        <v>142</v>
      </c>
      <c r="D316" s="61">
        <v>0</v>
      </c>
      <c r="E316" s="61">
        <v>0</v>
      </c>
      <c r="F316" s="61">
        <v>0</v>
      </c>
      <c r="G316" s="61">
        <v>0</v>
      </c>
      <c r="H316" s="61">
        <v>0</v>
      </c>
      <c r="I316" s="61">
        <f t="shared" si="113"/>
        <v>0</v>
      </c>
      <c r="J316" s="74"/>
      <c r="K316" s="58"/>
    </row>
    <row r="317" spans="1:11" ht="20.25" customHeight="1" x14ac:dyDescent="0.25">
      <c r="A317" s="168"/>
      <c r="B317" s="175"/>
      <c r="C317" s="45" t="s">
        <v>143</v>
      </c>
      <c r="D317" s="61">
        <v>0</v>
      </c>
      <c r="E317" s="61">
        <v>0</v>
      </c>
      <c r="F317" s="61">
        <v>0</v>
      </c>
      <c r="G317" s="61">
        <v>0</v>
      </c>
      <c r="H317" s="61">
        <v>0</v>
      </c>
      <c r="I317" s="61">
        <f t="shared" si="113"/>
        <v>0</v>
      </c>
      <c r="J317" s="74"/>
      <c r="K317" s="58"/>
    </row>
    <row r="318" spans="1:11" ht="15.75" x14ac:dyDescent="0.25">
      <c r="A318" s="168"/>
      <c r="B318" s="175"/>
      <c r="C318" s="59" t="s">
        <v>26</v>
      </c>
      <c r="D318" s="61">
        <v>74</v>
      </c>
      <c r="E318" s="61">
        <v>124</v>
      </c>
      <c r="F318" s="61">
        <v>100</v>
      </c>
      <c r="G318" s="61">
        <v>100</v>
      </c>
      <c r="H318" s="61">
        <v>100</v>
      </c>
      <c r="I318" s="61">
        <f t="shared" si="113"/>
        <v>498</v>
      </c>
      <c r="J318" s="74"/>
      <c r="K318" s="58"/>
    </row>
    <row r="319" spans="1:11" ht="17.25" customHeight="1" x14ac:dyDescent="0.25">
      <c r="A319" s="169"/>
      <c r="B319" s="175"/>
      <c r="C319" s="59" t="s">
        <v>27</v>
      </c>
      <c r="D319" s="61">
        <v>0</v>
      </c>
      <c r="E319" s="61">
        <v>0</v>
      </c>
      <c r="F319" s="61">
        <v>0</v>
      </c>
      <c r="G319" s="61">
        <v>0</v>
      </c>
      <c r="H319" s="61">
        <v>0</v>
      </c>
      <c r="I319" s="61">
        <f t="shared" si="113"/>
        <v>0</v>
      </c>
      <c r="J319" s="74"/>
      <c r="K319" s="58"/>
    </row>
    <row r="320" spans="1:11" ht="15.75" x14ac:dyDescent="0.25">
      <c r="A320" s="171" t="s">
        <v>41</v>
      </c>
      <c r="B320" s="177" t="s">
        <v>210</v>
      </c>
      <c r="C320" s="55" t="s">
        <v>25</v>
      </c>
      <c r="D320" s="62">
        <f>D325</f>
        <v>1938.4</v>
      </c>
      <c r="E320" s="62">
        <f t="shared" ref="E320:I320" si="120">E325</f>
        <v>2460</v>
      </c>
      <c r="F320" s="62">
        <f t="shared" si="120"/>
        <v>2460</v>
      </c>
      <c r="G320" s="62">
        <f t="shared" si="120"/>
        <v>2460</v>
      </c>
      <c r="H320" s="62">
        <f t="shared" si="120"/>
        <v>2460</v>
      </c>
      <c r="I320" s="62">
        <f t="shared" si="120"/>
        <v>11778.4</v>
      </c>
      <c r="J320" s="75"/>
      <c r="K320" s="58"/>
    </row>
    <row r="321" spans="1:11" ht="15.75" x14ac:dyDescent="0.25">
      <c r="A321" s="172"/>
      <c r="B321" s="177"/>
      <c r="C321" s="57" t="s">
        <v>142</v>
      </c>
      <c r="D321" s="62">
        <f t="shared" ref="D321:I324" si="121">D326</f>
        <v>0</v>
      </c>
      <c r="E321" s="62">
        <f t="shared" si="121"/>
        <v>0</v>
      </c>
      <c r="F321" s="62">
        <f t="shared" si="121"/>
        <v>0</v>
      </c>
      <c r="G321" s="62">
        <f t="shared" si="121"/>
        <v>0</v>
      </c>
      <c r="H321" s="62">
        <f t="shared" si="121"/>
        <v>0</v>
      </c>
      <c r="I321" s="62">
        <f t="shared" si="121"/>
        <v>0</v>
      </c>
      <c r="J321" s="75"/>
      <c r="K321" s="58"/>
    </row>
    <row r="322" spans="1:11" ht="15.75" x14ac:dyDescent="0.25">
      <c r="A322" s="172"/>
      <c r="B322" s="177"/>
      <c r="C322" s="57" t="s">
        <v>143</v>
      </c>
      <c r="D322" s="62">
        <f t="shared" si="121"/>
        <v>1938.4</v>
      </c>
      <c r="E322" s="62">
        <f t="shared" si="121"/>
        <v>2460</v>
      </c>
      <c r="F322" s="62">
        <f t="shared" si="121"/>
        <v>2460</v>
      </c>
      <c r="G322" s="62">
        <f t="shared" si="121"/>
        <v>2460</v>
      </c>
      <c r="H322" s="62">
        <f t="shared" si="121"/>
        <v>2460</v>
      </c>
      <c r="I322" s="62">
        <f t="shared" si="121"/>
        <v>11778.4</v>
      </c>
      <c r="J322" s="75"/>
      <c r="K322" s="58"/>
    </row>
    <row r="323" spans="1:11" ht="15.75" x14ac:dyDescent="0.25">
      <c r="A323" s="172"/>
      <c r="B323" s="177"/>
      <c r="C323" s="55" t="s">
        <v>26</v>
      </c>
      <c r="D323" s="62">
        <f t="shared" si="121"/>
        <v>0</v>
      </c>
      <c r="E323" s="62">
        <f t="shared" si="121"/>
        <v>0</v>
      </c>
      <c r="F323" s="62">
        <f t="shared" si="121"/>
        <v>0</v>
      </c>
      <c r="G323" s="62">
        <f t="shared" si="121"/>
        <v>0</v>
      </c>
      <c r="H323" s="62">
        <f t="shared" si="121"/>
        <v>0</v>
      </c>
      <c r="I323" s="62">
        <f t="shared" si="121"/>
        <v>0</v>
      </c>
      <c r="J323" s="75"/>
      <c r="K323" s="58"/>
    </row>
    <row r="324" spans="1:11" ht="15.75" x14ac:dyDescent="0.25">
      <c r="A324" s="176"/>
      <c r="B324" s="178"/>
      <c r="C324" s="55" t="s">
        <v>27</v>
      </c>
      <c r="D324" s="62">
        <f t="shared" si="121"/>
        <v>0</v>
      </c>
      <c r="E324" s="62">
        <f t="shared" si="121"/>
        <v>0</v>
      </c>
      <c r="F324" s="62">
        <f t="shared" si="121"/>
        <v>0</v>
      </c>
      <c r="G324" s="62">
        <f t="shared" si="121"/>
        <v>0</v>
      </c>
      <c r="H324" s="62">
        <f t="shared" si="121"/>
        <v>0</v>
      </c>
      <c r="I324" s="62">
        <f t="shared" si="121"/>
        <v>0</v>
      </c>
      <c r="J324" s="75"/>
      <c r="K324" s="58"/>
    </row>
    <row r="325" spans="1:11" ht="15.75" customHeight="1" x14ac:dyDescent="0.25">
      <c r="A325" s="171" t="s">
        <v>174</v>
      </c>
      <c r="B325" s="173" t="s">
        <v>84</v>
      </c>
      <c r="C325" s="52" t="s">
        <v>25</v>
      </c>
      <c r="D325" s="46">
        <f>D326+D327+D328+D329</f>
        <v>1938.4</v>
      </c>
      <c r="E325" s="46">
        <f t="shared" ref="E325:I325" si="122">E326+E327+E328+E329</f>
        <v>2460</v>
      </c>
      <c r="F325" s="46">
        <f t="shared" si="122"/>
        <v>2460</v>
      </c>
      <c r="G325" s="46">
        <f t="shared" si="122"/>
        <v>2460</v>
      </c>
      <c r="H325" s="46">
        <f t="shared" si="122"/>
        <v>2460</v>
      </c>
      <c r="I325" s="46">
        <f t="shared" si="122"/>
        <v>11778.4</v>
      </c>
      <c r="J325" s="73"/>
      <c r="K325" s="58"/>
    </row>
    <row r="326" spans="1:11" ht="15.75" x14ac:dyDescent="0.25">
      <c r="A326" s="172"/>
      <c r="B326" s="173"/>
      <c r="C326" s="63" t="s">
        <v>142</v>
      </c>
      <c r="D326" s="46">
        <v>0</v>
      </c>
      <c r="E326" s="46">
        <v>0</v>
      </c>
      <c r="F326" s="61">
        <v>0</v>
      </c>
      <c r="G326" s="61">
        <v>0</v>
      </c>
      <c r="H326" s="61">
        <v>0</v>
      </c>
      <c r="I326" s="61">
        <f t="shared" ref="I326:I329" si="123">SUM(D326:H326)</f>
        <v>0</v>
      </c>
      <c r="J326" s="73"/>
      <c r="K326" s="58"/>
    </row>
    <row r="327" spans="1:11" ht="15.75" x14ac:dyDescent="0.25">
      <c r="A327" s="172"/>
      <c r="B327" s="173"/>
      <c r="C327" s="63" t="s">
        <v>143</v>
      </c>
      <c r="D327" s="46">
        <v>1938.4</v>
      </c>
      <c r="E327" s="46">
        <v>2460</v>
      </c>
      <c r="F327" s="46">
        <v>2460</v>
      </c>
      <c r="G327" s="46">
        <v>2460</v>
      </c>
      <c r="H327" s="46">
        <v>2460</v>
      </c>
      <c r="I327" s="61">
        <f t="shared" si="123"/>
        <v>11778.4</v>
      </c>
      <c r="J327" s="73"/>
      <c r="K327" s="58"/>
    </row>
    <row r="328" spans="1:11" ht="15.75" x14ac:dyDescent="0.25">
      <c r="A328" s="172"/>
      <c r="B328" s="173"/>
      <c r="C328" s="52" t="s">
        <v>26</v>
      </c>
      <c r="D328" s="46">
        <v>0</v>
      </c>
      <c r="E328" s="46">
        <v>0</v>
      </c>
      <c r="F328" s="61">
        <v>0</v>
      </c>
      <c r="G328" s="61">
        <v>0</v>
      </c>
      <c r="H328" s="61">
        <v>0</v>
      </c>
      <c r="I328" s="61">
        <f t="shared" si="123"/>
        <v>0</v>
      </c>
      <c r="J328" s="73"/>
      <c r="K328" s="58"/>
    </row>
    <row r="329" spans="1:11" ht="15.75" x14ac:dyDescent="0.25">
      <c r="A329" s="172"/>
      <c r="B329" s="173"/>
      <c r="C329" s="52" t="s">
        <v>27</v>
      </c>
      <c r="D329" s="46">
        <v>0</v>
      </c>
      <c r="E329" s="46">
        <v>0</v>
      </c>
      <c r="F329" s="61">
        <v>0</v>
      </c>
      <c r="G329" s="61">
        <v>0</v>
      </c>
      <c r="H329" s="61">
        <v>0</v>
      </c>
      <c r="I329" s="61">
        <f t="shared" si="123"/>
        <v>0</v>
      </c>
      <c r="J329" s="73"/>
      <c r="K329" s="58"/>
    </row>
  </sheetData>
  <mergeCells count="134">
    <mergeCell ref="A325:A329"/>
    <mergeCell ref="B325:B329"/>
    <mergeCell ref="A305:A309"/>
    <mergeCell ref="B305:B309"/>
    <mergeCell ref="A315:A319"/>
    <mergeCell ref="B315:B319"/>
    <mergeCell ref="A255:A259"/>
    <mergeCell ref="B255:B259"/>
    <mergeCell ref="A320:A324"/>
    <mergeCell ref="B320:B324"/>
    <mergeCell ref="B270:B274"/>
    <mergeCell ref="A260:A264"/>
    <mergeCell ref="A265:A269"/>
    <mergeCell ref="A310:A314"/>
    <mergeCell ref="B275:B279"/>
    <mergeCell ref="B310:B314"/>
    <mergeCell ref="A275:A279"/>
    <mergeCell ref="A270:A274"/>
    <mergeCell ref="B260:B264"/>
    <mergeCell ref="B265:B269"/>
    <mergeCell ref="A300:A304"/>
    <mergeCell ref="B300:B304"/>
    <mergeCell ref="A285:A289"/>
    <mergeCell ref="B285:B289"/>
    <mergeCell ref="A240:A244"/>
    <mergeCell ref="B240:B244"/>
    <mergeCell ref="F2:I2"/>
    <mergeCell ref="F3:I3"/>
    <mergeCell ref="F1:I1"/>
    <mergeCell ref="F4:I4"/>
    <mergeCell ref="A245:A249"/>
    <mergeCell ref="B245:B249"/>
    <mergeCell ref="A250:A254"/>
    <mergeCell ref="B250:B254"/>
    <mergeCell ref="A140:A144"/>
    <mergeCell ref="B145:B149"/>
    <mergeCell ref="B190:B194"/>
    <mergeCell ref="A170:A174"/>
    <mergeCell ref="B170:B174"/>
    <mergeCell ref="A235:A239"/>
    <mergeCell ref="A25:A29"/>
    <mergeCell ref="B25:B29"/>
    <mergeCell ref="B155:B159"/>
    <mergeCell ref="B215:B219"/>
    <mergeCell ref="B135:B139"/>
    <mergeCell ref="B180:B184"/>
    <mergeCell ref="B210:B214"/>
    <mergeCell ref="A185:A189"/>
    <mergeCell ref="A290:A294"/>
    <mergeCell ref="B290:B294"/>
    <mergeCell ref="A295:A299"/>
    <mergeCell ref="B295:B299"/>
    <mergeCell ref="A280:A284"/>
    <mergeCell ref="B280:B284"/>
    <mergeCell ref="B220:B224"/>
    <mergeCell ref="B150:B154"/>
    <mergeCell ref="A150:A154"/>
    <mergeCell ref="A155:A159"/>
    <mergeCell ref="B235:B239"/>
    <mergeCell ref="A220:A224"/>
    <mergeCell ref="A215:A219"/>
    <mergeCell ref="A195:A199"/>
    <mergeCell ref="B195:B199"/>
    <mergeCell ref="B200:B204"/>
    <mergeCell ref="A200:A204"/>
    <mergeCell ref="A165:A169"/>
    <mergeCell ref="B165:B169"/>
    <mergeCell ref="A225:A229"/>
    <mergeCell ref="B225:B229"/>
    <mergeCell ref="A230:A234"/>
    <mergeCell ref="B230:B234"/>
    <mergeCell ref="A190:A194"/>
    <mergeCell ref="B185:B189"/>
    <mergeCell ref="A175:A179"/>
    <mergeCell ref="B175:B179"/>
    <mergeCell ref="B160:B164"/>
    <mergeCell ref="A125:A129"/>
    <mergeCell ref="B125:B129"/>
    <mergeCell ref="B140:B144"/>
    <mergeCell ref="A145:A149"/>
    <mergeCell ref="A210:A214"/>
    <mergeCell ref="A205:A209"/>
    <mergeCell ref="B205:B209"/>
    <mergeCell ref="A180:A184"/>
    <mergeCell ref="A160:A164"/>
    <mergeCell ref="B130:B134"/>
    <mergeCell ref="A120:A124"/>
    <mergeCell ref="A40:A44"/>
    <mergeCell ref="B40:B44"/>
    <mergeCell ref="A65:A69"/>
    <mergeCell ref="D5:G5"/>
    <mergeCell ref="A11:G16"/>
    <mergeCell ref="B18:B19"/>
    <mergeCell ref="C18:C19"/>
    <mergeCell ref="A110:A114"/>
    <mergeCell ref="B110:B114"/>
    <mergeCell ref="A50:A54"/>
    <mergeCell ref="B50:B54"/>
    <mergeCell ref="A55:A59"/>
    <mergeCell ref="B55:B59"/>
    <mergeCell ref="A20:A24"/>
    <mergeCell ref="B20:B24"/>
    <mergeCell ref="B95:B99"/>
    <mergeCell ref="A95:A99"/>
    <mergeCell ref="B75:B79"/>
    <mergeCell ref="A75:A79"/>
    <mergeCell ref="B80:B84"/>
    <mergeCell ref="A80:A84"/>
    <mergeCell ref="A35:A39"/>
    <mergeCell ref="B35:B39"/>
    <mergeCell ref="D6:H9"/>
    <mergeCell ref="D18:I18"/>
    <mergeCell ref="A30:A34"/>
    <mergeCell ref="B30:B34"/>
    <mergeCell ref="A135:A139"/>
    <mergeCell ref="A105:A109"/>
    <mergeCell ref="B105:B109"/>
    <mergeCell ref="A45:A49"/>
    <mergeCell ref="A60:A64"/>
    <mergeCell ref="B65:B69"/>
    <mergeCell ref="B45:B49"/>
    <mergeCell ref="B60:B64"/>
    <mergeCell ref="A85:A89"/>
    <mergeCell ref="B85:B89"/>
    <mergeCell ref="B70:B74"/>
    <mergeCell ref="A70:A74"/>
    <mergeCell ref="B90:B94"/>
    <mergeCell ref="A90:A94"/>
    <mergeCell ref="B120:B124"/>
    <mergeCell ref="B115:B119"/>
    <mergeCell ref="A115:A119"/>
    <mergeCell ref="A100:A104"/>
    <mergeCell ref="B100:B104"/>
    <mergeCell ref="A130:A134"/>
  </mergeCells>
  <pageMargins left="0.70866141732283472" right="0.70866141732283472" top="0.78740157480314965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2021-09-03T01:14:01Z</dcterms:modified>
</cp:coreProperties>
</file>