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0770" activeTab="2"/>
  </bookViews>
  <sheets>
    <sheet name="Свод мун.зад." sheetId="1" r:id="rId1"/>
    <sheet name="Ресурсн.обеспеч." sheetId="4" r:id="rId2"/>
    <sheet name="Инфор. о рес.об." sheetId="5" r:id="rId3"/>
  </sheets>
  <calcPr calcId="145621"/>
</workbook>
</file>

<file path=xl/calcChain.xml><?xml version="1.0" encoding="utf-8"?>
<calcChain xmlns="http://schemas.openxmlformats.org/spreadsheetml/2006/main">
  <c r="I81" i="4" l="1"/>
  <c r="I71" i="4"/>
  <c r="I62" i="4"/>
  <c r="E310" i="5" l="1"/>
  <c r="E300" i="5"/>
  <c r="E295" i="5"/>
  <c r="E220" i="5"/>
  <c r="E189" i="5"/>
  <c r="E120" i="5"/>
  <c r="E119" i="5"/>
  <c r="E35" i="5"/>
  <c r="E34" i="5"/>
  <c r="I52" i="4" l="1"/>
  <c r="F240" i="5" l="1"/>
  <c r="G240" i="5"/>
  <c r="H240" i="5"/>
  <c r="I240" i="5"/>
  <c r="E240" i="5"/>
  <c r="E237" i="5"/>
  <c r="F237" i="5"/>
  <c r="G237" i="5"/>
  <c r="H237" i="5"/>
  <c r="I237" i="5"/>
  <c r="D237" i="5"/>
  <c r="I266" i="5"/>
  <c r="I265" i="5"/>
  <c r="I262" i="5" s="1"/>
  <c r="I264" i="5"/>
  <c r="I263" i="5"/>
  <c r="H262" i="5"/>
  <c r="G262" i="5"/>
  <c r="F262" i="5"/>
  <c r="E262" i="5"/>
  <c r="D262" i="5"/>
  <c r="H220" i="5" l="1"/>
  <c r="G220" i="5"/>
  <c r="F220" i="5"/>
  <c r="L47" i="4" l="1"/>
  <c r="K47" i="4"/>
  <c r="J47" i="4"/>
  <c r="H210" i="5"/>
  <c r="G210" i="5"/>
  <c r="F210" i="5"/>
  <c r="M58" i="4"/>
  <c r="E267" i="5"/>
  <c r="F267" i="5"/>
  <c r="G267" i="5"/>
  <c r="H267" i="5"/>
  <c r="I267" i="5"/>
  <c r="D267" i="5"/>
  <c r="I270" i="5"/>
  <c r="E210" i="5" l="1"/>
  <c r="I258" i="5"/>
  <c r="I259" i="5"/>
  <c r="M56" i="4"/>
  <c r="I56" i="4" l="1"/>
  <c r="E260" i="5" l="1"/>
  <c r="I260" i="5" s="1"/>
  <c r="E165" i="5"/>
  <c r="I39" i="4" s="1"/>
  <c r="E80" i="5"/>
  <c r="I27" i="4" s="1"/>
  <c r="E205" i="5" l="1"/>
  <c r="E257" i="5"/>
  <c r="I257" i="5" s="1"/>
  <c r="I65" i="4"/>
  <c r="I48" i="4"/>
  <c r="I24" i="4"/>
  <c r="M28" i="4"/>
  <c r="E222" i="5"/>
  <c r="E175" i="5"/>
  <c r="E38" i="5"/>
  <c r="F38" i="5"/>
  <c r="G38" i="5"/>
  <c r="H38" i="5"/>
  <c r="E39" i="5"/>
  <c r="F39" i="5"/>
  <c r="G39" i="5"/>
  <c r="H39" i="5"/>
  <c r="D38" i="5"/>
  <c r="D39" i="5"/>
  <c r="G40" i="5"/>
  <c r="H40" i="5"/>
  <c r="E41" i="5"/>
  <c r="F41" i="5"/>
  <c r="G41" i="5"/>
  <c r="H41" i="5"/>
  <c r="D41" i="5"/>
  <c r="I84" i="5"/>
  <c r="I85" i="5"/>
  <c r="I86" i="5"/>
  <c r="I83" i="5"/>
  <c r="F82" i="5"/>
  <c r="G82" i="5"/>
  <c r="H82" i="5"/>
  <c r="E82" i="5"/>
  <c r="E65" i="5"/>
  <c r="I82" i="5" l="1"/>
  <c r="J43" i="4"/>
  <c r="J36" i="4"/>
  <c r="I41" i="4"/>
  <c r="F180" i="5"/>
  <c r="F196" i="5"/>
  <c r="F194" i="5"/>
  <c r="F193" i="5"/>
  <c r="F200" i="5"/>
  <c r="F195" i="5" s="1"/>
  <c r="F150" i="5"/>
  <c r="F120" i="5"/>
  <c r="J32" i="4"/>
  <c r="J20" i="4"/>
  <c r="J18" i="4"/>
  <c r="F45" i="5" l="1"/>
  <c r="F40" i="5" s="1"/>
  <c r="F35" i="5"/>
  <c r="I76" i="4" l="1"/>
  <c r="E155" i="5" l="1"/>
  <c r="E75" i="5"/>
  <c r="I32" i="4"/>
  <c r="E150" i="5"/>
  <c r="I36" i="4" s="1"/>
  <c r="I37" i="4" l="1"/>
  <c r="I18" i="4"/>
  <c r="I26" i="4"/>
  <c r="E45" i="5"/>
  <c r="I20" i="4" l="1"/>
  <c r="I47" i="4" l="1"/>
  <c r="I43" i="4"/>
  <c r="M29" i="4"/>
  <c r="I21" i="4"/>
  <c r="I19" i="4" s="1"/>
  <c r="E194" i="5"/>
  <c r="F97" i="5"/>
  <c r="G97" i="5"/>
  <c r="H97" i="5"/>
  <c r="E98" i="5"/>
  <c r="F98" i="5"/>
  <c r="G98" i="5"/>
  <c r="H98" i="5"/>
  <c r="E99" i="5"/>
  <c r="F99" i="5"/>
  <c r="G99" i="5"/>
  <c r="H99" i="5"/>
  <c r="E100" i="5"/>
  <c r="F100" i="5"/>
  <c r="G100" i="5"/>
  <c r="H100" i="5"/>
  <c r="E101" i="5"/>
  <c r="F101" i="5"/>
  <c r="G101" i="5"/>
  <c r="H101" i="5"/>
  <c r="D97" i="5"/>
  <c r="D98" i="5"/>
  <c r="D99" i="5"/>
  <c r="D100" i="5"/>
  <c r="D101" i="5"/>
  <c r="I103" i="5"/>
  <c r="I98" i="5" s="1"/>
  <c r="I104" i="5"/>
  <c r="I99" i="5" s="1"/>
  <c r="I105" i="5"/>
  <c r="I100" i="5" s="1"/>
  <c r="I106" i="5"/>
  <c r="I101" i="5" s="1"/>
  <c r="E102" i="5"/>
  <c r="E97" i="5" l="1"/>
  <c r="I102" i="5"/>
  <c r="I97" i="5" s="1"/>
  <c r="E200" i="5"/>
  <c r="E195" i="5" l="1"/>
  <c r="E50" i="5"/>
  <c r="E40" i="5" s="1"/>
  <c r="E208" i="5" l="1"/>
  <c r="F208" i="5"/>
  <c r="G208" i="5"/>
  <c r="H208" i="5"/>
  <c r="E209" i="5"/>
  <c r="F209" i="5"/>
  <c r="G209" i="5"/>
  <c r="H209" i="5"/>
  <c r="E211" i="5"/>
  <c r="F211" i="5"/>
  <c r="G211" i="5"/>
  <c r="H211" i="5"/>
  <c r="I276" i="5"/>
  <c r="I275" i="5"/>
  <c r="I274" i="5"/>
  <c r="I273" i="5"/>
  <c r="E272" i="5"/>
  <c r="I281" i="5"/>
  <c r="I280" i="5"/>
  <c r="I279" i="5"/>
  <c r="I278" i="5"/>
  <c r="E277" i="5"/>
  <c r="I277" i="5" l="1"/>
  <c r="I272" i="5"/>
  <c r="E178" i="5"/>
  <c r="F178" i="5"/>
  <c r="G178" i="5"/>
  <c r="H178" i="5"/>
  <c r="E179" i="5"/>
  <c r="F179" i="5"/>
  <c r="G179" i="5"/>
  <c r="H179" i="5"/>
  <c r="E181" i="5"/>
  <c r="F181" i="5"/>
  <c r="G181" i="5"/>
  <c r="H181" i="5"/>
  <c r="D178" i="5"/>
  <c r="D179" i="5"/>
  <c r="D180" i="5"/>
  <c r="D181" i="5"/>
  <c r="I199" i="5"/>
  <c r="I200" i="5"/>
  <c r="I201" i="5"/>
  <c r="I198" i="5"/>
  <c r="E197" i="5"/>
  <c r="F197" i="5"/>
  <c r="G197" i="5"/>
  <c r="H197" i="5"/>
  <c r="D197" i="5"/>
  <c r="I196" i="5"/>
  <c r="I195" i="5"/>
  <c r="I194" i="5"/>
  <c r="E192" i="5"/>
  <c r="F192" i="5"/>
  <c r="G192" i="5"/>
  <c r="H192" i="5"/>
  <c r="D192" i="5"/>
  <c r="I180" i="5" l="1"/>
  <c r="H177" i="5"/>
  <c r="I192" i="5"/>
  <c r="I179" i="5"/>
  <c r="G177" i="5"/>
  <c r="D177" i="5"/>
  <c r="F177" i="5"/>
  <c r="I181" i="5"/>
  <c r="E177" i="5"/>
  <c r="I197" i="5"/>
  <c r="I178" i="5"/>
  <c r="I177" i="5" l="1"/>
  <c r="H62" i="4"/>
  <c r="I15" i="1" l="1"/>
  <c r="J15" i="1"/>
  <c r="K15" i="1"/>
  <c r="I16" i="1"/>
  <c r="J16" i="1"/>
  <c r="K16" i="1"/>
  <c r="J45" i="4"/>
  <c r="J44" i="4" s="1"/>
  <c r="K45" i="4"/>
  <c r="K44" i="4" s="1"/>
  <c r="L45" i="4"/>
  <c r="L44" i="4" s="1"/>
  <c r="I45" i="4"/>
  <c r="I44" i="4" s="1"/>
  <c r="M51" i="4"/>
  <c r="F117" i="5"/>
  <c r="G117" i="5"/>
  <c r="H117" i="5"/>
  <c r="E117" i="5"/>
  <c r="I128" i="5" l="1"/>
  <c r="I129" i="5"/>
  <c r="I130" i="5"/>
  <c r="I131" i="5"/>
  <c r="E114" i="5"/>
  <c r="F114" i="5"/>
  <c r="G114" i="5"/>
  <c r="H114" i="5"/>
  <c r="D114" i="5"/>
  <c r="E324" i="5"/>
  <c r="F324" i="5"/>
  <c r="G324" i="5"/>
  <c r="H324" i="5"/>
  <c r="I136" i="5"/>
  <c r="I135" i="5"/>
  <c r="I134" i="5"/>
  <c r="I133" i="5"/>
  <c r="D132" i="5"/>
  <c r="F132" i="5" l="1"/>
  <c r="G132" i="5"/>
  <c r="H132" i="5"/>
  <c r="E132" i="5"/>
  <c r="I132" i="5" l="1"/>
  <c r="D113" i="5"/>
  <c r="D120" i="5"/>
  <c r="D116" i="5"/>
  <c r="H127" i="5"/>
  <c r="G127" i="5"/>
  <c r="F127" i="5"/>
  <c r="E127" i="5"/>
  <c r="D127" i="5"/>
  <c r="I127" i="5" l="1"/>
  <c r="D295" i="5"/>
  <c r="H68" i="4"/>
  <c r="D234" i="5" l="1"/>
  <c r="H32" i="4" l="1"/>
  <c r="H81" i="4" l="1"/>
  <c r="H71" i="4"/>
  <c r="H36" i="4"/>
  <c r="H21" i="4"/>
  <c r="H20" i="4"/>
  <c r="D300" i="5"/>
  <c r="D310" i="5"/>
  <c r="D150" i="5"/>
  <c r="D50" i="5"/>
  <c r="D40" i="5" s="1"/>
  <c r="H77" i="4" l="1"/>
  <c r="H65" i="4"/>
  <c r="H19" i="4" l="1"/>
  <c r="D240" i="5" l="1"/>
  <c r="D290" i="5"/>
  <c r="H76" i="4" l="1"/>
  <c r="I234" i="5" l="1"/>
  <c r="I235" i="5"/>
  <c r="I236" i="5"/>
  <c r="I233" i="5"/>
  <c r="D208" i="5"/>
  <c r="D209" i="5"/>
  <c r="D211" i="5"/>
  <c r="H232" i="5"/>
  <c r="G232" i="5"/>
  <c r="F232" i="5"/>
  <c r="E232" i="5"/>
  <c r="D232" i="5"/>
  <c r="D215" i="5"/>
  <c r="D210" i="5" s="1"/>
  <c r="D205" i="5" s="1"/>
  <c r="H46" i="4"/>
  <c r="H45" i="4" s="1"/>
  <c r="M50" i="4"/>
  <c r="I232" i="5" l="1"/>
  <c r="D165" i="5"/>
  <c r="D140" i="5" s="1"/>
  <c r="H39" i="4"/>
  <c r="I61" i="4" l="1"/>
  <c r="J61" i="4"/>
  <c r="L62" i="4" l="1"/>
  <c r="F122" i="5" l="1"/>
  <c r="F112" i="5" s="1"/>
  <c r="I245" i="5" l="1"/>
  <c r="J19" i="4" l="1"/>
  <c r="K19" i="4"/>
  <c r="L19" i="4"/>
  <c r="I18" i="1" l="1"/>
  <c r="J18" i="1"/>
  <c r="K18" i="1"/>
  <c r="L18" i="1"/>
  <c r="H18" i="1"/>
  <c r="I17" i="1"/>
  <c r="J17" i="1"/>
  <c r="K17" i="1"/>
  <c r="L17" i="1"/>
  <c r="H17" i="1"/>
  <c r="L16" i="1"/>
  <c r="H16" i="1"/>
  <c r="L15" i="1"/>
  <c r="H15" i="1"/>
  <c r="I331" i="5" l="1"/>
  <c r="I326" i="5" s="1"/>
  <c r="I330" i="5"/>
  <c r="I325" i="5" s="1"/>
  <c r="I329" i="5"/>
  <c r="I324" i="5" s="1"/>
  <c r="I328" i="5"/>
  <c r="I323" i="5" s="1"/>
  <c r="I216" i="5"/>
  <c r="I215" i="5"/>
  <c r="I214" i="5"/>
  <c r="I213" i="5"/>
  <c r="I171" i="5"/>
  <c r="I170" i="5"/>
  <c r="I169" i="5"/>
  <c r="I168" i="5"/>
  <c r="I166" i="5"/>
  <c r="I165" i="5"/>
  <c r="I164" i="5"/>
  <c r="I163" i="5"/>
  <c r="I161" i="5"/>
  <c r="I160" i="5"/>
  <c r="I159" i="5"/>
  <c r="I158" i="5"/>
  <c r="I156" i="5"/>
  <c r="I155" i="5"/>
  <c r="I154" i="5"/>
  <c r="I153" i="5"/>
  <c r="I151" i="5"/>
  <c r="I150" i="5"/>
  <c r="I148" i="5"/>
  <c r="I146" i="5"/>
  <c r="I145" i="5"/>
  <c r="I144" i="5"/>
  <c r="I143" i="5"/>
  <c r="I126" i="5"/>
  <c r="I125" i="5"/>
  <c r="I124" i="5"/>
  <c r="I123" i="5"/>
  <c r="E326" i="5"/>
  <c r="F326" i="5"/>
  <c r="G326" i="5"/>
  <c r="H326" i="5"/>
  <c r="E325" i="5"/>
  <c r="F325" i="5"/>
  <c r="G325" i="5"/>
  <c r="H325" i="5"/>
  <c r="E323" i="5"/>
  <c r="F323" i="5"/>
  <c r="G323" i="5"/>
  <c r="H323" i="5"/>
  <c r="D323" i="5"/>
  <c r="D324" i="5"/>
  <c r="D325" i="5"/>
  <c r="D326" i="5"/>
  <c r="E316" i="5"/>
  <c r="F316" i="5"/>
  <c r="G316" i="5"/>
  <c r="H316" i="5"/>
  <c r="E315" i="5"/>
  <c r="F315" i="5"/>
  <c r="G315" i="5"/>
  <c r="H315" i="5"/>
  <c r="E314" i="5"/>
  <c r="F314" i="5"/>
  <c r="G314" i="5"/>
  <c r="H314" i="5"/>
  <c r="E313" i="5"/>
  <c r="F313" i="5"/>
  <c r="G313" i="5"/>
  <c r="H313" i="5"/>
  <c r="D313" i="5"/>
  <c r="D314" i="5"/>
  <c r="D315" i="5"/>
  <c r="D316" i="5"/>
  <c r="E291" i="5"/>
  <c r="F291" i="5"/>
  <c r="G291" i="5"/>
  <c r="H291" i="5"/>
  <c r="H286" i="5" s="1"/>
  <c r="G290" i="5"/>
  <c r="H290" i="5"/>
  <c r="E289" i="5"/>
  <c r="F289" i="5"/>
  <c r="G289" i="5"/>
  <c r="H289" i="5"/>
  <c r="E288" i="5"/>
  <c r="F288" i="5"/>
  <c r="G288" i="5"/>
  <c r="H288" i="5"/>
  <c r="D288" i="5"/>
  <c r="D289" i="5"/>
  <c r="D291" i="5"/>
  <c r="E241" i="5"/>
  <c r="F241" i="5"/>
  <c r="F206" i="5" s="1"/>
  <c r="G241" i="5"/>
  <c r="G206" i="5" s="1"/>
  <c r="H241" i="5"/>
  <c r="H206" i="5" s="1"/>
  <c r="F205" i="5"/>
  <c r="G205" i="5"/>
  <c r="H205" i="5"/>
  <c r="E239" i="5"/>
  <c r="F239" i="5"/>
  <c r="F204" i="5" s="1"/>
  <c r="G239" i="5"/>
  <c r="G204" i="5" s="1"/>
  <c r="H239" i="5"/>
  <c r="H204" i="5" s="1"/>
  <c r="E238" i="5"/>
  <c r="F238" i="5"/>
  <c r="F203" i="5" s="1"/>
  <c r="G238" i="5"/>
  <c r="G203" i="5" s="1"/>
  <c r="H238" i="5"/>
  <c r="H203" i="5" s="1"/>
  <c r="D238" i="5"/>
  <c r="D203" i="5" s="1"/>
  <c r="D239" i="5"/>
  <c r="D204" i="5" s="1"/>
  <c r="D241" i="5"/>
  <c r="D206" i="5" s="1"/>
  <c r="E141" i="5"/>
  <c r="F141" i="5"/>
  <c r="G141" i="5"/>
  <c r="H141" i="5"/>
  <c r="E140" i="5"/>
  <c r="F140" i="5"/>
  <c r="G140" i="5"/>
  <c r="H140" i="5"/>
  <c r="G139" i="5"/>
  <c r="G109" i="5" s="1"/>
  <c r="H139" i="5"/>
  <c r="H109" i="5" s="1"/>
  <c r="E138" i="5"/>
  <c r="F138" i="5"/>
  <c r="G138" i="5"/>
  <c r="H138" i="5"/>
  <c r="D138" i="5"/>
  <c r="D108" i="5" s="1"/>
  <c r="D141" i="5"/>
  <c r="D111" i="5" s="1"/>
  <c r="E116" i="5"/>
  <c r="F116" i="5"/>
  <c r="F111" i="5" s="1"/>
  <c r="G116" i="5"/>
  <c r="G111" i="5" s="1"/>
  <c r="H116" i="5"/>
  <c r="H111" i="5" s="1"/>
  <c r="E113" i="5"/>
  <c r="F113" i="5"/>
  <c r="G113" i="5"/>
  <c r="H113" i="5"/>
  <c r="H327" i="5"/>
  <c r="H322" i="5" s="1"/>
  <c r="G327" i="5"/>
  <c r="G322" i="5" s="1"/>
  <c r="F327" i="5"/>
  <c r="F322" i="5" s="1"/>
  <c r="E327" i="5"/>
  <c r="D327" i="5"/>
  <c r="D322" i="5" s="1"/>
  <c r="H317" i="5"/>
  <c r="H312" i="5" s="1"/>
  <c r="G317" i="5"/>
  <c r="G312" i="5" s="1"/>
  <c r="F317" i="5"/>
  <c r="F312" i="5" s="1"/>
  <c r="E317" i="5"/>
  <c r="D317" i="5"/>
  <c r="D312" i="5" s="1"/>
  <c r="H307" i="5"/>
  <c r="G307" i="5"/>
  <c r="H302" i="5"/>
  <c r="G302" i="5"/>
  <c r="F302" i="5"/>
  <c r="E302" i="5"/>
  <c r="D302" i="5"/>
  <c r="H297" i="5"/>
  <c r="G297" i="5"/>
  <c r="H292" i="5"/>
  <c r="G292" i="5"/>
  <c r="H252" i="5"/>
  <c r="G252" i="5"/>
  <c r="F252" i="5"/>
  <c r="E252" i="5"/>
  <c r="D252" i="5"/>
  <c r="H247" i="5"/>
  <c r="G247" i="5"/>
  <c r="F247" i="5"/>
  <c r="E247" i="5"/>
  <c r="D247" i="5"/>
  <c r="H242" i="5"/>
  <c r="G242" i="5"/>
  <c r="F242" i="5"/>
  <c r="E242" i="5"/>
  <c r="D242" i="5"/>
  <c r="H227" i="5"/>
  <c r="G227" i="5"/>
  <c r="F227" i="5"/>
  <c r="E227" i="5"/>
  <c r="D227" i="5"/>
  <c r="H222" i="5"/>
  <c r="G222" i="5"/>
  <c r="F222" i="5"/>
  <c r="D222" i="5"/>
  <c r="H217" i="5"/>
  <c r="H207" i="5" s="1"/>
  <c r="G217" i="5"/>
  <c r="H212" i="5"/>
  <c r="G212" i="5"/>
  <c r="F212" i="5"/>
  <c r="E212" i="5"/>
  <c r="D212" i="5"/>
  <c r="H187" i="5"/>
  <c r="G187" i="5"/>
  <c r="F187" i="5"/>
  <c r="E187" i="5"/>
  <c r="D187" i="5"/>
  <c r="H182" i="5"/>
  <c r="G182" i="5"/>
  <c r="F182" i="5"/>
  <c r="H172" i="5"/>
  <c r="G172" i="5"/>
  <c r="F172" i="5"/>
  <c r="E172" i="5"/>
  <c r="H167" i="5"/>
  <c r="G167" i="5"/>
  <c r="F167" i="5"/>
  <c r="E167" i="5"/>
  <c r="D167" i="5"/>
  <c r="H162" i="5"/>
  <c r="G162" i="5"/>
  <c r="F162" i="5"/>
  <c r="E162" i="5"/>
  <c r="D162" i="5"/>
  <c r="H157" i="5"/>
  <c r="G157" i="5"/>
  <c r="F157" i="5"/>
  <c r="E157" i="5"/>
  <c r="D157" i="5"/>
  <c r="H152" i="5"/>
  <c r="G152" i="5"/>
  <c r="F152" i="5"/>
  <c r="E152" i="5"/>
  <c r="D152" i="5"/>
  <c r="H147" i="5"/>
  <c r="G147" i="5"/>
  <c r="H142" i="5"/>
  <c r="G142" i="5"/>
  <c r="F142" i="5"/>
  <c r="E142" i="5"/>
  <c r="D142" i="5"/>
  <c r="H122" i="5"/>
  <c r="H112" i="5" s="1"/>
  <c r="G122" i="5"/>
  <c r="G112" i="5" s="1"/>
  <c r="E122" i="5"/>
  <c r="D122" i="5"/>
  <c r="G207" i="5" l="1"/>
  <c r="E322" i="5"/>
  <c r="E312" i="5"/>
  <c r="E112" i="5"/>
  <c r="E203" i="5"/>
  <c r="E204" i="5"/>
  <c r="E206" i="5"/>
  <c r="E111" i="5"/>
  <c r="F108" i="5"/>
  <c r="E108" i="5"/>
  <c r="H108" i="5"/>
  <c r="G108" i="5"/>
  <c r="G283" i="5"/>
  <c r="D285" i="5"/>
  <c r="D286" i="5"/>
  <c r="H284" i="5"/>
  <c r="H285" i="5"/>
  <c r="I162" i="5"/>
  <c r="I152" i="5"/>
  <c r="H137" i="5"/>
  <c r="H107" i="5" s="1"/>
  <c r="H287" i="5"/>
  <c r="H282" i="5" s="1"/>
  <c r="D284" i="5"/>
  <c r="F283" i="5"/>
  <c r="H202" i="5"/>
  <c r="D283" i="5"/>
  <c r="E283" i="5"/>
  <c r="E284" i="5"/>
  <c r="G284" i="5"/>
  <c r="G137" i="5"/>
  <c r="G107" i="5" s="1"/>
  <c r="H283" i="5"/>
  <c r="G287" i="5"/>
  <c r="G282" i="5" s="1"/>
  <c r="G285" i="5"/>
  <c r="F284" i="5"/>
  <c r="I212" i="5"/>
  <c r="I157" i="5"/>
  <c r="I167" i="5"/>
  <c r="I327" i="5"/>
  <c r="I322" i="5" s="1"/>
  <c r="I142" i="5"/>
  <c r="I122" i="5"/>
  <c r="E91" i="5"/>
  <c r="F91" i="5"/>
  <c r="G91" i="5"/>
  <c r="H91" i="5"/>
  <c r="E90" i="5"/>
  <c r="F90" i="5"/>
  <c r="G90" i="5"/>
  <c r="H90" i="5"/>
  <c r="E89" i="5"/>
  <c r="F89" i="5"/>
  <c r="G89" i="5"/>
  <c r="H89" i="5"/>
  <c r="E88" i="5"/>
  <c r="F88" i="5"/>
  <c r="G88" i="5"/>
  <c r="H88" i="5"/>
  <c r="D88" i="5"/>
  <c r="D89" i="5"/>
  <c r="D90" i="5"/>
  <c r="D91" i="5"/>
  <c r="I96" i="5"/>
  <c r="I91" i="5" s="1"/>
  <c r="I95" i="5"/>
  <c r="I94" i="5"/>
  <c r="I89" i="5" s="1"/>
  <c r="I93" i="5"/>
  <c r="I88" i="5" s="1"/>
  <c r="H92" i="5"/>
  <c r="H87" i="5" s="1"/>
  <c r="G92" i="5"/>
  <c r="G87" i="5" s="1"/>
  <c r="F92" i="5"/>
  <c r="F87" i="5" s="1"/>
  <c r="E92" i="5"/>
  <c r="D92" i="5"/>
  <c r="D87" i="5" s="1"/>
  <c r="E31" i="5"/>
  <c r="F31" i="5"/>
  <c r="G31" i="5"/>
  <c r="H31" i="5"/>
  <c r="D31" i="5"/>
  <c r="E30" i="5"/>
  <c r="F30" i="5"/>
  <c r="G30" i="5"/>
  <c r="H30" i="5"/>
  <c r="D30" i="5"/>
  <c r="D25" i="5" s="1"/>
  <c r="E29" i="5"/>
  <c r="F29" i="5"/>
  <c r="G29" i="5"/>
  <c r="H29" i="5"/>
  <c r="D29" i="5"/>
  <c r="E28" i="5"/>
  <c r="F28" i="5"/>
  <c r="F23" i="5" s="1"/>
  <c r="G28" i="5"/>
  <c r="H28" i="5"/>
  <c r="H23" i="5" s="1"/>
  <c r="D28" i="5"/>
  <c r="I81" i="5"/>
  <c r="I80" i="5"/>
  <c r="I79" i="5"/>
  <c r="I78" i="5"/>
  <c r="H77" i="5"/>
  <c r="G77" i="5"/>
  <c r="F77" i="5"/>
  <c r="E77" i="5"/>
  <c r="D77" i="5"/>
  <c r="I76" i="5"/>
  <c r="I75" i="5"/>
  <c r="I74" i="5"/>
  <c r="I73" i="5"/>
  <c r="H72" i="5"/>
  <c r="G72" i="5"/>
  <c r="F72" i="5"/>
  <c r="E72" i="5"/>
  <c r="D72" i="5"/>
  <c r="I71" i="5"/>
  <c r="I70" i="5"/>
  <c r="I69" i="5"/>
  <c r="I68" i="5"/>
  <c r="H67" i="5"/>
  <c r="G67" i="5"/>
  <c r="F67" i="5"/>
  <c r="E67" i="5"/>
  <c r="D67" i="5"/>
  <c r="I66" i="5"/>
  <c r="I65" i="5"/>
  <c r="I64" i="5"/>
  <c r="I63" i="5"/>
  <c r="H62" i="5"/>
  <c r="G62" i="5"/>
  <c r="F62" i="5"/>
  <c r="E62" i="5"/>
  <c r="D62" i="5"/>
  <c r="I61" i="5"/>
  <c r="I60" i="5"/>
  <c r="I59" i="5"/>
  <c r="I58" i="5"/>
  <c r="H57" i="5"/>
  <c r="G57" i="5"/>
  <c r="F57" i="5"/>
  <c r="E57" i="5"/>
  <c r="D57" i="5"/>
  <c r="I56" i="5"/>
  <c r="I55" i="5"/>
  <c r="I54" i="5"/>
  <c r="I53" i="5"/>
  <c r="H52" i="5"/>
  <c r="G52" i="5"/>
  <c r="F52" i="5"/>
  <c r="E52" i="5"/>
  <c r="D52" i="5"/>
  <c r="I51" i="5"/>
  <c r="I50" i="5"/>
  <c r="I49" i="5"/>
  <c r="I48" i="5"/>
  <c r="H47" i="5"/>
  <c r="G47" i="5"/>
  <c r="F47" i="5"/>
  <c r="E47" i="5"/>
  <c r="D47" i="5"/>
  <c r="I46" i="5"/>
  <c r="I45" i="5"/>
  <c r="I44" i="5"/>
  <c r="I43" i="5"/>
  <c r="H42" i="5"/>
  <c r="G42" i="5"/>
  <c r="F42" i="5"/>
  <c r="F37" i="5" s="1"/>
  <c r="E42" i="5"/>
  <c r="D42" i="5"/>
  <c r="D32" i="5"/>
  <c r="I39" i="5" l="1"/>
  <c r="G202" i="5"/>
  <c r="G37" i="5"/>
  <c r="D37" i="5"/>
  <c r="E37" i="5"/>
  <c r="H37" i="5"/>
  <c r="I40" i="5"/>
  <c r="I41" i="5"/>
  <c r="I38" i="5"/>
  <c r="E87" i="5"/>
  <c r="D24" i="5"/>
  <c r="F25" i="5"/>
  <c r="E25" i="5"/>
  <c r="H24" i="5"/>
  <c r="H19" i="5" s="1"/>
  <c r="H25" i="5"/>
  <c r="F24" i="5"/>
  <c r="G25" i="5"/>
  <c r="G24" i="5"/>
  <c r="G19" i="5" s="1"/>
  <c r="E24" i="5"/>
  <c r="F18" i="5"/>
  <c r="H18" i="5"/>
  <c r="E26" i="5"/>
  <c r="G23" i="5"/>
  <c r="G18" i="5" s="1"/>
  <c r="D26" i="5"/>
  <c r="D21" i="5" s="1"/>
  <c r="H26" i="5"/>
  <c r="H21" i="5" s="1"/>
  <c r="D23" i="5"/>
  <c r="D18" i="5" s="1"/>
  <c r="E23" i="5"/>
  <c r="G26" i="5"/>
  <c r="F26" i="5"/>
  <c r="I62" i="5"/>
  <c r="I92" i="5"/>
  <c r="I87" i="5" s="1"/>
  <c r="I67" i="5"/>
  <c r="I72" i="5"/>
  <c r="I90" i="5"/>
  <c r="I42" i="5"/>
  <c r="I47" i="5"/>
  <c r="I57" i="5"/>
  <c r="I77" i="5"/>
  <c r="I52" i="5"/>
  <c r="E32" i="5"/>
  <c r="F32" i="5"/>
  <c r="F27" i="5" s="1"/>
  <c r="G32" i="5"/>
  <c r="G27" i="5" s="1"/>
  <c r="H32" i="5"/>
  <c r="H27" i="5" s="1"/>
  <c r="D27" i="5"/>
  <c r="I321" i="5"/>
  <c r="I316" i="5" s="1"/>
  <c r="I319" i="5"/>
  <c r="I314" i="5" s="1"/>
  <c r="I318" i="5"/>
  <c r="I311" i="5"/>
  <c r="F307" i="5"/>
  <c r="E307" i="5"/>
  <c r="D307" i="5"/>
  <c r="I309" i="5"/>
  <c r="I308" i="5"/>
  <c r="I306" i="5"/>
  <c r="I305" i="5"/>
  <c r="I304" i="5"/>
  <c r="I303" i="5"/>
  <c r="I301" i="5"/>
  <c r="F297" i="5"/>
  <c r="E297" i="5"/>
  <c r="D297" i="5"/>
  <c r="I299" i="5"/>
  <c r="I298" i="5"/>
  <c r="I296" i="5"/>
  <c r="I294" i="5"/>
  <c r="I293" i="5"/>
  <c r="G286" i="5"/>
  <c r="F286" i="5"/>
  <c r="E286" i="5"/>
  <c r="I256" i="5"/>
  <c r="I255" i="5"/>
  <c r="I254" i="5"/>
  <c r="I253" i="5"/>
  <c r="I251" i="5"/>
  <c r="I250" i="5"/>
  <c r="I249" i="5"/>
  <c r="I248" i="5"/>
  <c r="I246" i="5"/>
  <c r="I244" i="5"/>
  <c r="I243" i="5"/>
  <c r="I231" i="5"/>
  <c r="I230" i="5"/>
  <c r="I229" i="5"/>
  <c r="I228" i="5"/>
  <c r="I226" i="5"/>
  <c r="I225" i="5"/>
  <c r="I224" i="5"/>
  <c r="I223" i="5"/>
  <c r="I221" i="5"/>
  <c r="I211" i="5" s="1"/>
  <c r="I219" i="5"/>
  <c r="I218" i="5"/>
  <c r="I191" i="5"/>
  <c r="I190" i="5"/>
  <c r="I189" i="5"/>
  <c r="I188" i="5"/>
  <c r="I186" i="5"/>
  <c r="I185" i="5"/>
  <c r="I183" i="5"/>
  <c r="I176" i="5"/>
  <c r="I141" i="5" s="1"/>
  <c r="I174" i="5"/>
  <c r="I173" i="5"/>
  <c r="I121" i="5"/>
  <c r="I116" i="5" s="1"/>
  <c r="E115" i="5"/>
  <c r="I118" i="5"/>
  <c r="I36" i="5"/>
  <c r="I31" i="5" s="1"/>
  <c r="I34" i="5"/>
  <c r="I29" i="5" s="1"/>
  <c r="I33" i="5"/>
  <c r="I28" i="5" s="1"/>
  <c r="M36" i="4"/>
  <c r="M37" i="4"/>
  <c r="M38" i="4"/>
  <c r="M39" i="4"/>
  <c r="M35" i="4"/>
  <c r="M33" i="4"/>
  <c r="M21" i="4"/>
  <c r="M22" i="4"/>
  <c r="M23" i="4"/>
  <c r="M20" i="4"/>
  <c r="M18" i="4"/>
  <c r="I82" i="4"/>
  <c r="J82" i="4"/>
  <c r="K82" i="4"/>
  <c r="L82" i="4"/>
  <c r="H82" i="4"/>
  <c r="J52" i="4"/>
  <c r="K52" i="4"/>
  <c r="L52" i="4"/>
  <c r="H52" i="4"/>
  <c r="M49" i="4"/>
  <c r="M46" i="4"/>
  <c r="I37" i="5" l="1"/>
  <c r="F22" i="5"/>
  <c r="E110" i="5"/>
  <c r="E27" i="5"/>
  <c r="E22" i="5" s="1"/>
  <c r="E18" i="5"/>
  <c r="H22" i="5"/>
  <c r="I24" i="5"/>
  <c r="D22" i="5"/>
  <c r="G22" i="5"/>
  <c r="I208" i="5"/>
  <c r="I209" i="5"/>
  <c r="I111" i="5"/>
  <c r="E21" i="5"/>
  <c r="I23" i="5"/>
  <c r="I239" i="5"/>
  <c r="I241" i="5"/>
  <c r="I206" i="5" s="1"/>
  <c r="I302" i="5"/>
  <c r="I289" i="5"/>
  <c r="I284" i="5" s="1"/>
  <c r="I291" i="5"/>
  <c r="F21" i="5"/>
  <c r="H44" i="4"/>
  <c r="I187" i="5"/>
  <c r="D139" i="5"/>
  <c r="D109" i="5" s="1"/>
  <c r="I149" i="5"/>
  <c r="D147" i="5"/>
  <c r="D182" i="5"/>
  <c r="E147" i="5"/>
  <c r="E139" i="5"/>
  <c r="I175" i="5"/>
  <c r="I140" i="5" s="1"/>
  <c r="D172" i="5"/>
  <c r="I247" i="5"/>
  <c r="D115" i="5"/>
  <c r="D110" i="5" s="1"/>
  <c r="D117" i="5"/>
  <c r="D112" i="5" s="1"/>
  <c r="H115" i="5"/>
  <c r="H110" i="5" s="1"/>
  <c r="H20" i="5" s="1"/>
  <c r="F147" i="5"/>
  <c r="F137" i="5" s="1"/>
  <c r="F107" i="5" s="1"/>
  <c r="F139" i="5"/>
  <c r="D217" i="5"/>
  <c r="I222" i="5"/>
  <c r="I227" i="5"/>
  <c r="I238" i="5"/>
  <c r="D292" i="5"/>
  <c r="D287" i="5" s="1"/>
  <c r="D282" i="5" s="1"/>
  <c r="I313" i="5"/>
  <c r="G21" i="5"/>
  <c r="I113" i="5"/>
  <c r="F115" i="5"/>
  <c r="F110" i="5" s="1"/>
  <c r="F217" i="5"/>
  <c r="F290" i="5"/>
  <c r="F285" i="5" s="1"/>
  <c r="F292" i="5"/>
  <c r="F287" i="5" s="1"/>
  <c r="F282" i="5" s="1"/>
  <c r="G115" i="5"/>
  <c r="G110" i="5" s="1"/>
  <c r="G20" i="5" s="1"/>
  <c r="E182" i="5"/>
  <c r="I252" i="5"/>
  <c r="I26" i="5"/>
  <c r="I138" i="5"/>
  <c r="E217" i="5"/>
  <c r="E290" i="5"/>
  <c r="E292" i="5"/>
  <c r="I288" i="5"/>
  <c r="I184" i="5"/>
  <c r="I35" i="5"/>
  <c r="I120" i="5"/>
  <c r="I115" i="5" s="1"/>
  <c r="I286" i="5"/>
  <c r="I220" i="5"/>
  <c r="I119" i="5"/>
  <c r="I310" i="5"/>
  <c r="I307" i="5" s="1"/>
  <c r="I320" i="5"/>
  <c r="I315" i="5" s="1"/>
  <c r="I295" i="5"/>
  <c r="I292" i="5" s="1"/>
  <c r="I300" i="5"/>
  <c r="I297" i="5" s="1"/>
  <c r="I42" i="4"/>
  <c r="J42" i="4"/>
  <c r="K42" i="4"/>
  <c r="L42" i="4"/>
  <c r="H42" i="4"/>
  <c r="I34" i="4"/>
  <c r="J34" i="4"/>
  <c r="K34" i="4"/>
  <c r="L34" i="4"/>
  <c r="H34" i="4"/>
  <c r="I31" i="4"/>
  <c r="J31" i="4"/>
  <c r="K31" i="4"/>
  <c r="L31" i="4"/>
  <c r="H31" i="4"/>
  <c r="I17" i="4"/>
  <c r="J17" i="4"/>
  <c r="J16" i="4" s="1"/>
  <c r="K17" i="4"/>
  <c r="K16" i="4" s="1"/>
  <c r="L17" i="4"/>
  <c r="L16" i="4" s="1"/>
  <c r="M17" i="4"/>
  <c r="H17" i="4"/>
  <c r="H16" i="4" s="1"/>
  <c r="M83" i="4"/>
  <c r="M82" i="4" s="1"/>
  <c r="M81" i="4"/>
  <c r="M80" i="4"/>
  <c r="M79" i="4"/>
  <c r="M78" i="4"/>
  <c r="M77" i="4"/>
  <c r="M76" i="4"/>
  <c r="M75" i="4"/>
  <c r="M74" i="4"/>
  <c r="M73" i="4"/>
  <c r="M72" i="4"/>
  <c r="M71" i="4"/>
  <c r="L70" i="4"/>
  <c r="K70" i="4"/>
  <c r="J70" i="4"/>
  <c r="I70" i="4"/>
  <c r="H70" i="4"/>
  <c r="M67" i="4"/>
  <c r="M66" i="4"/>
  <c r="M65" i="4"/>
  <c r="M64" i="4"/>
  <c r="M63" i="4"/>
  <c r="M62" i="4"/>
  <c r="L61" i="4"/>
  <c r="K61" i="4"/>
  <c r="H61" i="4"/>
  <c r="M55" i="4"/>
  <c r="M54" i="4"/>
  <c r="M53" i="4"/>
  <c r="M48" i="4"/>
  <c r="M47" i="4"/>
  <c r="M43" i="4"/>
  <c r="M42" i="4" s="1"/>
  <c r="M41" i="4"/>
  <c r="M40" i="4"/>
  <c r="M32" i="4"/>
  <c r="M31" i="4" s="1"/>
  <c r="M27" i="4"/>
  <c r="M26" i="4"/>
  <c r="M25" i="4"/>
  <c r="M24" i="4"/>
  <c r="E207" i="5" l="1"/>
  <c r="E202" i="5" s="1"/>
  <c r="F207" i="5"/>
  <c r="F202" i="5" s="1"/>
  <c r="I210" i="5"/>
  <c r="I205" i="5" s="1"/>
  <c r="M52" i="4"/>
  <c r="M19" i="4"/>
  <c r="M16" i="4" s="1"/>
  <c r="M45" i="4"/>
  <c r="I16" i="4"/>
  <c r="E285" i="5"/>
  <c r="E137" i="5"/>
  <c r="E287" i="5"/>
  <c r="E109" i="5"/>
  <c r="F20" i="5"/>
  <c r="I204" i="5"/>
  <c r="I110" i="5"/>
  <c r="I203" i="5"/>
  <c r="I108" i="5"/>
  <c r="F109" i="5"/>
  <c r="F19" i="5" s="1"/>
  <c r="J30" i="4"/>
  <c r="I117" i="5"/>
  <c r="I112" i="5" s="1"/>
  <c r="I114" i="5"/>
  <c r="D20" i="5"/>
  <c r="D207" i="5"/>
  <c r="D202" i="5" s="1"/>
  <c r="K30" i="4"/>
  <c r="I283" i="5"/>
  <c r="I21" i="5"/>
  <c r="D19" i="5"/>
  <c r="L60" i="4"/>
  <c r="L59" i="4" s="1"/>
  <c r="K60" i="4"/>
  <c r="K59" i="4" s="1"/>
  <c r="J60" i="4"/>
  <c r="J59" i="4" s="1"/>
  <c r="I60" i="4"/>
  <c r="H60" i="4"/>
  <c r="H59" i="4" s="1"/>
  <c r="I242" i="5"/>
  <c r="I287" i="5"/>
  <c r="I317" i="5"/>
  <c r="I312" i="5" s="1"/>
  <c r="H17" i="5"/>
  <c r="D137" i="5"/>
  <c r="D107" i="5" s="1"/>
  <c r="G17" i="5"/>
  <c r="I172" i="5"/>
  <c r="I290" i="5"/>
  <c r="I285" i="5" s="1"/>
  <c r="I182" i="5"/>
  <c r="I217" i="5"/>
  <c r="I207" i="5" s="1"/>
  <c r="I139" i="5"/>
  <c r="I147" i="5"/>
  <c r="I32" i="5"/>
  <c r="I27" i="5" s="1"/>
  <c r="I22" i="5" s="1"/>
  <c r="I30" i="5"/>
  <c r="I25" i="5" s="1"/>
  <c r="M34" i="4"/>
  <c r="M30" i="4" s="1"/>
  <c r="L30" i="4"/>
  <c r="H30" i="4"/>
  <c r="I30" i="4"/>
  <c r="M61" i="4"/>
  <c r="M70" i="4"/>
  <c r="M44" i="4" l="1"/>
  <c r="I202" i="5"/>
  <c r="I59" i="4"/>
  <c r="E282" i="5"/>
  <c r="E20" i="5"/>
  <c r="E19" i="5"/>
  <c r="E107" i="5"/>
  <c r="I20" i="5"/>
  <c r="I109" i="5"/>
  <c r="I19" i="5" s="1"/>
  <c r="F17" i="5"/>
  <c r="D17" i="5"/>
  <c r="I137" i="5"/>
  <c r="I107" i="5" s="1"/>
  <c r="I282" i="5"/>
  <c r="I18" i="5"/>
  <c r="H15" i="4"/>
  <c r="K15" i="4"/>
  <c r="M60" i="4"/>
  <c r="M59" i="4" s="1"/>
  <c r="J15" i="4"/>
  <c r="L15" i="4"/>
  <c r="I15" i="4" l="1"/>
  <c r="E17" i="5"/>
  <c r="I17" i="5"/>
  <c r="M15" i="4"/>
  <c r="F19" i="1"/>
  <c r="G19" i="1"/>
  <c r="D19" i="1" l="1"/>
  <c r="E19" i="1"/>
  <c r="C19" i="1"/>
  <c r="J19" i="1"/>
  <c r="I19" i="1" l="1"/>
  <c r="L19" i="1"/>
  <c r="K19" i="1"/>
  <c r="H19" i="1" l="1"/>
</calcChain>
</file>

<file path=xl/sharedStrings.xml><?xml version="1.0" encoding="utf-8"?>
<sst xmlns="http://schemas.openxmlformats.org/spreadsheetml/2006/main" count="729" uniqueCount="235">
  <si>
    <t>№ п/п</t>
  </si>
  <si>
    <t>Наименование муниципальной услуги(работы), показателя объема услуги (работы)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</si>
  <si>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</si>
  <si>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</si>
  <si>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</si>
  <si>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</si>
  <si>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</si>
  <si>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</si>
  <si>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</si>
  <si>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</si>
  <si>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</si>
  <si>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</si>
  <si>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</si>
  <si>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</si>
  <si>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Программно-техническое обслуживание сети Интернет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</si>
  <si>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</si>
  <si>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</si>
  <si>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</si>
  <si>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</si>
  <si>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</si>
  <si>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0701</t>
  </si>
  <si>
    <t>0702</t>
  </si>
  <si>
    <t>0709</t>
  </si>
  <si>
    <t>000</t>
  </si>
  <si>
    <t>Источники ресурсного обеспечения</t>
  </si>
  <si>
    <t>всего</t>
  </si>
  <si>
    <t>бюджет Ханкайского муниципального района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</si>
  <si>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</si>
  <si>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</si>
  <si>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2.3.</t>
  </si>
  <si>
    <t>Мероприятия по энергосбережению и повышению энергетической эффективности</t>
  </si>
  <si>
    <t>3.</t>
  </si>
  <si>
    <t>3.1.</t>
  </si>
  <si>
    <t>3.2.</t>
  </si>
  <si>
    <t xml:space="preserve">Оснащение муниципальных общеобразовательных организаций недвижимым  и особо ценным движимым имуществом 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</si>
  <si>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</si>
  <si>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</si>
  <si>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 xml:space="preserve">Мероприятия по энергосбережению и повышению энергетической эффективности 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</si>
  <si>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</si>
  <si>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</si>
  <si>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</si>
  <si>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</si>
  <si>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</si>
  <si>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2.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</si>
  <si>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</si>
  <si>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</si>
  <si>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</si>
  <si>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</si>
  <si>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>Значение показателя объема муниципальной услуги (работы), чел.</t>
  </si>
  <si>
    <t>0700</t>
  </si>
  <si>
    <t>Обеспечение деятельности (оказание услуг, выполнение работ) муниципальных автономных организаций</t>
  </si>
  <si>
    <t>Обеспечение деятельности (оказание услуг, выполнение работ) муниципальных автономных  организаций</t>
  </si>
  <si>
    <t xml:space="preserve">Приложение 2 к постановлению Администрации Ханкайского муниципального района от              № </t>
  </si>
  <si>
    <t>0100000000</t>
  </si>
  <si>
    <t>0110000000</t>
  </si>
  <si>
    <t xml:space="preserve">Обеспечение беспрепятственного доступа инвалидов к объектам социальной инфраструктуры </t>
  </si>
  <si>
    <t>0111220020</t>
  </si>
  <si>
    <t>0120000000</t>
  </si>
  <si>
    <t>0121120020</t>
  </si>
  <si>
    <t>0121170030</t>
  </si>
  <si>
    <t>0130000000</t>
  </si>
  <si>
    <t>0131220500</t>
  </si>
  <si>
    <t>0121220050</t>
  </si>
  <si>
    <t>0191220160</t>
  </si>
  <si>
    <t>0191110030</t>
  </si>
  <si>
    <t>0191170010</t>
  </si>
  <si>
    <t>0191170070</t>
  </si>
  <si>
    <t>0111270060</t>
  </si>
  <si>
    <t>0111220600</t>
  </si>
  <si>
    <t>0111220040</t>
  </si>
  <si>
    <t>0111170020</t>
  </si>
  <si>
    <t>0121220040</t>
  </si>
  <si>
    <t>0121220600</t>
  </si>
  <si>
    <t>0131170050</t>
  </si>
  <si>
    <t>0131170060</t>
  </si>
  <si>
    <t>0131220040</t>
  </si>
  <si>
    <t>0131220600</t>
  </si>
  <si>
    <t>0191100000</t>
  </si>
  <si>
    <t>0191170060</t>
  </si>
  <si>
    <t>0703</t>
  </si>
  <si>
    <t>Создание в общеобразовательных организациях условий для занятия физической культурой и спортом</t>
  </si>
  <si>
    <t>01212S2040</t>
  </si>
  <si>
    <t>Мероприятия по пожарной безопасности</t>
  </si>
  <si>
    <t>0121220400</t>
  </si>
  <si>
    <t>Обеспечение мер социальной поддержки педагогическим работникам муниципальных образовательных организаций</t>
  </si>
  <si>
    <t>013P5S2630</t>
  </si>
  <si>
    <t xml:space="preserve">Обеспечение спортивным инвентарем, спортивным оборудованием и спортивными транспортными средствами </t>
  </si>
  <si>
    <t>Реализация основных общеобразовательных   программ начального общего, основного общего,среднего общего образования, численность учащихся, чел</t>
  </si>
  <si>
    <t>Реализация основных общеобразовательных программ  дошкольного образования, численность детей, чел.</t>
  </si>
  <si>
    <t xml:space="preserve">Реализация дополнительных общеобразовательных программ, численность детей      
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</si>
  <si>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</si>
  <si>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01112S2010</t>
  </si>
  <si>
    <t xml:space="preserve"> 01112S2020</t>
  </si>
  <si>
    <t>011112L0270</t>
  </si>
  <si>
    <t>Расходы на приобретение школьных автобусов для муниципальных общеобразовательных организаций</t>
  </si>
  <si>
    <t>Расходы на проведение ремонтных работ общеобразовательных учреждений</t>
  </si>
  <si>
    <t>01212S2340</t>
  </si>
  <si>
    <t>0121270060</t>
  </si>
  <si>
    <t>012E250970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</si>
  <si>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</si>
  <si>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2.2.1</t>
  </si>
  <si>
    <t>2.2.3</t>
  </si>
  <si>
    <t>2.2.4</t>
  </si>
  <si>
    <t>2.2.5</t>
  </si>
  <si>
    <t>2.2.6</t>
  </si>
  <si>
    <t>2.2.7</t>
  </si>
  <si>
    <t>0111100000</t>
  </si>
  <si>
    <t>Основное мероприятие 1.1. "Обеспечение воспитательного процесса в дошкольных образовательных учреждениях"</t>
  </si>
  <si>
    <t>1.1.</t>
  </si>
  <si>
    <t>1.1.1.</t>
  </si>
  <si>
    <t>1.2</t>
  </si>
  <si>
    <t>0111200000</t>
  </si>
  <si>
    <t>1.2.1</t>
  </si>
  <si>
    <t>1.2.2.</t>
  </si>
  <si>
    <t>1.2.3.</t>
  </si>
  <si>
    <t>1.2.5</t>
  </si>
  <si>
    <t>1.2.6</t>
  </si>
  <si>
    <t>1.2.8</t>
  </si>
  <si>
    <t>Основное мероприятие 1.2. "Мероприятия не связанные с воспитательным процессом"</t>
  </si>
  <si>
    <t>Основное мероприятие 2.1. "Обеспечение деятельности организаций, осуществляющих программу общего образования"</t>
  </si>
  <si>
    <t>2.1.1.</t>
  </si>
  <si>
    <t>Основное мероприятие 2.2."Мероприятия не связанные с образовательным процессом"</t>
  </si>
  <si>
    <t>2.2.2.</t>
  </si>
  <si>
    <t>Основное мероприятие 2.3. "Создание условий для получения качественного общего рбразования"</t>
  </si>
  <si>
    <t>0121100000</t>
  </si>
  <si>
    <t>2.1.2.</t>
  </si>
  <si>
    <t>0121200000</t>
  </si>
  <si>
    <t>2.3.1</t>
  </si>
  <si>
    <t>0121400000</t>
  </si>
  <si>
    <t>Основное мероприятие 3.1." Обеспечение деятельности учреждений дополнительного образования"</t>
  </si>
  <si>
    <t>0131100000</t>
  </si>
  <si>
    <t>3.1.1</t>
  </si>
  <si>
    <t>Основное мероприятие 3.2. "Мероприятия не связанные  с образовательным процессом"</t>
  </si>
  <si>
    <t>0191200000</t>
  </si>
  <si>
    <t>3.1.2.</t>
  </si>
  <si>
    <t>3.1.3</t>
  </si>
  <si>
    <t>3.1.4</t>
  </si>
  <si>
    <t>3.2.1</t>
  </si>
  <si>
    <t>3.2.2</t>
  </si>
  <si>
    <t>3.2.3</t>
  </si>
  <si>
    <t>Оценка расходов (тыс.руб.),годы</t>
  </si>
  <si>
    <t>Всего</t>
  </si>
  <si>
    <t xml:space="preserve">федеральный бюджет </t>
  </si>
  <si>
    <t xml:space="preserve">краевой бюджет </t>
  </si>
  <si>
    <t>1.</t>
  </si>
  <si>
    <t>1.1.1</t>
  </si>
  <si>
    <t>1.2.</t>
  </si>
  <si>
    <t>1.2.2</t>
  </si>
  <si>
    <t>1.2.3</t>
  </si>
  <si>
    <t>1.2.4</t>
  </si>
  <si>
    <t>1.2.7</t>
  </si>
  <si>
    <t>1.3</t>
  </si>
  <si>
    <t>1.3.1</t>
  </si>
  <si>
    <t>3.1.1.</t>
  </si>
  <si>
    <t>2.1.2</t>
  </si>
  <si>
    <t>2.2.4.</t>
  </si>
  <si>
    <t>2.3.2</t>
  </si>
  <si>
    <t>Обеспечение бесплатным питанием детей, обучающихся в муниципальных общеобразовательных организациях</t>
  </si>
  <si>
    <t>2.3.3</t>
  </si>
  <si>
    <t xml:space="preserve">Организация и обеспечение оздоровления и отдыха детей </t>
  </si>
  <si>
    <t>3</t>
  </si>
  <si>
    <t>3.1.3.</t>
  </si>
  <si>
    <t>3.1.4.</t>
  </si>
  <si>
    <t>3.2.1.</t>
  </si>
  <si>
    <t>4</t>
  </si>
  <si>
    <t>4.1.1.</t>
  </si>
  <si>
    <t>4.1.2</t>
  </si>
  <si>
    <t>4.1.3.</t>
  </si>
  <si>
    <t>4.1.4</t>
  </si>
  <si>
    <t>4.2.1</t>
  </si>
  <si>
    <t>Основное мероприятие 4.1."Обеспечение деятельности инфраструктуры образовательных организаций"</t>
  </si>
  <si>
    <t>4.1.2.</t>
  </si>
  <si>
    <t>Основное мероприятие  4.2. "Мероприятия для детей и молодежи"</t>
  </si>
  <si>
    <t>4.2.1.</t>
  </si>
  <si>
    <t>4.3.1.</t>
  </si>
  <si>
    <t>Мероприятия по профилактике правонарушений</t>
  </si>
  <si>
    <t xml:space="preserve">Мероприятия государственной программы "Доступная среда" </t>
  </si>
  <si>
    <t>1.2.6.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</si>
  <si>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</si>
  <si>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1.2.8.</t>
  </si>
  <si>
    <t>3.1.5</t>
  </si>
  <si>
    <t>013P5S2190</t>
  </si>
  <si>
    <t>Развитие спортивной инфраструктуры, находящейся в муниципальной собственности</t>
  </si>
  <si>
    <t>3.1.5.</t>
  </si>
  <si>
    <t>0131170040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</si>
  <si>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</si>
  <si>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2.1.3</t>
  </si>
  <si>
    <t>2.1.4</t>
  </si>
  <si>
    <t xml:space="preserve"> Обеспечению горячим питанием обучающихся, получающих начальное общее образование в муниципальных общеобразовательных организациях Приморского края </t>
  </si>
  <si>
    <t>Муниципальная программа "Развитие образования в Ханкайском муниципальном округе" на 2020-2024 годы</t>
  </si>
  <si>
    <t>Подпрограмма №1"Развитие дошкольного образования в Ханкайском муниципальном округе» на 2020-2024  годы</t>
  </si>
  <si>
    <t>Подпрограмма «Развитие системы общего образования в Ханкайском муниципальном округе» на 2020-2024 годы</t>
  </si>
  <si>
    <t>Подпрограмма «Развитие системы дополнительного образования в Ханкайском муниципальном округе» на 2020-2024 годы</t>
  </si>
  <si>
    <t>Мероприятия, направленные на оснащение объектов спортивной инфраструктуры спортивно-технологическим оборудованием</t>
  </si>
  <si>
    <t>Подпрограмма "Развитие дошкольного образования в Ханкайском муниципальном округе» на 2020-2024  годы</t>
  </si>
  <si>
    <t>ИНФОРМАЦИЯ О  РЕСУРСНОМ ОБЕСПЕЧЕНИИ РЕАЛИЗАЦИИ МУНИЦИПАЛЬНОЙ ПРОГРАММЫ   "РАЗВИТИЕ ОБРАЗОВАНИЯ В ХАНКАЙСКОМ МУНИЦИПАЛЬНОМ ОКРУГЕ" НА 2020-2024 ГОДЫ ЗА СЧЕТ СРЕДСТВ БЮДЖЕТА ХАНКАЙСКОГО МУНИЦИПАЛЬНОГО ОКРУГА, (ТЫС. РУБ.).</t>
  </si>
  <si>
    <t>ИНФОРМАЦИЯ О РЕСУРСНОМ ОБЕСПЕЧЕНИИ МУНИЦИПАЛЬНОЙ ПРОГРАММЫ "РАЗВИТИЕ ОБРАЗОВАНИЯ В ХАНКАЙСКОМ МУНИЦИПАЛЬНОМ ОКРУГЕ" НА 2020-2024 годы  ЗА СЧЕТ СРЕДСТВ БЮДЖЕТА ХАНКАЙСКОГО МУНИЦИПАЛЬНОГО ОКРУГА И ПРОГНОЗНАЯ ОЦЕНКА ПРИВЛЕКАЕМЫХ НА РЕАЛИЗАЦИЮ ЕЕ ЦЕЛЕЙ СРЕДСТВ КРАЕВОГО И ФЕДЕРАЛЬНОГО БЮДЖЕТОВ, ИНЫХ ВНЕБЮДЖЕТНЫХ ИСТОЧНИКОВ</t>
  </si>
  <si>
    <t>Приложение № 5  к муниципальной программе "Развитие образования в Ханкайском муниципальном округе" на 2020-2024 годы</t>
  </si>
  <si>
    <t>013Р5L2280</t>
  </si>
  <si>
    <t>Управление  образования Администрации Ханкайского муниципального округа</t>
  </si>
  <si>
    <t>ПРОГНОЗ СВОДНЫХ ПОКАЗАТЕЛЕЙ МУНИЦИПАЛЬНЫХ ЗАДАНИЙ НА ОКАЗАНИЕ МУНИЦИПАЛЬНЫХ УСЛУГ (ВЫПОЛНЕНИЕ РАБОТ) МУНИЦИПАЛЬНЫМИ БЮДЖЕТНЫМИ, АВТОНОМНЫМИ  И КАЗЕННЫМИ УЧРЕЖДЕНИЯМИ ПО МУНИЦИПАЛЬНОЙ ПРОГРАММЕ "РАЗВИТИЕ ОБРАЗОВАНИЯ В ХАНКАЙСКОМ МУНИЦИПАЛЬНОМ ОКРУГЕ" НА 2020-2024 ГОДЫ</t>
  </si>
  <si>
    <t>Расходы бюджета Ханкайского муниципального округа на оказание муниципальной услуги (выполнение работы), тыс.руб.</t>
  </si>
  <si>
    <t>Обеспечение питанием обучающихся общеобразовательных организаций  Ханкайского муниципального округа, численность учащихся</t>
  </si>
  <si>
    <t>0191110031</t>
  </si>
  <si>
    <t>Основное мероприятие  1.3."Меры поддержки семей, имеющих детей</t>
  </si>
  <si>
    <t>Федеральный проект "содействие занятости женщин-создание условий дошкольного образования для  детей в возрасте до трех лет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</si>
  <si>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</si>
  <si>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</si>
  <si>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Федеральный проект "Спорт норма жизни"</t>
  </si>
  <si>
    <t>Федеральный проект "Учитель будущего"</t>
  </si>
  <si>
    <t>1.4</t>
  </si>
  <si>
    <t>1.4.1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</si>
  <si>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</si>
  <si>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011P2L2320</t>
  </si>
  <si>
    <t>3.1.6</t>
  </si>
  <si>
    <t>2.4</t>
  </si>
  <si>
    <t>2.4.1</t>
  </si>
  <si>
    <t>1.2.9</t>
  </si>
  <si>
    <t>Мероприятия по  обустройству прилегающих территорий образовательных учреждений</t>
  </si>
  <si>
    <t>0111270090</t>
  </si>
  <si>
    <t>3.2.4</t>
  </si>
  <si>
    <t>бюджет Ханкайского муницип.</t>
  </si>
  <si>
    <t>0131220400</t>
  </si>
  <si>
    <t>3.3</t>
  </si>
  <si>
    <t>0131370040</t>
  </si>
  <si>
    <t>Основное мероприятие 3.3." Обеспечение персонифицированного финансирования дополнительного образования детей"</t>
  </si>
  <si>
    <t>3.2.5</t>
  </si>
  <si>
    <t>Приложение № 3</t>
  </si>
  <si>
    <t>Приложение № 3 к муниципальной программе</t>
  </si>
  <si>
    <t>"Развитие образования в Ханкайском муниципальном округе"</t>
  </si>
  <si>
    <t>на 2020-2024 годы</t>
  </si>
  <si>
    <t xml:space="preserve">                                   Приложение № 4  к муниципальной программе "Развитие образования в Ханкайском муниципальном округе" на 2020-2024 годы</t>
  </si>
  <si>
    <t>к постановлению Администрации                                                                                                                  Ханкайского муниципального округа                                                           от  29.09.2021 № 1253-па</t>
  </si>
  <si>
    <t xml:space="preserve">                             Приложение № 4                                                                                                            к постановлению Администрации                                                                                             Ханкайского муниципального округа                                                                                                                                     от 29.09.2021 № 1253-па</t>
  </si>
  <si>
    <t>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Ханкайского муниципального округа                                                                  от 29.09.2021 № 1253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</si>
</sst>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top"/>
    </xf>
    <xf numFmtId="0" fontId="5" fillId="0" borderId="1" xfId="0" applyFont="1" applyFill="1" applyBorder="1"/>
    <xf numFmtId="49" fontId="1" fillId="0" borderId="1" xfId="0" applyNumberFormat="1" applyFont="1" applyFill="1" applyBorder="1"/>
    <xf numFmtId="49" fontId="1" fillId="0" borderId="2" xfId="0" applyNumberFormat="1" applyFont="1" applyFill="1" applyBorder="1"/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11" fillId="0" borderId="6" xfId="0" applyFont="1" applyFill="1" applyBorder="1"/>
    <xf numFmtId="4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wrapText="1"/>
    </xf>
    <xf numFmtId="4" fontId="7" fillId="0" borderId="0" xfId="0" applyNumberFormat="1" applyFont="1" applyFill="1"/>
    <xf numFmtId="0" fontId="6" fillId="0" borderId="6" xfId="0" applyFont="1" applyFill="1" applyBorder="1"/>
    <xf numFmtId="4" fontId="7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" fontId="0" fillId="0" borderId="0" xfId="0" applyNumberFormat="1" applyFill="1"/>
    <xf numFmtId="0" fontId="7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0" fillId="0" borderId="8" xfId="0" applyFill="1" applyBorder="1"/>
    <xf numFmtId="0" fontId="2" fillId="0" borderId="4" xfId="0" applyFont="1" applyFill="1" applyBorder="1"/>
    <xf numFmtId="4" fontId="4" fillId="0" borderId="4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/>
    <xf numFmtId="0" fontId="1" fillId="0" borderId="8" xfId="0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vertical="top" wrapText="1"/>
    </xf>
    <xf numFmtId="0" fontId="11" fillId="0" borderId="3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7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F2" zoomScaleNormal="100" workbookViewId="0">
      <selection activeCell="I3" sqref="I3:L3"/>
    </sheetView>
  </sheetViews>
  <sheetFormatPr defaultColWidth="8.85546875" defaultRowHeight="15" x14ac:dyDescent="0.25"/>
  <cols>
    <col min="1" max="1" width="4.42578125" style="3" customWidth="1"/>
    <col min="2" max="2" width="36.5703125" style="3" customWidth="1"/>
    <col min="3" max="3" width="12" style="3" customWidth="1"/>
    <col min="4" max="4" width="11.5703125" style="3" customWidth="1"/>
    <col min="5" max="5" width="11.28515625" style="3" customWidth="1"/>
    <col min="6" max="6" width="11.85546875" style="3" customWidth="1"/>
    <col min="7" max="8" width="12.140625" style="3" customWidth="1"/>
    <col min="9" max="9" width="14.140625" style="3" customWidth="1"/>
    <col min="10" max="10" width="13.42578125" style="3" customWidth="1"/>
    <col min="11" max="11" width="14.7109375" style="3" customWidth="1"/>
    <col min="12" max="12" width="18.140625" style="3" customWidth="1"/>
    <col min="13" max="16384" width="8.85546875" style="3"/>
  </cols>
  <sheetData>
    <row r="1" spans="1:12" ht="21" hidden="1" customHeight="1" x14ac:dyDescent="0.3">
      <c r="D1" s="6"/>
      <c r="E1" s="6"/>
      <c r="F1" s="6"/>
      <c r="G1" s="6"/>
      <c r="H1" s="109"/>
      <c r="I1" s="109"/>
      <c r="J1" s="109"/>
      <c r="K1" s="109"/>
      <c r="L1" s="109"/>
    </row>
    <row r="2" spans="1:12" ht="24" customHeight="1" x14ac:dyDescent="0.25">
      <c r="D2" s="6"/>
      <c r="E2" s="6"/>
      <c r="F2" s="6"/>
      <c r="G2" s="6"/>
      <c r="H2" s="104"/>
      <c r="I2" s="118" t="s">
        <v>227</v>
      </c>
      <c r="J2" s="118"/>
      <c r="K2" s="118"/>
      <c r="L2" s="118"/>
    </row>
    <row r="3" spans="1:12" ht="54.75" customHeight="1" x14ac:dyDescent="0.25">
      <c r="D3" s="6"/>
      <c r="E3" s="6"/>
      <c r="F3" s="6"/>
      <c r="G3" s="6"/>
      <c r="H3" s="104"/>
      <c r="I3" s="119" t="s">
        <v>232</v>
      </c>
      <c r="J3" s="119"/>
      <c r="K3" s="119"/>
      <c r="L3" s="119"/>
    </row>
    <row r="4" spans="1:12" ht="27" customHeight="1" x14ac:dyDescent="0.25">
      <c r="D4" s="6"/>
      <c r="E4" s="6"/>
      <c r="F4" s="6"/>
      <c r="G4" s="6"/>
      <c r="H4" s="104"/>
      <c r="I4" s="107"/>
      <c r="J4" s="119" t="s">
        <v>228</v>
      </c>
      <c r="K4" s="119"/>
      <c r="L4" s="119"/>
    </row>
    <row r="5" spans="1:12" ht="15" customHeight="1" x14ac:dyDescent="0.25">
      <c r="D5" s="6"/>
      <c r="E5" s="6"/>
      <c r="F5" s="6"/>
      <c r="G5" s="6"/>
      <c r="H5" s="104"/>
      <c r="I5" s="119" t="s">
        <v>229</v>
      </c>
      <c r="J5" s="119"/>
      <c r="K5" s="119"/>
      <c r="L5" s="119"/>
    </row>
    <row r="6" spans="1:12" ht="15" customHeight="1" x14ac:dyDescent="0.25">
      <c r="D6" s="6"/>
      <c r="E6" s="6"/>
      <c r="F6" s="6"/>
      <c r="G6" s="6"/>
      <c r="H6" s="104"/>
      <c r="I6" s="107"/>
      <c r="J6" s="119" t="s">
        <v>230</v>
      </c>
      <c r="K6" s="119"/>
      <c r="L6" s="119"/>
    </row>
    <row r="7" spans="1:12" ht="21" customHeight="1" x14ac:dyDescent="0.25"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5" customHeight="1" x14ac:dyDescent="0.25">
      <c r="A8" s="114" t="s">
        <v>200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2" customHeight="1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5" customHeight="1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15" customHeight="1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2" customHeight="1" x14ac:dyDescent="0.3">
      <c r="A12" s="4"/>
      <c r="B12" s="4"/>
      <c r="C12" s="4"/>
      <c r="D12" s="4"/>
      <c r="E12" s="4"/>
      <c r="F12" s="4"/>
      <c r="G12" s="4"/>
      <c r="H12" s="4"/>
    </row>
    <row r="13" spans="1:12" ht="51" customHeight="1" x14ac:dyDescent="0.25">
      <c r="A13" s="112" t="s">
        <v>0</v>
      </c>
      <c r="B13" s="110" t="s">
        <v>1</v>
      </c>
      <c r="C13" s="115" t="s">
        <v>48</v>
      </c>
      <c r="D13" s="116"/>
      <c r="E13" s="116"/>
      <c r="F13" s="116"/>
      <c r="G13" s="116"/>
      <c r="H13" s="117" t="s">
        <v>201</v>
      </c>
      <c r="I13" s="117"/>
      <c r="J13" s="117"/>
      <c r="K13" s="117"/>
      <c r="L13" s="117"/>
    </row>
    <row r="14" spans="1:12" ht="42.75" customHeight="1" x14ac:dyDescent="0.25">
      <c r="A14" s="113"/>
      <c r="B14" s="111"/>
      <c r="C14" s="94">
        <v>2020</v>
      </c>
      <c r="D14" s="94">
        <v>2021</v>
      </c>
      <c r="E14" s="94">
        <v>2022</v>
      </c>
      <c r="F14" s="94">
        <v>2023</v>
      </c>
      <c r="G14" s="94">
        <v>2024</v>
      </c>
      <c r="H14" s="94">
        <v>2020</v>
      </c>
      <c r="I14" s="94">
        <v>2021</v>
      </c>
      <c r="J14" s="94">
        <v>2022</v>
      </c>
      <c r="K14" s="94">
        <v>2023</v>
      </c>
      <c r="L14" s="94">
        <v>2024</v>
      </c>
    </row>
    <row r="15" spans="1:12" ht="72" customHeight="1" x14ac:dyDescent="0.25">
      <c r="A15" s="2">
        <v>1</v>
      </c>
      <c r="B15" s="5" t="s">
        <v>88</v>
      </c>
      <c r="C15" s="1">
        <v>744</v>
      </c>
      <c r="D15" s="1">
        <v>725</v>
      </c>
      <c r="E15" s="1">
        <v>725</v>
      </c>
      <c r="F15" s="1">
        <v>725</v>
      </c>
      <c r="G15" s="1">
        <v>860</v>
      </c>
      <c r="H15" s="1">
        <f>Ресурсн.обеспеч.!H18</f>
        <v>42507.56</v>
      </c>
      <c r="I15" s="1">
        <f>Ресурсн.обеспеч.!I18</f>
        <v>42483.75</v>
      </c>
      <c r="J15" s="1">
        <f>Ресурсн.обеспеч.!J18</f>
        <v>29399.096000000001</v>
      </c>
      <c r="K15" s="1">
        <f>Ресурсн.обеспеч.!K18</f>
        <v>30298.37</v>
      </c>
      <c r="L15" s="1">
        <f>Ресурсн.обеспеч.!L18</f>
        <v>48798.6</v>
      </c>
    </row>
    <row r="16" spans="1:12" ht="99" customHeight="1" x14ac:dyDescent="0.25">
      <c r="A16" s="2">
        <v>2</v>
      </c>
      <c r="B16" s="5" t="s">
        <v>87</v>
      </c>
      <c r="C16" s="1">
        <v>2242</v>
      </c>
      <c r="D16" s="1">
        <v>2234</v>
      </c>
      <c r="E16" s="1">
        <v>2234</v>
      </c>
      <c r="F16" s="1">
        <v>2234</v>
      </c>
      <c r="G16" s="1">
        <v>2230</v>
      </c>
      <c r="H16" s="1">
        <f>Ресурсн.обеспеч.!H32</f>
        <v>88065.630000000019</v>
      </c>
      <c r="I16" s="1">
        <f>Ресурсн.обеспеч.!I32</f>
        <v>94209.809999999983</v>
      </c>
      <c r="J16" s="1">
        <f>Ресурсн.обеспеч.!J32</f>
        <v>59313.951000000001</v>
      </c>
      <c r="K16" s="1">
        <f>Ресурсн.обеспеч.!K32</f>
        <v>62457.66</v>
      </c>
      <c r="L16" s="1">
        <f>Ресурсн.обеспеч.!L32</f>
        <v>102370</v>
      </c>
    </row>
    <row r="17" spans="1:12" ht="60" customHeight="1" x14ac:dyDescent="0.25">
      <c r="A17" s="7">
        <v>3</v>
      </c>
      <c r="B17" s="8" t="s">
        <v>89</v>
      </c>
      <c r="C17" s="1">
        <v>924</v>
      </c>
      <c r="D17" s="1">
        <v>834</v>
      </c>
      <c r="E17" s="1">
        <v>834</v>
      </c>
      <c r="F17" s="1">
        <v>834</v>
      </c>
      <c r="G17" s="1">
        <v>897</v>
      </c>
      <c r="H17" s="1">
        <f>Ресурсн.обеспеч.!H47</f>
        <v>21603.200000000001</v>
      </c>
      <c r="I17" s="1">
        <f>Ресурсн.обеспеч.!I47</f>
        <v>23484.740000000005</v>
      </c>
      <c r="J17" s="1">
        <f>Ресурсн.обеспеч.!J47</f>
        <v>16977.510000000002</v>
      </c>
      <c r="K17" s="1">
        <f>Ресурсн.обеспеч.!K47</f>
        <v>17418.29</v>
      </c>
      <c r="L17" s="1">
        <f>Ресурсн.обеспеч.!L47</f>
        <v>22672.5</v>
      </c>
    </row>
    <row r="18" spans="1:12" ht="84.75" customHeight="1" x14ac:dyDescent="0.25">
      <c r="A18" s="7">
        <v>4</v>
      </c>
      <c r="B18" s="5" t="s">
        <v>202</v>
      </c>
      <c r="C18" s="1">
        <v>1240</v>
      </c>
      <c r="D18" s="1">
        <v>1375</v>
      </c>
      <c r="E18" s="1">
        <v>1375</v>
      </c>
      <c r="F18" s="1">
        <v>1375</v>
      </c>
      <c r="G18" s="1">
        <v>1260</v>
      </c>
      <c r="H18" s="1">
        <f>Ресурсн.обеспеч.!H81</f>
        <v>2043.4</v>
      </c>
      <c r="I18" s="1">
        <f>Ресурсн.обеспеч.!I81</f>
        <v>2023.5500000000002</v>
      </c>
      <c r="J18" s="1">
        <f>Ресурсн.обеспеч.!J81</f>
        <v>1851.4</v>
      </c>
      <c r="K18" s="1">
        <f>Ресурсн.обеспеч.!K81</f>
        <v>1851.4</v>
      </c>
      <c r="L18" s="1">
        <f>Ресурсн.обеспеч.!L81</f>
        <v>1851.4</v>
      </c>
    </row>
    <row r="19" spans="1:12" ht="40.5" customHeight="1" x14ac:dyDescent="0.25">
      <c r="A19" s="2"/>
      <c r="B19" s="9" t="s">
        <v>2</v>
      </c>
      <c r="C19" s="2">
        <f>SUM(C15:C18)</f>
        <v>5150</v>
      </c>
      <c r="D19" s="2">
        <f t="shared" ref="D19:G19" si="0">SUM(D15:D18)</f>
        <v>5168</v>
      </c>
      <c r="E19" s="2">
        <f t="shared" si="0"/>
        <v>5168</v>
      </c>
      <c r="F19" s="2">
        <f t="shared" si="0"/>
        <v>5168</v>
      </c>
      <c r="G19" s="2">
        <f t="shared" si="0"/>
        <v>5247</v>
      </c>
      <c r="H19" s="2">
        <f t="shared" ref="H19" si="1">SUM(H15:H18)</f>
        <v>154219.79</v>
      </c>
      <c r="I19" s="2">
        <f t="shared" ref="I19" si="2">SUM(I15:I18)</f>
        <v>162201.84999999998</v>
      </c>
      <c r="J19" s="2">
        <f t="shared" ref="J19:L19" si="3">SUM(J15:J18)</f>
        <v>107541.95699999999</v>
      </c>
      <c r="K19" s="2">
        <f t="shared" si="3"/>
        <v>112025.72</v>
      </c>
      <c r="L19" s="108">
        <f t="shared" si="3"/>
        <v>175692.5</v>
      </c>
    </row>
  </sheetData>
  <mergeCells count="12">
    <mergeCell ref="H1:L1"/>
    <mergeCell ref="B13:B14"/>
    <mergeCell ref="A13:A14"/>
    <mergeCell ref="A8:L11"/>
    <mergeCell ref="C13:G13"/>
    <mergeCell ref="H13:L13"/>
    <mergeCell ref="D7:L7"/>
    <mergeCell ref="I3:L3"/>
    <mergeCell ref="I2:L2"/>
    <mergeCell ref="J4:L4"/>
    <mergeCell ref="I5:L5"/>
    <mergeCell ref="J6:L6"/>
  </mergeCells>
  <pageMargins left="0.70866141732283472" right="0.70866141732283472" top="1.1811023622047245" bottom="0.15748031496062992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zoomScaleNormal="100" workbookViewId="0">
      <selection activeCell="A9" sqref="A9:L11"/>
    </sheetView>
  </sheetViews>
  <sheetFormatPr defaultColWidth="9.140625" defaultRowHeight="15" x14ac:dyDescent="0.25"/>
  <cols>
    <col min="1" max="1" width="7.85546875" style="3" customWidth="1"/>
    <col min="2" max="2" width="55" style="3" customWidth="1"/>
    <col min="3" max="3" width="15.42578125" style="3" customWidth="1"/>
    <col min="4" max="4" width="6.42578125" style="3" customWidth="1"/>
    <col min="5" max="5" width="6.28515625" style="3" customWidth="1"/>
    <col min="6" max="6" width="11.7109375" style="3" customWidth="1"/>
    <col min="7" max="7" width="9" style="3" customWidth="1"/>
    <col min="8" max="8" width="14" style="3" customWidth="1"/>
    <col min="9" max="9" width="13.7109375" style="3" customWidth="1"/>
    <col min="10" max="10" width="15" style="3" customWidth="1"/>
    <col min="11" max="11" width="16.140625" style="3" customWidth="1"/>
    <col min="12" max="12" width="16.42578125" style="3" customWidth="1"/>
    <col min="13" max="13" width="14.42578125" style="3" customWidth="1"/>
    <col min="14" max="14" width="16.28515625" style="3" customWidth="1"/>
    <col min="15" max="15" width="13.7109375" style="3" customWidth="1"/>
    <col min="16" max="16384" width="9.140625" style="3"/>
  </cols>
  <sheetData>
    <row r="1" spans="1:15" ht="0.75" customHeight="1" x14ac:dyDescent="0.25">
      <c r="H1" s="109" t="s">
        <v>52</v>
      </c>
      <c r="I1" s="109"/>
      <c r="J1" s="109"/>
      <c r="K1" s="109"/>
      <c r="L1" s="109"/>
    </row>
    <row r="2" spans="1:15" ht="12" hidden="1" customHeight="1" x14ac:dyDescent="0.3">
      <c r="H2" s="109"/>
      <c r="I2" s="109"/>
      <c r="J2" s="109"/>
      <c r="K2" s="109"/>
      <c r="L2" s="109"/>
    </row>
    <row r="3" spans="1:15" ht="67.5" customHeight="1" x14ac:dyDescent="0.25">
      <c r="H3" s="118" t="s">
        <v>233</v>
      </c>
      <c r="I3" s="118"/>
      <c r="J3" s="118"/>
      <c r="K3" s="118"/>
      <c r="L3" s="118"/>
    </row>
    <row r="4" spans="1:15" ht="15" hidden="1" customHeight="1" x14ac:dyDescent="0.3">
      <c r="A4" s="11"/>
      <c r="B4" s="11"/>
      <c r="C4" s="11"/>
      <c r="D4" s="11"/>
      <c r="E4" s="11"/>
      <c r="F4" s="11"/>
      <c r="G4" s="11"/>
      <c r="H4" s="126" t="s">
        <v>231</v>
      </c>
      <c r="I4" s="126"/>
      <c r="J4" s="126"/>
      <c r="K4" s="126"/>
      <c r="L4" s="126"/>
    </row>
    <row r="5" spans="1:15" ht="23.25" customHeight="1" x14ac:dyDescent="0.3">
      <c r="A5" s="11"/>
      <c r="B5" s="11"/>
      <c r="C5" s="11"/>
      <c r="D5" s="11"/>
      <c r="E5" s="11"/>
      <c r="F5" s="11"/>
      <c r="G5" s="11"/>
      <c r="H5" s="126"/>
      <c r="I5" s="126"/>
      <c r="J5" s="126"/>
      <c r="K5" s="126"/>
      <c r="L5" s="126"/>
    </row>
    <row r="6" spans="1:15" ht="46.5" customHeight="1" x14ac:dyDescent="0.3">
      <c r="A6" s="11"/>
      <c r="B6" s="11"/>
      <c r="C6" s="11"/>
      <c r="D6" s="11"/>
      <c r="E6" s="11"/>
      <c r="F6" s="11"/>
      <c r="G6" s="11"/>
      <c r="H6" s="126"/>
      <c r="I6" s="126"/>
      <c r="J6" s="126"/>
      <c r="K6" s="126"/>
      <c r="L6" s="126"/>
    </row>
    <row r="7" spans="1:15" ht="6.75" customHeight="1" x14ac:dyDescent="0.35">
      <c r="A7" s="11"/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</row>
    <row r="8" spans="1:15" ht="13.5" customHeight="1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5" ht="15" customHeight="1" x14ac:dyDescent="0.25">
      <c r="A9" s="126" t="s">
        <v>195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5" ht="15" customHeight="1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5" ht="24.75" customHeight="1" x14ac:dyDescent="0.2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1:15" ht="16.5" customHeight="1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5" ht="33" customHeight="1" x14ac:dyDescent="0.25">
      <c r="A13" s="127" t="s">
        <v>0</v>
      </c>
      <c r="B13" s="112" t="s">
        <v>3</v>
      </c>
      <c r="C13" s="112" t="s">
        <v>4</v>
      </c>
      <c r="D13" s="128" t="s">
        <v>5</v>
      </c>
      <c r="E13" s="129"/>
      <c r="F13" s="129"/>
      <c r="G13" s="130"/>
      <c r="H13" s="131" t="s">
        <v>6</v>
      </c>
      <c r="I13" s="132"/>
      <c r="J13" s="132"/>
      <c r="K13" s="132"/>
      <c r="L13" s="132"/>
      <c r="M13" s="132"/>
      <c r="N13" s="82"/>
    </row>
    <row r="14" spans="1:15" ht="69.75" customHeight="1" x14ac:dyDescent="0.25">
      <c r="A14" s="127"/>
      <c r="B14" s="113"/>
      <c r="C14" s="113"/>
      <c r="D14" s="96" t="s">
        <v>7</v>
      </c>
      <c r="E14" s="96" t="s">
        <v>8</v>
      </c>
      <c r="F14" s="96" t="s">
        <v>9</v>
      </c>
      <c r="G14" s="96" t="s">
        <v>10</v>
      </c>
      <c r="H14" s="93">
        <v>2020</v>
      </c>
      <c r="I14" s="103">
        <v>2021</v>
      </c>
      <c r="J14" s="93">
        <v>2022</v>
      </c>
      <c r="K14" s="13">
        <v>2023</v>
      </c>
      <c r="L14" s="93">
        <v>2024</v>
      </c>
      <c r="M14" s="83" t="s">
        <v>25</v>
      </c>
      <c r="N14" s="88"/>
    </row>
    <row r="15" spans="1:15" ht="52.5" customHeight="1" x14ac:dyDescent="0.25">
      <c r="A15" s="72"/>
      <c r="B15" s="73" t="s">
        <v>189</v>
      </c>
      <c r="C15" s="110" t="s">
        <v>199</v>
      </c>
      <c r="D15" s="14">
        <v>958</v>
      </c>
      <c r="E15" s="15" t="s">
        <v>49</v>
      </c>
      <c r="F15" s="15" t="s">
        <v>53</v>
      </c>
      <c r="G15" s="15" t="s">
        <v>23</v>
      </c>
      <c r="H15" s="16">
        <f t="shared" ref="H15:M15" si="0">H16+H30+H44+H59</f>
        <v>175949.1</v>
      </c>
      <c r="I15" s="16">
        <f t="shared" si="0"/>
        <v>188114.84999999998</v>
      </c>
      <c r="J15" s="16">
        <f t="shared" si="0"/>
        <v>128638.68900000001</v>
      </c>
      <c r="K15" s="16">
        <f t="shared" si="0"/>
        <v>131164.51999999999</v>
      </c>
      <c r="L15" s="16">
        <f t="shared" si="0"/>
        <v>195657.2</v>
      </c>
      <c r="M15" s="84">
        <f t="shared" si="0"/>
        <v>819472.35900000005</v>
      </c>
      <c r="N15" s="89"/>
      <c r="O15" s="74"/>
    </row>
    <row r="16" spans="1:15" ht="50.25" customHeight="1" x14ac:dyDescent="0.25">
      <c r="A16" s="18">
        <v>1</v>
      </c>
      <c r="B16" s="19" t="s">
        <v>194</v>
      </c>
      <c r="C16" s="121"/>
      <c r="D16" s="14">
        <v>958</v>
      </c>
      <c r="E16" s="15" t="s">
        <v>20</v>
      </c>
      <c r="F16" s="15" t="s">
        <v>54</v>
      </c>
      <c r="G16" s="15" t="s">
        <v>23</v>
      </c>
      <c r="H16" s="16">
        <f>H17+H19+H29</f>
        <v>43690.189999999995</v>
      </c>
      <c r="I16" s="16">
        <f t="shared" ref="I16:M16" si="1">I17+I19+I29</f>
        <v>44641.760000000002</v>
      </c>
      <c r="J16" s="16">
        <f t="shared" si="1"/>
        <v>29823.7</v>
      </c>
      <c r="K16" s="16">
        <f t="shared" si="1"/>
        <v>30438.37</v>
      </c>
      <c r="L16" s="16">
        <f t="shared" si="1"/>
        <v>49043.6</v>
      </c>
      <c r="M16" s="84">
        <f t="shared" si="1"/>
        <v>197637.62000000002</v>
      </c>
      <c r="N16" s="89"/>
      <c r="O16" s="74"/>
    </row>
    <row r="17" spans="1:15" ht="50.25" customHeight="1" x14ac:dyDescent="0.25">
      <c r="A17" s="18" t="s">
        <v>108</v>
      </c>
      <c r="B17" s="19" t="s">
        <v>107</v>
      </c>
      <c r="C17" s="121"/>
      <c r="D17" s="14">
        <v>958</v>
      </c>
      <c r="E17" s="15" t="s">
        <v>20</v>
      </c>
      <c r="F17" s="15" t="s">
        <v>106</v>
      </c>
      <c r="G17" s="15" t="s">
        <v>23</v>
      </c>
      <c r="H17" s="16">
        <f>H18</f>
        <v>42507.56</v>
      </c>
      <c r="I17" s="16">
        <f t="shared" ref="I17:M17" si="2">I18</f>
        <v>42483.75</v>
      </c>
      <c r="J17" s="16">
        <f t="shared" si="2"/>
        <v>29399.096000000001</v>
      </c>
      <c r="K17" s="16">
        <f t="shared" si="2"/>
        <v>30298.37</v>
      </c>
      <c r="L17" s="16">
        <f t="shared" si="2"/>
        <v>48798.6</v>
      </c>
      <c r="M17" s="84">
        <f t="shared" si="2"/>
        <v>193487.37600000002</v>
      </c>
      <c r="N17" s="89"/>
      <c r="O17" s="74"/>
    </row>
    <row r="18" spans="1:15" ht="54" customHeight="1" x14ac:dyDescent="0.25">
      <c r="A18" s="20" t="s">
        <v>109</v>
      </c>
      <c r="B18" s="21" t="s">
        <v>46</v>
      </c>
      <c r="C18" s="121"/>
      <c r="D18" s="1">
        <v>958</v>
      </c>
      <c r="E18" s="22" t="s">
        <v>20</v>
      </c>
      <c r="F18" s="22" t="s">
        <v>70</v>
      </c>
      <c r="G18" s="1">
        <v>610</v>
      </c>
      <c r="H18" s="23">
        <v>42507.56</v>
      </c>
      <c r="I18" s="23">
        <f>'Инфор. о рес.об.'!E35</f>
        <v>42483.75</v>
      </c>
      <c r="J18" s="23">
        <f>29581.2-182.104</f>
        <v>29399.096000000001</v>
      </c>
      <c r="K18" s="23">
        <v>30298.37</v>
      </c>
      <c r="L18" s="23">
        <v>48798.6</v>
      </c>
      <c r="M18" s="85">
        <f t="shared" ref="M18" si="3">SUM(H18:L18)</f>
        <v>193487.37600000002</v>
      </c>
      <c r="N18" s="90"/>
      <c r="O18" s="74"/>
    </row>
    <row r="19" spans="1:15" ht="35.25" customHeight="1" x14ac:dyDescent="0.25">
      <c r="A19" s="20" t="s">
        <v>110</v>
      </c>
      <c r="B19" s="19" t="s">
        <v>118</v>
      </c>
      <c r="C19" s="121"/>
      <c r="D19" s="14">
        <v>958</v>
      </c>
      <c r="E19" s="15" t="s">
        <v>20</v>
      </c>
      <c r="F19" s="15" t="s">
        <v>111</v>
      </c>
      <c r="G19" s="15" t="s">
        <v>23</v>
      </c>
      <c r="H19" s="16">
        <f>H20+H21+H22+H23+H24+H25+H26+H27</f>
        <v>1182.6299999999999</v>
      </c>
      <c r="I19" s="16">
        <f>I20+I21+I22+I23+I24+I25+I26+I27+I28</f>
        <v>1215.8900000000001</v>
      </c>
      <c r="J19" s="16">
        <f t="shared" ref="J19:L19" si="4">J20+J21+J22+J23+J24+J25+J26+J27</f>
        <v>424.60400000000004</v>
      </c>
      <c r="K19" s="16">
        <f t="shared" si="4"/>
        <v>140</v>
      </c>
      <c r="L19" s="16">
        <f t="shared" si="4"/>
        <v>245</v>
      </c>
      <c r="M19" s="84">
        <f>M20+M21+M22+M23+M24+M25+M26+M27+M28</f>
        <v>3208.1239999999998</v>
      </c>
      <c r="N19" s="89"/>
      <c r="O19" s="74"/>
    </row>
    <row r="20" spans="1:15" ht="67.5" customHeight="1" x14ac:dyDescent="0.25">
      <c r="A20" s="20" t="s">
        <v>112</v>
      </c>
      <c r="B20" s="21" t="s">
        <v>90</v>
      </c>
      <c r="C20" s="121"/>
      <c r="D20" s="1">
        <v>958</v>
      </c>
      <c r="E20" s="22" t="s">
        <v>20</v>
      </c>
      <c r="F20" s="24" t="s">
        <v>92</v>
      </c>
      <c r="G20" s="1">
        <v>610</v>
      </c>
      <c r="H20" s="23">
        <f>4-4</f>
        <v>0</v>
      </c>
      <c r="I20" s="23">
        <f>'Инфор. о рес.об.'!E45</f>
        <v>12.340000000000003</v>
      </c>
      <c r="J20" s="23">
        <f>100+182.104</f>
        <v>282.10400000000004</v>
      </c>
      <c r="K20" s="23">
        <v>0</v>
      </c>
      <c r="L20" s="23">
        <v>100</v>
      </c>
      <c r="M20" s="85">
        <f t="shared" ref="M20:M23" si="5">SUM(H20:L20)</f>
        <v>394.44400000000007</v>
      </c>
      <c r="N20" s="90"/>
      <c r="O20" s="74"/>
    </row>
    <row r="21" spans="1:15" ht="84.75" customHeight="1" x14ac:dyDescent="0.25">
      <c r="A21" s="20" t="s">
        <v>113</v>
      </c>
      <c r="B21" s="5" t="s">
        <v>99</v>
      </c>
      <c r="C21" s="121"/>
      <c r="D21" s="1">
        <v>958</v>
      </c>
      <c r="E21" s="22" t="s">
        <v>20</v>
      </c>
      <c r="F21" s="22" t="s">
        <v>91</v>
      </c>
      <c r="G21" s="1">
        <v>410</v>
      </c>
      <c r="H21" s="23">
        <f>497.5+899.83+50-547.5</f>
        <v>899.82999999999993</v>
      </c>
      <c r="I21" s="23">
        <f>1604-1604</f>
        <v>0</v>
      </c>
      <c r="J21" s="23">
        <v>0</v>
      </c>
      <c r="K21" s="23">
        <v>0</v>
      </c>
      <c r="L21" s="23">
        <v>0</v>
      </c>
      <c r="M21" s="85">
        <f t="shared" si="5"/>
        <v>899.82999999999993</v>
      </c>
      <c r="N21" s="90"/>
      <c r="O21" s="74"/>
    </row>
    <row r="22" spans="1:15" ht="41.25" customHeight="1" x14ac:dyDescent="0.25">
      <c r="A22" s="20" t="s">
        <v>114</v>
      </c>
      <c r="B22" s="5" t="s">
        <v>176</v>
      </c>
      <c r="C22" s="121"/>
      <c r="D22" s="1">
        <v>958</v>
      </c>
      <c r="E22" s="22" t="s">
        <v>20</v>
      </c>
      <c r="F22" s="22" t="s">
        <v>93</v>
      </c>
      <c r="G22" s="1">
        <v>610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85">
        <f t="shared" si="5"/>
        <v>0</v>
      </c>
      <c r="N22" s="90"/>
      <c r="O22" s="74"/>
    </row>
    <row r="23" spans="1:15" ht="36.75" customHeight="1" x14ac:dyDescent="0.25">
      <c r="A23" s="20" t="s">
        <v>149</v>
      </c>
      <c r="B23" s="5" t="s">
        <v>55</v>
      </c>
      <c r="C23" s="121"/>
      <c r="D23" s="1">
        <v>958</v>
      </c>
      <c r="E23" s="22" t="s">
        <v>20</v>
      </c>
      <c r="F23" s="22" t="s">
        <v>56</v>
      </c>
      <c r="G23" s="1">
        <v>610</v>
      </c>
      <c r="H23" s="23">
        <v>100</v>
      </c>
      <c r="I23" s="23">
        <v>97.5</v>
      </c>
      <c r="J23" s="23">
        <v>97.5</v>
      </c>
      <c r="K23" s="23">
        <v>95</v>
      </c>
      <c r="L23" s="23">
        <v>100</v>
      </c>
      <c r="M23" s="85">
        <f t="shared" si="5"/>
        <v>490</v>
      </c>
      <c r="N23" s="90"/>
      <c r="O23" s="74"/>
    </row>
    <row r="24" spans="1:15" ht="55.5" customHeight="1" x14ac:dyDescent="0.25">
      <c r="A24" s="20" t="s">
        <v>115</v>
      </c>
      <c r="B24" s="21" t="s">
        <v>35</v>
      </c>
      <c r="C24" s="121"/>
      <c r="D24" s="1">
        <v>958</v>
      </c>
      <c r="E24" s="22" t="s">
        <v>20</v>
      </c>
      <c r="F24" s="22" t="s">
        <v>67</v>
      </c>
      <c r="G24" s="1">
        <v>610</v>
      </c>
      <c r="H24" s="23">
        <v>140.6</v>
      </c>
      <c r="I24" s="23">
        <f>'Инфор. о рес.об.'!E65</f>
        <v>126</v>
      </c>
      <c r="J24" s="23">
        <v>0</v>
      </c>
      <c r="K24" s="23">
        <v>0</v>
      </c>
      <c r="L24" s="23">
        <v>0</v>
      </c>
      <c r="M24" s="85">
        <f t="shared" ref="M24:M83" si="6">SUM(H24:L24)</f>
        <v>266.60000000000002</v>
      </c>
      <c r="N24" s="90"/>
      <c r="O24" s="74"/>
    </row>
    <row r="25" spans="1:15" ht="34.5" customHeight="1" x14ac:dyDescent="0.25">
      <c r="A25" s="20" t="s">
        <v>177</v>
      </c>
      <c r="B25" s="21" t="s">
        <v>30</v>
      </c>
      <c r="C25" s="121"/>
      <c r="D25" s="1">
        <v>958</v>
      </c>
      <c r="E25" s="22" t="s">
        <v>20</v>
      </c>
      <c r="F25" s="22" t="s">
        <v>68</v>
      </c>
      <c r="G25" s="1">
        <v>610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85">
        <f t="shared" si="6"/>
        <v>0</v>
      </c>
      <c r="N25" s="90"/>
      <c r="O25" s="74"/>
    </row>
    <row r="26" spans="1:15" ht="33.75" customHeight="1" x14ac:dyDescent="0.25">
      <c r="A26" s="20" t="s">
        <v>150</v>
      </c>
      <c r="B26" s="21" t="s">
        <v>11</v>
      </c>
      <c r="C26" s="121"/>
      <c r="D26" s="1">
        <v>958</v>
      </c>
      <c r="E26" s="22" t="s">
        <v>20</v>
      </c>
      <c r="F26" s="22" t="s">
        <v>69</v>
      </c>
      <c r="G26" s="1">
        <v>610</v>
      </c>
      <c r="H26" s="23">
        <v>42.2</v>
      </c>
      <c r="I26" s="23">
        <f>'Инфор. о рес.об.'!E75</f>
        <v>213</v>
      </c>
      <c r="J26" s="23">
        <v>45</v>
      </c>
      <c r="K26" s="23">
        <v>45</v>
      </c>
      <c r="L26" s="23">
        <v>45</v>
      </c>
      <c r="M26" s="85">
        <f t="shared" si="6"/>
        <v>390.2</v>
      </c>
      <c r="N26" s="90"/>
      <c r="O26" s="74"/>
    </row>
    <row r="27" spans="1:15" ht="27.75" customHeight="1" x14ac:dyDescent="0.25">
      <c r="A27" s="20" t="s">
        <v>117</v>
      </c>
      <c r="B27" s="25" t="s">
        <v>82</v>
      </c>
      <c r="C27" s="111"/>
      <c r="D27" s="26">
        <v>958</v>
      </c>
      <c r="E27" s="22" t="s">
        <v>20</v>
      </c>
      <c r="F27" s="22">
        <v>111220400</v>
      </c>
      <c r="G27" s="1">
        <v>610</v>
      </c>
      <c r="H27" s="23">
        <v>0</v>
      </c>
      <c r="I27" s="23">
        <f>'Инфор. о рес.об.'!E80</f>
        <v>422.05</v>
      </c>
      <c r="J27" s="23">
        <v>0</v>
      </c>
      <c r="K27" s="23">
        <v>0</v>
      </c>
      <c r="L27" s="23">
        <v>0</v>
      </c>
      <c r="M27" s="85">
        <f t="shared" si="6"/>
        <v>422.05</v>
      </c>
      <c r="N27" s="90"/>
      <c r="O27" s="74"/>
    </row>
    <row r="28" spans="1:15" ht="50.25" customHeight="1" x14ac:dyDescent="0.25">
      <c r="A28" s="20" t="s">
        <v>217</v>
      </c>
      <c r="B28" s="25" t="s">
        <v>218</v>
      </c>
      <c r="C28" s="97"/>
      <c r="D28" s="26">
        <v>958</v>
      </c>
      <c r="E28" s="22" t="s">
        <v>20</v>
      </c>
      <c r="F28" s="22" t="s">
        <v>219</v>
      </c>
      <c r="G28" s="1">
        <v>610</v>
      </c>
      <c r="H28" s="23">
        <v>0</v>
      </c>
      <c r="I28" s="23">
        <v>345</v>
      </c>
      <c r="J28" s="23">
        <v>0</v>
      </c>
      <c r="K28" s="23">
        <v>0</v>
      </c>
      <c r="L28" s="23">
        <v>0</v>
      </c>
      <c r="M28" s="85">
        <f t="shared" si="6"/>
        <v>345</v>
      </c>
      <c r="N28" s="90"/>
      <c r="O28" s="74"/>
    </row>
    <row r="29" spans="1:15" ht="55.5" customHeight="1" x14ac:dyDescent="0.25">
      <c r="A29" s="20"/>
      <c r="B29" s="69" t="s">
        <v>205</v>
      </c>
      <c r="C29" s="70"/>
      <c r="D29" s="71">
        <v>958</v>
      </c>
      <c r="E29" s="15" t="s">
        <v>20</v>
      </c>
      <c r="F29" s="15" t="s">
        <v>213</v>
      </c>
      <c r="G29" s="14">
        <v>410</v>
      </c>
      <c r="H29" s="16">
        <v>0</v>
      </c>
      <c r="I29" s="16">
        <v>942.12</v>
      </c>
      <c r="J29" s="16">
        <v>0</v>
      </c>
      <c r="K29" s="16">
        <v>0</v>
      </c>
      <c r="L29" s="16">
        <v>0</v>
      </c>
      <c r="M29" s="84">
        <f>SUM(H29:L29)</f>
        <v>942.12</v>
      </c>
      <c r="N29" s="89"/>
      <c r="O29" s="74"/>
    </row>
    <row r="30" spans="1:15" ht="52.5" customHeight="1" x14ac:dyDescent="0.25">
      <c r="A30" s="18" t="s">
        <v>43</v>
      </c>
      <c r="B30" s="19" t="s">
        <v>191</v>
      </c>
      <c r="C30" s="110" t="s">
        <v>199</v>
      </c>
      <c r="D30" s="14">
        <v>958</v>
      </c>
      <c r="E30" s="15" t="s">
        <v>21</v>
      </c>
      <c r="F30" s="15" t="s">
        <v>57</v>
      </c>
      <c r="G30" s="15" t="s">
        <v>23</v>
      </c>
      <c r="H30" s="16">
        <f>H31+H34+H42</f>
        <v>91177.940000000017</v>
      </c>
      <c r="I30" s="16">
        <f t="shared" ref="I30:M30" si="7">I31+I34+I42</f>
        <v>98177.749999999985</v>
      </c>
      <c r="J30" s="16">
        <f>J31+J34+J42</f>
        <v>61249.279000000002</v>
      </c>
      <c r="K30" s="16">
        <f t="shared" si="7"/>
        <v>62727.66</v>
      </c>
      <c r="L30" s="16">
        <f t="shared" si="7"/>
        <v>103562</v>
      </c>
      <c r="M30" s="84">
        <f t="shared" si="7"/>
        <v>416894.62900000002</v>
      </c>
      <c r="N30" s="89"/>
      <c r="O30" s="74"/>
    </row>
    <row r="31" spans="1:15" ht="52.5" customHeight="1" x14ac:dyDescent="0.25">
      <c r="A31" s="18" t="s">
        <v>15</v>
      </c>
      <c r="B31" s="27" t="s">
        <v>119</v>
      </c>
      <c r="C31" s="121"/>
      <c r="D31" s="14">
        <v>958</v>
      </c>
      <c r="E31" s="15" t="s">
        <v>21</v>
      </c>
      <c r="F31" s="15" t="s">
        <v>124</v>
      </c>
      <c r="G31" s="15" t="s">
        <v>23</v>
      </c>
      <c r="H31" s="16">
        <f>H32+H33</f>
        <v>88065.630000000019</v>
      </c>
      <c r="I31" s="16">
        <f t="shared" ref="I31:M31" si="8">I32+I33</f>
        <v>94209.809999999983</v>
      </c>
      <c r="J31" s="16">
        <f t="shared" si="8"/>
        <v>59313.951000000001</v>
      </c>
      <c r="K31" s="16">
        <f t="shared" si="8"/>
        <v>62457.66</v>
      </c>
      <c r="L31" s="16">
        <f t="shared" si="8"/>
        <v>102670</v>
      </c>
      <c r="M31" s="84">
        <f t="shared" si="8"/>
        <v>406717.05099999998</v>
      </c>
      <c r="N31" s="89"/>
      <c r="O31" s="74"/>
    </row>
    <row r="32" spans="1:15" ht="56.25" customHeight="1" x14ac:dyDescent="0.25">
      <c r="A32" s="49" t="s">
        <v>120</v>
      </c>
      <c r="B32" s="28" t="s">
        <v>36</v>
      </c>
      <c r="C32" s="121"/>
      <c r="D32" s="1">
        <v>958</v>
      </c>
      <c r="E32" s="22" t="s">
        <v>21</v>
      </c>
      <c r="F32" s="22" t="s">
        <v>59</v>
      </c>
      <c r="G32" s="1">
        <v>610</v>
      </c>
      <c r="H32" s="23">
        <f>82871.33-533.06+4758+1148+333-1691.51+71+494.57+434+180.3</f>
        <v>88065.630000000019</v>
      </c>
      <c r="I32" s="23">
        <f>'Инфор. о рес.об.'!E120</f>
        <v>94209.809999999983</v>
      </c>
      <c r="J32" s="23">
        <f>60979.28-1665.329</f>
        <v>59313.951000000001</v>
      </c>
      <c r="K32" s="23">
        <v>62457.66</v>
      </c>
      <c r="L32" s="23">
        <v>102370</v>
      </c>
      <c r="M32" s="85">
        <f t="shared" si="6"/>
        <v>406417.05099999998</v>
      </c>
      <c r="N32" s="90"/>
      <c r="O32" s="74"/>
    </row>
    <row r="33" spans="1:15" ht="36" customHeight="1" x14ac:dyDescent="0.25">
      <c r="A33" s="49" t="s">
        <v>125</v>
      </c>
      <c r="B33" s="21" t="s">
        <v>47</v>
      </c>
      <c r="C33" s="121"/>
      <c r="D33" s="1">
        <v>958</v>
      </c>
      <c r="E33" s="22" t="s">
        <v>21</v>
      </c>
      <c r="F33" s="22" t="s">
        <v>58</v>
      </c>
      <c r="G33" s="1">
        <v>610</v>
      </c>
      <c r="H33" s="23">
        <v>0</v>
      </c>
      <c r="I33" s="23">
        <v>0</v>
      </c>
      <c r="J33" s="23">
        <v>0</v>
      </c>
      <c r="K33" s="23">
        <v>0</v>
      </c>
      <c r="L33" s="23">
        <v>300</v>
      </c>
      <c r="M33" s="85">
        <f t="shared" si="6"/>
        <v>300</v>
      </c>
      <c r="N33" s="90"/>
      <c r="O33" s="74"/>
    </row>
    <row r="34" spans="1:15" ht="44.25" customHeight="1" x14ac:dyDescent="0.25">
      <c r="A34" s="47" t="s">
        <v>13</v>
      </c>
      <c r="B34" s="29" t="s">
        <v>121</v>
      </c>
      <c r="C34" s="121"/>
      <c r="D34" s="14">
        <v>958</v>
      </c>
      <c r="E34" s="15" t="s">
        <v>21</v>
      </c>
      <c r="F34" s="15" t="s">
        <v>126</v>
      </c>
      <c r="G34" s="14">
        <v>0</v>
      </c>
      <c r="H34" s="16">
        <f>H35+H36+H37+H38+H39+H40+H41</f>
        <v>3112.31</v>
      </c>
      <c r="I34" s="16">
        <f t="shared" ref="I34:M34" si="9">I35+I36+I37+I38+I39+I40+I41</f>
        <v>3183.9700000000003</v>
      </c>
      <c r="J34" s="16">
        <f t="shared" si="9"/>
        <v>1900.963</v>
      </c>
      <c r="K34" s="16">
        <f t="shared" si="9"/>
        <v>270</v>
      </c>
      <c r="L34" s="16">
        <f t="shared" si="9"/>
        <v>792</v>
      </c>
      <c r="M34" s="84">
        <f t="shared" si="9"/>
        <v>9259.2430000000004</v>
      </c>
      <c r="N34" s="89"/>
      <c r="O34" s="74"/>
    </row>
    <row r="35" spans="1:15" ht="36" customHeight="1" x14ac:dyDescent="0.25">
      <c r="A35" s="48" t="s">
        <v>100</v>
      </c>
      <c r="B35" s="21" t="s">
        <v>94</v>
      </c>
      <c r="C35" s="121"/>
      <c r="D35" s="30">
        <v>958</v>
      </c>
      <c r="E35" s="31" t="s">
        <v>21</v>
      </c>
      <c r="F35" s="31" t="s">
        <v>81</v>
      </c>
      <c r="G35" s="1">
        <v>610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85">
        <f t="shared" si="6"/>
        <v>0</v>
      </c>
      <c r="N35" s="90"/>
      <c r="O35" s="74"/>
    </row>
    <row r="36" spans="1:15" ht="45" customHeight="1" x14ac:dyDescent="0.25">
      <c r="A36" s="48" t="s">
        <v>122</v>
      </c>
      <c r="B36" s="28" t="s">
        <v>95</v>
      </c>
      <c r="C36" s="121"/>
      <c r="D36" s="1">
        <v>958</v>
      </c>
      <c r="E36" s="22" t="s">
        <v>21</v>
      </c>
      <c r="F36" s="22" t="s">
        <v>96</v>
      </c>
      <c r="G36" s="1">
        <v>610</v>
      </c>
      <c r="H36" s="23">
        <f>72.35+17.66-66.94-23.07</f>
        <v>0</v>
      </c>
      <c r="I36" s="23">
        <f>'Инфор. о рес.об.'!E150</f>
        <v>236.38000000000011</v>
      </c>
      <c r="J36" s="23">
        <f>100+1630.963</f>
        <v>1730.963</v>
      </c>
      <c r="K36" s="23">
        <v>100</v>
      </c>
      <c r="L36" s="23">
        <v>100</v>
      </c>
      <c r="M36" s="85">
        <f t="shared" si="6"/>
        <v>2167.3429999999998</v>
      </c>
      <c r="N36" s="90"/>
      <c r="O36" s="74"/>
    </row>
    <row r="37" spans="1:15" ht="35.25" customHeight="1" x14ac:dyDescent="0.25">
      <c r="A37" s="48" t="s">
        <v>101</v>
      </c>
      <c r="B37" s="21" t="s">
        <v>11</v>
      </c>
      <c r="C37" s="121"/>
      <c r="D37" s="1">
        <v>958</v>
      </c>
      <c r="E37" s="22" t="s">
        <v>21</v>
      </c>
      <c r="F37" s="22" t="s">
        <v>71</v>
      </c>
      <c r="G37" s="1">
        <v>610</v>
      </c>
      <c r="H37" s="23">
        <v>209.6</v>
      </c>
      <c r="I37" s="23">
        <f>'Инфор. о рес.об.'!E155</f>
        <v>277.7</v>
      </c>
      <c r="J37" s="23">
        <v>50</v>
      </c>
      <c r="K37" s="23">
        <v>50</v>
      </c>
      <c r="L37" s="23">
        <v>412.7</v>
      </c>
      <c r="M37" s="85">
        <f t="shared" si="6"/>
        <v>1000</v>
      </c>
      <c r="N37" s="90"/>
      <c r="O37" s="74"/>
    </row>
    <row r="38" spans="1:15" ht="32.25" customHeight="1" x14ac:dyDescent="0.25">
      <c r="A38" s="48" t="s">
        <v>102</v>
      </c>
      <c r="B38" s="21" t="s">
        <v>175</v>
      </c>
      <c r="C38" s="121"/>
      <c r="D38" s="30">
        <v>958</v>
      </c>
      <c r="E38" s="31" t="s">
        <v>45</v>
      </c>
      <c r="F38" s="31" t="s">
        <v>62</v>
      </c>
      <c r="G38" s="30">
        <v>240</v>
      </c>
      <c r="H38" s="23">
        <v>70</v>
      </c>
      <c r="I38" s="23">
        <v>70</v>
      </c>
      <c r="J38" s="23">
        <v>70</v>
      </c>
      <c r="K38" s="23">
        <v>70</v>
      </c>
      <c r="L38" s="23">
        <v>79.3</v>
      </c>
      <c r="M38" s="85">
        <f t="shared" si="6"/>
        <v>359.3</v>
      </c>
      <c r="N38" s="90"/>
      <c r="O38" s="74"/>
    </row>
    <row r="39" spans="1:15" ht="29.25" customHeight="1" x14ac:dyDescent="0.25">
      <c r="A39" s="48" t="s">
        <v>103</v>
      </c>
      <c r="B39" s="21" t="s">
        <v>82</v>
      </c>
      <c r="C39" s="121"/>
      <c r="D39" s="30">
        <v>958</v>
      </c>
      <c r="E39" s="31" t="s">
        <v>21</v>
      </c>
      <c r="F39" s="31" t="s">
        <v>83</v>
      </c>
      <c r="G39" s="30">
        <v>610</v>
      </c>
      <c r="H39" s="23">
        <f>200+2632.71</f>
        <v>2832.71</v>
      </c>
      <c r="I39" s="23">
        <f>'Инфор. о рес.об.'!E165</f>
        <v>720</v>
      </c>
      <c r="J39" s="23">
        <v>50</v>
      </c>
      <c r="K39" s="23">
        <v>50</v>
      </c>
      <c r="L39" s="23">
        <v>200</v>
      </c>
      <c r="M39" s="85">
        <f t="shared" si="6"/>
        <v>3852.71</v>
      </c>
      <c r="N39" s="90"/>
      <c r="O39" s="74"/>
    </row>
    <row r="40" spans="1:15" ht="35.25" customHeight="1" x14ac:dyDescent="0.25">
      <c r="A40" s="48" t="s">
        <v>104</v>
      </c>
      <c r="B40" s="21" t="s">
        <v>37</v>
      </c>
      <c r="C40" s="121"/>
      <c r="D40" s="1">
        <v>958</v>
      </c>
      <c r="E40" s="22" t="s">
        <v>21</v>
      </c>
      <c r="F40" s="22" t="s">
        <v>72</v>
      </c>
      <c r="G40" s="1">
        <v>610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85">
        <f t="shared" si="6"/>
        <v>0</v>
      </c>
      <c r="N40" s="90"/>
      <c r="O40" s="74"/>
    </row>
    <row r="41" spans="1:15" ht="53.25" customHeight="1" x14ac:dyDescent="0.25">
      <c r="A41" s="20" t="s">
        <v>105</v>
      </c>
      <c r="B41" s="21" t="s">
        <v>34</v>
      </c>
      <c r="C41" s="121"/>
      <c r="D41" s="1">
        <v>958</v>
      </c>
      <c r="E41" s="22" t="s">
        <v>21</v>
      </c>
      <c r="F41" s="22" t="s">
        <v>97</v>
      </c>
      <c r="G41" s="1">
        <v>610</v>
      </c>
      <c r="H41" s="23">
        <v>0</v>
      </c>
      <c r="I41" s="23">
        <f>'Инфор. о рес.об.'!E175</f>
        <v>1879.89</v>
      </c>
      <c r="J41" s="23">
        <v>0</v>
      </c>
      <c r="K41" s="23">
        <v>0</v>
      </c>
      <c r="L41" s="23">
        <v>0</v>
      </c>
      <c r="M41" s="85">
        <f t="shared" si="6"/>
        <v>1879.89</v>
      </c>
      <c r="N41" s="90"/>
      <c r="O41" s="74"/>
    </row>
    <row r="42" spans="1:15" ht="42.75" customHeight="1" x14ac:dyDescent="0.25">
      <c r="A42" s="20" t="s">
        <v>29</v>
      </c>
      <c r="B42" s="19" t="s">
        <v>123</v>
      </c>
      <c r="C42" s="121"/>
      <c r="D42" s="14">
        <v>958</v>
      </c>
      <c r="E42" s="15" t="s">
        <v>21</v>
      </c>
      <c r="F42" s="15" t="s">
        <v>128</v>
      </c>
      <c r="G42" s="14">
        <v>0</v>
      </c>
      <c r="H42" s="16">
        <f>H43</f>
        <v>0</v>
      </c>
      <c r="I42" s="16">
        <f t="shared" ref="I42:M42" si="10">I43</f>
        <v>783.97</v>
      </c>
      <c r="J42" s="16">
        <f t="shared" si="10"/>
        <v>34.365000000000002</v>
      </c>
      <c r="K42" s="16">
        <f t="shared" si="10"/>
        <v>0</v>
      </c>
      <c r="L42" s="16">
        <f t="shared" si="10"/>
        <v>100</v>
      </c>
      <c r="M42" s="84">
        <f t="shared" si="10"/>
        <v>918.33500000000004</v>
      </c>
      <c r="N42" s="89"/>
      <c r="O42" s="74"/>
    </row>
    <row r="43" spans="1:15" ht="44.25" customHeight="1" x14ac:dyDescent="0.25">
      <c r="A43" s="20" t="s">
        <v>127</v>
      </c>
      <c r="B43" s="21" t="s">
        <v>80</v>
      </c>
      <c r="C43" s="111"/>
      <c r="D43" s="30">
        <v>958</v>
      </c>
      <c r="E43" s="31" t="s">
        <v>21</v>
      </c>
      <c r="F43" s="31" t="s">
        <v>98</v>
      </c>
      <c r="G43" s="30">
        <v>610</v>
      </c>
      <c r="H43" s="23">
        <v>0</v>
      </c>
      <c r="I43" s="23">
        <f>122.1+661.87</f>
        <v>783.97</v>
      </c>
      <c r="J43" s="23">
        <f>0+34.365</f>
        <v>34.365000000000002</v>
      </c>
      <c r="K43" s="23">
        <v>0</v>
      </c>
      <c r="L43" s="23">
        <v>100</v>
      </c>
      <c r="M43" s="85">
        <f t="shared" si="6"/>
        <v>918.33500000000004</v>
      </c>
      <c r="N43" s="90"/>
      <c r="O43" s="74"/>
    </row>
    <row r="44" spans="1:15" ht="53.25" customHeight="1" x14ac:dyDescent="0.25">
      <c r="A44" s="32" t="s">
        <v>31</v>
      </c>
      <c r="B44" s="19" t="s">
        <v>192</v>
      </c>
      <c r="C44" s="110" t="s">
        <v>199</v>
      </c>
      <c r="D44" s="33">
        <v>958</v>
      </c>
      <c r="E44" s="34" t="s">
        <v>79</v>
      </c>
      <c r="F44" s="34" t="s">
        <v>60</v>
      </c>
      <c r="G44" s="34" t="s">
        <v>23</v>
      </c>
      <c r="H44" s="35">
        <f>H45+H52</f>
        <v>21810.29</v>
      </c>
      <c r="I44" s="35">
        <f>I45+I52+I58</f>
        <v>24173.790000000005</v>
      </c>
      <c r="J44" s="35">
        <f>J45+J52+J58</f>
        <v>18276.310000000001</v>
      </c>
      <c r="K44" s="35">
        <f>K45+K52+K58</f>
        <v>18717.09</v>
      </c>
      <c r="L44" s="35">
        <f>L45+L52+L58</f>
        <v>23981.3</v>
      </c>
      <c r="M44" s="100">
        <f>M45+M52+M58</f>
        <v>106906.78000000001</v>
      </c>
      <c r="N44" s="89"/>
      <c r="O44" s="74"/>
    </row>
    <row r="45" spans="1:15" ht="53.25" customHeight="1" x14ac:dyDescent="0.25">
      <c r="A45" s="32" t="s">
        <v>32</v>
      </c>
      <c r="B45" s="19" t="s">
        <v>129</v>
      </c>
      <c r="C45" s="121"/>
      <c r="D45" s="33">
        <v>958</v>
      </c>
      <c r="E45" s="34" t="s">
        <v>79</v>
      </c>
      <c r="F45" s="34" t="s">
        <v>130</v>
      </c>
      <c r="G45" s="34" t="s">
        <v>23</v>
      </c>
      <c r="H45" s="35">
        <f>H46+H47+H48+H49+H50</f>
        <v>21673.190000000002</v>
      </c>
      <c r="I45" s="35">
        <f>I46+I47+I48+I49+I50+I51</f>
        <v>23484.740000000005</v>
      </c>
      <c r="J45" s="35">
        <f t="shared" ref="J45:M45" si="11">J46+J47+J48+J49+J50+J51</f>
        <v>16977.510000000002</v>
      </c>
      <c r="K45" s="35">
        <f t="shared" si="11"/>
        <v>17418.29</v>
      </c>
      <c r="L45" s="35">
        <f t="shared" si="11"/>
        <v>22682.5</v>
      </c>
      <c r="M45" s="100">
        <f t="shared" si="11"/>
        <v>102236.23000000001</v>
      </c>
      <c r="N45" s="89"/>
      <c r="O45" s="74"/>
    </row>
    <row r="46" spans="1:15" ht="97.5" customHeight="1" x14ac:dyDescent="0.25">
      <c r="A46" s="32" t="s">
        <v>131</v>
      </c>
      <c r="B46" s="21" t="s">
        <v>12</v>
      </c>
      <c r="C46" s="121"/>
      <c r="D46" s="1">
        <v>958</v>
      </c>
      <c r="E46" s="22" t="s">
        <v>79</v>
      </c>
      <c r="F46" s="22" t="s">
        <v>73</v>
      </c>
      <c r="G46" s="1">
        <v>610</v>
      </c>
      <c r="H46" s="36">
        <f>80-80</f>
        <v>0</v>
      </c>
      <c r="I46" s="36">
        <v>0</v>
      </c>
      <c r="J46" s="36">
        <v>0</v>
      </c>
      <c r="K46" s="36">
        <v>0</v>
      </c>
      <c r="L46" s="36">
        <v>0</v>
      </c>
      <c r="M46" s="85">
        <f t="shared" si="6"/>
        <v>0</v>
      </c>
      <c r="N46" s="90"/>
      <c r="O46" s="74"/>
    </row>
    <row r="47" spans="1:15" ht="48.75" customHeight="1" x14ac:dyDescent="0.25">
      <c r="A47" s="20" t="s">
        <v>134</v>
      </c>
      <c r="B47" s="21" t="s">
        <v>39</v>
      </c>
      <c r="C47" s="121"/>
      <c r="D47" s="1">
        <v>958</v>
      </c>
      <c r="E47" s="22" t="s">
        <v>79</v>
      </c>
      <c r="F47" s="22" t="s">
        <v>184</v>
      </c>
      <c r="G47" s="1">
        <v>610</v>
      </c>
      <c r="H47" s="23">
        <v>21603.200000000001</v>
      </c>
      <c r="I47" s="23">
        <f>'Инфор. о рес.об.'!E220</f>
        <v>23484.740000000005</v>
      </c>
      <c r="J47" s="23">
        <f>'Инфор. о рес.об.'!F220</f>
        <v>16977.510000000002</v>
      </c>
      <c r="K47" s="23">
        <f>'Инфор. о рес.об.'!G220</f>
        <v>17418.29</v>
      </c>
      <c r="L47" s="23">
        <f>'Инфор. о рес.об.'!H220</f>
        <v>22672.5</v>
      </c>
      <c r="M47" s="85">
        <f t="shared" si="6"/>
        <v>102156.24</v>
      </c>
      <c r="N47" s="90"/>
      <c r="O47" s="74"/>
    </row>
    <row r="48" spans="1:15" ht="50.25" customHeight="1" x14ac:dyDescent="0.25">
      <c r="A48" s="37" t="s">
        <v>135</v>
      </c>
      <c r="B48" s="21" t="s">
        <v>42</v>
      </c>
      <c r="C48" s="121"/>
      <c r="D48" s="1">
        <v>958</v>
      </c>
      <c r="E48" s="22" t="s">
        <v>79</v>
      </c>
      <c r="F48" s="22" t="s">
        <v>74</v>
      </c>
      <c r="G48" s="1">
        <v>610</v>
      </c>
      <c r="H48" s="23">
        <v>0</v>
      </c>
      <c r="I48" s="23">
        <f>'Инфор. о рес.об.'!E225</f>
        <v>0</v>
      </c>
      <c r="J48" s="23">
        <v>0</v>
      </c>
      <c r="K48" s="23">
        <v>0</v>
      </c>
      <c r="L48" s="23">
        <v>0</v>
      </c>
      <c r="M48" s="85">
        <f t="shared" si="6"/>
        <v>0</v>
      </c>
      <c r="N48" s="90"/>
      <c r="O48" s="74"/>
    </row>
    <row r="49" spans="1:15" ht="50.25" customHeight="1" x14ac:dyDescent="0.25">
      <c r="A49" s="37" t="s">
        <v>136</v>
      </c>
      <c r="B49" s="5" t="s">
        <v>86</v>
      </c>
      <c r="C49" s="121"/>
      <c r="D49" s="1">
        <v>958</v>
      </c>
      <c r="E49" s="22" t="s">
        <v>79</v>
      </c>
      <c r="F49" s="22" t="s">
        <v>85</v>
      </c>
      <c r="G49" s="1">
        <v>610</v>
      </c>
      <c r="H49" s="23">
        <v>0</v>
      </c>
      <c r="I49" s="23">
        <v>0</v>
      </c>
      <c r="J49" s="23">
        <v>0</v>
      </c>
      <c r="K49" s="23">
        <v>0</v>
      </c>
      <c r="L49" s="23">
        <v>10</v>
      </c>
      <c r="M49" s="85">
        <f t="shared" si="6"/>
        <v>10</v>
      </c>
      <c r="N49" s="90"/>
      <c r="O49" s="74"/>
    </row>
    <row r="50" spans="1:15" ht="40.5" customHeight="1" x14ac:dyDescent="0.25">
      <c r="A50" s="37" t="s">
        <v>180</v>
      </c>
      <c r="B50" s="5" t="s">
        <v>182</v>
      </c>
      <c r="C50" s="121"/>
      <c r="D50" s="1">
        <v>958</v>
      </c>
      <c r="E50" s="22" t="s">
        <v>79</v>
      </c>
      <c r="F50" s="22" t="s">
        <v>181</v>
      </c>
      <c r="G50" s="30">
        <v>610</v>
      </c>
      <c r="H50" s="23">
        <v>69.989999999999995</v>
      </c>
      <c r="I50" s="23">
        <v>0</v>
      </c>
      <c r="J50" s="23">
        <v>0</v>
      </c>
      <c r="K50" s="23">
        <v>0</v>
      </c>
      <c r="L50" s="23">
        <v>0</v>
      </c>
      <c r="M50" s="85">
        <f t="shared" si="6"/>
        <v>69.989999999999995</v>
      </c>
      <c r="N50" s="90"/>
      <c r="O50" s="74"/>
    </row>
    <row r="51" spans="1:15" ht="51" customHeight="1" x14ac:dyDescent="0.25">
      <c r="A51" s="37" t="s">
        <v>214</v>
      </c>
      <c r="B51" s="21" t="s">
        <v>193</v>
      </c>
      <c r="C51" s="121"/>
      <c r="D51" s="1">
        <v>958</v>
      </c>
      <c r="E51" s="22" t="s">
        <v>79</v>
      </c>
      <c r="F51" s="22" t="s">
        <v>198</v>
      </c>
      <c r="G51" s="30">
        <v>610</v>
      </c>
      <c r="H51" s="23">
        <v>0</v>
      </c>
      <c r="I51" s="23">
        <v>0</v>
      </c>
      <c r="J51" s="42">
        <v>0</v>
      </c>
      <c r="K51" s="42">
        <v>0</v>
      </c>
      <c r="L51" s="42">
        <v>0</v>
      </c>
      <c r="M51" s="85">
        <f>SUM(H51:L51)</f>
        <v>0</v>
      </c>
      <c r="N51" s="90"/>
      <c r="O51" s="74"/>
    </row>
    <row r="52" spans="1:15" ht="36" customHeight="1" x14ac:dyDescent="0.25">
      <c r="A52" s="37" t="s">
        <v>33</v>
      </c>
      <c r="B52" s="19" t="s">
        <v>132</v>
      </c>
      <c r="C52" s="121"/>
      <c r="D52" s="38">
        <v>958</v>
      </c>
      <c r="E52" s="22" t="s">
        <v>79</v>
      </c>
      <c r="F52" s="102">
        <v>131200000</v>
      </c>
      <c r="G52" s="34" t="s">
        <v>23</v>
      </c>
      <c r="H52" s="16">
        <f>H53+H54+H55</f>
        <v>137.1</v>
      </c>
      <c r="I52" s="16">
        <f>I53+I54+I55+I56+I57</f>
        <v>287.95</v>
      </c>
      <c r="J52" s="16">
        <f t="shared" ref="J52:L52" si="12">J53+J54+J55</f>
        <v>95.5</v>
      </c>
      <c r="K52" s="16">
        <f t="shared" si="12"/>
        <v>95.5</v>
      </c>
      <c r="L52" s="16">
        <f t="shared" si="12"/>
        <v>95.5</v>
      </c>
      <c r="M52" s="84">
        <f>M53+M54+M55+M56</f>
        <v>659.55</v>
      </c>
      <c r="N52" s="89"/>
      <c r="O52" s="74"/>
    </row>
    <row r="53" spans="1:15" ht="21.75" customHeight="1" x14ac:dyDescent="0.25">
      <c r="A53" s="37" t="s">
        <v>137</v>
      </c>
      <c r="B53" s="21" t="s">
        <v>14</v>
      </c>
      <c r="C53" s="121"/>
      <c r="D53" s="1">
        <v>958</v>
      </c>
      <c r="E53" s="22" t="s">
        <v>79</v>
      </c>
      <c r="F53" s="22" t="s">
        <v>61</v>
      </c>
      <c r="G53" s="1">
        <v>610</v>
      </c>
      <c r="H53" s="23">
        <v>79.3</v>
      </c>
      <c r="I53" s="23">
        <v>85.5</v>
      </c>
      <c r="J53" s="23">
        <v>85.5</v>
      </c>
      <c r="K53" s="23">
        <v>85.5</v>
      </c>
      <c r="L53" s="23">
        <v>85.5</v>
      </c>
      <c r="M53" s="85">
        <f t="shared" si="6"/>
        <v>421.3</v>
      </c>
      <c r="N53" s="90"/>
      <c r="O53" s="74"/>
    </row>
    <row r="54" spans="1:15" ht="37.5" customHeight="1" x14ac:dyDescent="0.25">
      <c r="A54" s="37" t="s">
        <v>138</v>
      </c>
      <c r="B54" s="21" t="s">
        <v>11</v>
      </c>
      <c r="C54" s="121"/>
      <c r="D54" s="1">
        <v>958</v>
      </c>
      <c r="E54" s="22" t="s">
        <v>79</v>
      </c>
      <c r="F54" s="22" t="s">
        <v>75</v>
      </c>
      <c r="G54" s="1">
        <v>610</v>
      </c>
      <c r="H54" s="23">
        <v>57.8</v>
      </c>
      <c r="I54" s="23">
        <v>24.8</v>
      </c>
      <c r="J54" s="23">
        <v>10</v>
      </c>
      <c r="K54" s="23">
        <v>10</v>
      </c>
      <c r="L54" s="23">
        <v>10</v>
      </c>
      <c r="M54" s="85">
        <f t="shared" si="6"/>
        <v>112.6</v>
      </c>
      <c r="N54" s="90"/>
      <c r="O54" s="74"/>
    </row>
    <row r="55" spans="1:15" ht="38.25" customHeight="1" x14ac:dyDescent="0.25">
      <c r="A55" s="37" t="s">
        <v>139</v>
      </c>
      <c r="B55" s="21" t="s">
        <v>37</v>
      </c>
      <c r="C55" s="111"/>
      <c r="D55" s="1">
        <v>958</v>
      </c>
      <c r="E55" s="22" t="s">
        <v>79</v>
      </c>
      <c r="F55" s="22" t="s">
        <v>76</v>
      </c>
      <c r="G55" s="1">
        <v>610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85">
        <f t="shared" si="6"/>
        <v>0</v>
      </c>
      <c r="N55" s="90"/>
      <c r="O55" s="74"/>
    </row>
    <row r="56" spans="1:15" ht="33.75" customHeight="1" x14ac:dyDescent="0.25">
      <c r="A56" s="37" t="s">
        <v>220</v>
      </c>
      <c r="B56" s="21" t="s">
        <v>82</v>
      </c>
      <c r="C56" s="98"/>
      <c r="D56" s="1">
        <v>958</v>
      </c>
      <c r="E56" s="22" t="s">
        <v>79</v>
      </c>
      <c r="F56" s="24" t="s">
        <v>222</v>
      </c>
      <c r="G56" s="1">
        <v>610</v>
      </c>
      <c r="H56" s="23"/>
      <c r="I56" s="23">
        <f>0+125.65</f>
        <v>125.65</v>
      </c>
      <c r="J56" s="23"/>
      <c r="K56" s="23"/>
      <c r="L56" s="23"/>
      <c r="M56" s="85">
        <f t="shared" si="6"/>
        <v>125.65</v>
      </c>
      <c r="N56" s="90"/>
      <c r="O56" s="74"/>
    </row>
    <row r="57" spans="1:15" ht="33.75" customHeight="1" x14ac:dyDescent="0.25">
      <c r="A57" s="37" t="s">
        <v>226</v>
      </c>
      <c r="B57" s="21" t="s">
        <v>44</v>
      </c>
      <c r="C57" s="101"/>
      <c r="D57" s="1">
        <v>958</v>
      </c>
      <c r="E57" s="22" t="s">
        <v>79</v>
      </c>
      <c r="F57" s="24" t="s">
        <v>74</v>
      </c>
      <c r="G57" s="1">
        <v>610</v>
      </c>
      <c r="H57" s="23">
        <v>0</v>
      </c>
      <c r="I57" s="23">
        <v>52</v>
      </c>
      <c r="J57" s="23">
        <v>0</v>
      </c>
      <c r="K57" s="23">
        <v>0</v>
      </c>
      <c r="L57" s="23">
        <v>0</v>
      </c>
      <c r="M57" s="85">
        <v>52</v>
      </c>
      <c r="N57" s="90"/>
      <c r="O57" s="74"/>
    </row>
    <row r="58" spans="1:15" ht="49.9" customHeight="1" x14ac:dyDescent="0.25">
      <c r="A58" s="37" t="s">
        <v>223</v>
      </c>
      <c r="B58" s="19" t="s">
        <v>225</v>
      </c>
      <c r="C58" s="99"/>
      <c r="D58" s="1">
        <v>958</v>
      </c>
      <c r="E58" s="22" t="s">
        <v>79</v>
      </c>
      <c r="F58" s="24" t="s">
        <v>224</v>
      </c>
      <c r="G58" s="1">
        <v>610</v>
      </c>
      <c r="H58" s="23">
        <v>0</v>
      </c>
      <c r="I58" s="23">
        <v>401.1</v>
      </c>
      <c r="J58" s="66">
        <v>1203.3</v>
      </c>
      <c r="K58" s="66">
        <v>1203.3</v>
      </c>
      <c r="L58" s="66">
        <v>1203.3</v>
      </c>
      <c r="M58" s="85">
        <f>SUM(H58:L58)</f>
        <v>4011</v>
      </c>
      <c r="N58" s="90"/>
      <c r="O58" s="74"/>
    </row>
    <row r="59" spans="1:15" ht="34.5" customHeight="1" x14ac:dyDescent="0.25">
      <c r="A59" s="39" t="s">
        <v>164</v>
      </c>
      <c r="B59" s="21" t="s">
        <v>17</v>
      </c>
      <c r="C59" s="117" t="s">
        <v>199</v>
      </c>
      <c r="D59" s="1">
        <v>958</v>
      </c>
      <c r="E59" s="22" t="s">
        <v>22</v>
      </c>
      <c r="F59" s="22" t="s">
        <v>77</v>
      </c>
      <c r="G59" s="22" t="s">
        <v>23</v>
      </c>
      <c r="H59" s="23">
        <f>H60+H82+H84+H68</f>
        <v>19270.68</v>
      </c>
      <c r="I59" s="23">
        <f t="shared" ref="I59:L59" si="13">I60+I82+I84</f>
        <v>21121.55</v>
      </c>
      <c r="J59" s="23">
        <f t="shared" si="13"/>
        <v>19289.400000000001</v>
      </c>
      <c r="K59" s="23">
        <f t="shared" si="13"/>
        <v>19281.400000000001</v>
      </c>
      <c r="L59" s="23">
        <f t="shared" si="13"/>
        <v>19070.300000000003</v>
      </c>
      <c r="M59" s="85">
        <f>M60+M82+M84+M68</f>
        <v>98033.329999999987</v>
      </c>
      <c r="N59" s="90"/>
      <c r="O59" s="74"/>
    </row>
    <row r="60" spans="1:15" ht="51.75" customHeight="1" x14ac:dyDescent="0.25">
      <c r="A60" s="40" t="s">
        <v>38</v>
      </c>
      <c r="B60" s="19" t="s">
        <v>170</v>
      </c>
      <c r="C60" s="117"/>
      <c r="D60" s="14">
        <v>958</v>
      </c>
      <c r="E60" s="15" t="s">
        <v>79</v>
      </c>
      <c r="F60" s="15" t="s">
        <v>77</v>
      </c>
      <c r="G60" s="15" t="s">
        <v>23</v>
      </c>
      <c r="H60" s="16">
        <f>H61+H70+H80+H81</f>
        <v>19196.68</v>
      </c>
      <c r="I60" s="16">
        <f t="shared" ref="I60:M60" si="14">I61+I70+I80+I81</f>
        <v>20997.55</v>
      </c>
      <c r="J60" s="16">
        <f t="shared" si="14"/>
        <v>19189.400000000001</v>
      </c>
      <c r="K60" s="16">
        <f t="shared" si="14"/>
        <v>19181.400000000001</v>
      </c>
      <c r="L60" s="16">
        <f t="shared" si="14"/>
        <v>18970.300000000003</v>
      </c>
      <c r="M60" s="84">
        <f t="shared" si="14"/>
        <v>97535.329999999987</v>
      </c>
      <c r="N60" s="89"/>
      <c r="O60" s="74"/>
    </row>
    <row r="61" spans="1:15" ht="26.25" customHeight="1" x14ac:dyDescent="0.25">
      <c r="A61" s="123" t="s">
        <v>165</v>
      </c>
      <c r="B61" s="117" t="s">
        <v>18</v>
      </c>
      <c r="C61" s="117"/>
      <c r="D61" s="1">
        <v>958</v>
      </c>
      <c r="E61" s="22" t="s">
        <v>22</v>
      </c>
      <c r="F61" s="22" t="s">
        <v>203</v>
      </c>
      <c r="G61" s="22" t="s">
        <v>23</v>
      </c>
      <c r="H61" s="23">
        <f>H62+H63+H65+H67+H66+H64</f>
        <v>3652.44</v>
      </c>
      <c r="I61" s="23">
        <f t="shared" ref="I61:M61" si="15">I62+I63+I65+I67+I66+I64</f>
        <v>4879.0199999999995</v>
      </c>
      <c r="J61" s="23">
        <f t="shared" si="15"/>
        <v>3406</v>
      </c>
      <c r="K61" s="23">
        <f t="shared" si="15"/>
        <v>3401</v>
      </c>
      <c r="L61" s="23">
        <f t="shared" si="15"/>
        <v>3189.8999999999996</v>
      </c>
      <c r="M61" s="85">
        <f t="shared" si="15"/>
        <v>18528.359999999997</v>
      </c>
      <c r="N61" s="90"/>
      <c r="O61" s="74"/>
    </row>
    <row r="62" spans="1:15" ht="18" customHeight="1" x14ac:dyDescent="0.25">
      <c r="A62" s="124"/>
      <c r="B62" s="117"/>
      <c r="C62" s="117"/>
      <c r="D62" s="1">
        <v>958</v>
      </c>
      <c r="E62" s="22" t="s">
        <v>22</v>
      </c>
      <c r="F62" s="22" t="s">
        <v>203</v>
      </c>
      <c r="G62" s="1">
        <v>120</v>
      </c>
      <c r="H62" s="23">
        <f>3230+28+90.6+10</f>
        <v>3358.6</v>
      </c>
      <c r="I62" s="23">
        <f>3121+210+952.65+97.37</f>
        <v>4381.0199999999995</v>
      </c>
      <c r="J62" s="23">
        <v>3121</v>
      </c>
      <c r="K62" s="23">
        <v>3121</v>
      </c>
      <c r="L62" s="23">
        <f>2267+1.6+684.6</f>
        <v>2953.2</v>
      </c>
      <c r="M62" s="85">
        <f t="shared" si="6"/>
        <v>16934.82</v>
      </c>
      <c r="N62" s="90"/>
      <c r="O62" s="74"/>
    </row>
    <row r="63" spans="1:15" ht="4.5" hidden="1" customHeight="1" x14ac:dyDescent="0.3">
      <c r="A63" s="124"/>
      <c r="B63" s="117"/>
      <c r="C63" s="117"/>
      <c r="D63" s="1">
        <v>958</v>
      </c>
      <c r="E63" s="22" t="s">
        <v>22</v>
      </c>
      <c r="F63" s="22" t="s">
        <v>64</v>
      </c>
      <c r="G63" s="1">
        <v>122</v>
      </c>
      <c r="H63" s="23"/>
      <c r="I63" s="23"/>
      <c r="J63" s="23"/>
      <c r="K63" s="23"/>
      <c r="L63" s="23"/>
      <c r="M63" s="85">
        <f t="shared" si="6"/>
        <v>0</v>
      </c>
      <c r="N63" s="90"/>
      <c r="O63" s="74"/>
    </row>
    <row r="64" spans="1:15" ht="20.25" hidden="1" customHeight="1" x14ac:dyDescent="0.3">
      <c r="A64" s="124"/>
      <c r="B64" s="117"/>
      <c r="C64" s="117"/>
      <c r="D64" s="1">
        <v>958</v>
      </c>
      <c r="E64" s="22" t="s">
        <v>22</v>
      </c>
      <c r="F64" s="22" t="s">
        <v>64</v>
      </c>
      <c r="G64" s="1">
        <v>129</v>
      </c>
      <c r="H64" s="23"/>
      <c r="I64" s="23"/>
      <c r="J64" s="23"/>
      <c r="K64" s="23"/>
      <c r="L64" s="23"/>
      <c r="M64" s="85">
        <f t="shared" si="6"/>
        <v>0</v>
      </c>
      <c r="N64" s="90"/>
      <c r="O64" s="74"/>
    </row>
    <row r="65" spans="1:15" ht="15.75" customHeight="1" x14ac:dyDescent="0.25">
      <c r="A65" s="124"/>
      <c r="B65" s="117"/>
      <c r="C65" s="117"/>
      <c r="D65" s="1">
        <v>958</v>
      </c>
      <c r="E65" s="22" t="s">
        <v>22</v>
      </c>
      <c r="F65" s="22" t="s">
        <v>203</v>
      </c>
      <c r="G65" s="1">
        <v>240</v>
      </c>
      <c r="H65" s="23">
        <f>43.4+62.94</f>
        <v>106.34</v>
      </c>
      <c r="I65" s="23">
        <f>110.4+200</f>
        <v>310.39999999999998</v>
      </c>
      <c r="J65" s="23">
        <v>100</v>
      </c>
      <c r="K65" s="23">
        <v>100</v>
      </c>
      <c r="L65" s="23">
        <v>49.2</v>
      </c>
      <c r="M65" s="85">
        <f t="shared" si="6"/>
        <v>665.94</v>
      </c>
      <c r="N65" s="90"/>
      <c r="O65" s="74"/>
    </row>
    <row r="66" spans="1:15" ht="15.75" customHeight="1" x14ac:dyDescent="0.25">
      <c r="A66" s="124"/>
      <c r="B66" s="117"/>
      <c r="C66" s="117"/>
      <c r="D66" s="1">
        <v>958</v>
      </c>
      <c r="E66" s="22" t="s">
        <v>22</v>
      </c>
      <c r="F66" s="22" t="s">
        <v>203</v>
      </c>
      <c r="G66" s="1">
        <v>850</v>
      </c>
      <c r="H66" s="23">
        <v>187.5</v>
      </c>
      <c r="I66" s="23">
        <v>187.6</v>
      </c>
      <c r="J66" s="23">
        <v>185</v>
      </c>
      <c r="K66" s="23">
        <v>180</v>
      </c>
      <c r="L66" s="23">
        <v>187.5</v>
      </c>
      <c r="M66" s="85">
        <f t="shared" si="6"/>
        <v>927.6</v>
      </c>
      <c r="N66" s="90"/>
      <c r="O66" s="74"/>
    </row>
    <row r="67" spans="1:15" ht="15.75" customHeight="1" x14ac:dyDescent="0.25">
      <c r="A67" s="125"/>
      <c r="B67" s="117"/>
      <c r="C67" s="117"/>
      <c r="D67" s="1">
        <v>958</v>
      </c>
      <c r="E67" s="22" t="s">
        <v>22</v>
      </c>
      <c r="F67" s="22" t="s">
        <v>203</v>
      </c>
      <c r="G67" s="1"/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85">
        <f t="shared" si="6"/>
        <v>0</v>
      </c>
      <c r="N67" s="90"/>
      <c r="O67" s="74"/>
    </row>
    <row r="68" spans="1:15" ht="15.75" customHeight="1" x14ac:dyDescent="0.25">
      <c r="A68" s="95"/>
      <c r="B68" s="117"/>
      <c r="C68" s="117"/>
      <c r="D68" s="1">
        <v>958</v>
      </c>
      <c r="E68" s="22" t="s">
        <v>22</v>
      </c>
      <c r="F68" s="1">
        <v>191110031</v>
      </c>
      <c r="G68" s="22" t="s">
        <v>23</v>
      </c>
      <c r="H68" s="1">
        <f>H69</f>
        <v>0</v>
      </c>
      <c r="I68" s="9"/>
      <c r="J68" s="9"/>
      <c r="K68" s="9"/>
      <c r="L68" s="9"/>
      <c r="M68" s="86">
        <v>0</v>
      </c>
      <c r="N68" s="91"/>
      <c r="O68" s="74"/>
    </row>
    <row r="69" spans="1:15" ht="15.75" customHeight="1" x14ac:dyDescent="0.25">
      <c r="A69" s="95"/>
      <c r="B69" s="117"/>
      <c r="C69" s="117"/>
      <c r="D69" s="1">
        <v>958</v>
      </c>
      <c r="E69" s="22" t="s">
        <v>22</v>
      </c>
      <c r="F69" s="1">
        <v>191110031</v>
      </c>
      <c r="G69" s="1">
        <v>240</v>
      </c>
      <c r="H69" s="52">
        <v>0</v>
      </c>
      <c r="I69" s="10"/>
      <c r="J69" s="10"/>
      <c r="K69" s="10"/>
      <c r="L69" s="10"/>
      <c r="M69" s="87">
        <v>0</v>
      </c>
      <c r="N69" s="82"/>
      <c r="O69" s="74"/>
    </row>
    <row r="70" spans="1:15" ht="41.25" customHeight="1" x14ac:dyDescent="0.25">
      <c r="A70" s="123" t="s">
        <v>166</v>
      </c>
      <c r="B70" s="117" t="s">
        <v>19</v>
      </c>
      <c r="C70" s="117"/>
      <c r="D70" s="1">
        <v>958</v>
      </c>
      <c r="E70" s="22" t="s">
        <v>22</v>
      </c>
      <c r="F70" s="22" t="s">
        <v>65</v>
      </c>
      <c r="G70" s="22" t="s">
        <v>23</v>
      </c>
      <c r="H70" s="23">
        <f>H71+H72+H73+H74+H75+H76+H77+H78+H79</f>
        <v>13500.84</v>
      </c>
      <c r="I70" s="23">
        <f t="shared" ref="I70:M70" si="16">I71+I72+I73+I74+I75+I76+I77+I78+I79</f>
        <v>14094.980000000001</v>
      </c>
      <c r="J70" s="23">
        <f t="shared" si="16"/>
        <v>13932</v>
      </c>
      <c r="K70" s="23">
        <f t="shared" si="16"/>
        <v>13929</v>
      </c>
      <c r="L70" s="23">
        <f t="shared" si="16"/>
        <v>13929</v>
      </c>
      <c r="M70" s="85">
        <f t="shared" si="16"/>
        <v>69385.819999999992</v>
      </c>
      <c r="N70" s="90"/>
      <c r="O70" s="74"/>
    </row>
    <row r="71" spans="1:15" ht="36" customHeight="1" x14ac:dyDescent="0.25">
      <c r="A71" s="124"/>
      <c r="B71" s="117"/>
      <c r="C71" s="117"/>
      <c r="D71" s="1">
        <v>958</v>
      </c>
      <c r="E71" s="22" t="s">
        <v>22</v>
      </c>
      <c r="F71" s="22" t="s">
        <v>65</v>
      </c>
      <c r="G71" s="1">
        <v>110</v>
      </c>
      <c r="H71" s="23">
        <f>10620.84+62.3+44</f>
        <v>10727.14</v>
      </c>
      <c r="I71" s="23">
        <f>11192+152.78</f>
        <v>11344.78</v>
      </c>
      <c r="J71" s="23">
        <v>11192</v>
      </c>
      <c r="K71" s="23">
        <v>11192</v>
      </c>
      <c r="L71" s="23">
        <v>11192</v>
      </c>
      <c r="M71" s="85">
        <f t="shared" si="6"/>
        <v>55647.92</v>
      </c>
      <c r="N71" s="90"/>
      <c r="O71" s="74"/>
    </row>
    <row r="72" spans="1:15" ht="5.25" hidden="1" customHeight="1" x14ac:dyDescent="0.3">
      <c r="A72" s="124"/>
      <c r="B72" s="117"/>
      <c r="C72" s="117"/>
      <c r="D72" s="1">
        <v>958</v>
      </c>
      <c r="E72" s="22" t="s">
        <v>22</v>
      </c>
      <c r="F72" s="22" t="s">
        <v>65</v>
      </c>
      <c r="G72" s="1">
        <v>321</v>
      </c>
      <c r="H72" s="23"/>
      <c r="I72" s="23"/>
      <c r="J72" s="23"/>
      <c r="K72" s="23"/>
      <c r="L72" s="23"/>
      <c r="M72" s="85">
        <f t="shared" si="6"/>
        <v>0</v>
      </c>
      <c r="N72" s="90"/>
      <c r="O72" s="74"/>
    </row>
    <row r="73" spans="1:15" ht="15.75" hidden="1" customHeight="1" x14ac:dyDescent="0.3">
      <c r="A73" s="124"/>
      <c r="B73" s="117"/>
      <c r="C73" s="117"/>
      <c r="D73" s="1">
        <v>958</v>
      </c>
      <c r="E73" s="22" t="s">
        <v>22</v>
      </c>
      <c r="F73" s="22" t="s">
        <v>65</v>
      </c>
      <c r="G73" s="1">
        <v>112</v>
      </c>
      <c r="H73" s="23"/>
      <c r="I73" s="23"/>
      <c r="J73" s="23"/>
      <c r="K73" s="23"/>
      <c r="L73" s="23"/>
      <c r="M73" s="85">
        <f t="shared" si="6"/>
        <v>0</v>
      </c>
      <c r="N73" s="90"/>
      <c r="O73" s="74"/>
    </row>
    <row r="74" spans="1:15" ht="15.75" hidden="1" customHeight="1" x14ac:dyDescent="0.3">
      <c r="A74" s="124"/>
      <c r="B74" s="117"/>
      <c r="C74" s="117"/>
      <c r="D74" s="1">
        <v>958</v>
      </c>
      <c r="E74" s="22" t="s">
        <v>22</v>
      </c>
      <c r="F74" s="22" t="s">
        <v>65</v>
      </c>
      <c r="G74" s="1">
        <v>119</v>
      </c>
      <c r="H74" s="23"/>
      <c r="I74" s="23"/>
      <c r="J74" s="23"/>
      <c r="K74" s="23"/>
      <c r="L74" s="23"/>
      <c r="M74" s="85">
        <f t="shared" si="6"/>
        <v>0</v>
      </c>
      <c r="N74" s="90"/>
      <c r="O74" s="74"/>
    </row>
    <row r="75" spans="1:15" ht="15.75" hidden="1" customHeight="1" x14ac:dyDescent="0.3">
      <c r="A75" s="124"/>
      <c r="B75" s="117"/>
      <c r="C75" s="117"/>
      <c r="D75" s="1">
        <v>958</v>
      </c>
      <c r="E75" s="22" t="s">
        <v>22</v>
      </c>
      <c r="F75" s="22" t="s">
        <v>65</v>
      </c>
      <c r="G75" s="1">
        <v>242</v>
      </c>
      <c r="H75" s="23"/>
      <c r="I75" s="23"/>
      <c r="J75" s="23"/>
      <c r="K75" s="23"/>
      <c r="L75" s="23"/>
      <c r="M75" s="85">
        <f t="shared" si="6"/>
        <v>0</v>
      </c>
      <c r="N75" s="90"/>
      <c r="O75" s="74"/>
    </row>
    <row r="76" spans="1:15" ht="27.75" customHeight="1" x14ac:dyDescent="0.25">
      <c r="A76" s="124"/>
      <c r="B76" s="117"/>
      <c r="C76" s="117"/>
      <c r="D76" s="1">
        <v>958</v>
      </c>
      <c r="E76" s="22" t="s">
        <v>22</v>
      </c>
      <c r="F76" s="22" t="s">
        <v>65</v>
      </c>
      <c r="G76" s="1">
        <v>240</v>
      </c>
      <c r="H76" s="23">
        <f>2723.2+3.5</f>
        <v>2726.7</v>
      </c>
      <c r="I76" s="23">
        <f>2700+8</f>
        <v>2708</v>
      </c>
      <c r="J76" s="23">
        <v>2700</v>
      </c>
      <c r="K76" s="23">
        <v>2700</v>
      </c>
      <c r="L76" s="23">
        <v>2700</v>
      </c>
      <c r="M76" s="85">
        <f t="shared" si="6"/>
        <v>13534.7</v>
      </c>
      <c r="N76" s="90"/>
      <c r="O76" s="74"/>
    </row>
    <row r="77" spans="1:15" ht="21" customHeight="1" x14ac:dyDescent="0.25">
      <c r="A77" s="124"/>
      <c r="B77" s="117"/>
      <c r="C77" s="117"/>
      <c r="D77" s="1">
        <v>958</v>
      </c>
      <c r="E77" s="22" t="s">
        <v>22</v>
      </c>
      <c r="F77" s="22" t="s">
        <v>65</v>
      </c>
      <c r="G77" s="1">
        <v>850</v>
      </c>
      <c r="H77" s="23">
        <f>33.6+9.4+4</f>
        <v>47</v>
      </c>
      <c r="I77" s="23">
        <v>42.2</v>
      </c>
      <c r="J77" s="23">
        <v>40</v>
      </c>
      <c r="K77" s="23">
        <v>37</v>
      </c>
      <c r="L77" s="23">
        <v>37</v>
      </c>
      <c r="M77" s="85">
        <f t="shared" si="6"/>
        <v>203.2</v>
      </c>
      <c r="N77" s="90"/>
      <c r="O77" s="74"/>
    </row>
    <row r="78" spans="1:15" ht="2.25" customHeight="1" x14ac:dyDescent="0.25">
      <c r="A78" s="124"/>
      <c r="B78" s="117"/>
      <c r="C78" s="117"/>
      <c r="D78" s="1">
        <v>958</v>
      </c>
      <c r="E78" s="22" t="s">
        <v>22</v>
      </c>
      <c r="F78" s="22" t="s">
        <v>65</v>
      </c>
      <c r="G78" s="1">
        <v>852</v>
      </c>
      <c r="H78" s="23"/>
      <c r="I78" s="23"/>
      <c r="J78" s="23"/>
      <c r="K78" s="23"/>
      <c r="L78" s="23"/>
      <c r="M78" s="85">
        <f t="shared" si="6"/>
        <v>0</v>
      </c>
      <c r="N78" s="90"/>
      <c r="O78" s="74"/>
    </row>
    <row r="79" spans="1:15" ht="19.5" hidden="1" customHeight="1" x14ac:dyDescent="0.3">
      <c r="A79" s="125"/>
      <c r="B79" s="117"/>
      <c r="C79" s="117"/>
      <c r="D79" s="1">
        <v>958</v>
      </c>
      <c r="E79" s="22" t="s">
        <v>22</v>
      </c>
      <c r="F79" s="22" t="s">
        <v>65</v>
      </c>
      <c r="G79" s="1">
        <v>853</v>
      </c>
      <c r="H79" s="23"/>
      <c r="I79" s="23"/>
      <c r="J79" s="23"/>
      <c r="K79" s="23"/>
      <c r="L79" s="23"/>
      <c r="M79" s="85">
        <f t="shared" si="6"/>
        <v>0</v>
      </c>
      <c r="N79" s="90"/>
      <c r="O79" s="74"/>
    </row>
    <row r="80" spans="1:15" ht="54" customHeight="1" x14ac:dyDescent="0.25">
      <c r="A80" s="37" t="s">
        <v>167</v>
      </c>
      <c r="B80" s="5" t="s">
        <v>16</v>
      </c>
      <c r="C80" s="117"/>
      <c r="D80" s="1">
        <v>958</v>
      </c>
      <c r="E80" s="22" t="s">
        <v>22</v>
      </c>
      <c r="F80" s="22" t="s">
        <v>78</v>
      </c>
      <c r="G80" s="1">
        <v>244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85">
        <f t="shared" si="6"/>
        <v>0</v>
      </c>
      <c r="N80" s="90"/>
      <c r="O80" s="74"/>
    </row>
    <row r="81" spans="1:15" ht="50.25" customHeight="1" x14ac:dyDescent="0.25">
      <c r="A81" s="37" t="s">
        <v>168</v>
      </c>
      <c r="B81" s="21" t="s">
        <v>50</v>
      </c>
      <c r="C81" s="117"/>
      <c r="D81" s="1">
        <v>958</v>
      </c>
      <c r="E81" s="22" t="s">
        <v>22</v>
      </c>
      <c r="F81" s="22" t="s">
        <v>66</v>
      </c>
      <c r="G81" s="1">
        <v>620</v>
      </c>
      <c r="H81" s="23">
        <f>1762.4+27.6+236.9+16.5</f>
        <v>2043.4</v>
      </c>
      <c r="I81" s="23">
        <f>1851.4+152+20.15</f>
        <v>2023.5500000000002</v>
      </c>
      <c r="J81" s="41">
        <v>1851.4</v>
      </c>
      <c r="K81" s="41">
        <v>1851.4</v>
      </c>
      <c r="L81" s="41">
        <v>1851.4</v>
      </c>
      <c r="M81" s="85">
        <f t="shared" si="6"/>
        <v>9621.15</v>
      </c>
      <c r="N81" s="90"/>
      <c r="O81" s="74"/>
    </row>
    <row r="82" spans="1:15" ht="42.75" customHeight="1" x14ac:dyDescent="0.25">
      <c r="A82" s="37" t="s">
        <v>40</v>
      </c>
      <c r="B82" s="19" t="s">
        <v>172</v>
      </c>
      <c r="C82" s="117"/>
      <c r="D82" s="14">
        <v>958</v>
      </c>
      <c r="E82" s="15" t="s">
        <v>22</v>
      </c>
      <c r="F82" s="15" t="s">
        <v>133</v>
      </c>
      <c r="G82" s="15" t="s">
        <v>23</v>
      </c>
      <c r="H82" s="16">
        <f>H83</f>
        <v>74</v>
      </c>
      <c r="I82" s="16">
        <f t="shared" ref="I82:M82" si="17">I83</f>
        <v>124</v>
      </c>
      <c r="J82" s="16">
        <f t="shared" si="17"/>
        <v>100</v>
      </c>
      <c r="K82" s="16">
        <f t="shared" si="17"/>
        <v>100</v>
      </c>
      <c r="L82" s="16">
        <f t="shared" si="17"/>
        <v>100</v>
      </c>
      <c r="M82" s="84">
        <f t="shared" si="17"/>
        <v>498</v>
      </c>
      <c r="N82" s="89"/>
      <c r="O82" s="74"/>
    </row>
    <row r="83" spans="1:15" ht="93.75" customHeight="1" x14ac:dyDescent="0.25">
      <c r="A83" s="37" t="s">
        <v>169</v>
      </c>
      <c r="B83" s="21" t="s">
        <v>178</v>
      </c>
      <c r="C83" s="117"/>
      <c r="D83" s="1">
        <v>958</v>
      </c>
      <c r="E83" s="22" t="s">
        <v>45</v>
      </c>
      <c r="F83" s="22" t="s">
        <v>63</v>
      </c>
      <c r="G83" s="1">
        <v>240</v>
      </c>
      <c r="H83" s="42">
        <v>74</v>
      </c>
      <c r="I83" s="23">
        <v>124</v>
      </c>
      <c r="J83" s="42">
        <v>100</v>
      </c>
      <c r="K83" s="42">
        <v>100</v>
      </c>
      <c r="L83" s="42">
        <v>100</v>
      </c>
      <c r="M83" s="85">
        <f t="shared" si="6"/>
        <v>498</v>
      </c>
      <c r="N83" s="90"/>
      <c r="O83" s="74"/>
    </row>
    <row r="84" spans="1:15" s="4" customFormat="1" ht="93.6" customHeight="1" x14ac:dyDescent="0.25">
      <c r="B84" s="122"/>
      <c r="C84" s="120"/>
      <c r="D84" s="43"/>
      <c r="E84" s="44"/>
      <c r="F84" s="43"/>
      <c r="G84" s="44"/>
      <c r="H84" s="45"/>
      <c r="I84" s="45"/>
      <c r="J84" s="45"/>
      <c r="K84" s="45"/>
      <c r="L84" s="45"/>
      <c r="M84" s="45"/>
    </row>
    <row r="85" spans="1:15" ht="31.15" customHeight="1" x14ac:dyDescent="0.25">
      <c r="B85" s="122"/>
      <c r="C85" s="120"/>
      <c r="D85" s="43"/>
      <c r="E85" s="44"/>
      <c r="F85" s="43"/>
      <c r="G85" s="43"/>
      <c r="H85" s="17"/>
      <c r="I85" s="17"/>
      <c r="J85" s="17"/>
      <c r="K85" s="17"/>
      <c r="L85" s="17"/>
      <c r="M85" s="17"/>
    </row>
    <row r="86" spans="1:15" x14ac:dyDescent="0.25">
      <c r="B86" s="4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5" x14ac:dyDescent="0.25">
      <c r="B87" s="4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</sheetData>
  <mergeCells count="19">
    <mergeCell ref="A61:A67"/>
    <mergeCell ref="A70:A79"/>
    <mergeCell ref="B70:B79"/>
    <mergeCell ref="H1:L2"/>
    <mergeCell ref="H4:L6"/>
    <mergeCell ref="A9:L11"/>
    <mergeCell ref="A13:A14"/>
    <mergeCell ref="B13:B14"/>
    <mergeCell ref="C13:C14"/>
    <mergeCell ref="D13:G13"/>
    <mergeCell ref="H13:M13"/>
    <mergeCell ref="C44:C55"/>
    <mergeCell ref="H3:L3"/>
    <mergeCell ref="C84:C85"/>
    <mergeCell ref="C15:C27"/>
    <mergeCell ref="C30:C43"/>
    <mergeCell ref="C59:C83"/>
    <mergeCell ref="B84:B85"/>
    <mergeCell ref="B61:B69"/>
  </mergeCells>
  <pageMargins left="0.31496062992125984" right="0.31496062992125984" top="0.74803149606299213" bottom="0.35433070866141736" header="0.31496062992125984" footer="0.31496062992125984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1"/>
  <sheetViews>
    <sheetView tabSelected="1" view="pageBreakPreview" zoomScale="60" zoomScaleNormal="100" workbookViewId="0">
      <selection activeCell="G14" sqref="G14"/>
    </sheetView>
  </sheetViews>
  <sheetFormatPr defaultColWidth="9.140625" defaultRowHeight="15" x14ac:dyDescent="0.25"/>
  <cols>
    <col min="1" max="1" width="5.7109375" style="53" customWidth="1"/>
    <col min="2" max="2" width="45.42578125" style="53" customWidth="1"/>
    <col min="3" max="3" width="33" style="53" customWidth="1"/>
    <col min="4" max="4" width="12.42578125" style="53" customWidth="1"/>
    <col min="5" max="5" width="19.28515625" style="53" customWidth="1"/>
    <col min="6" max="6" width="15.5703125" style="53" customWidth="1"/>
    <col min="7" max="7" width="15.140625" style="53" customWidth="1"/>
    <col min="8" max="8" width="13.85546875" style="53" customWidth="1"/>
    <col min="9" max="9" width="15.28515625" style="53" customWidth="1"/>
    <col min="10" max="10" width="15" style="75" customWidth="1"/>
    <col min="11" max="11" width="12.42578125" style="53" customWidth="1"/>
    <col min="12" max="16384" width="9.140625" style="53"/>
  </cols>
  <sheetData>
    <row r="1" spans="1:10" ht="27" customHeight="1" x14ac:dyDescent="0.25">
      <c r="D1" s="162" t="s">
        <v>234</v>
      </c>
      <c r="E1" s="162"/>
      <c r="F1" s="162"/>
      <c r="G1" s="162"/>
      <c r="H1" s="162"/>
    </row>
    <row r="2" spans="1:10" ht="40.5" customHeight="1" x14ac:dyDescent="0.25">
      <c r="D2" s="162"/>
      <c r="E2" s="162"/>
      <c r="F2" s="162"/>
      <c r="G2" s="162"/>
      <c r="H2" s="162"/>
    </row>
    <row r="3" spans="1:10" ht="23.25" customHeight="1" x14ac:dyDescent="0.25">
      <c r="D3" s="136" t="s">
        <v>197</v>
      </c>
      <c r="E3" s="136"/>
      <c r="F3" s="136"/>
      <c r="G3" s="136"/>
      <c r="H3" s="136"/>
    </row>
    <row r="4" spans="1:10" ht="14.25" customHeight="1" x14ac:dyDescent="0.25">
      <c r="D4" s="136"/>
      <c r="E4" s="136"/>
      <c r="F4" s="136"/>
      <c r="G4" s="136"/>
      <c r="H4" s="136"/>
    </row>
    <row r="5" spans="1:10" ht="16.5" customHeight="1" x14ac:dyDescent="0.25">
      <c r="D5" s="136"/>
      <c r="E5" s="136"/>
      <c r="F5" s="136"/>
      <c r="G5" s="136"/>
      <c r="H5" s="136"/>
    </row>
    <row r="6" spans="1:10" ht="18" customHeight="1" x14ac:dyDescent="0.25">
      <c r="D6" s="136"/>
      <c r="E6" s="136"/>
      <c r="F6" s="136"/>
      <c r="G6" s="136"/>
      <c r="H6" s="136"/>
    </row>
    <row r="8" spans="1:10" ht="10.5" customHeight="1" x14ac:dyDescent="0.25">
      <c r="A8" s="162" t="s">
        <v>196</v>
      </c>
      <c r="B8" s="162"/>
      <c r="C8" s="162"/>
      <c r="D8" s="162"/>
      <c r="E8" s="162"/>
      <c r="F8" s="162"/>
      <c r="G8" s="162"/>
    </row>
    <row r="9" spans="1:10" ht="15" customHeight="1" x14ac:dyDescent="0.25">
      <c r="A9" s="162"/>
      <c r="B9" s="162"/>
      <c r="C9" s="162"/>
      <c r="D9" s="162"/>
      <c r="E9" s="162"/>
      <c r="F9" s="162"/>
      <c r="G9" s="162"/>
    </row>
    <row r="10" spans="1:10" ht="15" customHeight="1" x14ac:dyDescent="0.25">
      <c r="A10" s="162"/>
      <c r="B10" s="162"/>
      <c r="C10" s="162"/>
      <c r="D10" s="162"/>
      <c r="E10" s="162"/>
      <c r="F10" s="162"/>
      <c r="G10" s="162"/>
    </row>
    <row r="11" spans="1:10" ht="27" customHeight="1" x14ac:dyDescent="0.25">
      <c r="A11" s="162"/>
      <c r="B11" s="162"/>
      <c r="C11" s="162"/>
      <c r="D11" s="162"/>
      <c r="E11" s="162"/>
      <c r="F11" s="162"/>
      <c r="G11" s="162"/>
    </row>
    <row r="12" spans="1:10" ht="0.75" customHeight="1" x14ac:dyDescent="0.25">
      <c r="A12" s="162"/>
      <c r="B12" s="162"/>
      <c r="C12" s="162"/>
      <c r="D12" s="162"/>
      <c r="E12" s="162"/>
      <c r="F12" s="162"/>
      <c r="G12" s="162"/>
    </row>
    <row r="13" spans="1:10" ht="10.5" hidden="1" customHeight="1" x14ac:dyDescent="0.3">
      <c r="A13" s="162"/>
      <c r="B13" s="162"/>
      <c r="C13" s="162"/>
      <c r="D13" s="162"/>
      <c r="E13" s="162"/>
      <c r="F13" s="162"/>
      <c r="G13" s="162"/>
    </row>
    <row r="14" spans="1:10" ht="17.25" customHeight="1" x14ac:dyDescent="0.3">
      <c r="A14" s="54"/>
      <c r="B14" s="54"/>
      <c r="C14" s="55"/>
      <c r="D14" s="55"/>
      <c r="E14" s="55"/>
      <c r="F14" s="56"/>
      <c r="G14" s="56"/>
    </row>
    <row r="15" spans="1:10" ht="21.75" customHeight="1" x14ac:dyDescent="0.25">
      <c r="A15" s="57" t="s">
        <v>0</v>
      </c>
      <c r="B15" s="163" t="s">
        <v>3</v>
      </c>
      <c r="C15" s="163" t="s">
        <v>24</v>
      </c>
      <c r="D15" s="137" t="s">
        <v>140</v>
      </c>
      <c r="E15" s="137"/>
      <c r="F15" s="137"/>
      <c r="G15" s="137"/>
      <c r="H15" s="137"/>
      <c r="I15" s="137"/>
    </row>
    <row r="16" spans="1:10" ht="30" customHeight="1" x14ac:dyDescent="0.25">
      <c r="A16" s="57"/>
      <c r="B16" s="164"/>
      <c r="C16" s="164"/>
      <c r="D16" s="58">
        <v>2020</v>
      </c>
      <c r="E16" s="58">
        <v>2021</v>
      </c>
      <c r="F16" s="58">
        <v>2022</v>
      </c>
      <c r="G16" s="58">
        <v>2023</v>
      </c>
      <c r="H16" s="58">
        <v>2024</v>
      </c>
      <c r="I16" s="59" t="s">
        <v>141</v>
      </c>
      <c r="J16" s="77"/>
    </row>
    <row r="17" spans="1:11" ht="34.5" customHeight="1" x14ac:dyDescent="0.25">
      <c r="A17" s="166"/>
      <c r="B17" s="139" t="s">
        <v>189</v>
      </c>
      <c r="C17" s="60" t="s">
        <v>25</v>
      </c>
      <c r="D17" s="61">
        <f t="shared" ref="D17:I21" si="0">D22+D107+D202+D282</f>
        <v>495196.28900000011</v>
      </c>
      <c r="E17" s="61">
        <f t="shared" si="0"/>
        <v>583278.21400000004</v>
      </c>
      <c r="F17" s="61">
        <f t="shared" si="0"/>
        <v>502079.35000000003</v>
      </c>
      <c r="G17" s="61">
        <f t="shared" si="0"/>
        <v>523738.30000000005</v>
      </c>
      <c r="H17" s="61">
        <f t="shared" si="0"/>
        <v>521125.36</v>
      </c>
      <c r="I17" s="61">
        <f t="shared" si="0"/>
        <v>2625543.1630000002</v>
      </c>
      <c r="J17" s="78"/>
      <c r="K17" s="63"/>
    </row>
    <row r="18" spans="1:11" ht="32.25" customHeight="1" x14ac:dyDescent="0.25">
      <c r="A18" s="166"/>
      <c r="B18" s="139"/>
      <c r="C18" s="62" t="s">
        <v>142</v>
      </c>
      <c r="D18" s="61">
        <f t="shared" si="0"/>
        <v>0</v>
      </c>
      <c r="E18" s="61">
        <f t="shared" si="0"/>
        <v>0</v>
      </c>
      <c r="F18" s="61">
        <f t="shared" si="0"/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78"/>
      <c r="K18" s="63"/>
    </row>
    <row r="19" spans="1:11" ht="24.75" customHeight="1" x14ac:dyDescent="0.25">
      <c r="A19" s="166"/>
      <c r="B19" s="139"/>
      <c r="C19" s="62" t="s">
        <v>143</v>
      </c>
      <c r="D19" s="61">
        <f t="shared" si="0"/>
        <v>319247.19</v>
      </c>
      <c r="E19" s="61">
        <f t="shared" si="0"/>
        <v>395163.364</v>
      </c>
      <c r="F19" s="61">
        <f t="shared" si="0"/>
        <v>373440.66</v>
      </c>
      <c r="G19" s="61">
        <f t="shared" si="0"/>
        <v>392573.78</v>
      </c>
      <c r="H19" s="61">
        <f t="shared" si="0"/>
        <v>325468.16000000003</v>
      </c>
      <c r="I19" s="61">
        <f t="shared" si="0"/>
        <v>1805893.1540000001</v>
      </c>
      <c r="J19" s="78"/>
      <c r="K19" s="63"/>
    </row>
    <row r="20" spans="1:11" ht="37.5" customHeight="1" x14ac:dyDescent="0.25">
      <c r="A20" s="166"/>
      <c r="B20" s="139"/>
      <c r="C20" s="60" t="s">
        <v>26</v>
      </c>
      <c r="D20" s="61">
        <f t="shared" si="0"/>
        <v>175949.09900000002</v>
      </c>
      <c r="E20" s="61">
        <f t="shared" si="0"/>
        <v>188114.84999999998</v>
      </c>
      <c r="F20" s="61">
        <f t="shared" si="0"/>
        <v>128638.69</v>
      </c>
      <c r="G20" s="61">
        <f t="shared" si="0"/>
        <v>131164.51999999999</v>
      </c>
      <c r="H20" s="61">
        <f t="shared" si="0"/>
        <v>195657.2</v>
      </c>
      <c r="I20" s="61">
        <f t="shared" si="0"/>
        <v>819524.35900000017</v>
      </c>
      <c r="J20" s="78"/>
      <c r="K20" s="63"/>
    </row>
    <row r="21" spans="1:11" ht="24.75" customHeight="1" x14ac:dyDescent="0.25">
      <c r="A21" s="166"/>
      <c r="B21" s="139"/>
      <c r="C21" s="60" t="s">
        <v>27</v>
      </c>
      <c r="D21" s="61">
        <f t="shared" si="0"/>
        <v>0</v>
      </c>
      <c r="E21" s="61">
        <f t="shared" si="0"/>
        <v>0</v>
      </c>
      <c r="F21" s="61">
        <f t="shared" si="0"/>
        <v>0</v>
      </c>
      <c r="G21" s="61">
        <f t="shared" si="0"/>
        <v>0</v>
      </c>
      <c r="H21" s="61">
        <f t="shared" si="0"/>
        <v>0</v>
      </c>
      <c r="I21" s="61">
        <f t="shared" si="0"/>
        <v>0</v>
      </c>
      <c r="J21" s="78"/>
      <c r="K21" s="63"/>
    </row>
    <row r="22" spans="1:11" ht="32.25" customHeight="1" x14ac:dyDescent="0.25">
      <c r="A22" s="165" t="s">
        <v>144</v>
      </c>
      <c r="B22" s="139" t="s">
        <v>190</v>
      </c>
      <c r="C22" s="60" t="s">
        <v>25</v>
      </c>
      <c r="D22" s="61">
        <f>D27+D37+D87+D97</f>
        <v>112075.72</v>
      </c>
      <c r="E22" s="61">
        <f t="shared" ref="E22:I22" si="1">E27+E37+E87+E97</f>
        <v>154609.25</v>
      </c>
      <c r="F22" s="61">
        <f t="shared" si="1"/>
        <v>112206.90000000001</v>
      </c>
      <c r="G22" s="61">
        <f t="shared" si="1"/>
        <v>117318.01</v>
      </c>
      <c r="H22" s="61">
        <f t="shared" si="1"/>
        <v>116926.12999999999</v>
      </c>
      <c r="I22" s="61">
        <f t="shared" si="1"/>
        <v>613136.00999999989</v>
      </c>
      <c r="J22" s="78"/>
      <c r="K22" s="63"/>
    </row>
    <row r="23" spans="1:11" ht="23.25" customHeight="1" x14ac:dyDescent="0.25">
      <c r="A23" s="165"/>
      <c r="B23" s="139"/>
      <c r="C23" s="62" t="s">
        <v>142</v>
      </c>
      <c r="D23" s="61">
        <f t="shared" ref="D23:I23" si="2">D28+D38+D88</f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  <c r="H23" s="61">
        <f t="shared" si="2"/>
        <v>0</v>
      </c>
      <c r="I23" s="61">
        <f t="shared" si="2"/>
        <v>0</v>
      </c>
      <c r="J23" s="78"/>
      <c r="K23" s="63"/>
    </row>
    <row r="24" spans="1:11" ht="23.25" customHeight="1" x14ac:dyDescent="0.25">
      <c r="A24" s="165"/>
      <c r="B24" s="139"/>
      <c r="C24" s="62" t="s">
        <v>143</v>
      </c>
      <c r="D24" s="61">
        <f>D29+D39+D89+D99</f>
        <v>68385.53</v>
      </c>
      <c r="E24" s="61">
        <f t="shared" ref="E24:I24" si="3">E29+E39+E89+E99</f>
        <v>109967.48999999999</v>
      </c>
      <c r="F24" s="61">
        <f t="shared" si="3"/>
        <v>82383.199999999997</v>
      </c>
      <c r="G24" s="61">
        <f t="shared" si="3"/>
        <v>86879.64</v>
      </c>
      <c r="H24" s="61">
        <f t="shared" si="3"/>
        <v>67882.53</v>
      </c>
      <c r="I24" s="61">
        <f t="shared" si="3"/>
        <v>415498.38999999996</v>
      </c>
      <c r="J24" s="78"/>
      <c r="K24" s="63"/>
    </row>
    <row r="25" spans="1:11" ht="35.25" customHeight="1" x14ac:dyDescent="0.25">
      <c r="A25" s="165"/>
      <c r="B25" s="139"/>
      <c r="C25" s="60" t="s">
        <v>26</v>
      </c>
      <c r="D25" s="61">
        <f>D30+D40+D90+D100</f>
        <v>43690.189999999995</v>
      </c>
      <c r="E25" s="61">
        <f t="shared" ref="E25:I25" si="4">E30+E40+E90+E100</f>
        <v>44641.760000000002</v>
      </c>
      <c r="F25" s="61">
        <f t="shared" si="4"/>
        <v>29823.7</v>
      </c>
      <c r="G25" s="61">
        <f t="shared" si="4"/>
        <v>30438.37</v>
      </c>
      <c r="H25" s="61">
        <f t="shared" si="4"/>
        <v>49043.6</v>
      </c>
      <c r="I25" s="61">
        <f t="shared" si="4"/>
        <v>197637.62000000002</v>
      </c>
      <c r="J25" s="78"/>
      <c r="K25" s="63"/>
    </row>
    <row r="26" spans="1:11" ht="16.5" customHeight="1" x14ac:dyDescent="0.25">
      <c r="A26" s="165"/>
      <c r="B26" s="139"/>
      <c r="C26" s="60" t="s">
        <v>27</v>
      </c>
      <c r="D26" s="61">
        <f t="shared" ref="D26:I26" si="5">D31+D41+D91</f>
        <v>0</v>
      </c>
      <c r="E26" s="61">
        <f t="shared" si="5"/>
        <v>0</v>
      </c>
      <c r="F26" s="61">
        <f t="shared" si="5"/>
        <v>0</v>
      </c>
      <c r="G26" s="61">
        <f t="shared" si="5"/>
        <v>0</v>
      </c>
      <c r="H26" s="61">
        <f t="shared" si="5"/>
        <v>0</v>
      </c>
      <c r="I26" s="61">
        <f t="shared" si="5"/>
        <v>0</v>
      </c>
      <c r="J26" s="78"/>
      <c r="K26" s="63"/>
    </row>
    <row r="27" spans="1:11" ht="35.25" customHeight="1" x14ac:dyDescent="0.25">
      <c r="A27" s="138" t="s">
        <v>108</v>
      </c>
      <c r="B27" s="139" t="s">
        <v>107</v>
      </c>
      <c r="C27" s="60" t="s">
        <v>25</v>
      </c>
      <c r="D27" s="61">
        <f>D32</f>
        <v>109010.79</v>
      </c>
      <c r="E27" s="61">
        <f t="shared" ref="E27:I27" si="6">E32</f>
        <v>118077.62</v>
      </c>
      <c r="F27" s="61">
        <f t="shared" si="6"/>
        <v>110116.11600000001</v>
      </c>
      <c r="G27" s="61">
        <f t="shared" si="6"/>
        <v>115798.70999999999</v>
      </c>
      <c r="H27" s="61">
        <f t="shared" si="6"/>
        <v>115301.82999999999</v>
      </c>
      <c r="I27" s="61">
        <f t="shared" si="6"/>
        <v>568305.06599999999</v>
      </c>
      <c r="J27" s="78"/>
      <c r="K27" s="63"/>
    </row>
    <row r="28" spans="1:11" ht="28.5" customHeight="1" x14ac:dyDescent="0.25">
      <c r="A28" s="138"/>
      <c r="B28" s="139"/>
      <c r="C28" s="62" t="s">
        <v>142</v>
      </c>
      <c r="D28" s="61">
        <f>D33</f>
        <v>0</v>
      </c>
      <c r="E28" s="61">
        <f t="shared" ref="E28:I28" si="7">E33</f>
        <v>0</v>
      </c>
      <c r="F28" s="61">
        <f t="shared" si="7"/>
        <v>0</v>
      </c>
      <c r="G28" s="61">
        <f t="shared" si="7"/>
        <v>0</v>
      </c>
      <c r="H28" s="61">
        <f t="shared" si="7"/>
        <v>0</v>
      </c>
      <c r="I28" s="61">
        <f t="shared" si="7"/>
        <v>0</v>
      </c>
      <c r="J28" s="78"/>
      <c r="K28" s="63"/>
    </row>
    <row r="29" spans="1:11" ht="24.75" customHeight="1" x14ac:dyDescent="0.25">
      <c r="A29" s="138"/>
      <c r="B29" s="139"/>
      <c r="C29" s="62" t="s">
        <v>143</v>
      </c>
      <c r="D29" s="61">
        <f>D34</f>
        <v>66503.23</v>
      </c>
      <c r="E29" s="61">
        <f t="shared" ref="E29:I29" si="8">E34</f>
        <v>75593.87</v>
      </c>
      <c r="F29" s="61">
        <f t="shared" si="8"/>
        <v>80717.02</v>
      </c>
      <c r="G29" s="61">
        <f t="shared" si="8"/>
        <v>85500.34</v>
      </c>
      <c r="H29" s="61">
        <f t="shared" si="8"/>
        <v>66503.23</v>
      </c>
      <c r="I29" s="61">
        <f t="shared" si="8"/>
        <v>374817.68999999994</v>
      </c>
      <c r="J29" s="78"/>
      <c r="K29" s="63"/>
    </row>
    <row r="30" spans="1:11" ht="36" customHeight="1" x14ac:dyDescent="0.25">
      <c r="A30" s="138"/>
      <c r="B30" s="139"/>
      <c r="C30" s="60" t="s">
        <v>26</v>
      </c>
      <c r="D30" s="61">
        <f>D35</f>
        <v>42507.56</v>
      </c>
      <c r="E30" s="61">
        <f t="shared" ref="E30:I30" si="9">E35</f>
        <v>42483.75</v>
      </c>
      <c r="F30" s="61">
        <f t="shared" si="9"/>
        <v>29399.096000000001</v>
      </c>
      <c r="G30" s="61">
        <f t="shared" si="9"/>
        <v>30298.37</v>
      </c>
      <c r="H30" s="61">
        <f t="shared" si="9"/>
        <v>48798.6</v>
      </c>
      <c r="I30" s="61">
        <f t="shared" si="9"/>
        <v>193487.37600000002</v>
      </c>
      <c r="J30" s="78"/>
      <c r="K30" s="63"/>
    </row>
    <row r="31" spans="1:11" ht="19.5" customHeight="1" x14ac:dyDescent="0.25">
      <c r="A31" s="138"/>
      <c r="B31" s="139"/>
      <c r="C31" s="60" t="s">
        <v>27</v>
      </c>
      <c r="D31" s="61">
        <f>D36</f>
        <v>0</v>
      </c>
      <c r="E31" s="61">
        <f t="shared" ref="E31:I31" si="10">E36</f>
        <v>0</v>
      </c>
      <c r="F31" s="61">
        <f t="shared" si="10"/>
        <v>0</v>
      </c>
      <c r="G31" s="61">
        <f t="shared" si="10"/>
        <v>0</v>
      </c>
      <c r="H31" s="61">
        <f t="shared" si="10"/>
        <v>0</v>
      </c>
      <c r="I31" s="61">
        <f t="shared" si="10"/>
        <v>0</v>
      </c>
      <c r="J31" s="78"/>
      <c r="K31" s="63"/>
    </row>
    <row r="32" spans="1:11" ht="21" customHeight="1" x14ac:dyDescent="0.25">
      <c r="A32" s="138" t="s">
        <v>145</v>
      </c>
      <c r="B32" s="149" t="s">
        <v>46</v>
      </c>
      <c r="C32" s="64" t="s">
        <v>25</v>
      </c>
      <c r="D32" s="51">
        <f>D33+D34+D35+D36</f>
        <v>109010.79</v>
      </c>
      <c r="E32" s="51">
        <f t="shared" ref="E32:I32" si="11">E33+E34+E35+E36</f>
        <v>118077.62</v>
      </c>
      <c r="F32" s="51">
        <f t="shared" si="11"/>
        <v>110116.11600000001</v>
      </c>
      <c r="G32" s="51">
        <f t="shared" si="11"/>
        <v>115798.70999999999</v>
      </c>
      <c r="H32" s="51">
        <f t="shared" si="11"/>
        <v>115301.82999999999</v>
      </c>
      <c r="I32" s="51">
        <f t="shared" si="11"/>
        <v>568305.06599999999</v>
      </c>
      <c r="J32" s="79"/>
      <c r="K32" s="63"/>
    </row>
    <row r="33" spans="1:11" ht="21.75" customHeight="1" x14ac:dyDescent="0.25">
      <c r="A33" s="138"/>
      <c r="B33" s="149"/>
      <c r="C33" s="50" t="s">
        <v>142</v>
      </c>
      <c r="D33" s="51">
        <v>0</v>
      </c>
      <c r="E33" s="51">
        <v>0</v>
      </c>
      <c r="F33" s="65">
        <v>0</v>
      </c>
      <c r="G33" s="65">
        <v>0</v>
      </c>
      <c r="H33" s="65">
        <v>0</v>
      </c>
      <c r="I33" s="65">
        <f t="shared" ref="I33:I36" si="12">SUM(D33:H33)</f>
        <v>0</v>
      </c>
      <c r="J33" s="79"/>
      <c r="K33" s="63"/>
    </row>
    <row r="34" spans="1:11" ht="23.25" customHeight="1" x14ac:dyDescent="0.25">
      <c r="A34" s="138"/>
      <c r="B34" s="149"/>
      <c r="C34" s="50" t="s">
        <v>143</v>
      </c>
      <c r="D34" s="51">
        <v>66503.23</v>
      </c>
      <c r="E34" s="51">
        <f>77609.87-4226.18+2210.18</f>
        <v>75593.87</v>
      </c>
      <c r="F34" s="51">
        <v>80717.02</v>
      </c>
      <c r="G34" s="51">
        <v>85500.34</v>
      </c>
      <c r="H34" s="51">
        <v>66503.23</v>
      </c>
      <c r="I34" s="65">
        <f t="shared" si="12"/>
        <v>374817.68999999994</v>
      </c>
      <c r="J34" s="79"/>
      <c r="K34" s="63"/>
    </row>
    <row r="35" spans="1:11" ht="39" customHeight="1" x14ac:dyDescent="0.25">
      <c r="A35" s="138"/>
      <c r="B35" s="149"/>
      <c r="C35" s="64" t="s">
        <v>26</v>
      </c>
      <c r="D35" s="51">
        <v>42507.56</v>
      </c>
      <c r="E35" s="51">
        <f>36848.59+3800.31+637.82-168+394.8+710+260.23</f>
        <v>42483.75</v>
      </c>
      <c r="F35" s="65">
        <f>29581.2-182.104</f>
        <v>29399.096000000001</v>
      </c>
      <c r="G35" s="65">
        <v>30298.37</v>
      </c>
      <c r="H35" s="65">
        <v>48798.6</v>
      </c>
      <c r="I35" s="65">
        <f t="shared" si="12"/>
        <v>193487.37600000002</v>
      </c>
      <c r="J35" s="79"/>
      <c r="K35" s="63"/>
    </row>
    <row r="36" spans="1:11" ht="18.75" customHeight="1" x14ac:dyDescent="0.25">
      <c r="A36" s="138"/>
      <c r="B36" s="149"/>
      <c r="C36" s="64" t="s">
        <v>27</v>
      </c>
      <c r="D36" s="51">
        <v>0</v>
      </c>
      <c r="E36" s="51">
        <v>0</v>
      </c>
      <c r="F36" s="65">
        <v>0</v>
      </c>
      <c r="G36" s="65">
        <v>0</v>
      </c>
      <c r="H36" s="65">
        <v>0</v>
      </c>
      <c r="I36" s="65">
        <f t="shared" si="12"/>
        <v>0</v>
      </c>
      <c r="J36" s="79"/>
      <c r="K36" s="63"/>
    </row>
    <row r="37" spans="1:11" ht="24.75" customHeight="1" x14ac:dyDescent="0.25">
      <c r="A37" s="138" t="s">
        <v>146</v>
      </c>
      <c r="B37" s="139" t="s">
        <v>118</v>
      </c>
      <c r="C37" s="60" t="s">
        <v>25</v>
      </c>
      <c r="D37" s="61">
        <f>D42+D47+D52+D57+D62+D67+D72+D77+D82</f>
        <v>1182.6299999999999</v>
      </c>
      <c r="E37" s="61">
        <f t="shared" ref="E37:I37" si="13">E42+E47+E52+E57+E62+E67+E72+E77+E82</f>
        <v>1614.89</v>
      </c>
      <c r="F37" s="61">
        <f t="shared" si="13"/>
        <v>424.60400000000004</v>
      </c>
      <c r="G37" s="61">
        <f t="shared" si="13"/>
        <v>140</v>
      </c>
      <c r="H37" s="61">
        <f t="shared" si="13"/>
        <v>245</v>
      </c>
      <c r="I37" s="61">
        <f t="shared" si="13"/>
        <v>3607.1239999999998</v>
      </c>
      <c r="J37" s="78"/>
      <c r="K37" s="63"/>
    </row>
    <row r="38" spans="1:11" ht="22.5" customHeight="1" x14ac:dyDescent="0.25">
      <c r="A38" s="138"/>
      <c r="B38" s="139"/>
      <c r="C38" s="62" t="s">
        <v>142</v>
      </c>
      <c r="D38" s="61">
        <f>D43+D48+D53+D58+D63+D68+D73+D78+D83</f>
        <v>0</v>
      </c>
      <c r="E38" s="61">
        <f t="shared" ref="E38:I38" si="14">E43+E48+E53+E58+E63+E68+E73+E78+E83</f>
        <v>0</v>
      </c>
      <c r="F38" s="61">
        <f t="shared" si="14"/>
        <v>0</v>
      </c>
      <c r="G38" s="61">
        <f t="shared" si="14"/>
        <v>0</v>
      </c>
      <c r="H38" s="61">
        <f t="shared" si="14"/>
        <v>0</v>
      </c>
      <c r="I38" s="61">
        <f t="shared" si="14"/>
        <v>0</v>
      </c>
      <c r="J38" s="78"/>
      <c r="K38" s="63"/>
    </row>
    <row r="39" spans="1:11" ht="24" customHeight="1" x14ac:dyDescent="0.25">
      <c r="A39" s="138"/>
      <c r="B39" s="139"/>
      <c r="C39" s="62" t="s">
        <v>143</v>
      </c>
      <c r="D39" s="61">
        <f>D44+D49+D54+D59+D64+D69+D74+D79+D84</f>
        <v>0</v>
      </c>
      <c r="E39" s="61">
        <f t="shared" ref="E39:I39" si="15">E44+E49+E54+E59+E64+E69+E74+E79+E84</f>
        <v>399</v>
      </c>
      <c r="F39" s="61">
        <f t="shared" si="15"/>
        <v>0</v>
      </c>
      <c r="G39" s="61">
        <f t="shared" si="15"/>
        <v>0</v>
      </c>
      <c r="H39" s="61">
        <f t="shared" si="15"/>
        <v>0</v>
      </c>
      <c r="I39" s="61">
        <f t="shared" si="15"/>
        <v>399</v>
      </c>
      <c r="J39" s="78"/>
      <c r="K39" s="63"/>
    </row>
    <row r="40" spans="1:11" ht="24.75" customHeight="1" x14ac:dyDescent="0.25">
      <c r="A40" s="138"/>
      <c r="B40" s="139"/>
      <c r="C40" s="60" t="s">
        <v>26</v>
      </c>
      <c r="D40" s="61">
        <f>D45+D50+D55+D60+D65+D70+D75+D80+D85</f>
        <v>1182.6299999999999</v>
      </c>
      <c r="E40" s="61">
        <f t="shared" ref="E40:I40" si="16">E45+E50+E55+E60+E65+E70+E75+E80+E85</f>
        <v>1215.8900000000001</v>
      </c>
      <c r="F40" s="61">
        <f t="shared" si="16"/>
        <v>424.60400000000004</v>
      </c>
      <c r="G40" s="61">
        <f t="shared" si="16"/>
        <v>140</v>
      </c>
      <c r="H40" s="61">
        <f t="shared" si="16"/>
        <v>245</v>
      </c>
      <c r="I40" s="61">
        <f t="shared" si="16"/>
        <v>3208.1239999999998</v>
      </c>
      <c r="J40" s="78"/>
      <c r="K40" s="63"/>
    </row>
    <row r="41" spans="1:11" ht="18" customHeight="1" x14ac:dyDescent="0.25">
      <c r="A41" s="138"/>
      <c r="B41" s="139"/>
      <c r="C41" s="60" t="s">
        <v>27</v>
      </c>
      <c r="D41" s="61">
        <f>D46+D51+D56+D61+D66+D71+D76+D81+D86</f>
        <v>0</v>
      </c>
      <c r="E41" s="61">
        <f t="shared" ref="E41:I41" si="17">E46+E51+E56+E61+E66+E71+E76+E81+E86</f>
        <v>0</v>
      </c>
      <c r="F41" s="61">
        <f t="shared" si="17"/>
        <v>0</v>
      </c>
      <c r="G41" s="61">
        <f t="shared" si="17"/>
        <v>0</v>
      </c>
      <c r="H41" s="61">
        <f t="shared" si="17"/>
        <v>0</v>
      </c>
      <c r="I41" s="61">
        <f t="shared" si="17"/>
        <v>0</v>
      </c>
      <c r="J41" s="78"/>
      <c r="K41" s="63"/>
    </row>
    <row r="42" spans="1:11" ht="18.75" customHeight="1" x14ac:dyDescent="0.25">
      <c r="A42" s="138" t="s">
        <v>112</v>
      </c>
      <c r="B42" s="149" t="s">
        <v>90</v>
      </c>
      <c r="C42" s="64" t="s">
        <v>25</v>
      </c>
      <c r="D42" s="51">
        <f>D43+D44+D45+D46</f>
        <v>0</v>
      </c>
      <c r="E42" s="51">
        <f t="shared" ref="E42:I42" si="18">E43+E44+E45+E46</f>
        <v>411.34000000000003</v>
      </c>
      <c r="F42" s="51">
        <f t="shared" si="18"/>
        <v>282.10400000000004</v>
      </c>
      <c r="G42" s="51">
        <f t="shared" si="18"/>
        <v>0</v>
      </c>
      <c r="H42" s="51">
        <f t="shared" si="18"/>
        <v>100</v>
      </c>
      <c r="I42" s="51">
        <f t="shared" si="18"/>
        <v>793.44400000000007</v>
      </c>
      <c r="J42" s="79"/>
      <c r="K42" s="63"/>
    </row>
    <row r="43" spans="1:11" ht="24" customHeight="1" x14ac:dyDescent="0.25">
      <c r="A43" s="138"/>
      <c r="B43" s="149"/>
      <c r="C43" s="50" t="s">
        <v>142</v>
      </c>
      <c r="D43" s="51">
        <v>0</v>
      </c>
      <c r="E43" s="51">
        <v>0</v>
      </c>
      <c r="F43" s="65">
        <v>0</v>
      </c>
      <c r="G43" s="65">
        <v>0</v>
      </c>
      <c r="H43" s="65">
        <v>0</v>
      </c>
      <c r="I43" s="65">
        <f t="shared" ref="I43:I46" si="19">SUM(D43:H43)</f>
        <v>0</v>
      </c>
      <c r="J43" s="79"/>
      <c r="K43" s="63"/>
    </row>
    <row r="44" spans="1:11" ht="22.5" customHeight="1" x14ac:dyDescent="0.25">
      <c r="A44" s="138"/>
      <c r="B44" s="149"/>
      <c r="C44" s="50" t="s">
        <v>143</v>
      </c>
      <c r="D44" s="51">
        <v>0</v>
      </c>
      <c r="E44" s="51">
        <v>399</v>
      </c>
      <c r="F44" s="65">
        <v>0</v>
      </c>
      <c r="G44" s="65">
        <v>0</v>
      </c>
      <c r="H44" s="65">
        <v>0</v>
      </c>
      <c r="I44" s="65">
        <f t="shared" si="19"/>
        <v>399</v>
      </c>
      <c r="J44" s="79"/>
      <c r="K44" s="63"/>
    </row>
    <row r="45" spans="1:11" ht="15.75" x14ac:dyDescent="0.25">
      <c r="A45" s="138"/>
      <c r="B45" s="149"/>
      <c r="C45" s="64" t="s">
        <v>26</v>
      </c>
      <c r="D45" s="51">
        <v>0</v>
      </c>
      <c r="E45" s="51">
        <f>97.2-84.86</f>
        <v>12.340000000000003</v>
      </c>
      <c r="F45" s="66">
        <f>100+182.104</f>
        <v>282.10400000000004</v>
      </c>
      <c r="G45" s="66">
        <v>0</v>
      </c>
      <c r="H45" s="66">
        <v>100</v>
      </c>
      <c r="I45" s="66">
        <f t="shared" si="19"/>
        <v>394.44400000000007</v>
      </c>
      <c r="J45" s="79"/>
      <c r="K45" s="63"/>
    </row>
    <row r="46" spans="1:11" ht="18" customHeight="1" x14ac:dyDescent="0.25">
      <c r="A46" s="138"/>
      <c r="B46" s="149"/>
      <c r="C46" s="64" t="s">
        <v>27</v>
      </c>
      <c r="D46" s="51">
        <v>0</v>
      </c>
      <c r="E46" s="51">
        <v>0</v>
      </c>
      <c r="F46" s="66">
        <v>0</v>
      </c>
      <c r="G46" s="66">
        <v>0</v>
      </c>
      <c r="H46" s="66">
        <v>0</v>
      </c>
      <c r="I46" s="66">
        <f t="shared" si="19"/>
        <v>0</v>
      </c>
      <c r="J46" s="79"/>
      <c r="K46" s="63"/>
    </row>
    <row r="47" spans="1:11" ht="22.5" customHeight="1" x14ac:dyDescent="0.25">
      <c r="A47" s="138" t="s">
        <v>147</v>
      </c>
      <c r="B47" s="149" t="s">
        <v>99</v>
      </c>
      <c r="C47" s="64" t="s">
        <v>25</v>
      </c>
      <c r="D47" s="51">
        <f>D48+D49+D50+D51</f>
        <v>899.82999999999993</v>
      </c>
      <c r="E47" s="51">
        <f t="shared" ref="E47:I47" si="20">E48+E49+E50+E51</f>
        <v>0</v>
      </c>
      <c r="F47" s="51">
        <f t="shared" si="20"/>
        <v>0</v>
      </c>
      <c r="G47" s="51">
        <f t="shared" si="20"/>
        <v>0</v>
      </c>
      <c r="H47" s="51">
        <f t="shared" si="20"/>
        <v>0</v>
      </c>
      <c r="I47" s="51">
        <f t="shared" si="20"/>
        <v>899.82999999999993</v>
      </c>
      <c r="J47" s="79"/>
      <c r="K47" s="63"/>
    </row>
    <row r="48" spans="1:11" ht="18.75" customHeight="1" x14ac:dyDescent="0.25">
      <c r="A48" s="138"/>
      <c r="B48" s="149"/>
      <c r="C48" s="50" t="s">
        <v>142</v>
      </c>
      <c r="D48" s="51">
        <v>0</v>
      </c>
      <c r="E48" s="51">
        <v>0</v>
      </c>
      <c r="F48" s="66">
        <v>0</v>
      </c>
      <c r="G48" s="66">
        <v>0</v>
      </c>
      <c r="H48" s="66">
        <v>0</v>
      </c>
      <c r="I48" s="66">
        <f t="shared" ref="I48:I51" si="21">SUM(D48:H48)</f>
        <v>0</v>
      </c>
      <c r="J48" s="79"/>
      <c r="K48" s="63"/>
    </row>
    <row r="49" spans="1:11" ht="18.75" customHeight="1" x14ac:dyDescent="0.25">
      <c r="A49" s="138"/>
      <c r="B49" s="149"/>
      <c r="C49" s="50" t="s">
        <v>143</v>
      </c>
      <c r="D49" s="51">
        <v>0</v>
      </c>
      <c r="E49" s="51">
        <v>0</v>
      </c>
      <c r="F49" s="66">
        <v>0</v>
      </c>
      <c r="G49" s="66">
        <v>0</v>
      </c>
      <c r="H49" s="66">
        <v>0</v>
      </c>
      <c r="I49" s="66">
        <f t="shared" si="21"/>
        <v>0</v>
      </c>
      <c r="J49" s="79"/>
      <c r="K49" s="63"/>
    </row>
    <row r="50" spans="1:11" ht="15.75" x14ac:dyDescent="0.25">
      <c r="A50" s="138"/>
      <c r="B50" s="149"/>
      <c r="C50" s="64" t="s">
        <v>26</v>
      </c>
      <c r="D50" s="51">
        <f>497.5+899.83+50-547.5</f>
        <v>899.82999999999993</v>
      </c>
      <c r="E50" s="51">
        <f>1604-1604</f>
        <v>0</v>
      </c>
      <c r="F50" s="66">
        <v>0</v>
      </c>
      <c r="G50" s="66">
        <v>0</v>
      </c>
      <c r="H50" s="66">
        <v>0</v>
      </c>
      <c r="I50" s="66">
        <f t="shared" si="21"/>
        <v>899.82999999999993</v>
      </c>
      <c r="J50" s="79"/>
      <c r="K50" s="63"/>
    </row>
    <row r="51" spans="1:11" ht="27" customHeight="1" x14ac:dyDescent="0.25">
      <c r="A51" s="138"/>
      <c r="B51" s="149"/>
      <c r="C51" s="64" t="s">
        <v>27</v>
      </c>
      <c r="D51" s="51">
        <v>0</v>
      </c>
      <c r="E51" s="51">
        <v>0</v>
      </c>
      <c r="F51" s="66">
        <v>0</v>
      </c>
      <c r="G51" s="66">
        <v>0</v>
      </c>
      <c r="H51" s="66">
        <v>0</v>
      </c>
      <c r="I51" s="66">
        <f t="shared" si="21"/>
        <v>0</v>
      </c>
      <c r="J51" s="79"/>
      <c r="K51" s="63"/>
    </row>
    <row r="52" spans="1:11" ht="25.5" customHeight="1" x14ac:dyDescent="0.25">
      <c r="A52" s="138" t="s">
        <v>148</v>
      </c>
      <c r="B52" s="149" t="s">
        <v>176</v>
      </c>
      <c r="C52" s="64" t="s">
        <v>25</v>
      </c>
      <c r="D52" s="51">
        <f>D53+D54+D55+D56</f>
        <v>0</v>
      </c>
      <c r="E52" s="51">
        <f t="shared" ref="E52:I52" si="22">E53+E54+E55+E56</f>
        <v>0</v>
      </c>
      <c r="F52" s="51">
        <f t="shared" si="22"/>
        <v>0</v>
      </c>
      <c r="G52" s="51">
        <f t="shared" si="22"/>
        <v>0</v>
      </c>
      <c r="H52" s="51">
        <f t="shared" si="22"/>
        <v>0</v>
      </c>
      <c r="I52" s="51">
        <f t="shared" si="22"/>
        <v>0</v>
      </c>
      <c r="J52" s="79"/>
      <c r="K52" s="63"/>
    </row>
    <row r="53" spans="1:11" ht="24.75" customHeight="1" x14ac:dyDescent="0.25">
      <c r="A53" s="138"/>
      <c r="B53" s="149"/>
      <c r="C53" s="50" t="s">
        <v>142</v>
      </c>
      <c r="D53" s="51">
        <v>0</v>
      </c>
      <c r="E53" s="51">
        <v>0</v>
      </c>
      <c r="F53" s="66">
        <v>0</v>
      </c>
      <c r="G53" s="66">
        <v>0</v>
      </c>
      <c r="H53" s="66">
        <v>0</v>
      </c>
      <c r="I53" s="66">
        <f t="shared" ref="I53:I56" si="23">SUM(D53:H53)</f>
        <v>0</v>
      </c>
      <c r="J53" s="79"/>
      <c r="K53" s="63"/>
    </row>
    <row r="54" spans="1:11" ht="26.25" customHeight="1" x14ac:dyDescent="0.25">
      <c r="A54" s="138"/>
      <c r="B54" s="149"/>
      <c r="C54" s="50" t="s">
        <v>143</v>
      </c>
      <c r="D54" s="51">
        <v>0</v>
      </c>
      <c r="E54" s="51">
        <v>0</v>
      </c>
      <c r="F54" s="66">
        <v>0</v>
      </c>
      <c r="G54" s="66">
        <v>0</v>
      </c>
      <c r="H54" s="66">
        <v>0</v>
      </c>
      <c r="I54" s="66">
        <f t="shared" si="23"/>
        <v>0</v>
      </c>
      <c r="J54" s="79"/>
      <c r="K54" s="63"/>
    </row>
    <row r="55" spans="1:11" ht="18.75" customHeight="1" x14ac:dyDescent="0.25">
      <c r="A55" s="138"/>
      <c r="B55" s="149"/>
      <c r="C55" s="64" t="s">
        <v>26</v>
      </c>
      <c r="D55" s="51">
        <v>0</v>
      </c>
      <c r="E55" s="51">
        <v>0</v>
      </c>
      <c r="F55" s="66">
        <v>0</v>
      </c>
      <c r="G55" s="66">
        <v>0</v>
      </c>
      <c r="H55" s="66">
        <v>0</v>
      </c>
      <c r="I55" s="66">
        <f t="shared" si="23"/>
        <v>0</v>
      </c>
      <c r="J55" s="79"/>
      <c r="K55" s="63"/>
    </row>
    <row r="56" spans="1:11" ht="21.75" customHeight="1" x14ac:dyDescent="0.25">
      <c r="A56" s="138"/>
      <c r="B56" s="149"/>
      <c r="C56" s="64" t="s">
        <v>27</v>
      </c>
      <c r="D56" s="51">
        <v>0</v>
      </c>
      <c r="E56" s="51">
        <v>0</v>
      </c>
      <c r="F56" s="66">
        <v>0</v>
      </c>
      <c r="G56" s="66">
        <v>0</v>
      </c>
      <c r="H56" s="66">
        <v>0</v>
      </c>
      <c r="I56" s="66">
        <f t="shared" si="23"/>
        <v>0</v>
      </c>
      <c r="J56" s="79"/>
      <c r="K56" s="63"/>
    </row>
    <row r="57" spans="1:11" ht="21" customHeight="1" x14ac:dyDescent="0.25">
      <c r="A57" s="141" t="s">
        <v>149</v>
      </c>
      <c r="B57" s="147" t="s">
        <v>55</v>
      </c>
      <c r="C57" s="64" t="s">
        <v>25</v>
      </c>
      <c r="D57" s="51">
        <f>D58+D59+D60+D61</f>
        <v>100</v>
      </c>
      <c r="E57" s="51">
        <f t="shared" ref="E57:I57" si="24">E58+E59+E60+E61</f>
        <v>97.5</v>
      </c>
      <c r="F57" s="51">
        <f t="shared" si="24"/>
        <v>97.5</v>
      </c>
      <c r="G57" s="51">
        <f t="shared" si="24"/>
        <v>95</v>
      </c>
      <c r="H57" s="51">
        <f t="shared" si="24"/>
        <v>100</v>
      </c>
      <c r="I57" s="51">
        <f t="shared" si="24"/>
        <v>490</v>
      </c>
      <c r="J57" s="79"/>
      <c r="K57" s="63"/>
    </row>
    <row r="58" spans="1:11" ht="15.75" x14ac:dyDescent="0.25">
      <c r="A58" s="141"/>
      <c r="B58" s="147"/>
      <c r="C58" s="50" t="s">
        <v>142</v>
      </c>
      <c r="D58" s="51">
        <v>0</v>
      </c>
      <c r="E58" s="51">
        <v>0</v>
      </c>
      <c r="F58" s="66">
        <v>0</v>
      </c>
      <c r="G58" s="66">
        <v>0</v>
      </c>
      <c r="H58" s="66">
        <v>0</v>
      </c>
      <c r="I58" s="66">
        <f t="shared" ref="I58:I61" si="25">SUM(D58:H58)</f>
        <v>0</v>
      </c>
      <c r="J58" s="79"/>
      <c r="K58" s="63"/>
    </row>
    <row r="59" spans="1:11" ht="15.75" x14ac:dyDescent="0.25">
      <c r="A59" s="141"/>
      <c r="B59" s="147"/>
      <c r="C59" s="50" t="s">
        <v>143</v>
      </c>
      <c r="D59" s="51">
        <v>0</v>
      </c>
      <c r="E59" s="51">
        <v>0</v>
      </c>
      <c r="F59" s="66">
        <v>0</v>
      </c>
      <c r="G59" s="66">
        <v>0</v>
      </c>
      <c r="H59" s="66">
        <v>0</v>
      </c>
      <c r="I59" s="66">
        <f t="shared" si="25"/>
        <v>0</v>
      </c>
      <c r="J59" s="79"/>
      <c r="K59" s="63"/>
    </row>
    <row r="60" spans="1:11" ht="15.75" x14ac:dyDescent="0.25">
      <c r="A60" s="141"/>
      <c r="B60" s="147"/>
      <c r="C60" s="64" t="s">
        <v>26</v>
      </c>
      <c r="D60" s="51">
        <v>100</v>
      </c>
      <c r="E60" s="51">
        <v>97.5</v>
      </c>
      <c r="F60" s="66">
        <v>97.5</v>
      </c>
      <c r="G60" s="66">
        <v>95</v>
      </c>
      <c r="H60" s="66">
        <v>100</v>
      </c>
      <c r="I60" s="66">
        <f t="shared" si="25"/>
        <v>490</v>
      </c>
      <c r="J60" s="79"/>
      <c r="K60" s="63"/>
    </row>
    <row r="61" spans="1:11" ht="15.75" x14ac:dyDescent="0.25">
      <c r="A61" s="142"/>
      <c r="B61" s="148"/>
      <c r="C61" s="64" t="s">
        <v>27</v>
      </c>
      <c r="D61" s="51">
        <v>0</v>
      </c>
      <c r="E61" s="51">
        <v>0</v>
      </c>
      <c r="F61" s="66">
        <v>0</v>
      </c>
      <c r="G61" s="66">
        <v>0</v>
      </c>
      <c r="H61" s="66">
        <v>0</v>
      </c>
      <c r="I61" s="66">
        <f t="shared" si="25"/>
        <v>0</v>
      </c>
      <c r="J61" s="79"/>
      <c r="K61" s="63"/>
    </row>
    <row r="62" spans="1:11" ht="23.25" customHeight="1" x14ac:dyDescent="0.25">
      <c r="A62" s="140" t="s">
        <v>115</v>
      </c>
      <c r="B62" s="146" t="s">
        <v>35</v>
      </c>
      <c r="C62" s="64" t="s">
        <v>25</v>
      </c>
      <c r="D62" s="51">
        <f>D63+D64+D65+D66</f>
        <v>140.6</v>
      </c>
      <c r="E62" s="51">
        <f t="shared" ref="E62:I62" si="26">E63+E64+E65+E66</f>
        <v>126</v>
      </c>
      <c r="F62" s="51">
        <f t="shared" si="26"/>
        <v>0</v>
      </c>
      <c r="G62" s="51">
        <f t="shared" si="26"/>
        <v>0</v>
      </c>
      <c r="H62" s="51">
        <f t="shared" si="26"/>
        <v>0</v>
      </c>
      <c r="I62" s="51">
        <f t="shared" si="26"/>
        <v>266.60000000000002</v>
      </c>
      <c r="J62" s="79"/>
      <c r="K62" s="63"/>
    </row>
    <row r="63" spans="1:11" ht="15.75" x14ac:dyDescent="0.25">
      <c r="A63" s="141"/>
      <c r="B63" s="147"/>
      <c r="C63" s="50" t="s">
        <v>142</v>
      </c>
      <c r="D63" s="51">
        <v>0</v>
      </c>
      <c r="E63" s="51">
        <v>0</v>
      </c>
      <c r="F63" s="66">
        <v>0</v>
      </c>
      <c r="G63" s="66">
        <v>0</v>
      </c>
      <c r="H63" s="66">
        <v>0</v>
      </c>
      <c r="I63" s="66">
        <f t="shared" ref="I63:I66" si="27">SUM(D63:H63)</f>
        <v>0</v>
      </c>
      <c r="J63" s="79"/>
      <c r="K63" s="63"/>
    </row>
    <row r="64" spans="1:11" ht="15.75" x14ac:dyDescent="0.25">
      <c r="A64" s="141"/>
      <c r="B64" s="147"/>
      <c r="C64" s="50" t="s">
        <v>143</v>
      </c>
      <c r="D64" s="51">
        <v>0</v>
      </c>
      <c r="E64" s="51">
        <v>0</v>
      </c>
      <c r="F64" s="66">
        <v>0</v>
      </c>
      <c r="G64" s="66">
        <v>0</v>
      </c>
      <c r="H64" s="66">
        <v>0</v>
      </c>
      <c r="I64" s="66">
        <f t="shared" si="27"/>
        <v>0</v>
      </c>
      <c r="J64" s="79"/>
      <c r="K64" s="63"/>
    </row>
    <row r="65" spans="1:11" ht="15.75" x14ac:dyDescent="0.25">
      <c r="A65" s="141"/>
      <c r="B65" s="147"/>
      <c r="C65" s="64" t="s">
        <v>26</v>
      </c>
      <c r="D65" s="51">
        <v>140.6</v>
      </c>
      <c r="E65" s="51">
        <f>100+26</f>
        <v>126</v>
      </c>
      <c r="F65" s="66">
        <v>0</v>
      </c>
      <c r="G65" s="66">
        <v>0</v>
      </c>
      <c r="H65" s="66">
        <v>0</v>
      </c>
      <c r="I65" s="66">
        <f t="shared" si="27"/>
        <v>266.60000000000002</v>
      </c>
      <c r="J65" s="79"/>
      <c r="K65" s="63"/>
    </row>
    <row r="66" spans="1:11" ht="15.75" x14ac:dyDescent="0.25">
      <c r="A66" s="142"/>
      <c r="B66" s="148"/>
      <c r="C66" s="64" t="s">
        <v>27</v>
      </c>
      <c r="D66" s="51">
        <v>0</v>
      </c>
      <c r="E66" s="51">
        <v>0</v>
      </c>
      <c r="F66" s="66">
        <v>0</v>
      </c>
      <c r="G66" s="66">
        <v>0</v>
      </c>
      <c r="H66" s="66">
        <v>0</v>
      </c>
      <c r="I66" s="66">
        <f t="shared" si="27"/>
        <v>0</v>
      </c>
      <c r="J66" s="79"/>
      <c r="K66" s="63"/>
    </row>
    <row r="67" spans="1:11" ht="22.5" customHeight="1" x14ac:dyDescent="0.25">
      <c r="A67" s="140" t="s">
        <v>116</v>
      </c>
      <c r="B67" s="150" t="s">
        <v>30</v>
      </c>
      <c r="C67" s="64" t="s">
        <v>25</v>
      </c>
      <c r="D67" s="51">
        <f>D68+D69+D70+D71</f>
        <v>0</v>
      </c>
      <c r="E67" s="51">
        <f t="shared" ref="E67:I67" si="28">E68+E69+E70+E71</f>
        <v>0</v>
      </c>
      <c r="F67" s="51">
        <f t="shared" si="28"/>
        <v>0</v>
      </c>
      <c r="G67" s="51">
        <f t="shared" si="28"/>
        <v>0</v>
      </c>
      <c r="H67" s="51">
        <f t="shared" si="28"/>
        <v>0</v>
      </c>
      <c r="I67" s="51">
        <f t="shared" si="28"/>
        <v>0</v>
      </c>
      <c r="J67" s="79"/>
      <c r="K67" s="63"/>
    </row>
    <row r="68" spans="1:11" ht="15.75" x14ac:dyDescent="0.25">
      <c r="A68" s="141"/>
      <c r="B68" s="151"/>
      <c r="C68" s="50" t="s">
        <v>142</v>
      </c>
      <c r="D68" s="51">
        <v>0</v>
      </c>
      <c r="E68" s="51">
        <v>0</v>
      </c>
      <c r="F68" s="66">
        <v>0</v>
      </c>
      <c r="G68" s="66">
        <v>0</v>
      </c>
      <c r="H68" s="66">
        <v>0</v>
      </c>
      <c r="I68" s="66">
        <f t="shared" ref="I68:I71" si="29">SUM(D68:H68)</f>
        <v>0</v>
      </c>
      <c r="J68" s="79"/>
      <c r="K68" s="63"/>
    </row>
    <row r="69" spans="1:11" ht="15.75" x14ac:dyDescent="0.25">
      <c r="A69" s="141"/>
      <c r="B69" s="151"/>
      <c r="C69" s="50" t="s">
        <v>143</v>
      </c>
      <c r="D69" s="51">
        <v>0</v>
      </c>
      <c r="E69" s="51">
        <v>0</v>
      </c>
      <c r="F69" s="66">
        <v>0</v>
      </c>
      <c r="G69" s="66">
        <v>0</v>
      </c>
      <c r="H69" s="66">
        <v>0</v>
      </c>
      <c r="I69" s="66">
        <f t="shared" si="29"/>
        <v>0</v>
      </c>
      <c r="J69" s="79"/>
      <c r="K69" s="63"/>
    </row>
    <row r="70" spans="1:11" ht="15.75" x14ac:dyDescent="0.25">
      <c r="A70" s="141"/>
      <c r="B70" s="151"/>
      <c r="C70" s="64" t="s">
        <v>26</v>
      </c>
      <c r="D70" s="51">
        <v>0</v>
      </c>
      <c r="E70" s="51">
        <v>0</v>
      </c>
      <c r="F70" s="66">
        <v>0</v>
      </c>
      <c r="G70" s="66">
        <v>0</v>
      </c>
      <c r="H70" s="66">
        <v>0</v>
      </c>
      <c r="I70" s="66">
        <f t="shared" si="29"/>
        <v>0</v>
      </c>
      <c r="J70" s="79"/>
      <c r="K70" s="63"/>
    </row>
    <row r="71" spans="1:11" ht="15.75" x14ac:dyDescent="0.25">
      <c r="A71" s="142"/>
      <c r="B71" s="152"/>
      <c r="C71" s="64" t="s">
        <v>27</v>
      </c>
      <c r="D71" s="51">
        <v>0</v>
      </c>
      <c r="E71" s="51">
        <v>0</v>
      </c>
      <c r="F71" s="66">
        <v>0</v>
      </c>
      <c r="G71" s="66">
        <v>0</v>
      </c>
      <c r="H71" s="66">
        <v>0</v>
      </c>
      <c r="I71" s="66">
        <f t="shared" si="29"/>
        <v>0</v>
      </c>
      <c r="J71" s="79"/>
      <c r="K71" s="63"/>
    </row>
    <row r="72" spans="1:11" ht="15.75" x14ac:dyDescent="0.25">
      <c r="A72" s="140" t="s">
        <v>150</v>
      </c>
      <c r="B72" s="146" t="s">
        <v>11</v>
      </c>
      <c r="C72" s="64" t="s">
        <v>25</v>
      </c>
      <c r="D72" s="51">
        <f>D73+D74+D75+D76</f>
        <v>42.2</v>
      </c>
      <c r="E72" s="51">
        <f t="shared" ref="E72:I72" si="30">E73+E74+E75+E76</f>
        <v>213</v>
      </c>
      <c r="F72" s="51">
        <f t="shared" si="30"/>
        <v>45</v>
      </c>
      <c r="G72" s="51">
        <f t="shared" si="30"/>
        <v>45</v>
      </c>
      <c r="H72" s="51">
        <f t="shared" si="30"/>
        <v>45</v>
      </c>
      <c r="I72" s="51">
        <f t="shared" si="30"/>
        <v>390.2</v>
      </c>
      <c r="J72" s="79"/>
      <c r="K72" s="63"/>
    </row>
    <row r="73" spans="1:11" ht="15.75" x14ac:dyDescent="0.25">
      <c r="A73" s="141"/>
      <c r="B73" s="147"/>
      <c r="C73" s="50" t="s">
        <v>142</v>
      </c>
      <c r="D73" s="51">
        <v>0</v>
      </c>
      <c r="E73" s="51">
        <v>0</v>
      </c>
      <c r="F73" s="66">
        <v>0</v>
      </c>
      <c r="G73" s="66">
        <v>0</v>
      </c>
      <c r="H73" s="66">
        <v>0</v>
      </c>
      <c r="I73" s="66">
        <f t="shared" ref="I73:I76" si="31">SUM(D73:H73)</f>
        <v>0</v>
      </c>
      <c r="J73" s="79"/>
      <c r="K73" s="63"/>
    </row>
    <row r="74" spans="1:11" ht="15.75" x14ac:dyDescent="0.25">
      <c r="A74" s="141"/>
      <c r="B74" s="147"/>
      <c r="C74" s="50" t="s">
        <v>143</v>
      </c>
      <c r="D74" s="51">
        <v>0</v>
      </c>
      <c r="E74" s="51">
        <v>0</v>
      </c>
      <c r="F74" s="66">
        <v>0</v>
      </c>
      <c r="G74" s="66">
        <v>0</v>
      </c>
      <c r="H74" s="66">
        <v>0</v>
      </c>
      <c r="I74" s="66">
        <f t="shared" si="31"/>
        <v>0</v>
      </c>
      <c r="J74" s="79"/>
      <c r="K74" s="63"/>
    </row>
    <row r="75" spans="1:11" ht="15.75" x14ac:dyDescent="0.25">
      <c r="A75" s="141"/>
      <c r="B75" s="147"/>
      <c r="C75" s="64" t="s">
        <v>26</v>
      </c>
      <c r="D75" s="51">
        <v>42.2</v>
      </c>
      <c r="E75" s="51">
        <f>45+168</f>
        <v>213</v>
      </c>
      <c r="F75" s="66">
        <v>45</v>
      </c>
      <c r="G75" s="66">
        <v>45</v>
      </c>
      <c r="H75" s="66">
        <v>45</v>
      </c>
      <c r="I75" s="66">
        <f t="shared" si="31"/>
        <v>390.2</v>
      </c>
      <c r="J75" s="79"/>
      <c r="K75" s="63"/>
    </row>
    <row r="76" spans="1:11" ht="15.75" x14ac:dyDescent="0.25">
      <c r="A76" s="142"/>
      <c r="B76" s="148"/>
      <c r="C76" s="64" t="s">
        <v>27</v>
      </c>
      <c r="D76" s="51">
        <v>0</v>
      </c>
      <c r="E76" s="51">
        <v>0</v>
      </c>
      <c r="F76" s="66">
        <v>0</v>
      </c>
      <c r="G76" s="66">
        <v>0</v>
      </c>
      <c r="H76" s="66">
        <v>0</v>
      </c>
      <c r="I76" s="66">
        <f t="shared" si="31"/>
        <v>0</v>
      </c>
      <c r="J76" s="79"/>
      <c r="K76" s="63"/>
    </row>
    <row r="77" spans="1:11" ht="21.75" customHeight="1" x14ac:dyDescent="0.25">
      <c r="A77" s="140" t="s">
        <v>179</v>
      </c>
      <c r="B77" s="146" t="s">
        <v>82</v>
      </c>
      <c r="C77" s="64" t="s">
        <v>25</v>
      </c>
      <c r="D77" s="51">
        <f>D78+D79+D80+D81</f>
        <v>0</v>
      </c>
      <c r="E77" s="51">
        <f t="shared" ref="E77:I77" si="32">E78+E79+E80+E81</f>
        <v>422.05</v>
      </c>
      <c r="F77" s="51">
        <f t="shared" si="32"/>
        <v>0</v>
      </c>
      <c r="G77" s="51">
        <f t="shared" si="32"/>
        <v>0</v>
      </c>
      <c r="H77" s="51">
        <f t="shared" si="32"/>
        <v>0</v>
      </c>
      <c r="I77" s="51">
        <f t="shared" si="32"/>
        <v>422.05</v>
      </c>
      <c r="J77" s="79"/>
      <c r="K77" s="63"/>
    </row>
    <row r="78" spans="1:11" ht="15.75" x14ac:dyDescent="0.25">
      <c r="A78" s="141"/>
      <c r="B78" s="147"/>
      <c r="C78" s="50" t="s">
        <v>142</v>
      </c>
      <c r="D78" s="51">
        <v>0</v>
      </c>
      <c r="E78" s="51">
        <v>0</v>
      </c>
      <c r="F78" s="66">
        <v>0</v>
      </c>
      <c r="G78" s="66">
        <v>0</v>
      </c>
      <c r="H78" s="66">
        <v>0</v>
      </c>
      <c r="I78" s="66">
        <f t="shared" ref="I78:I81" si="33">SUM(D78:H78)</f>
        <v>0</v>
      </c>
      <c r="J78" s="79"/>
      <c r="K78" s="63"/>
    </row>
    <row r="79" spans="1:11" ht="15.75" x14ac:dyDescent="0.25">
      <c r="A79" s="141"/>
      <c r="B79" s="147"/>
      <c r="C79" s="50" t="s">
        <v>143</v>
      </c>
      <c r="D79" s="51">
        <v>0</v>
      </c>
      <c r="E79" s="51">
        <v>0</v>
      </c>
      <c r="F79" s="66">
        <v>0</v>
      </c>
      <c r="G79" s="66">
        <v>0</v>
      </c>
      <c r="H79" s="66">
        <v>0</v>
      </c>
      <c r="I79" s="66">
        <f t="shared" si="33"/>
        <v>0</v>
      </c>
      <c r="J79" s="79"/>
      <c r="K79" s="63"/>
    </row>
    <row r="80" spans="1:11" ht="15.75" x14ac:dyDescent="0.25">
      <c r="A80" s="141"/>
      <c r="B80" s="147"/>
      <c r="C80" s="64" t="s">
        <v>26</v>
      </c>
      <c r="D80" s="51">
        <v>0</v>
      </c>
      <c r="E80" s="51">
        <f>70+352.05</f>
        <v>422.05</v>
      </c>
      <c r="F80" s="66">
        <v>0</v>
      </c>
      <c r="G80" s="66">
        <v>0</v>
      </c>
      <c r="H80" s="66">
        <v>0</v>
      </c>
      <c r="I80" s="66">
        <f t="shared" si="33"/>
        <v>422.05</v>
      </c>
      <c r="J80" s="79"/>
      <c r="K80" s="63"/>
    </row>
    <row r="81" spans="1:11" ht="15.75" x14ac:dyDescent="0.25">
      <c r="A81" s="142"/>
      <c r="B81" s="148"/>
      <c r="C81" s="64" t="s">
        <v>27</v>
      </c>
      <c r="D81" s="51">
        <v>0</v>
      </c>
      <c r="E81" s="51">
        <v>0</v>
      </c>
      <c r="F81" s="66">
        <v>0</v>
      </c>
      <c r="G81" s="66">
        <v>0</v>
      </c>
      <c r="H81" s="66">
        <v>0</v>
      </c>
      <c r="I81" s="66">
        <f t="shared" si="33"/>
        <v>0</v>
      </c>
      <c r="J81" s="79"/>
      <c r="K81" s="63"/>
    </row>
    <row r="82" spans="1:11" ht="15.75" x14ac:dyDescent="0.25">
      <c r="A82" s="140" t="s">
        <v>217</v>
      </c>
      <c r="B82" s="133" t="s">
        <v>218</v>
      </c>
      <c r="C82" s="64" t="s">
        <v>25</v>
      </c>
      <c r="D82" s="51">
        <v>0</v>
      </c>
      <c r="E82" s="51">
        <f>E83+E84+E85+E86</f>
        <v>345</v>
      </c>
      <c r="F82" s="51">
        <f t="shared" ref="F82:I82" si="34">F83+F84+F85+F86</f>
        <v>0</v>
      </c>
      <c r="G82" s="51">
        <f t="shared" si="34"/>
        <v>0</v>
      </c>
      <c r="H82" s="51">
        <f t="shared" si="34"/>
        <v>0</v>
      </c>
      <c r="I82" s="51">
        <f t="shared" si="34"/>
        <v>345</v>
      </c>
      <c r="J82" s="79"/>
      <c r="K82" s="63"/>
    </row>
    <row r="83" spans="1:11" ht="15.75" x14ac:dyDescent="0.25">
      <c r="A83" s="141"/>
      <c r="B83" s="134"/>
      <c r="C83" s="50" t="s">
        <v>142</v>
      </c>
      <c r="D83" s="51">
        <v>0</v>
      </c>
      <c r="E83" s="51">
        <v>0</v>
      </c>
      <c r="F83" s="66">
        <v>0</v>
      </c>
      <c r="G83" s="66">
        <v>0</v>
      </c>
      <c r="H83" s="66">
        <v>0</v>
      </c>
      <c r="I83" s="66">
        <f>SUM(D83:H83)</f>
        <v>0</v>
      </c>
      <c r="J83" s="79"/>
      <c r="K83" s="63"/>
    </row>
    <row r="84" spans="1:11" ht="15.75" x14ac:dyDescent="0.25">
      <c r="A84" s="141"/>
      <c r="B84" s="134"/>
      <c r="C84" s="50" t="s">
        <v>143</v>
      </c>
      <c r="D84" s="51">
        <v>0</v>
      </c>
      <c r="E84" s="51">
        <v>0</v>
      </c>
      <c r="F84" s="66">
        <v>0</v>
      </c>
      <c r="G84" s="66">
        <v>0</v>
      </c>
      <c r="H84" s="66">
        <v>0</v>
      </c>
      <c r="I84" s="66">
        <f t="shared" ref="I84:I86" si="35">SUM(D84:H84)</f>
        <v>0</v>
      </c>
      <c r="J84" s="79"/>
      <c r="K84" s="63"/>
    </row>
    <row r="85" spans="1:11" ht="15.75" x14ac:dyDescent="0.25">
      <c r="A85" s="141"/>
      <c r="B85" s="134"/>
      <c r="C85" s="64" t="s">
        <v>26</v>
      </c>
      <c r="D85" s="51">
        <v>0</v>
      </c>
      <c r="E85" s="51">
        <v>345</v>
      </c>
      <c r="F85" s="66">
        <v>0</v>
      </c>
      <c r="G85" s="66">
        <v>0</v>
      </c>
      <c r="H85" s="66">
        <v>0</v>
      </c>
      <c r="I85" s="66">
        <f t="shared" si="35"/>
        <v>345</v>
      </c>
      <c r="J85" s="79"/>
      <c r="K85" s="63"/>
    </row>
    <row r="86" spans="1:11" ht="15.75" x14ac:dyDescent="0.25">
      <c r="A86" s="142"/>
      <c r="B86" s="135"/>
      <c r="C86" s="64" t="s">
        <v>27</v>
      </c>
      <c r="D86" s="51">
        <v>0</v>
      </c>
      <c r="E86" s="51">
        <v>0</v>
      </c>
      <c r="F86" s="66">
        <v>0</v>
      </c>
      <c r="G86" s="66">
        <v>0</v>
      </c>
      <c r="H86" s="66">
        <v>0</v>
      </c>
      <c r="I86" s="66">
        <f t="shared" si="35"/>
        <v>0</v>
      </c>
      <c r="J86" s="79"/>
      <c r="K86" s="63"/>
    </row>
    <row r="87" spans="1:11" ht="15.75" x14ac:dyDescent="0.25">
      <c r="A87" s="140" t="s">
        <v>151</v>
      </c>
      <c r="B87" s="153" t="s">
        <v>204</v>
      </c>
      <c r="C87" s="60" t="s">
        <v>25</v>
      </c>
      <c r="D87" s="61">
        <f>D92</f>
        <v>1882.3</v>
      </c>
      <c r="E87" s="61">
        <f t="shared" ref="E87:I87" si="36">E92</f>
        <v>3404.12</v>
      </c>
      <c r="F87" s="61">
        <f t="shared" si="36"/>
        <v>1666.18</v>
      </c>
      <c r="G87" s="61">
        <f t="shared" si="36"/>
        <v>1379.3</v>
      </c>
      <c r="H87" s="61">
        <f t="shared" si="36"/>
        <v>1379.3</v>
      </c>
      <c r="I87" s="61">
        <f t="shared" si="36"/>
        <v>9711.1999999999989</v>
      </c>
      <c r="J87" s="78"/>
      <c r="K87" s="63"/>
    </row>
    <row r="88" spans="1:11" ht="15.75" x14ac:dyDescent="0.25">
      <c r="A88" s="141"/>
      <c r="B88" s="154"/>
      <c r="C88" s="62" t="s">
        <v>142</v>
      </c>
      <c r="D88" s="61">
        <f t="shared" ref="D88:I91" si="37">D93</f>
        <v>0</v>
      </c>
      <c r="E88" s="61">
        <f t="shared" si="37"/>
        <v>0</v>
      </c>
      <c r="F88" s="61">
        <f t="shared" si="37"/>
        <v>0</v>
      </c>
      <c r="G88" s="61">
        <f t="shared" si="37"/>
        <v>0</v>
      </c>
      <c r="H88" s="61">
        <f t="shared" si="37"/>
        <v>0</v>
      </c>
      <c r="I88" s="61">
        <f t="shared" si="37"/>
        <v>0</v>
      </c>
      <c r="J88" s="78"/>
      <c r="K88" s="63"/>
    </row>
    <row r="89" spans="1:11" ht="15.75" x14ac:dyDescent="0.25">
      <c r="A89" s="141"/>
      <c r="B89" s="154"/>
      <c r="C89" s="62" t="s">
        <v>143</v>
      </c>
      <c r="D89" s="61">
        <f t="shared" si="37"/>
        <v>1882.3</v>
      </c>
      <c r="E89" s="61">
        <f t="shared" si="37"/>
        <v>3404.12</v>
      </c>
      <c r="F89" s="61">
        <f t="shared" si="37"/>
        <v>1666.18</v>
      </c>
      <c r="G89" s="61">
        <f t="shared" si="37"/>
        <v>1379.3</v>
      </c>
      <c r="H89" s="61">
        <f t="shared" si="37"/>
        <v>1379.3</v>
      </c>
      <c r="I89" s="61">
        <f t="shared" si="37"/>
        <v>9711.1999999999989</v>
      </c>
      <c r="J89" s="78"/>
      <c r="K89" s="63"/>
    </row>
    <row r="90" spans="1:11" ht="15.75" x14ac:dyDescent="0.25">
      <c r="A90" s="141"/>
      <c r="B90" s="154"/>
      <c r="C90" s="60" t="s">
        <v>26</v>
      </c>
      <c r="D90" s="61">
        <f t="shared" si="37"/>
        <v>0</v>
      </c>
      <c r="E90" s="61">
        <f t="shared" si="37"/>
        <v>0</v>
      </c>
      <c r="F90" s="61">
        <f t="shared" si="37"/>
        <v>0</v>
      </c>
      <c r="G90" s="61">
        <f t="shared" si="37"/>
        <v>0</v>
      </c>
      <c r="H90" s="61">
        <f t="shared" si="37"/>
        <v>0</v>
      </c>
      <c r="I90" s="61">
        <f t="shared" si="37"/>
        <v>0</v>
      </c>
      <c r="J90" s="78"/>
      <c r="K90" s="63"/>
    </row>
    <row r="91" spans="1:11" ht="15.75" x14ac:dyDescent="0.25">
      <c r="A91" s="142"/>
      <c r="B91" s="155"/>
      <c r="C91" s="60" t="s">
        <v>27</v>
      </c>
      <c r="D91" s="61">
        <f t="shared" si="37"/>
        <v>0</v>
      </c>
      <c r="E91" s="61">
        <f t="shared" si="37"/>
        <v>0</v>
      </c>
      <c r="F91" s="61">
        <f t="shared" si="37"/>
        <v>0</v>
      </c>
      <c r="G91" s="61">
        <f t="shared" si="37"/>
        <v>0</v>
      </c>
      <c r="H91" s="61">
        <f t="shared" si="37"/>
        <v>0</v>
      </c>
      <c r="I91" s="61">
        <f t="shared" si="37"/>
        <v>0</v>
      </c>
      <c r="J91" s="78"/>
      <c r="K91" s="63"/>
    </row>
    <row r="92" spans="1:11" ht="18.75" customHeight="1" x14ac:dyDescent="0.25">
      <c r="A92" s="140" t="s">
        <v>152</v>
      </c>
      <c r="B92" s="146" t="s">
        <v>28</v>
      </c>
      <c r="C92" s="64" t="s">
        <v>25</v>
      </c>
      <c r="D92" s="51">
        <f>D93+D94+D95+D96</f>
        <v>1882.3</v>
      </c>
      <c r="E92" s="51">
        <f t="shared" ref="E92:I92" si="38">E93+E94+E95+E96</f>
        <v>3404.12</v>
      </c>
      <c r="F92" s="51">
        <f t="shared" si="38"/>
        <v>1666.18</v>
      </c>
      <c r="G92" s="51">
        <f t="shared" si="38"/>
        <v>1379.3</v>
      </c>
      <c r="H92" s="51">
        <f t="shared" si="38"/>
        <v>1379.3</v>
      </c>
      <c r="I92" s="51">
        <f t="shared" si="38"/>
        <v>9711.1999999999989</v>
      </c>
      <c r="J92" s="79"/>
      <c r="K92" s="63"/>
    </row>
    <row r="93" spans="1:11" ht="15.75" x14ac:dyDescent="0.25">
      <c r="A93" s="141"/>
      <c r="B93" s="147"/>
      <c r="C93" s="50" t="s">
        <v>142</v>
      </c>
      <c r="D93" s="51">
        <v>0</v>
      </c>
      <c r="E93" s="51">
        <v>0</v>
      </c>
      <c r="F93" s="66">
        <v>0</v>
      </c>
      <c r="G93" s="66">
        <v>0</v>
      </c>
      <c r="H93" s="66">
        <v>0</v>
      </c>
      <c r="I93" s="66">
        <f t="shared" ref="I93:I96" si="39">SUM(D93:H93)</f>
        <v>0</v>
      </c>
      <c r="J93" s="79"/>
      <c r="K93" s="63"/>
    </row>
    <row r="94" spans="1:11" ht="15.75" x14ac:dyDescent="0.25">
      <c r="A94" s="141"/>
      <c r="B94" s="147"/>
      <c r="C94" s="50" t="s">
        <v>143</v>
      </c>
      <c r="D94" s="51">
        <v>1882.3</v>
      </c>
      <c r="E94" s="51">
        <v>3404.12</v>
      </c>
      <c r="F94" s="51">
        <v>1666.18</v>
      </c>
      <c r="G94" s="51">
        <v>1379.3</v>
      </c>
      <c r="H94" s="51">
        <v>1379.3</v>
      </c>
      <c r="I94" s="66">
        <f t="shared" si="39"/>
        <v>9711.1999999999989</v>
      </c>
      <c r="J94" s="79"/>
      <c r="K94" s="63"/>
    </row>
    <row r="95" spans="1:11" ht="15.75" x14ac:dyDescent="0.25">
      <c r="A95" s="141"/>
      <c r="B95" s="147"/>
      <c r="C95" s="64" t="s">
        <v>26</v>
      </c>
      <c r="D95" s="51">
        <v>0</v>
      </c>
      <c r="E95" s="51">
        <v>0</v>
      </c>
      <c r="F95" s="66">
        <v>0</v>
      </c>
      <c r="G95" s="66">
        <v>0</v>
      </c>
      <c r="H95" s="66">
        <v>0</v>
      </c>
      <c r="I95" s="66">
        <f t="shared" si="39"/>
        <v>0</v>
      </c>
      <c r="J95" s="79"/>
      <c r="K95" s="63"/>
    </row>
    <row r="96" spans="1:11" ht="15.75" x14ac:dyDescent="0.25">
      <c r="A96" s="142"/>
      <c r="B96" s="148"/>
      <c r="C96" s="64" t="s">
        <v>27</v>
      </c>
      <c r="D96" s="51">
        <v>0</v>
      </c>
      <c r="E96" s="51">
        <v>0</v>
      </c>
      <c r="F96" s="66">
        <v>0</v>
      </c>
      <c r="G96" s="66">
        <v>0</v>
      </c>
      <c r="H96" s="66">
        <v>0</v>
      </c>
      <c r="I96" s="66">
        <f t="shared" si="39"/>
        <v>0</v>
      </c>
      <c r="J96" s="79"/>
      <c r="K96" s="63"/>
    </row>
    <row r="97" spans="1:11" ht="15.75" x14ac:dyDescent="0.25">
      <c r="A97" s="140" t="s">
        <v>210</v>
      </c>
      <c r="B97" s="159" t="s">
        <v>205</v>
      </c>
      <c r="C97" s="60" t="s">
        <v>25</v>
      </c>
      <c r="D97" s="61">
        <f>D102</f>
        <v>0</v>
      </c>
      <c r="E97" s="61">
        <f t="shared" ref="E97:I97" si="40">E102</f>
        <v>31512.62</v>
      </c>
      <c r="F97" s="61">
        <f t="shared" si="40"/>
        <v>0</v>
      </c>
      <c r="G97" s="61">
        <f t="shared" si="40"/>
        <v>0</v>
      </c>
      <c r="H97" s="61">
        <f t="shared" si="40"/>
        <v>0</v>
      </c>
      <c r="I97" s="61">
        <f t="shared" si="40"/>
        <v>31512.62</v>
      </c>
      <c r="J97" s="78"/>
      <c r="K97" s="63"/>
    </row>
    <row r="98" spans="1:11" ht="15.75" x14ac:dyDescent="0.25">
      <c r="A98" s="141"/>
      <c r="B98" s="160"/>
      <c r="C98" s="62" t="s">
        <v>142</v>
      </c>
      <c r="D98" s="61">
        <f>D103</f>
        <v>0</v>
      </c>
      <c r="E98" s="61">
        <f t="shared" ref="E98:I98" si="41">E103</f>
        <v>0</v>
      </c>
      <c r="F98" s="61">
        <f t="shared" si="41"/>
        <v>0</v>
      </c>
      <c r="G98" s="61">
        <f t="shared" si="41"/>
        <v>0</v>
      </c>
      <c r="H98" s="61">
        <f t="shared" si="41"/>
        <v>0</v>
      </c>
      <c r="I98" s="61">
        <f t="shared" si="41"/>
        <v>0</v>
      </c>
      <c r="J98" s="78"/>
      <c r="K98" s="63"/>
    </row>
    <row r="99" spans="1:11" ht="15.75" x14ac:dyDescent="0.25">
      <c r="A99" s="141"/>
      <c r="B99" s="160"/>
      <c r="C99" s="62" t="s">
        <v>143</v>
      </c>
      <c r="D99" s="61">
        <f>D104</f>
        <v>0</v>
      </c>
      <c r="E99" s="61">
        <f t="shared" ref="E99:I99" si="42">E104</f>
        <v>30570.5</v>
      </c>
      <c r="F99" s="61">
        <f t="shared" si="42"/>
        <v>0</v>
      </c>
      <c r="G99" s="61">
        <f t="shared" si="42"/>
        <v>0</v>
      </c>
      <c r="H99" s="61">
        <f t="shared" si="42"/>
        <v>0</v>
      </c>
      <c r="I99" s="61">
        <f t="shared" si="42"/>
        <v>30570.5</v>
      </c>
      <c r="J99" s="78"/>
      <c r="K99" s="63"/>
    </row>
    <row r="100" spans="1:11" ht="15.75" x14ac:dyDescent="0.25">
      <c r="A100" s="141"/>
      <c r="B100" s="160"/>
      <c r="C100" s="60" t="s">
        <v>26</v>
      </c>
      <c r="D100" s="61">
        <f>D105</f>
        <v>0</v>
      </c>
      <c r="E100" s="61">
        <f t="shared" ref="E100:I100" si="43">E105</f>
        <v>942.12</v>
      </c>
      <c r="F100" s="61">
        <f t="shared" si="43"/>
        <v>0</v>
      </c>
      <c r="G100" s="61">
        <f t="shared" si="43"/>
        <v>0</v>
      </c>
      <c r="H100" s="61">
        <f t="shared" si="43"/>
        <v>0</v>
      </c>
      <c r="I100" s="61">
        <f t="shared" si="43"/>
        <v>942.12</v>
      </c>
      <c r="J100" s="78"/>
      <c r="K100" s="63"/>
    </row>
    <row r="101" spans="1:11" ht="15.75" x14ac:dyDescent="0.25">
      <c r="A101" s="142"/>
      <c r="B101" s="161"/>
      <c r="C101" s="60" t="s">
        <v>27</v>
      </c>
      <c r="D101" s="61">
        <f>D106</f>
        <v>0</v>
      </c>
      <c r="E101" s="61">
        <f t="shared" ref="E101:I101" si="44">E106</f>
        <v>0</v>
      </c>
      <c r="F101" s="61">
        <f t="shared" si="44"/>
        <v>0</v>
      </c>
      <c r="G101" s="61">
        <f t="shared" si="44"/>
        <v>0</v>
      </c>
      <c r="H101" s="61">
        <f t="shared" si="44"/>
        <v>0</v>
      </c>
      <c r="I101" s="61">
        <f t="shared" si="44"/>
        <v>0</v>
      </c>
      <c r="J101" s="78"/>
      <c r="K101" s="63"/>
    </row>
    <row r="102" spans="1:11" ht="15.75" x14ac:dyDescent="0.25">
      <c r="A102" s="140" t="s">
        <v>211</v>
      </c>
      <c r="B102" s="143" t="s">
        <v>212</v>
      </c>
      <c r="C102" s="64" t="s">
        <v>25</v>
      </c>
      <c r="D102" s="51">
        <v>0</v>
      </c>
      <c r="E102" s="51">
        <f>E103+E104+E105+E106</f>
        <v>31512.62</v>
      </c>
      <c r="F102" s="66">
        <v>0</v>
      </c>
      <c r="G102" s="66">
        <v>0</v>
      </c>
      <c r="H102" s="66">
        <v>0</v>
      </c>
      <c r="I102" s="66">
        <f>SUM(E102:H102)</f>
        <v>31512.62</v>
      </c>
      <c r="J102" s="79"/>
      <c r="K102" s="63"/>
    </row>
    <row r="103" spans="1:11" ht="15.75" x14ac:dyDescent="0.25">
      <c r="A103" s="141"/>
      <c r="B103" s="144"/>
      <c r="C103" s="50" t="s">
        <v>142</v>
      </c>
      <c r="D103" s="51">
        <v>0</v>
      </c>
      <c r="E103" s="51">
        <v>0</v>
      </c>
      <c r="F103" s="66">
        <v>0</v>
      </c>
      <c r="G103" s="66">
        <v>0</v>
      </c>
      <c r="H103" s="66">
        <v>0</v>
      </c>
      <c r="I103" s="66">
        <f>SUM(E103:H103)</f>
        <v>0</v>
      </c>
      <c r="J103" s="79"/>
      <c r="K103" s="63"/>
    </row>
    <row r="104" spans="1:11" ht="15.75" x14ac:dyDescent="0.25">
      <c r="A104" s="141"/>
      <c r="B104" s="144"/>
      <c r="C104" s="50" t="s">
        <v>143</v>
      </c>
      <c r="D104" s="51">
        <v>0</v>
      </c>
      <c r="E104" s="51">
        <v>30570.5</v>
      </c>
      <c r="F104" s="66">
        <v>0</v>
      </c>
      <c r="G104" s="66">
        <v>0</v>
      </c>
      <c r="H104" s="66">
        <v>0</v>
      </c>
      <c r="I104" s="66">
        <f>SUM(E104:H104)</f>
        <v>30570.5</v>
      </c>
      <c r="J104" s="79"/>
      <c r="K104" s="63"/>
    </row>
    <row r="105" spans="1:11" ht="15.75" x14ac:dyDescent="0.25">
      <c r="A105" s="141"/>
      <c r="B105" s="144"/>
      <c r="C105" s="64" t="s">
        <v>26</v>
      </c>
      <c r="D105" s="51">
        <v>0</v>
      </c>
      <c r="E105" s="51">
        <v>942.12</v>
      </c>
      <c r="F105" s="66">
        <v>0</v>
      </c>
      <c r="G105" s="66">
        <v>0</v>
      </c>
      <c r="H105" s="66">
        <v>0</v>
      </c>
      <c r="I105" s="66">
        <f>SUM(D105:H105)</f>
        <v>942.12</v>
      </c>
      <c r="J105" s="79"/>
      <c r="K105" s="63"/>
    </row>
    <row r="106" spans="1:11" ht="15.75" x14ac:dyDescent="0.25">
      <c r="A106" s="142"/>
      <c r="B106" s="145"/>
      <c r="C106" s="64" t="s">
        <v>27</v>
      </c>
      <c r="D106" s="51">
        <v>0</v>
      </c>
      <c r="E106" s="51">
        <v>0</v>
      </c>
      <c r="F106" s="66">
        <v>0</v>
      </c>
      <c r="G106" s="66">
        <v>0</v>
      </c>
      <c r="H106" s="66">
        <v>0</v>
      </c>
      <c r="I106" s="66">
        <f>SUM(D106:H106)</f>
        <v>0</v>
      </c>
      <c r="J106" s="79"/>
      <c r="K106" s="63"/>
    </row>
    <row r="107" spans="1:11" ht="27" customHeight="1" x14ac:dyDescent="0.25">
      <c r="A107" s="165" t="s">
        <v>43</v>
      </c>
      <c r="B107" s="139" t="s">
        <v>191</v>
      </c>
      <c r="C107" s="60" t="s">
        <v>25</v>
      </c>
      <c r="D107" s="61">
        <f>D112+D137+D177+D192</f>
        <v>333171.89000000007</v>
      </c>
      <c r="E107" s="61">
        <f t="shared" ref="E107:I107" si="45">E112+E137+E177+E192</f>
        <v>380913.62399999995</v>
      </c>
      <c r="F107" s="61">
        <f t="shared" si="45"/>
        <v>349846.74</v>
      </c>
      <c r="G107" s="61">
        <f t="shared" si="45"/>
        <v>365961.8</v>
      </c>
      <c r="H107" s="61">
        <f t="shared" si="45"/>
        <v>358687.63</v>
      </c>
      <c r="I107" s="61">
        <f t="shared" si="45"/>
        <v>1788581.6840000004</v>
      </c>
      <c r="J107" s="78"/>
      <c r="K107" s="63"/>
    </row>
    <row r="108" spans="1:11" ht="21" customHeight="1" x14ac:dyDescent="0.25">
      <c r="A108" s="165"/>
      <c r="B108" s="139"/>
      <c r="C108" s="62" t="s">
        <v>142</v>
      </c>
      <c r="D108" s="61">
        <f>D113+D138+D178+D193</f>
        <v>0</v>
      </c>
      <c r="E108" s="61">
        <f t="shared" ref="E108:I108" si="46">E113+E138+E178+E193</f>
        <v>0</v>
      </c>
      <c r="F108" s="61">
        <f t="shared" si="46"/>
        <v>0</v>
      </c>
      <c r="G108" s="61">
        <f t="shared" si="46"/>
        <v>0</v>
      </c>
      <c r="H108" s="61">
        <f t="shared" si="46"/>
        <v>0</v>
      </c>
      <c r="I108" s="61">
        <f t="shared" si="46"/>
        <v>0</v>
      </c>
      <c r="J108" s="78"/>
      <c r="K108" s="63"/>
    </row>
    <row r="109" spans="1:11" ht="20.25" customHeight="1" x14ac:dyDescent="0.25">
      <c r="A109" s="165"/>
      <c r="B109" s="139"/>
      <c r="C109" s="62" t="s">
        <v>143</v>
      </c>
      <c r="D109" s="61">
        <f>D114+D139+D179+D194</f>
        <v>241993.95</v>
      </c>
      <c r="E109" s="61">
        <f t="shared" ref="E109:I109" si="47">E114+E139+E179+E194</f>
        <v>282735.87400000001</v>
      </c>
      <c r="F109" s="61">
        <f t="shared" si="47"/>
        <v>288597.45999999996</v>
      </c>
      <c r="G109" s="61">
        <f t="shared" si="47"/>
        <v>303234.14</v>
      </c>
      <c r="H109" s="61">
        <f t="shared" si="47"/>
        <v>255125.63</v>
      </c>
      <c r="I109" s="61">
        <f t="shared" si="47"/>
        <v>1371687.0540000002</v>
      </c>
      <c r="J109" s="78"/>
      <c r="K109" s="63"/>
    </row>
    <row r="110" spans="1:11" ht="28.5" customHeight="1" x14ac:dyDescent="0.25">
      <c r="A110" s="165"/>
      <c r="B110" s="139"/>
      <c r="C110" s="60" t="s">
        <v>26</v>
      </c>
      <c r="D110" s="61">
        <f>D115+D140+D180+D195</f>
        <v>91177.940000000017</v>
      </c>
      <c r="E110" s="61">
        <f>E115+E140+E180+E195</f>
        <v>98177.749999999985</v>
      </c>
      <c r="F110" s="61">
        <f t="shared" ref="F110:I110" si="48">F115+F140+F180+F195</f>
        <v>61249.279999999999</v>
      </c>
      <c r="G110" s="61">
        <f t="shared" si="48"/>
        <v>62727.66</v>
      </c>
      <c r="H110" s="61">
        <f t="shared" si="48"/>
        <v>103562</v>
      </c>
      <c r="I110" s="61">
        <f t="shared" si="48"/>
        <v>416894.63000000006</v>
      </c>
      <c r="J110" s="78"/>
      <c r="K110" s="63"/>
    </row>
    <row r="111" spans="1:11" ht="19.5" customHeight="1" x14ac:dyDescent="0.25">
      <c r="A111" s="165"/>
      <c r="B111" s="139"/>
      <c r="C111" s="60" t="s">
        <v>27</v>
      </c>
      <c r="D111" s="61">
        <f>D116+D141+D181+D196</f>
        <v>0</v>
      </c>
      <c r="E111" s="61">
        <f t="shared" ref="E111:I111" si="49">E116+E141+E181+E196</f>
        <v>0</v>
      </c>
      <c r="F111" s="61">
        <f t="shared" si="49"/>
        <v>0</v>
      </c>
      <c r="G111" s="61">
        <f t="shared" si="49"/>
        <v>0</v>
      </c>
      <c r="H111" s="61">
        <f t="shared" si="49"/>
        <v>0</v>
      </c>
      <c r="I111" s="61">
        <f t="shared" si="49"/>
        <v>0</v>
      </c>
      <c r="J111" s="78"/>
      <c r="K111" s="63"/>
    </row>
    <row r="112" spans="1:11" ht="15.75" x14ac:dyDescent="0.25">
      <c r="A112" s="156" t="s">
        <v>15</v>
      </c>
      <c r="B112" s="153" t="s">
        <v>119</v>
      </c>
      <c r="C112" s="60" t="s">
        <v>25</v>
      </c>
      <c r="D112" s="61">
        <f>D117+D122+D127+D132</f>
        <v>321094.82000000007</v>
      </c>
      <c r="E112" s="61">
        <f t="shared" ref="E112:I112" si="50">E117+E122+E127+E132</f>
        <v>358172.95399999997</v>
      </c>
      <c r="F112" s="61">
        <f t="shared" si="50"/>
        <v>339456.11</v>
      </c>
      <c r="G112" s="61">
        <f t="shared" si="50"/>
        <v>357278.70999999996</v>
      </c>
      <c r="H112" s="61">
        <f t="shared" si="50"/>
        <v>351569.38</v>
      </c>
      <c r="I112" s="61">
        <f t="shared" si="50"/>
        <v>1727571.9740000002</v>
      </c>
      <c r="J112" s="78"/>
      <c r="K112" s="63"/>
    </row>
    <row r="113" spans="1:11" ht="15.75" x14ac:dyDescent="0.25">
      <c r="A113" s="157"/>
      <c r="B113" s="154"/>
      <c r="C113" s="62" t="s">
        <v>142</v>
      </c>
      <c r="D113" s="61">
        <f>D118+D123+D128</f>
        <v>0</v>
      </c>
      <c r="E113" s="61">
        <f t="shared" ref="D113:I116" si="51">E118+E123</f>
        <v>0</v>
      </c>
      <c r="F113" s="61">
        <f t="shared" si="51"/>
        <v>0</v>
      </c>
      <c r="G113" s="61">
        <f t="shared" si="51"/>
        <v>0</v>
      </c>
      <c r="H113" s="61">
        <f t="shared" si="51"/>
        <v>0</v>
      </c>
      <c r="I113" s="61">
        <f t="shared" si="51"/>
        <v>0</v>
      </c>
      <c r="J113" s="78"/>
      <c r="K113" s="63"/>
    </row>
    <row r="114" spans="1:11" ht="15.75" x14ac:dyDescent="0.25">
      <c r="A114" s="157"/>
      <c r="B114" s="154"/>
      <c r="C114" s="62" t="s">
        <v>143</v>
      </c>
      <c r="D114" s="61">
        <f>D119+D124+D129+D134</f>
        <v>233029.19</v>
      </c>
      <c r="E114" s="61">
        <f t="shared" ref="E114:I114" si="52">E119+E124+E129+E134</f>
        <v>263963.14400000003</v>
      </c>
      <c r="F114" s="61">
        <f t="shared" si="52"/>
        <v>280142.15999999997</v>
      </c>
      <c r="G114" s="61">
        <f t="shared" si="52"/>
        <v>294821.05</v>
      </c>
      <c r="H114" s="61">
        <f t="shared" si="52"/>
        <v>248899.38</v>
      </c>
      <c r="I114" s="61">
        <f t="shared" si="52"/>
        <v>1320854.9240000001</v>
      </c>
      <c r="J114" s="78"/>
      <c r="K114" s="63"/>
    </row>
    <row r="115" spans="1:11" ht="31.5" customHeight="1" x14ac:dyDescent="0.25">
      <c r="A115" s="157"/>
      <c r="B115" s="154"/>
      <c r="C115" s="60" t="s">
        <v>26</v>
      </c>
      <c r="D115" s="61">
        <f t="shared" si="51"/>
        <v>88065.630000000019</v>
      </c>
      <c r="E115" s="61">
        <f t="shared" si="51"/>
        <v>94209.809999999983</v>
      </c>
      <c r="F115" s="61">
        <f t="shared" si="51"/>
        <v>59313.95</v>
      </c>
      <c r="G115" s="61">
        <f t="shared" si="51"/>
        <v>62457.66</v>
      </c>
      <c r="H115" s="61">
        <f t="shared" si="51"/>
        <v>102670</v>
      </c>
      <c r="I115" s="61">
        <f t="shared" si="51"/>
        <v>406717.05000000005</v>
      </c>
      <c r="J115" s="78"/>
      <c r="K115" s="63"/>
    </row>
    <row r="116" spans="1:11" ht="15.75" x14ac:dyDescent="0.25">
      <c r="A116" s="158"/>
      <c r="B116" s="155"/>
      <c r="C116" s="60" t="s">
        <v>27</v>
      </c>
      <c r="D116" s="61">
        <f>D121+D126+D131</f>
        <v>0</v>
      </c>
      <c r="E116" s="61">
        <f t="shared" si="51"/>
        <v>0</v>
      </c>
      <c r="F116" s="61">
        <f t="shared" si="51"/>
        <v>0</v>
      </c>
      <c r="G116" s="61">
        <f t="shared" si="51"/>
        <v>0</v>
      </c>
      <c r="H116" s="61">
        <f t="shared" si="51"/>
        <v>0</v>
      </c>
      <c r="I116" s="61">
        <f t="shared" si="51"/>
        <v>0</v>
      </c>
      <c r="J116" s="78"/>
      <c r="K116" s="63"/>
    </row>
    <row r="117" spans="1:11" ht="19.5" customHeight="1" x14ac:dyDescent="0.25">
      <c r="A117" s="138" t="s">
        <v>120</v>
      </c>
      <c r="B117" s="149" t="s">
        <v>36</v>
      </c>
      <c r="C117" s="64" t="s">
        <v>25</v>
      </c>
      <c r="D117" s="51">
        <f>D118+D119+D120+D121</f>
        <v>309424.98000000004</v>
      </c>
      <c r="E117" s="51">
        <f>E118+E119+E120+E121</f>
        <v>326466.35399999999</v>
      </c>
      <c r="F117" s="51">
        <f t="shared" ref="F117:I117" si="53">F118+F119+F120+F121</f>
        <v>307749.51</v>
      </c>
      <c r="G117" s="51">
        <f t="shared" si="53"/>
        <v>325572.11</v>
      </c>
      <c r="H117" s="51">
        <f t="shared" si="53"/>
        <v>319562.78000000003</v>
      </c>
      <c r="I117" s="51">
        <f t="shared" si="53"/>
        <v>1588775.7340000002</v>
      </c>
      <c r="J117" s="79"/>
      <c r="K117" s="63"/>
    </row>
    <row r="118" spans="1:11" ht="19.5" customHeight="1" x14ac:dyDescent="0.25">
      <c r="A118" s="138"/>
      <c r="B118" s="149"/>
      <c r="C118" s="50" t="s">
        <v>142</v>
      </c>
      <c r="D118" s="51">
        <v>0</v>
      </c>
      <c r="E118" s="51">
        <v>0</v>
      </c>
      <c r="F118" s="66">
        <v>0</v>
      </c>
      <c r="G118" s="66">
        <v>0</v>
      </c>
      <c r="H118" s="66">
        <v>0</v>
      </c>
      <c r="I118" s="66">
        <f t="shared" ref="I118:I191" si="54">SUM(D118:H118)</f>
        <v>0</v>
      </c>
      <c r="J118" s="79"/>
      <c r="K118" s="63"/>
    </row>
    <row r="119" spans="1:11" ht="24" customHeight="1" x14ac:dyDescent="0.25">
      <c r="A119" s="138"/>
      <c r="B119" s="149"/>
      <c r="C119" s="50" t="s">
        <v>143</v>
      </c>
      <c r="D119" s="51">
        <v>221359.35</v>
      </c>
      <c r="E119" s="51">
        <f>234603.41-6279.876+3933.01</f>
        <v>232256.54400000002</v>
      </c>
      <c r="F119" s="51">
        <v>248435.56</v>
      </c>
      <c r="G119" s="51">
        <v>263114.45</v>
      </c>
      <c r="H119" s="51">
        <v>217192.78</v>
      </c>
      <c r="I119" s="66">
        <f t="shared" si="54"/>
        <v>1182358.6840000001</v>
      </c>
      <c r="J119" s="79"/>
      <c r="K119" s="63"/>
    </row>
    <row r="120" spans="1:11" ht="24" customHeight="1" x14ac:dyDescent="0.25">
      <c r="A120" s="138"/>
      <c r="B120" s="149"/>
      <c r="C120" s="64" t="s">
        <v>26</v>
      </c>
      <c r="D120" s="51">
        <f>82871.33-533.06+4758+1148+333-1148-543.51+71+494.57+434+180.3+D130</f>
        <v>88065.630000000019</v>
      </c>
      <c r="E120" s="51">
        <f>75960.43+11956.87+1924.54-192+3504.73-1285.89+1575+766.13</f>
        <v>94209.809999999983</v>
      </c>
      <c r="F120" s="66">
        <f>60979.28-1665.33</f>
        <v>59313.95</v>
      </c>
      <c r="G120" s="66">
        <v>62457.66</v>
      </c>
      <c r="H120" s="66">
        <v>102370</v>
      </c>
      <c r="I120" s="66">
        <f t="shared" si="54"/>
        <v>406417.05000000005</v>
      </c>
      <c r="J120" s="79"/>
      <c r="K120" s="63"/>
    </row>
    <row r="121" spans="1:11" ht="21.75" customHeight="1" x14ac:dyDescent="0.25">
      <c r="A121" s="138"/>
      <c r="B121" s="149"/>
      <c r="C121" s="64" t="s">
        <v>27</v>
      </c>
      <c r="D121" s="51">
        <v>0</v>
      </c>
      <c r="E121" s="51">
        <v>0</v>
      </c>
      <c r="F121" s="66">
        <v>0</v>
      </c>
      <c r="G121" s="66">
        <v>0</v>
      </c>
      <c r="H121" s="66">
        <v>0</v>
      </c>
      <c r="I121" s="66">
        <f t="shared" si="54"/>
        <v>0</v>
      </c>
      <c r="J121" s="79"/>
      <c r="K121" s="63"/>
    </row>
    <row r="122" spans="1:11" ht="21.75" customHeight="1" x14ac:dyDescent="0.25">
      <c r="A122" s="140" t="s">
        <v>154</v>
      </c>
      <c r="B122" s="146" t="s">
        <v>47</v>
      </c>
      <c r="C122" s="64" t="s">
        <v>25</v>
      </c>
      <c r="D122" s="51">
        <f>D123+D124+D125+D126</f>
        <v>0</v>
      </c>
      <c r="E122" s="51">
        <f t="shared" ref="E122:I122" si="55">E123+E124+E125+E126</f>
        <v>0</v>
      </c>
      <c r="F122" s="51">
        <f>F123+F124+F125+F126</f>
        <v>0</v>
      </c>
      <c r="G122" s="51">
        <f t="shared" si="55"/>
        <v>0</v>
      </c>
      <c r="H122" s="51">
        <f t="shared" si="55"/>
        <v>300</v>
      </c>
      <c r="I122" s="51">
        <f t="shared" si="55"/>
        <v>300</v>
      </c>
      <c r="J122" s="79"/>
      <c r="K122" s="63"/>
    </row>
    <row r="123" spans="1:11" ht="21.75" customHeight="1" x14ac:dyDescent="0.25">
      <c r="A123" s="141"/>
      <c r="B123" s="147"/>
      <c r="C123" s="50" t="s">
        <v>142</v>
      </c>
      <c r="D123" s="51">
        <v>0</v>
      </c>
      <c r="E123" s="51">
        <v>0</v>
      </c>
      <c r="F123" s="66">
        <v>0</v>
      </c>
      <c r="G123" s="66">
        <v>0</v>
      </c>
      <c r="H123" s="66">
        <v>0</v>
      </c>
      <c r="I123" s="66">
        <f t="shared" ref="I123:I126" si="56">SUM(D123:H123)</f>
        <v>0</v>
      </c>
      <c r="J123" s="79"/>
      <c r="K123" s="63"/>
    </row>
    <row r="124" spans="1:11" ht="21.75" customHeight="1" x14ac:dyDescent="0.25">
      <c r="A124" s="141"/>
      <c r="B124" s="147"/>
      <c r="C124" s="50" t="s">
        <v>143</v>
      </c>
      <c r="D124" s="51">
        <v>0</v>
      </c>
      <c r="E124" s="51">
        <v>0</v>
      </c>
      <c r="F124" s="66">
        <v>0</v>
      </c>
      <c r="G124" s="66">
        <v>0</v>
      </c>
      <c r="H124" s="66">
        <v>0</v>
      </c>
      <c r="I124" s="66">
        <f t="shared" si="56"/>
        <v>0</v>
      </c>
      <c r="J124" s="79"/>
      <c r="K124" s="63"/>
    </row>
    <row r="125" spans="1:11" ht="21.75" customHeight="1" x14ac:dyDescent="0.25">
      <c r="A125" s="141"/>
      <c r="B125" s="147"/>
      <c r="C125" s="64" t="s">
        <v>26</v>
      </c>
      <c r="D125" s="51">
        <v>0</v>
      </c>
      <c r="E125" s="51">
        <v>0</v>
      </c>
      <c r="F125" s="66">
        <v>0</v>
      </c>
      <c r="G125" s="66">
        <v>0</v>
      </c>
      <c r="H125" s="66">
        <v>300</v>
      </c>
      <c r="I125" s="66">
        <f t="shared" si="56"/>
        <v>300</v>
      </c>
      <c r="J125" s="79"/>
      <c r="K125" s="63"/>
    </row>
    <row r="126" spans="1:11" ht="21.75" customHeight="1" x14ac:dyDescent="0.25">
      <c r="A126" s="142"/>
      <c r="B126" s="148"/>
      <c r="C126" s="64" t="s">
        <v>27</v>
      </c>
      <c r="D126" s="51">
        <v>0</v>
      </c>
      <c r="E126" s="51">
        <v>0</v>
      </c>
      <c r="F126" s="66">
        <v>0</v>
      </c>
      <c r="G126" s="66">
        <v>0</v>
      </c>
      <c r="H126" s="66">
        <v>0</v>
      </c>
      <c r="I126" s="66">
        <f t="shared" si="56"/>
        <v>0</v>
      </c>
      <c r="J126" s="79"/>
      <c r="K126" s="63"/>
    </row>
    <row r="127" spans="1:11" ht="21.75" customHeight="1" x14ac:dyDescent="0.25">
      <c r="A127" s="140" t="s">
        <v>186</v>
      </c>
      <c r="B127" s="133" t="s">
        <v>185</v>
      </c>
      <c r="C127" s="64" t="s">
        <v>25</v>
      </c>
      <c r="D127" s="51">
        <f>D128+D129+D130+D131</f>
        <v>6405.84</v>
      </c>
      <c r="E127" s="51">
        <f t="shared" ref="E127" si="57">E128+E129+E130+E131</f>
        <v>20592</v>
      </c>
      <c r="F127" s="51">
        <f t="shared" ref="F127" si="58">F128+F129+F130+F131</f>
        <v>20592</v>
      </c>
      <c r="G127" s="51">
        <f t="shared" ref="G127" si="59">G128+G129+G130+G131</f>
        <v>20592</v>
      </c>
      <c r="H127" s="51">
        <f t="shared" ref="H127" si="60">H128+H129+H130+H131</f>
        <v>20592</v>
      </c>
      <c r="I127" s="66">
        <f>SUM(D127:H127)</f>
        <v>88773.84</v>
      </c>
      <c r="J127" s="79"/>
      <c r="K127" s="63"/>
    </row>
    <row r="128" spans="1:11" ht="21.75" customHeight="1" x14ac:dyDescent="0.25">
      <c r="A128" s="141"/>
      <c r="B128" s="134"/>
      <c r="C128" s="50" t="s">
        <v>142</v>
      </c>
      <c r="D128" s="51">
        <v>0</v>
      </c>
      <c r="E128" s="51">
        <v>0</v>
      </c>
      <c r="F128" s="66">
        <v>0</v>
      </c>
      <c r="G128" s="66">
        <v>0</v>
      </c>
      <c r="H128" s="66">
        <v>0</v>
      </c>
      <c r="I128" s="66">
        <f t="shared" ref="I128:I131" si="61">SUM(D128:H128)</f>
        <v>0</v>
      </c>
      <c r="J128" s="79"/>
      <c r="K128" s="63"/>
    </row>
    <row r="129" spans="1:11" ht="21.75" customHeight="1" x14ac:dyDescent="0.25">
      <c r="A129" s="141"/>
      <c r="B129" s="134"/>
      <c r="C129" s="50" t="s">
        <v>143</v>
      </c>
      <c r="D129" s="51">
        <v>6405.84</v>
      </c>
      <c r="E129" s="51">
        <v>20592</v>
      </c>
      <c r="F129" s="66">
        <v>20592</v>
      </c>
      <c r="G129" s="66">
        <v>20592</v>
      </c>
      <c r="H129" s="66">
        <v>20592</v>
      </c>
      <c r="I129" s="66">
        <f t="shared" si="61"/>
        <v>88773.84</v>
      </c>
      <c r="J129" s="79"/>
      <c r="K129" s="63"/>
    </row>
    <row r="130" spans="1:11" ht="21.75" customHeight="1" x14ac:dyDescent="0.25">
      <c r="A130" s="141"/>
      <c r="B130" s="134"/>
      <c r="C130" s="64" t="s">
        <v>26</v>
      </c>
      <c r="D130" s="51">
        <v>0</v>
      </c>
      <c r="E130" s="51">
        <v>0</v>
      </c>
      <c r="F130" s="66">
        <v>0</v>
      </c>
      <c r="G130" s="66">
        <v>0</v>
      </c>
      <c r="H130" s="66">
        <v>0</v>
      </c>
      <c r="I130" s="66">
        <f t="shared" si="61"/>
        <v>0</v>
      </c>
      <c r="J130" s="79"/>
      <c r="K130" s="63"/>
    </row>
    <row r="131" spans="1:11" ht="21.75" customHeight="1" x14ac:dyDescent="0.25">
      <c r="A131" s="142"/>
      <c r="B131" s="135"/>
      <c r="C131" s="64" t="s">
        <v>27</v>
      </c>
      <c r="D131" s="51">
        <v>0</v>
      </c>
      <c r="E131" s="51">
        <v>0</v>
      </c>
      <c r="F131" s="66">
        <v>0</v>
      </c>
      <c r="G131" s="66">
        <v>0</v>
      </c>
      <c r="H131" s="66">
        <v>0</v>
      </c>
      <c r="I131" s="66">
        <f t="shared" si="61"/>
        <v>0</v>
      </c>
      <c r="J131" s="79"/>
      <c r="K131" s="63"/>
    </row>
    <row r="132" spans="1:11" ht="21.75" customHeight="1" x14ac:dyDescent="0.25">
      <c r="A132" s="140" t="s">
        <v>187</v>
      </c>
      <c r="B132" s="133" t="s">
        <v>188</v>
      </c>
      <c r="C132" s="64" t="s">
        <v>25</v>
      </c>
      <c r="D132" s="51">
        <f>D133+D134+D135+D136</f>
        <v>5264</v>
      </c>
      <c r="E132" s="51">
        <f>E133+E134+E135+E136</f>
        <v>11114.6</v>
      </c>
      <c r="F132" s="51">
        <f t="shared" ref="F132:H132" si="62">F133+F134+F135+F136</f>
        <v>11114.6</v>
      </c>
      <c r="G132" s="51">
        <f t="shared" si="62"/>
        <v>11114.6</v>
      </c>
      <c r="H132" s="51">
        <f t="shared" si="62"/>
        <v>11114.6</v>
      </c>
      <c r="I132" s="66">
        <f>SUM(D132:H132)</f>
        <v>49722.400000000001</v>
      </c>
      <c r="J132" s="79"/>
      <c r="K132" s="63"/>
    </row>
    <row r="133" spans="1:11" ht="21.75" customHeight="1" x14ac:dyDescent="0.25">
      <c r="A133" s="141"/>
      <c r="B133" s="134"/>
      <c r="C133" s="50" t="s">
        <v>142</v>
      </c>
      <c r="D133" s="51">
        <v>0</v>
      </c>
      <c r="E133" s="51">
        <v>0</v>
      </c>
      <c r="F133" s="66">
        <v>0</v>
      </c>
      <c r="G133" s="66">
        <v>0</v>
      </c>
      <c r="H133" s="66">
        <v>0</v>
      </c>
      <c r="I133" s="66">
        <f>SUM(D133:H133)</f>
        <v>0</v>
      </c>
      <c r="J133" s="79"/>
      <c r="K133" s="63"/>
    </row>
    <row r="134" spans="1:11" ht="21.75" customHeight="1" x14ac:dyDescent="0.25">
      <c r="A134" s="141"/>
      <c r="B134" s="134"/>
      <c r="C134" s="50" t="s">
        <v>143</v>
      </c>
      <c r="D134" s="51">
        <v>5264</v>
      </c>
      <c r="E134" s="51">
        <v>11114.6</v>
      </c>
      <c r="F134" s="66">
        <v>11114.6</v>
      </c>
      <c r="G134" s="66">
        <v>11114.6</v>
      </c>
      <c r="H134" s="66">
        <v>11114.6</v>
      </c>
      <c r="I134" s="66">
        <f>SUM(D134:H134)</f>
        <v>49722.400000000001</v>
      </c>
      <c r="J134" s="79"/>
      <c r="K134" s="63"/>
    </row>
    <row r="135" spans="1:11" ht="21.75" customHeight="1" x14ac:dyDescent="0.25">
      <c r="A135" s="141"/>
      <c r="B135" s="134"/>
      <c r="C135" s="64" t="s">
        <v>26</v>
      </c>
      <c r="D135" s="51">
        <v>0</v>
      </c>
      <c r="E135" s="51">
        <v>0</v>
      </c>
      <c r="F135" s="66">
        <v>0</v>
      </c>
      <c r="G135" s="66">
        <v>0</v>
      </c>
      <c r="H135" s="66">
        <v>0</v>
      </c>
      <c r="I135" s="66">
        <f>SUM(D135:H135)</f>
        <v>0</v>
      </c>
      <c r="J135" s="79"/>
      <c r="K135" s="63"/>
    </row>
    <row r="136" spans="1:11" ht="21.75" customHeight="1" x14ac:dyDescent="0.25">
      <c r="A136" s="142"/>
      <c r="B136" s="135"/>
      <c r="C136" s="64" t="s">
        <v>27</v>
      </c>
      <c r="D136" s="51">
        <v>0</v>
      </c>
      <c r="E136" s="51">
        <v>0</v>
      </c>
      <c r="F136" s="66">
        <v>0</v>
      </c>
      <c r="G136" s="66">
        <v>0</v>
      </c>
      <c r="H136" s="66">
        <v>0</v>
      </c>
      <c r="I136" s="66">
        <f>SUM(D136:H136)</f>
        <v>0</v>
      </c>
      <c r="J136" s="79"/>
      <c r="K136" s="63"/>
    </row>
    <row r="137" spans="1:11" ht="21.75" customHeight="1" x14ac:dyDescent="0.25">
      <c r="A137" s="140" t="s">
        <v>13</v>
      </c>
      <c r="B137" s="153" t="s">
        <v>121</v>
      </c>
      <c r="C137" s="60" t="s">
        <v>25</v>
      </c>
      <c r="D137" s="61">
        <f>D142+D147+D152+D157+D162+D167+D172</f>
        <v>3112.31</v>
      </c>
      <c r="E137" s="61">
        <f t="shared" ref="E137:I137" si="63">E142+E147+E152+E157+E162+E167+E172</f>
        <v>10826.759999999998</v>
      </c>
      <c r="F137" s="61">
        <f t="shared" si="63"/>
        <v>1900.96</v>
      </c>
      <c r="G137" s="61">
        <f t="shared" si="63"/>
        <v>270</v>
      </c>
      <c r="H137" s="61">
        <f t="shared" si="63"/>
        <v>792</v>
      </c>
      <c r="I137" s="61">
        <f t="shared" si="63"/>
        <v>16902.03</v>
      </c>
      <c r="J137" s="78"/>
      <c r="K137" s="63"/>
    </row>
    <row r="138" spans="1:11" ht="21.75" customHeight="1" x14ac:dyDescent="0.25">
      <c r="A138" s="141"/>
      <c r="B138" s="154"/>
      <c r="C138" s="62" t="s">
        <v>142</v>
      </c>
      <c r="D138" s="61">
        <f t="shared" ref="D138:I141" si="64">D143+D148+D153+D158+D163+D168+D173</f>
        <v>0</v>
      </c>
      <c r="E138" s="61">
        <f t="shared" si="64"/>
        <v>0</v>
      </c>
      <c r="F138" s="61">
        <f t="shared" si="64"/>
        <v>0</v>
      </c>
      <c r="G138" s="61">
        <f t="shared" si="64"/>
        <v>0</v>
      </c>
      <c r="H138" s="61">
        <f t="shared" si="64"/>
        <v>0</v>
      </c>
      <c r="I138" s="61">
        <f t="shared" si="64"/>
        <v>0</v>
      </c>
      <c r="J138" s="78"/>
      <c r="K138" s="63"/>
    </row>
    <row r="139" spans="1:11" ht="21.75" customHeight="1" x14ac:dyDescent="0.25">
      <c r="A139" s="141"/>
      <c r="B139" s="154"/>
      <c r="C139" s="62" t="s">
        <v>143</v>
      </c>
      <c r="D139" s="61">
        <f t="shared" si="64"/>
        <v>0</v>
      </c>
      <c r="E139" s="61">
        <f t="shared" si="64"/>
        <v>7642.79</v>
      </c>
      <c r="F139" s="61">
        <f t="shared" si="64"/>
        <v>0</v>
      </c>
      <c r="G139" s="61">
        <f t="shared" si="64"/>
        <v>0</v>
      </c>
      <c r="H139" s="61">
        <f t="shared" si="64"/>
        <v>0</v>
      </c>
      <c r="I139" s="61">
        <f t="shared" si="64"/>
        <v>7642.79</v>
      </c>
      <c r="J139" s="78"/>
      <c r="K139" s="63"/>
    </row>
    <row r="140" spans="1:11" ht="21.75" customHeight="1" x14ac:dyDescent="0.25">
      <c r="A140" s="141"/>
      <c r="B140" s="154"/>
      <c r="C140" s="60" t="s">
        <v>26</v>
      </c>
      <c r="D140" s="61">
        <f>D145+D150+D155+D160+D165+D170+D175</f>
        <v>3112.31</v>
      </c>
      <c r="E140" s="61">
        <f t="shared" si="64"/>
        <v>3183.9700000000003</v>
      </c>
      <c r="F140" s="61">
        <f t="shared" si="64"/>
        <v>1900.96</v>
      </c>
      <c r="G140" s="61">
        <f t="shared" si="64"/>
        <v>270</v>
      </c>
      <c r="H140" s="61">
        <f t="shared" si="64"/>
        <v>792</v>
      </c>
      <c r="I140" s="61">
        <f t="shared" si="64"/>
        <v>9259.24</v>
      </c>
      <c r="J140" s="78"/>
      <c r="K140" s="63"/>
    </row>
    <row r="141" spans="1:11" ht="21.75" customHeight="1" x14ac:dyDescent="0.25">
      <c r="A141" s="142"/>
      <c r="B141" s="155"/>
      <c r="C141" s="60" t="s">
        <v>27</v>
      </c>
      <c r="D141" s="61">
        <f t="shared" si="64"/>
        <v>0</v>
      </c>
      <c r="E141" s="61">
        <f t="shared" si="64"/>
        <v>0</v>
      </c>
      <c r="F141" s="61">
        <f t="shared" si="64"/>
        <v>0</v>
      </c>
      <c r="G141" s="61">
        <f t="shared" si="64"/>
        <v>0</v>
      </c>
      <c r="H141" s="61">
        <f t="shared" si="64"/>
        <v>0</v>
      </c>
      <c r="I141" s="61">
        <f t="shared" si="64"/>
        <v>0</v>
      </c>
      <c r="J141" s="78"/>
      <c r="K141" s="63"/>
    </row>
    <row r="142" spans="1:11" ht="21.75" customHeight="1" x14ac:dyDescent="0.25">
      <c r="A142" s="140" t="s">
        <v>100</v>
      </c>
      <c r="B142" s="146" t="s">
        <v>94</v>
      </c>
      <c r="C142" s="64" t="s">
        <v>25</v>
      </c>
      <c r="D142" s="51">
        <f>D143+D144+D145+D146</f>
        <v>0</v>
      </c>
      <c r="E142" s="51">
        <f t="shared" ref="E142:I142" si="65">E143+E144+E145+E146</f>
        <v>0</v>
      </c>
      <c r="F142" s="51">
        <f t="shared" si="65"/>
        <v>0</v>
      </c>
      <c r="G142" s="51">
        <f t="shared" si="65"/>
        <v>0</v>
      </c>
      <c r="H142" s="51">
        <f t="shared" si="65"/>
        <v>0</v>
      </c>
      <c r="I142" s="51">
        <f t="shared" si="65"/>
        <v>0</v>
      </c>
      <c r="J142" s="79"/>
      <c r="K142" s="63"/>
    </row>
    <row r="143" spans="1:11" ht="21.75" customHeight="1" x14ac:dyDescent="0.25">
      <c r="A143" s="141"/>
      <c r="B143" s="147"/>
      <c r="C143" s="50" t="s">
        <v>142</v>
      </c>
      <c r="D143" s="51">
        <v>0</v>
      </c>
      <c r="E143" s="51">
        <v>0</v>
      </c>
      <c r="F143" s="66">
        <v>0</v>
      </c>
      <c r="G143" s="66">
        <v>0</v>
      </c>
      <c r="H143" s="66">
        <v>0</v>
      </c>
      <c r="I143" s="66">
        <f t="shared" ref="I143:I146" si="66">SUM(D143:H143)</f>
        <v>0</v>
      </c>
      <c r="J143" s="79"/>
      <c r="K143" s="63"/>
    </row>
    <row r="144" spans="1:11" ht="21.75" customHeight="1" x14ac:dyDescent="0.25">
      <c r="A144" s="141"/>
      <c r="B144" s="147"/>
      <c r="C144" s="50" t="s">
        <v>143</v>
      </c>
      <c r="D144" s="51">
        <v>0</v>
      </c>
      <c r="E144" s="51">
        <v>0</v>
      </c>
      <c r="F144" s="66">
        <v>0</v>
      </c>
      <c r="G144" s="66">
        <v>0</v>
      </c>
      <c r="H144" s="66">
        <v>0</v>
      </c>
      <c r="I144" s="66">
        <f t="shared" si="66"/>
        <v>0</v>
      </c>
      <c r="J144" s="79"/>
      <c r="K144" s="63"/>
    </row>
    <row r="145" spans="1:11" ht="21.75" customHeight="1" x14ac:dyDescent="0.25">
      <c r="A145" s="141"/>
      <c r="B145" s="147"/>
      <c r="C145" s="64" t="s">
        <v>26</v>
      </c>
      <c r="D145" s="51">
        <v>0</v>
      </c>
      <c r="E145" s="51">
        <v>0</v>
      </c>
      <c r="F145" s="66">
        <v>0</v>
      </c>
      <c r="G145" s="66">
        <v>0</v>
      </c>
      <c r="H145" s="66">
        <v>0</v>
      </c>
      <c r="I145" s="66">
        <f t="shared" si="66"/>
        <v>0</v>
      </c>
      <c r="J145" s="79"/>
      <c r="K145" s="63"/>
    </row>
    <row r="146" spans="1:11" ht="21.75" customHeight="1" x14ac:dyDescent="0.25">
      <c r="A146" s="142"/>
      <c r="B146" s="148"/>
      <c r="C146" s="64" t="s">
        <v>27</v>
      </c>
      <c r="D146" s="51">
        <v>0</v>
      </c>
      <c r="E146" s="51">
        <v>0</v>
      </c>
      <c r="F146" s="66">
        <v>0</v>
      </c>
      <c r="G146" s="66">
        <v>0</v>
      </c>
      <c r="H146" s="66">
        <v>0</v>
      </c>
      <c r="I146" s="66">
        <f t="shared" si="66"/>
        <v>0</v>
      </c>
      <c r="J146" s="79"/>
      <c r="K146" s="63"/>
    </row>
    <row r="147" spans="1:11" ht="23.25" customHeight="1" x14ac:dyDescent="0.25">
      <c r="A147" s="140" t="s">
        <v>122</v>
      </c>
      <c r="B147" s="146" t="s">
        <v>95</v>
      </c>
      <c r="C147" s="64" t="s">
        <v>25</v>
      </c>
      <c r="D147" s="51">
        <f>D148+D149+D150+D151</f>
        <v>0</v>
      </c>
      <c r="E147" s="51">
        <f t="shared" ref="E147:I147" si="67">E148+E149+E150+E151</f>
        <v>7879.17</v>
      </c>
      <c r="F147" s="51">
        <f t="shared" si="67"/>
        <v>1730.96</v>
      </c>
      <c r="G147" s="51">
        <f t="shared" si="67"/>
        <v>100</v>
      </c>
      <c r="H147" s="51">
        <f t="shared" si="67"/>
        <v>100</v>
      </c>
      <c r="I147" s="51">
        <f t="shared" si="67"/>
        <v>9810.130000000001</v>
      </c>
      <c r="J147" s="79"/>
      <c r="K147" s="63"/>
    </row>
    <row r="148" spans="1:11" ht="18.75" customHeight="1" x14ac:dyDescent="0.25">
      <c r="A148" s="141"/>
      <c r="B148" s="147"/>
      <c r="C148" s="50" t="s">
        <v>142</v>
      </c>
      <c r="D148" s="51">
        <v>0</v>
      </c>
      <c r="E148" s="51">
        <v>0</v>
      </c>
      <c r="F148" s="66">
        <v>0</v>
      </c>
      <c r="G148" s="66">
        <v>0</v>
      </c>
      <c r="H148" s="66">
        <v>0</v>
      </c>
      <c r="I148" s="66">
        <f t="shared" ref="I148:I151" si="68">SUM(D148:H148)</f>
        <v>0</v>
      </c>
      <c r="J148" s="79"/>
      <c r="K148" s="63"/>
    </row>
    <row r="149" spans="1:11" ht="15.75" x14ac:dyDescent="0.25">
      <c r="A149" s="141"/>
      <c r="B149" s="147"/>
      <c r="C149" s="50" t="s">
        <v>143</v>
      </c>
      <c r="D149" s="51">
        <v>0</v>
      </c>
      <c r="E149" s="51">
        <v>7642.79</v>
      </c>
      <c r="F149" s="66">
        <v>0</v>
      </c>
      <c r="G149" s="66">
        <v>0</v>
      </c>
      <c r="H149" s="66">
        <v>0</v>
      </c>
      <c r="I149" s="66">
        <f t="shared" si="68"/>
        <v>7642.79</v>
      </c>
      <c r="J149" s="79"/>
      <c r="K149" s="63"/>
    </row>
    <row r="150" spans="1:11" ht="15.75" x14ac:dyDescent="0.25">
      <c r="A150" s="141"/>
      <c r="B150" s="147"/>
      <c r="C150" s="64" t="s">
        <v>26</v>
      </c>
      <c r="D150" s="51">
        <f>72.35+17.66-66.94+332.995-332.995-23.07</f>
        <v>0</v>
      </c>
      <c r="E150" s="51">
        <f>1309.44-1073.06</f>
        <v>236.38000000000011</v>
      </c>
      <c r="F150" s="66">
        <f>100+1630.96</f>
        <v>1730.96</v>
      </c>
      <c r="G150" s="66">
        <v>100</v>
      </c>
      <c r="H150" s="66">
        <v>100</v>
      </c>
      <c r="I150" s="66">
        <f t="shared" si="68"/>
        <v>2167.34</v>
      </c>
      <c r="J150" s="79"/>
      <c r="K150" s="63"/>
    </row>
    <row r="151" spans="1:11" ht="15.75" x14ac:dyDescent="0.25">
      <c r="A151" s="142"/>
      <c r="B151" s="148"/>
      <c r="C151" s="64" t="s">
        <v>27</v>
      </c>
      <c r="D151" s="51">
        <v>0</v>
      </c>
      <c r="E151" s="51">
        <v>0</v>
      </c>
      <c r="F151" s="66">
        <v>0</v>
      </c>
      <c r="G151" s="66">
        <v>0</v>
      </c>
      <c r="H151" s="66">
        <v>0</v>
      </c>
      <c r="I151" s="66">
        <f t="shared" si="68"/>
        <v>0</v>
      </c>
      <c r="J151" s="79"/>
      <c r="K151" s="63"/>
    </row>
    <row r="152" spans="1:11" ht="15.75" x14ac:dyDescent="0.25">
      <c r="A152" s="140" t="s">
        <v>101</v>
      </c>
      <c r="B152" s="146" t="s">
        <v>11</v>
      </c>
      <c r="C152" s="64" t="s">
        <v>25</v>
      </c>
      <c r="D152" s="51">
        <f>D153+D154+D155+D156</f>
        <v>209.6</v>
      </c>
      <c r="E152" s="51">
        <f t="shared" ref="E152:I152" si="69">E153+E154+E155+E156</f>
        <v>277.7</v>
      </c>
      <c r="F152" s="51">
        <f t="shared" si="69"/>
        <v>50</v>
      </c>
      <c r="G152" s="51">
        <f t="shared" si="69"/>
        <v>50</v>
      </c>
      <c r="H152" s="51">
        <f t="shared" si="69"/>
        <v>412.7</v>
      </c>
      <c r="I152" s="51">
        <f t="shared" si="69"/>
        <v>1000</v>
      </c>
      <c r="J152" s="79"/>
      <c r="K152" s="63"/>
    </row>
    <row r="153" spans="1:11" ht="15.75" x14ac:dyDescent="0.25">
      <c r="A153" s="141"/>
      <c r="B153" s="147"/>
      <c r="C153" s="50" t="s">
        <v>142</v>
      </c>
      <c r="D153" s="51">
        <v>0</v>
      </c>
      <c r="E153" s="51">
        <v>0</v>
      </c>
      <c r="F153" s="66">
        <v>0</v>
      </c>
      <c r="G153" s="66">
        <v>0</v>
      </c>
      <c r="H153" s="66">
        <v>0</v>
      </c>
      <c r="I153" s="66">
        <f t="shared" ref="I153:I156" si="70">SUM(D153:H153)</f>
        <v>0</v>
      </c>
      <c r="J153" s="79"/>
      <c r="K153" s="63"/>
    </row>
    <row r="154" spans="1:11" ht="15.75" x14ac:dyDescent="0.25">
      <c r="A154" s="141"/>
      <c r="B154" s="147"/>
      <c r="C154" s="50" t="s">
        <v>143</v>
      </c>
      <c r="D154" s="51">
        <v>0</v>
      </c>
      <c r="E154" s="51">
        <v>0</v>
      </c>
      <c r="F154" s="66">
        <v>0</v>
      </c>
      <c r="G154" s="66">
        <v>0</v>
      </c>
      <c r="H154" s="66">
        <v>0</v>
      </c>
      <c r="I154" s="66">
        <f t="shared" si="70"/>
        <v>0</v>
      </c>
      <c r="J154" s="79"/>
      <c r="K154" s="63"/>
    </row>
    <row r="155" spans="1:11" ht="15.75" x14ac:dyDescent="0.25">
      <c r="A155" s="141"/>
      <c r="B155" s="147"/>
      <c r="C155" s="64" t="s">
        <v>26</v>
      </c>
      <c r="D155" s="51">
        <v>209.6</v>
      </c>
      <c r="E155" s="51">
        <f>85.7+192</f>
        <v>277.7</v>
      </c>
      <c r="F155" s="66">
        <v>50</v>
      </c>
      <c r="G155" s="66">
        <v>50</v>
      </c>
      <c r="H155" s="66">
        <v>412.7</v>
      </c>
      <c r="I155" s="66">
        <f t="shared" si="70"/>
        <v>1000</v>
      </c>
      <c r="J155" s="79"/>
      <c r="K155" s="63"/>
    </row>
    <row r="156" spans="1:11" ht="15.75" x14ac:dyDescent="0.25">
      <c r="A156" s="142"/>
      <c r="B156" s="148"/>
      <c r="C156" s="64" t="s">
        <v>27</v>
      </c>
      <c r="D156" s="51">
        <v>0</v>
      </c>
      <c r="E156" s="51">
        <v>0</v>
      </c>
      <c r="F156" s="66">
        <v>0</v>
      </c>
      <c r="G156" s="66">
        <v>0</v>
      </c>
      <c r="H156" s="66">
        <v>0</v>
      </c>
      <c r="I156" s="66">
        <f t="shared" si="70"/>
        <v>0</v>
      </c>
      <c r="J156" s="79"/>
      <c r="K156" s="63"/>
    </row>
    <row r="157" spans="1:11" ht="15.75" x14ac:dyDescent="0.25">
      <c r="A157" s="140" t="s">
        <v>155</v>
      </c>
      <c r="B157" s="146" t="s">
        <v>175</v>
      </c>
      <c r="C157" s="64" t="s">
        <v>25</v>
      </c>
      <c r="D157" s="51">
        <f>D158+D159+D160+D161</f>
        <v>70</v>
      </c>
      <c r="E157" s="51">
        <f t="shared" ref="E157:I157" si="71">E158+E159+E160+E161</f>
        <v>70</v>
      </c>
      <c r="F157" s="51">
        <f t="shared" si="71"/>
        <v>70</v>
      </c>
      <c r="G157" s="51">
        <f t="shared" si="71"/>
        <v>70</v>
      </c>
      <c r="H157" s="51">
        <f t="shared" si="71"/>
        <v>79.3</v>
      </c>
      <c r="I157" s="51">
        <f t="shared" si="71"/>
        <v>359.3</v>
      </c>
      <c r="J157" s="79"/>
      <c r="K157" s="63"/>
    </row>
    <row r="158" spans="1:11" ht="15.75" x14ac:dyDescent="0.25">
      <c r="A158" s="141"/>
      <c r="B158" s="147"/>
      <c r="C158" s="50" t="s">
        <v>142</v>
      </c>
      <c r="D158" s="51">
        <v>0</v>
      </c>
      <c r="E158" s="51">
        <v>0</v>
      </c>
      <c r="F158" s="66">
        <v>0</v>
      </c>
      <c r="G158" s="66">
        <v>0</v>
      </c>
      <c r="H158" s="66">
        <v>0</v>
      </c>
      <c r="I158" s="66">
        <f t="shared" ref="I158:I161" si="72">SUM(D158:H158)</f>
        <v>0</v>
      </c>
      <c r="J158" s="79"/>
      <c r="K158" s="63"/>
    </row>
    <row r="159" spans="1:11" ht="15.75" x14ac:dyDescent="0.25">
      <c r="A159" s="141"/>
      <c r="B159" s="147"/>
      <c r="C159" s="50" t="s">
        <v>143</v>
      </c>
      <c r="D159" s="51">
        <v>0</v>
      </c>
      <c r="E159" s="51">
        <v>0</v>
      </c>
      <c r="F159" s="66">
        <v>0</v>
      </c>
      <c r="G159" s="66">
        <v>0</v>
      </c>
      <c r="H159" s="66">
        <v>0</v>
      </c>
      <c r="I159" s="66">
        <f t="shared" si="72"/>
        <v>0</v>
      </c>
      <c r="J159" s="79"/>
      <c r="K159" s="63"/>
    </row>
    <row r="160" spans="1:11" ht="15.75" x14ac:dyDescent="0.25">
      <c r="A160" s="141"/>
      <c r="B160" s="147"/>
      <c r="C160" s="64" t="s">
        <v>26</v>
      </c>
      <c r="D160" s="51">
        <v>70</v>
      </c>
      <c r="E160" s="51">
        <v>70</v>
      </c>
      <c r="F160" s="66">
        <v>70</v>
      </c>
      <c r="G160" s="66">
        <v>70</v>
      </c>
      <c r="H160" s="66">
        <v>79.3</v>
      </c>
      <c r="I160" s="66">
        <f t="shared" si="72"/>
        <v>359.3</v>
      </c>
      <c r="J160" s="79"/>
      <c r="K160" s="63"/>
    </row>
    <row r="161" spans="1:11" ht="15.75" x14ac:dyDescent="0.25">
      <c r="A161" s="142"/>
      <c r="B161" s="148"/>
      <c r="C161" s="64" t="s">
        <v>27</v>
      </c>
      <c r="D161" s="51">
        <v>0</v>
      </c>
      <c r="E161" s="51">
        <v>0</v>
      </c>
      <c r="F161" s="66">
        <v>0</v>
      </c>
      <c r="G161" s="66">
        <v>0</v>
      </c>
      <c r="H161" s="66">
        <v>0</v>
      </c>
      <c r="I161" s="66">
        <f t="shared" si="72"/>
        <v>0</v>
      </c>
      <c r="J161" s="79"/>
      <c r="K161" s="63"/>
    </row>
    <row r="162" spans="1:11" ht="15.75" x14ac:dyDescent="0.25">
      <c r="A162" s="140" t="s">
        <v>103</v>
      </c>
      <c r="B162" s="146" t="s">
        <v>82</v>
      </c>
      <c r="C162" s="64" t="s">
        <v>25</v>
      </c>
      <c r="D162" s="51">
        <f>D163+D164+D165+D166</f>
        <v>2832.71</v>
      </c>
      <c r="E162" s="51">
        <f t="shared" ref="E162:I162" si="73">E163+E164+E165+E166</f>
        <v>720</v>
      </c>
      <c r="F162" s="51">
        <f t="shared" si="73"/>
        <v>50</v>
      </c>
      <c r="G162" s="51">
        <f t="shared" si="73"/>
        <v>50</v>
      </c>
      <c r="H162" s="51">
        <f t="shared" si="73"/>
        <v>200</v>
      </c>
      <c r="I162" s="51">
        <f t="shared" si="73"/>
        <v>3852.71</v>
      </c>
      <c r="J162" s="79"/>
      <c r="K162" s="63"/>
    </row>
    <row r="163" spans="1:11" ht="15.75" x14ac:dyDescent="0.25">
      <c r="A163" s="141"/>
      <c r="B163" s="147"/>
      <c r="C163" s="50" t="s">
        <v>142</v>
      </c>
      <c r="D163" s="51">
        <v>0</v>
      </c>
      <c r="E163" s="51">
        <v>0</v>
      </c>
      <c r="F163" s="66">
        <v>0</v>
      </c>
      <c r="G163" s="66">
        <v>0</v>
      </c>
      <c r="H163" s="66">
        <v>0</v>
      </c>
      <c r="I163" s="66">
        <f t="shared" ref="I163:I166" si="74">SUM(D163:H163)</f>
        <v>0</v>
      </c>
      <c r="J163" s="79"/>
      <c r="K163" s="63"/>
    </row>
    <row r="164" spans="1:11" ht="15.75" x14ac:dyDescent="0.25">
      <c r="A164" s="141"/>
      <c r="B164" s="147"/>
      <c r="C164" s="50" t="s">
        <v>143</v>
      </c>
      <c r="D164" s="51">
        <v>0</v>
      </c>
      <c r="E164" s="51">
        <v>0</v>
      </c>
      <c r="F164" s="66">
        <v>0</v>
      </c>
      <c r="G164" s="66">
        <v>0</v>
      </c>
      <c r="H164" s="66">
        <v>0</v>
      </c>
      <c r="I164" s="66">
        <f t="shared" si="74"/>
        <v>0</v>
      </c>
      <c r="J164" s="79"/>
      <c r="K164" s="63"/>
    </row>
    <row r="165" spans="1:11" ht="39.75" customHeight="1" x14ac:dyDescent="0.25">
      <c r="A165" s="141"/>
      <c r="B165" s="147"/>
      <c r="C165" s="64" t="s">
        <v>26</v>
      </c>
      <c r="D165" s="51">
        <f>200+2632.71</f>
        <v>2832.71</v>
      </c>
      <c r="E165" s="51">
        <f>100+620</f>
        <v>720</v>
      </c>
      <c r="F165" s="66">
        <v>50</v>
      </c>
      <c r="G165" s="66">
        <v>50</v>
      </c>
      <c r="H165" s="66">
        <v>200</v>
      </c>
      <c r="I165" s="66">
        <f t="shared" si="74"/>
        <v>3852.71</v>
      </c>
      <c r="J165" s="79"/>
      <c r="K165" s="63"/>
    </row>
    <row r="166" spans="1:11" ht="15.75" x14ac:dyDescent="0.25">
      <c r="A166" s="142"/>
      <c r="B166" s="148"/>
      <c r="C166" s="64" t="s">
        <v>27</v>
      </c>
      <c r="D166" s="51">
        <v>0</v>
      </c>
      <c r="E166" s="51">
        <v>0</v>
      </c>
      <c r="F166" s="66">
        <v>0</v>
      </c>
      <c r="G166" s="66">
        <v>0</v>
      </c>
      <c r="H166" s="66">
        <v>0</v>
      </c>
      <c r="I166" s="66">
        <f t="shared" si="74"/>
        <v>0</v>
      </c>
      <c r="J166" s="79"/>
      <c r="K166" s="63"/>
    </row>
    <row r="167" spans="1:11" ht="15.75" x14ac:dyDescent="0.25">
      <c r="A167" s="140" t="s">
        <v>104</v>
      </c>
      <c r="B167" s="146" t="s">
        <v>37</v>
      </c>
      <c r="C167" s="64" t="s">
        <v>25</v>
      </c>
      <c r="D167" s="51">
        <f>D168+D169+D170+D171</f>
        <v>0</v>
      </c>
      <c r="E167" s="51">
        <f t="shared" ref="E167:I167" si="75">E168+E169+E170+E171</f>
        <v>0</v>
      </c>
      <c r="F167" s="51">
        <f t="shared" si="75"/>
        <v>0</v>
      </c>
      <c r="G167" s="51">
        <f t="shared" si="75"/>
        <v>0</v>
      </c>
      <c r="H167" s="51">
        <f t="shared" si="75"/>
        <v>0</v>
      </c>
      <c r="I167" s="51">
        <f t="shared" si="75"/>
        <v>0</v>
      </c>
      <c r="J167" s="79"/>
      <c r="K167" s="63"/>
    </row>
    <row r="168" spans="1:11" ht="15.75" x14ac:dyDescent="0.25">
      <c r="A168" s="141"/>
      <c r="B168" s="147"/>
      <c r="C168" s="50" t="s">
        <v>142</v>
      </c>
      <c r="D168" s="51">
        <v>0</v>
      </c>
      <c r="E168" s="51">
        <v>0</v>
      </c>
      <c r="F168" s="66">
        <v>0</v>
      </c>
      <c r="G168" s="66">
        <v>0</v>
      </c>
      <c r="H168" s="66">
        <v>0</v>
      </c>
      <c r="I168" s="66">
        <f t="shared" ref="I168:I171" si="76">SUM(D168:H168)</f>
        <v>0</v>
      </c>
      <c r="J168" s="79"/>
      <c r="K168" s="63"/>
    </row>
    <row r="169" spans="1:11" ht="15.75" x14ac:dyDescent="0.25">
      <c r="A169" s="141"/>
      <c r="B169" s="147"/>
      <c r="C169" s="50" t="s">
        <v>143</v>
      </c>
      <c r="D169" s="51">
        <v>0</v>
      </c>
      <c r="E169" s="51">
        <v>0</v>
      </c>
      <c r="F169" s="66">
        <v>0</v>
      </c>
      <c r="G169" s="66">
        <v>0</v>
      </c>
      <c r="H169" s="66">
        <v>0</v>
      </c>
      <c r="I169" s="66">
        <f t="shared" si="76"/>
        <v>0</v>
      </c>
      <c r="J169" s="79"/>
      <c r="K169" s="63"/>
    </row>
    <row r="170" spans="1:11" ht="15.75" x14ac:dyDescent="0.25">
      <c r="A170" s="141"/>
      <c r="B170" s="147"/>
      <c r="C170" s="64" t="s">
        <v>26</v>
      </c>
      <c r="D170" s="51">
        <v>0</v>
      </c>
      <c r="E170" s="51">
        <v>0</v>
      </c>
      <c r="F170" s="66">
        <v>0</v>
      </c>
      <c r="G170" s="66">
        <v>0</v>
      </c>
      <c r="H170" s="66">
        <v>0</v>
      </c>
      <c r="I170" s="66">
        <f t="shared" si="76"/>
        <v>0</v>
      </c>
      <c r="J170" s="79"/>
      <c r="K170" s="63"/>
    </row>
    <row r="171" spans="1:11" ht="15.75" x14ac:dyDescent="0.25">
      <c r="A171" s="142"/>
      <c r="B171" s="148"/>
      <c r="C171" s="64" t="s">
        <v>27</v>
      </c>
      <c r="D171" s="51">
        <v>0</v>
      </c>
      <c r="E171" s="51">
        <v>0</v>
      </c>
      <c r="F171" s="66">
        <v>0</v>
      </c>
      <c r="G171" s="66">
        <v>0</v>
      </c>
      <c r="H171" s="66">
        <v>0</v>
      </c>
      <c r="I171" s="66">
        <f t="shared" si="76"/>
        <v>0</v>
      </c>
      <c r="J171" s="79"/>
      <c r="K171" s="63"/>
    </row>
    <row r="172" spans="1:11" ht="24" customHeight="1" x14ac:dyDescent="0.25">
      <c r="A172" s="138" t="s">
        <v>105</v>
      </c>
      <c r="B172" s="149" t="s">
        <v>34</v>
      </c>
      <c r="C172" s="64" t="s">
        <v>25</v>
      </c>
      <c r="D172" s="51">
        <f>D173+D174+D175+D176</f>
        <v>0</v>
      </c>
      <c r="E172" s="51">
        <f t="shared" ref="E172:I172" si="77">E173+E174+E175+E176</f>
        <v>1879.89</v>
      </c>
      <c r="F172" s="51">
        <f t="shared" si="77"/>
        <v>0</v>
      </c>
      <c r="G172" s="51">
        <f t="shared" si="77"/>
        <v>0</v>
      </c>
      <c r="H172" s="51">
        <f t="shared" si="77"/>
        <v>0</v>
      </c>
      <c r="I172" s="51">
        <f t="shared" si="77"/>
        <v>1879.89</v>
      </c>
      <c r="J172" s="79"/>
      <c r="K172" s="63"/>
    </row>
    <row r="173" spans="1:11" ht="21.75" customHeight="1" x14ac:dyDescent="0.25">
      <c r="A173" s="138"/>
      <c r="B173" s="149"/>
      <c r="C173" s="50" t="s">
        <v>142</v>
      </c>
      <c r="D173" s="51">
        <v>0</v>
      </c>
      <c r="E173" s="51">
        <v>0</v>
      </c>
      <c r="F173" s="66">
        <v>0</v>
      </c>
      <c r="G173" s="66">
        <v>0</v>
      </c>
      <c r="H173" s="66">
        <v>0</v>
      </c>
      <c r="I173" s="66">
        <f t="shared" si="54"/>
        <v>0</v>
      </c>
      <c r="J173" s="79"/>
      <c r="K173" s="63"/>
    </row>
    <row r="174" spans="1:11" ht="21" customHeight="1" x14ac:dyDescent="0.25">
      <c r="A174" s="138"/>
      <c r="B174" s="149"/>
      <c r="C174" s="50" t="s">
        <v>143</v>
      </c>
      <c r="D174" s="51">
        <v>0</v>
      </c>
      <c r="E174" s="51">
        <v>0</v>
      </c>
      <c r="F174" s="66">
        <v>0</v>
      </c>
      <c r="G174" s="66">
        <v>0</v>
      </c>
      <c r="H174" s="66">
        <v>0</v>
      </c>
      <c r="I174" s="66">
        <f t="shared" si="54"/>
        <v>0</v>
      </c>
      <c r="J174" s="79"/>
      <c r="K174" s="63"/>
    </row>
    <row r="175" spans="1:11" ht="15.75" x14ac:dyDescent="0.25">
      <c r="A175" s="138"/>
      <c r="B175" s="149"/>
      <c r="C175" s="64" t="s">
        <v>26</v>
      </c>
      <c r="D175" s="51">
        <v>0</v>
      </c>
      <c r="E175" s="51">
        <f>0+1285.89+594</f>
        <v>1879.89</v>
      </c>
      <c r="F175" s="66">
        <v>0</v>
      </c>
      <c r="G175" s="66">
        <v>0</v>
      </c>
      <c r="H175" s="66">
        <v>0</v>
      </c>
      <c r="I175" s="66">
        <f t="shared" si="54"/>
        <v>1879.89</v>
      </c>
      <c r="J175" s="79"/>
      <c r="K175" s="63"/>
    </row>
    <row r="176" spans="1:11" ht="20.25" customHeight="1" x14ac:dyDescent="0.25">
      <c r="A176" s="138"/>
      <c r="B176" s="149"/>
      <c r="C176" s="64" t="s">
        <v>27</v>
      </c>
      <c r="D176" s="51">
        <v>0</v>
      </c>
      <c r="E176" s="51">
        <v>0</v>
      </c>
      <c r="F176" s="66">
        <v>0</v>
      </c>
      <c r="G176" s="66">
        <v>0</v>
      </c>
      <c r="H176" s="66">
        <v>0</v>
      </c>
      <c r="I176" s="66">
        <f t="shared" si="54"/>
        <v>0</v>
      </c>
      <c r="J176" s="79"/>
      <c r="K176" s="63"/>
    </row>
    <row r="177" spans="1:11" ht="22.5" customHeight="1" x14ac:dyDescent="0.25">
      <c r="A177" s="167" t="s">
        <v>29</v>
      </c>
      <c r="B177" s="139" t="s">
        <v>123</v>
      </c>
      <c r="C177" s="60" t="s">
        <v>25</v>
      </c>
      <c r="D177" s="61">
        <f>D178+D179+D180+D181</f>
        <v>8964.76</v>
      </c>
      <c r="E177" s="61">
        <f t="shared" ref="E177:H177" si="78">E178+E179+E180+E181</f>
        <v>8746.7999999999993</v>
      </c>
      <c r="F177" s="61">
        <f t="shared" si="78"/>
        <v>6226.25</v>
      </c>
      <c r="G177" s="61">
        <f t="shared" si="78"/>
        <v>6226.25</v>
      </c>
      <c r="H177" s="61">
        <f t="shared" si="78"/>
        <v>6226.25</v>
      </c>
      <c r="I177" s="61">
        <f>SUM(D177:H177)</f>
        <v>36390.31</v>
      </c>
      <c r="J177" s="78"/>
      <c r="K177" s="63"/>
    </row>
    <row r="178" spans="1:11" ht="19.5" customHeight="1" x14ac:dyDescent="0.25">
      <c r="A178" s="167"/>
      <c r="B178" s="139"/>
      <c r="C178" s="62" t="s">
        <v>142</v>
      </c>
      <c r="D178" s="61">
        <f>D183+D193</f>
        <v>0</v>
      </c>
      <c r="E178" s="61">
        <f t="shared" ref="E178:H178" si="79">E183+E193</f>
        <v>0</v>
      </c>
      <c r="F178" s="61">
        <f t="shared" si="79"/>
        <v>0</v>
      </c>
      <c r="G178" s="61">
        <f t="shared" si="79"/>
        <v>0</v>
      </c>
      <c r="H178" s="61">
        <f t="shared" si="79"/>
        <v>0</v>
      </c>
      <c r="I178" s="61">
        <f>SUM(D178:H178)</f>
        <v>0</v>
      </c>
      <c r="J178" s="78"/>
      <c r="K178" s="63"/>
    </row>
    <row r="179" spans="1:11" ht="19.5" customHeight="1" x14ac:dyDescent="0.25">
      <c r="A179" s="167"/>
      <c r="B179" s="139"/>
      <c r="C179" s="62" t="s">
        <v>143</v>
      </c>
      <c r="D179" s="61">
        <f>D189+D184</f>
        <v>8964.76</v>
      </c>
      <c r="E179" s="61">
        <f t="shared" ref="E179:H179" si="80">E189+E184</f>
        <v>8746.7999999999993</v>
      </c>
      <c r="F179" s="61">
        <f t="shared" si="80"/>
        <v>6226.25</v>
      </c>
      <c r="G179" s="61">
        <f t="shared" si="80"/>
        <v>6226.25</v>
      </c>
      <c r="H179" s="61">
        <f t="shared" si="80"/>
        <v>6226.25</v>
      </c>
      <c r="I179" s="61">
        <f>SUM(D179:H179)</f>
        <v>36390.31</v>
      </c>
      <c r="J179" s="78"/>
      <c r="K179" s="63"/>
    </row>
    <row r="180" spans="1:11" ht="20.25" customHeight="1" x14ac:dyDescent="0.25">
      <c r="A180" s="167"/>
      <c r="B180" s="139"/>
      <c r="C180" s="60" t="s">
        <v>26</v>
      </c>
      <c r="D180" s="61">
        <f>D185+D195</f>
        <v>0</v>
      </c>
      <c r="E180" s="61">
        <v>0</v>
      </c>
      <c r="F180" s="61">
        <f>F185</f>
        <v>0</v>
      </c>
      <c r="G180" s="61">
        <v>0</v>
      </c>
      <c r="H180" s="61">
        <v>0</v>
      </c>
      <c r="I180" s="61">
        <f>SUM(D180:H180)</f>
        <v>0</v>
      </c>
      <c r="J180" s="78"/>
      <c r="K180" s="63"/>
    </row>
    <row r="181" spans="1:11" ht="24" customHeight="1" x14ac:dyDescent="0.25">
      <c r="A181" s="167"/>
      <c r="B181" s="139"/>
      <c r="C181" s="60" t="s">
        <v>27</v>
      </c>
      <c r="D181" s="61">
        <f>D186+D191</f>
        <v>0</v>
      </c>
      <c r="E181" s="61">
        <f t="shared" ref="E181:H181" si="81">E186+E191</f>
        <v>0</v>
      </c>
      <c r="F181" s="61">
        <f t="shared" si="81"/>
        <v>0</v>
      </c>
      <c r="G181" s="61">
        <f t="shared" si="81"/>
        <v>0</v>
      </c>
      <c r="H181" s="61">
        <f t="shared" si="81"/>
        <v>0</v>
      </c>
      <c r="I181" s="61">
        <f>SUM(D181:H181)</f>
        <v>0</v>
      </c>
      <c r="J181" s="78"/>
      <c r="K181" s="63"/>
    </row>
    <row r="182" spans="1:11" ht="23.25" customHeight="1" x14ac:dyDescent="0.25">
      <c r="A182" s="138" t="s">
        <v>156</v>
      </c>
      <c r="B182" s="149" t="s">
        <v>157</v>
      </c>
      <c r="C182" s="64" t="s">
        <v>25</v>
      </c>
      <c r="D182" s="51">
        <f>D183+D184+D185+D186</f>
        <v>8964.76</v>
      </c>
      <c r="E182" s="51">
        <f t="shared" ref="E182:I182" si="82">E183+E184+E185+E186</f>
        <v>6226.25</v>
      </c>
      <c r="F182" s="51">
        <f t="shared" si="82"/>
        <v>6226.25</v>
      </c>
      <c r="G182" s="51">
        <f t="shared" si="82"/>
        <v>6226.25</v>
      </c>
      <c r="H182" s="51">
        <f t="shared" si="82"/>
        <v>6226.25</v>
      </c>
      <c r="I182" s="51">
        <f t="shared" si="82"/>
        <v>33869.760000000002</v>
      </c>
      <c r="J182" s="79"/>
      <c r="K182" s="63"/>
    </row>
    <row r="183" spans="1:11" ht="21" customHeight="1" x14ac:dyDescent="0.25">
      <c r="A183" s="138"/>
      <c r="B183" s="149"/>
      <c r="C183" s="50" t="s">
        <v>142</v>
      </c>
      <c r="D183" s="51">
        <v>0</v>
      </c>
      <c r="E183" s="51">
        <v>0</v>
      </c>
      <c r="F183" s="66">
        <v>0</v>
      </c>
      <c r="G183" s="66">
        <v>0</v>
      </c>
      <c r="H183" s="66">
        <v>0</v>
      </c>
      <c r="I183" s="66">
        <f t="shared" si="54"/>
        <v>0</v>
      </c>
      <c r="J183" s="79"/>
      <c r="K183" s="63"/>
    </row>
    <row r="184" spans="1:11" ht="22.5" customHeight="1" x14ac:dyDescent="0.25">
      <c r="A184" s="138"/>
      <c r="B184" s="149"/>
      <c r="C184" s="50" t="s">
        <v>143</v>
      </c>
      <c r="D184" s="51">
        <v>8964.76</v>
      </c>
      <c r="E184" s="51">
        <v>6226.25</v>
      </c>
      <c r="F184" s="51">
        <v>6226.25</v>
      </c>
      <c r="G184" s="51">
        <v>6226.25</v>
      </c>
      <c r="H184" s="51">
        <v>6226.25</v>
      </c>
      <c r="I184" s="66">
        <f t="shared" si="54"/>
        <v>33869.760000000002</v>
      </c>
      <c r="J184" s="79"/>
      <c r="K184" s="63"/>
    </row>
    <row r="185" spans="1:11" ht="15.75" x14ac:dyDescent="0.25">
      <c r="A185" s="138"/>
      <c r="B185" s="149"/>
      <c r="C185" s="64" t="s">
        <v>26</v>
      </c>
      <c r="D185" s="51">
        <v>0</v>
      </c>
      <c r="E185" s="51">
        <v>0</v>
      </c>
      <c r="F185" s="66">
        <v>0</v>
      </c>
      <c r="G185" s="66">
        <v>0</v>
      </c>
      <c r="H185" s="66">
        <v>0</v>
      </c>
      <c r="I185" s="66">
        <f t="shared" si="54"/>
        <v>0</v>
      </c>
      <c r="J185" s="79"/>
      <c r="K185" s="63"/>
    </row>
    <row r="186" spans="1:11" ht="15.75" x14ac:dyDescent="0.25">
      <c r="A186" s="138"/>
      <c r="B186" s="149"/>
      <c r="C186" s="64" t="s">
        <v>27</v>
      </c>
      <c r="D186" s="51">
        <v>0</v>
      </c>
      <c r="E186" s="51">
        <v>0</v>
      </c>
      <c r="F186" s="66">
        <v>0</v>
      </c>
      <c r="G186" s="66">
        <v>0</v>
      </c>
      <c r="H186" s="66">
        <v>0</v>
      </c>
      <c r="I186" s="66">
        <f t="shared" si="54"/>
        <v>0</v>
      </c>
      <c r="J186" s="79"/>
      <c r="K186" s="63"/>
    </row>
    <row r="187" spans="1:11" ht="20.25" customHeight="1" x14ac:dyDescent="0.25">
      <c r="A187" s="138" t="s">
        <v>158</v>
      </c>
      <c r="B187" s="149" t="s">
        <v>159</v>
      </c>
      <c r="C187" s="64" t="s">
        <v>25</v>
      </c>
      <c r="D187" s="51">
        <f>D188+D189+D190+D191</f>
        <v>0</v>
      </c>
      <c r="E187" s="51">
        <f t="shared" ref="E187:I187" si="83">E188+E189+E190+E191</f>
        <v>2520.5500000000002</v>
      </c>
      <c r="F187" s="51">
        <f t="shared" si="83"/>
        <v>0</v>
      </c>
      <c r="G187" s="51">
        <f t="shared" si="83"/>
        <v>0</v>
      </c>
      <c r="H187" s="51">
        <f t="shared" si="83"/>
        <v>0</v>
      </c>
      <c r="I187" s="51">
        <f t="shared" si="83"/>
        <v>2520.5500000000002</v>
      </c>
      <c r="J187" s="79"/>
      <c r="K187" s="63"/>
    </row>
    <row r="188" spans="1:11" ht="14.25" customHeight="1" x14ac:dyDescent="0.25">
      <c r="A188" s="138"/>
      <c r="B188" s="149"/>
      <c r="C188" s="50" t="s">
        <v>142</v>
      </c>
      <c r="D188" s="51">
        <v>0</v>
      </c>
      <c r="E188" s="51">
        <v>0</v>
      </c>
      <c r="F188" s="66">
        <v>0</v>
      </c>
      <c r="G188" s="66">
        <v>0</v>
      </c>
      <c r="H188" s="66">
        <v>0</v>
      </c>
      <c r="I188" s="66">
        <f t="shared" si="54"/>
        <v>0</v>
      </c>
      <c r="J188" s="79"/>
      <c r="K188" s="63"/>
    </row>
    <row r="189" spans="1:11" ht="20.25" customHeight="1" x14ac:dyDescent="0.25">
      <c r="A189" s="138"/>
      <c r="B189" s="149"/>
      <c r="C189" s="50" t="s">
        <v>143</v>
      </c>
      <c r="D189" s="51">
        <v>0</v>
      </c>
      <c r="E189" s="51">
        <f>1689.72+830.83</f>
        <v>2520.5500000000002</v>
      </c>
      <c r="F189" s="51">
        <v>0</v>
      </c>
      <c r="G189" s="51">
        <v>0</v>
      </c>
      <c r="H189" s="51">
        <v>0</v>
      </c>
      <c r="I189" s="66">
        <f t="shared" si="54"/>
        <v>2520.5500000000002</v>
      </c>
      <c r="J189" s="79"/>
      <c r="K189" s="63"/>
    </row>
    <row r="190" spans="1:11" ht="15.75" x14ac:dyDescent="0.25">
      <c r="A190" s="138"/>
      <c r="B190" s="149"/>
      <c r="C190" s="64" t="s">
        <v>26</v>
      </c>
      <c r="D190" s="51">
        <v>0</v>
      </c>
      <c r="E190" s="51">
        <v>0</v>
      </c>
      <c r="F190" s="66">
        <v>0</v>
      </c>
      <c r="G190" s="66">
        <v>0</v>
      </c>
      <c r="H190" s="66">
        <v>0</v>
      </c>
      <c r="I190" s="66">
        <f t="shared" si="54"/>
        <v>0</v>
      </c>
      <c r="J190" s="79"/>
      <c r="K190" s="63"/>
    </row>
    <row r="191" spans="1:11" ht="15.75" customHeight="1" x14ac:dyDescent="0.25">
      <c r="A191" s="138"/>
      <c r="B191" s="149"/>
      <c r="C191" s="64" t="s">
        <v>27</v>
      </c>
      <c r="D191" s="51">
        <v>0</v>
      </c>
      <c r="E191" s="51">
        <v>0</v>
      </c>
      <c r="F191" s="66">
        <v>0</v>
      </c>
      <c r="G191" s="66">
        <v>0</v>
      </c>
      <c r="H191" s="66">
        <v>0</v>
      </c>
      <c r="I191" s="66">
        <f t="shared" si="54"/>
        <v>0</v>
      </c>
      <c r="J191" s="79"/>
      <c r="K191" s="63"/>
    </row>
    <row r="192" spans="1:11" ht="15.75" customHeight="1" x14ac:dyDescent="0.25">
      <c r="A192" s="140" t="s">
        <v>215</v>
      </c>
      <c r="B192" s="168" t="s">
        <v>206</v>
      </c>
      <c r="C192" s="60" t="s">
        <v>25</v>
      </c>
      <c r="D192" s="61">
        <f>D193+D194+D195+D196</f>
        <v>0</v>
      </c>
      <c r="E192" s="61">
        <f t="shared" ref="E192:I192" si="84">E193+E194+E195+E196</f>
        <v>3167.1099999999997</v>
      </c>
      <c r="F192" s="61">
        <f t="shared" si="84"/>
        <v>2263.42</v>
      </c>
      <c r="G192" s="61">
        <f t="shared" si="84"/>
        <v>2186.84</v>
      </c>
      <c r="H192" s="61">
        <f t="shared" si="84"/>
        <v>100</v>
      </c>
      <c r="I192" s="61">
        <f t="shared" si="84"/>
        <v>7717.3700000000008</v>
      </c>
      <c r="J192" s="78"/>
      <c r="K192" s="63"/>
    </row>
    <row r="193" spans="1:11" ht="15.75" customHeight="1" x14ac:dyDescent="0.25">
      <c r="A193" s="141"/>
      <c r="B193" s="169"/>
      <c r="C193" s="62" t="s">
        <v>142</v>
      </c>
      <c r="D193" s="61">
        <v>0</v>
      </c>
      <c r="E193" s="61">
        <v>0</v>
      </c>
      <c r="F193" s="61">
        <f>F198</f>
        <v>0</v>
      </c>
      <c r="G193" s="61">
        <v>0</v>
      </c>
      <c r="H193" s="61">
        <v>0</v>
      </c>
      <c r="I193" s="61">
        <v>0</v>
      </c>
      <c r="J193" s="78"/>
      <c r="K193" s="63"/>
    </row>
    <row r="194" spans="1:11" ht="15.75" customHeight="1" x14ac:dyDescent="0.25">
      <c r="A194" s="141"/>
      <c r="B194" s="169"/>
      <c r="C194" s="62" t="s">
        <v>143</v>
      </c>
      <c r="D194" s="61">
        <v>0</v>
      </c>
      <c r="E194" s="105">
        <f>E199</f>
        <v>2383.14</v>
      </c>
      <c r="F194" s="67">
        <f>F199</f>
        <v>2229.0500000000002</v>
      </c>
      <c r="G194" s="67">
        <v>2186.84</v>
      </c>
      <c r="H194" s="67">
        <v>0</v>
      </c>
      <c r="I194" s="67">
        <f>SUM(D194:H194)</f>
        <v>6799.0300000000007</v>
      </c>
      <c r="J194" s="76"/>
      <c r="K194" s="63"/>
    </row>
    <row r="195" spans="1:11" ht="15.75" customHeight="1" x14ac:dyDescent="0.25">
      <c r="A195" s="141"/>
      <c r="B195" s="169"/>
      <c r="C195" s="60" t="s">
        <v>26</v>
      </c>
      <c r="D195" s="61">
        <v>0</v>
      </c>
      <c r="E195" s="61">
        <f>E200</f>
        <v>783.97</v>
      </c>
      <c r="F195" s="67">
        <f>F200</f>
        <v>34.369999999999997</v>
      </c>
      <c r="G195" s="67">
        <v>0</v>
      </c>
      <c r="H195" s="67">
        <v>100</v>
      </c>
      <c r="I195" s="67">
        <f>SUM(D195:H195)</f>
        <v>918.34</v>
      </c>
      <c r="J195" s="78"/>
      <c r="K195" s="63"/>
    </row>
    <row r="196" spans="1:11" ht="15.75" customHeight="1" x14ac:dyDescent="0.25">
      <c r="A196" s="142"/>
      <c r="B196" s="170"/>
      <c r="C196" s="60" t="s">
        <v>27</v>
      </c>
      <c r="D196" s="61">
        <v>0</v>
      </c>
      <c r="E196" s="61">
        <v>0</v>
      </c>
      <c r="F196" s="67">
        <f>F201</f>
        <v>0</v>
      </c>
      <c r="G196" s="67">
        <v>0</v>
      </c>
      <c r="H196" s="67">
        <v>0</v>
      </c>
      <c r="I196" s="67">
        <f>SUM(D196:H196)</f>
        <v>0</v>
      </c>
      <c r="J196" s="78"/>
      <c r="K196" s="63"/>
    </row>
    <row r="197" spans="1:11" ht="15.75" customHeight="1" x14ac:dyDescent="0.25">
      <c r="A197" s="140" t="s">
        <v>216</v>
      </c>
      <c r="B197" s="133" t="s">
        <v>207</v>
      </c>
      <c r="C197" s="60" t="s">
        <v>25</v>
      </c>
      <c r="D197" s="61">
        <f>D198+D199+D200+D201</f>
        <v>0</v>
      </c>
      <c r="E197" s="61">
        <f t="shared" ref="E197:I197" si="85">E198+E199+E200+E201</f>
        <v>3167.1099999999997</v>
      </c>
      <c r="F197" s="61">
        <f t="shared" si="85"/>
        <v>2263.42</v>
      </c>
      <c r="G197" s="61">
        <f t="shared" si="85"/>
        <v>2186.84</v>
      </c>
      <c r="H197" s="61">
        <f t="shared" si="85"/>
        <v>100</v>
      </c>
      <c r="I197" s="61">
        <f t="shared" si="85"/>
        <v>7717.3700000000008</v>
      </c>
      <c r="J197" s="78"/>
      <c r="K197" s="63"/>
    </row>
    <row r="198" spans="1:11" ht="15.75" customHeight="1" x14ac:dyDescent="0.25">
      <c r="A198" s="141"/>
      <c r="B198" s="134"/>
      <c r="C198" s="50" t="s">
        <v>142</v>
      </c>
      <c r="D198" s="51">
        <v>0</v>
      </c>
      <c r="E198" s="51">
        <v>0</v>
      </c>
      <c r="F198" s="66">
        <v>0</v>
      </c>
      <c r="G198" s="66">
        <v>0</v>
      </c>
      <c r="H198" s="66">
        <v>0</v>
      </c>
      <c r="I198" s="66">
        <f>SUM(D198:H198)</f>
        <v>0</v>
      </c>
      <c r="J198" s="79"/>
      <c r="K198" s="63"/>
    </row>
    <row r="199" spans="1:11" ht="15.75" customHeight="1" x14ac:dyDescent="0.25">
      <c r="A199" s="141"/>
      <c r="B199" s="134"/>
      <c r="C199" s="50" t="s">
        <v>143</v>
      </c>
      <c r="D199" s="51">
        <v>0</v>
      </c>
      <c r="E199" s="106">
        <v>2383.14</v>
      </c>
      <c r="F199" s="66">
        <v>2229.0500000000002</v>
      </c>
      <c r="G199" s="66">
        <v>2186.84</v>
      </c>
      <c r="H199" s="66">
        <v>0</v>
      </c>
      <c r="I199" s="66">
        <f t="shared" ref="I199:I201" si="86">SUM(D199:H199)</f>
        <v>6799.0300000000007</v>
      </c>
      <c r="J199" s="92"/>
      <c r="K199" s="63"/>
    </row>
    <row r="200" spans="1:11" ht="15.75" customHeight="1" x14ac:dyDescent="0.25">
      <c r="A200" s="141"/>
      <c r="B200" s="134"/>
      <c r="C200" s="64" t="s">
        <v>26</v>
      </c>
      <c r="D200" s="51">
        <v>0</v>
      </c>
      <c r="E200" s="51">
        <f>122.1+661.87</f>
        <v>783.97</v>
      </c>
      <c r="F200" s="66">
        <f>0+34.37</f>
        <v>34.369999999999997</v>
      </c>
      <c r="G200" s="66">
        <v>0</v>
      </c>
      <c r="H200" s="66">
        <v>100</v>
      </c>
      <c r="I200" s="66">
        <f t="shared" si="86"/>
        <v>918.34</v>
      </c>
      <c r="J200" s="79"/>
      <c r="K200" s="63"/>
    </row>
    <row r="201" spans="1:11" ht="15.75" customHeight="1" x14ac:dyDescent="0.25">
      <c r="A201" s="142"/>
      <c r="B201" s="135"/>
      <c r="C201" s="64" t="s">
        <v>27</v>
      </c>
      <c r="D201" s="51">
        <v>0</v>
      </c>
      <c r="E201" s="51">
        <v>0</v>
      </c>
      <c r="F201" s="66">
        <v>0</v>
      </c>
      <c r="G201" s="66">
        <v>0</v>
      </c>
      <c r="H201" s="66">
        <v>0</v>
      </c>
      <c r="I201" s="66">
        <f t="shared" si="86"/>
        <v>0</v>
      </c>
      <c r="J201" s="79"/>
      <c r="K201" s="63"/>
    </row>
    <row r="202" spans="1:11" ht="21.75" customHeight="1" x14ac:dyDescent="0.25">
      <c r="A202" s="167" t="s">
        <v>160</v>
      </c>
      <c r="B202" s="139" t="s">
        <v>192</v>
      </c>
      <c r="C202" s="60" t="s">
        <v>25</v>
      </c>
      <c r="D202" s="61">
        <f>D207+D237+D272</f>
        <v>28739.599999999999</v>
      </c>
      <c r="E202" s="61">
        <f>E207+E237+E272+E267</f>
        <v>24173.790000000005</v>
      </c>
      <c r="F202" s="61">
        <f>F207+F237+F272+F267</f>
        <v>18276.310000000001</v>
      </c>
      <c r="G202" s="61">
        <f>G207+G237+G272+G267</f>
        <v>18717.09</v>
      </c>
      <c r="H202" s="61">
        <f>H207+H237+H272+H267</f>
        <v>23981.3</v>
      </c>
      <c r="I202" s="61">
        <f>I207+I237+I272+I257+I267</f>
        <v>114013.74</v>
      </c>
      <c r="J202" s="78"/>
      <c r="K202" s="63"/>
    </row>
    <row r="203" spans="1:11" ht="27" customHeight="1" x14ac:dyDescent="0.25">
      <c r="A203" s="167"/>
      <c r="B203" s="139"/>
      <c r="C203" s="62" t="s">
        <v>142</v>
      </c>
      <c r="D203" s="61">
        <f>D208+D238+D273</f>
        <v>0</v>
      </c>
      <c r="E203" s="61">
        <f t="shared" ref="E203:I204" si="87">E208+E238+E273</f>
        <v>0</v>
      </c>
      <c r="F203" s="61">
        <f t="shared" si="87"/>
        <v>0</v>
      </c>
      <c r="G203" s="61">
        <f t="shared" si="87"/>
        <v>0</v>
      </c>
      <c r="H203" s="61">
        <f t="shared" si="87"/>
        <v>0</v>
      </c>
      <c r="I203" s="61">
        <f t="shared" si="87"/>
        <v>0</v>
      </c>
      <c r="J203" s="78"/>
      <c r="K203" s="63"/>
    </row>
    <row r="204" spans="1:11" ht="21.75" customHeight="1" x14ac:dyDescent="0.25">
      <c r="A204" s="167"/>
      <c r="B204" s="139"/>
      <c r="C204" s="62" t="s">
        <v>143</v>
      </c>
      <c r="D204" s="61">
        <f>D209+D239+D274</f>
        <v>6929.3099999999995</v>
      </c>
      <c r="E204" s="61">
        <f t="shared" si="87"/>
        <v>0</v>
      </c>
      <c r="F204" s="61">
        <f t="shared" si="87"/>
        <v>0</v>
      </c>
      <c r="G204" s="61">
        <f t="shared" si="87"/>
        <v>0</v>
      </c>
      <c r="H204" s="61">
        <f t="shared" si="87"/>
        <v>0</v>
      </c>
      <c r="I204" s="61">
        <f t="shared" si="87"/>
        <v>6929.3099999999995</v>
      </c>
      <c r="J204" s="78"/>
      <c r="K204" s="63"/>
    </row>
    <row r="205" spans="1:11" ht="37.5" customHeight="1" x14ac:dyDescent="0.25">
      <c r="A205" s="167"/>
      <c r="B205" s="139"/>
      <c r="C205" s="60" t="s">
        <v>26</v>
      </c>
      <c r="D205" s="61">
        <f>D210+D240+D275</f>
        <v>21810.29</v>
      </c>
      <c r="E205" s="61">
        <f>E210+E240+E275+E270</f>
        <v>24173.790000000005</v>
      </c>
      <c r="F205" s="61">
        <f>F210+F240+F275+F270</f>
        <v>18276.310000000001</v>
      </c>
      <c r="G205" s="61">
        <f>G210+G240+G275+G270</f>
        <v>18717.09</v>
      </c>
      <c r="H205" s="61">
        <f>H210+H240+H275+H270</f>
        <v>23981.3</v>
      </c>
      <c r="I205" s="61">
        <f>I210+I240+I275+I270</f>
        <v>106958.78000000001</v>
      </c>
      <c r="J205" s="78"/>
      <c r="K205" s="63"/>
    </row>
    <row r="206" spans="1:11" ht="15.75" x14ac:dyDescent="0.25">
      <c r="A206" s="167"/>
      <c r="B206" s="139"/>
      <c r="C206" s="60" t="s">
        <v>27</v>
      </c>
      <c r="D206" s="61">
        <f>D211+D241+D276</f>
        <v>0</v>
      </c>
      <c r="E206" s="61">
        <f>E211+E241+E276</f>
        <v>0</v>
      </c>
      <c r="F206" s="61">
        <f>F211+F241+F276</f>
        <v>0</v>
      </c>
      <c r="G206" s="61">
        <f>G211+G241+G276</f>
        <v>0</v>
      </c>
      <c r="H206" s="61">
        <f>H211+H241+H276</f>
        <v>0</v>
      </c>
      <c r="I206" s="61">
        <f>I211+I241+I276</f>
        <v>0</v>
      </c>
      <c r="J206" s="78"/>
      <c r="K206" s="63"/>
    </row>
    <row r="207" spans="1:11" ht="27.75" customHeight="1" x14ac:dyDescent="0.25">
      <c r="A207" s="140" t="s">
        <v>32</v>
      </c>
      <c r="B207" s="153" t="s">
        <v>129</v>
      </c>
      <c r="C207" s="64" t="s">
        <v>25</v>
      </c>
      <c r="D207" s="61">
        <f>D212+D217+D222+D227+D232</f>
        <v>28602.5</v>
      </c>
      <c r="E207" s="61">
        <f>E212+E217+E222+E227+E232</f>
        <v>23484.740000000005</v>
      </c>
      <c r="F207" s="61">
        <f>F212+F217+F222+F227+F232</f>
        <v>16977.510000000002</v>
      </c>
      <c r="G207" s="61">
        <f>G212+G217+G222+G227+G232</f>
        <v>17418.29</v>
      </c>
      <c r="H207" s="61">
        <f>H212+H217+H222+H227+H232</f>
        <v>22682.5</v>
      </c>
      <c r="I207" s="61">
        <f t="shared" ref="I207" si="88">I212+I217+I222+I227+I232</f>
        <v>109165.54000000001</v>
      </c>
      <c r="J207" s="78"/>
      <c r="K207" s="63"/>
    </row>
    <row r="208" spans="1:11" ht="15.75" x14ac:dyDescent="0.25">
      <c r="A208" s="141"/>
      <c r="B208" s="154"/>
      <c r="C208" s="50" t="s">
        <v>142</v>
      </c>
      <c r="D208" s="61">
        <f t="shared" ref="D208:I211" si="89">D213+D218+D223+D228+D233</f>
        <v>0</v>
      </c>
      <c r="E208" s="61">
        <f t="shared" si="89"/>
        <v>0</v>
      </c>
      <c r="F208" s="61">
        <f t="shared" si="89"/>
        <v>0</v>
      </c>
      <c r="G208" s="61">
        <f t="shared" si="89"/>
        <v>0</v>
      </c>
      <c r="H208" s="61">
        <f t="shared" si="89"/>
        <v>0</v>
      </c>
      <c r="I208" s="61">
        <f t="shared" si="89"/>
        <v>0</v>
      </c>
      <c r="J208" s="78"/>
      <c r="K208" s="63"/>
    </row>
    <row r="209" spans="1:11" ht="15.75" x14ac:dyDescent="0.25">
      <c r="A209" s="141"/>
      <c r="B209" s="154"/>
      <c r="C209" s="50" t="s">
        <v>143</v>
      </c>
      <c r="D209" s="61">
        <f t="shared" si="89"/>
        <v>6929.3099999999995</v>
      </c>
      <c r="E209" s="61">
        <f t="shared" si="89"/>
        <v>0</v>
      </c>
      <c r="F209" s="61">
        <f t="shared" si="89"/>
        <v>0</v>
      </c>
      <c r="G209" s="61">
        <f t="shared" si="89"/>
        <v>0</v>
      </c>
      <c r="H209" s="61">
        <f t="shared" si="89"/>
        <v>0</v>
      </c>
      <c r="I209" s="61">
        <f t="shared" si="89"/>
        <v>6929.3099999999995</v>
      </c>
      <c r="J209" s="78"/>
      <c r="K209" s="63"/>
    </row>
    <row r="210" spans="1:11" ht="40.5" customHeight="1" x14ac:dyDescent="0.25">
      <c r="A210" s="141"/>
      <c r="B210" s="154"/>
      <c r="C210" s="64" t="s">
        <v>26</v>
      </c>
      <c r="D210" s="61">
        <f t="shared" ref="D210:I210" si="90">D215+D220+D225+D230+D235</f>
        <v>21673.190000000002</v>
      </c>
      <c r="E210" s="61">
        <f t="shared" si="90"/>
        <v>23484.740000000005</v>
      </c>
      <c r="F210" s="61">
        <f t="shared" si="90"/>
        <v>16977.510000000002</v>
      </c>
      <c r="G210" s="61">
        <f t="shared" si="90"/>
        <v>17418.29</v>
      </c>
      <c r="H210" s="61">
        <f t="shared" si="90"/>
        <v>22682.5</v>
      </c>
      <c r="I210" s="61">
        <f t="shared" si="90"/>
        <v>102236.23000000001</v>
      </c>
      <c r="J210" s="78"/>
      <c r="K210" s="63"/>
    </row>
    <row r="211" spans="1:11" ht="15.75" x14ac:dyDescent="0.25">
      <c r="A211" s="142"/>
      <c r="B211" s="155"/>
      <c r="C211" s="64" t="s">
        <v>27</v>
      </c>
      <c r="D211" s="61">
        <f t="shared" si="89"/>
        <v>0</v>
      </c>
      <c r="E211" s="61">
        <f t="shared" si="89"/>
        <v>0</v>
      </c>
      <c r="F211" s="61">
        <f t="shared" si="89"/>
        <v>0</v>
      </c>
      <c r="G211" s="61">
        <f t="shared" si="89"/>
        <v>0</v>
      </c>
      <c r="H211" s="61">
        <f t="shared" si="89"/>
        <v>0</v>
      </c>
      <c r="I211" s="61">
        <f t="shared" si="89"/>
        <v>0</v>
      </c>
      <c r="J211" s="78"/>
      <c r="K211" s="63"/>
    </row>
    <row r="212" spans="1:11" ht="27" customHeight="1" x14ac:dyDescent="0.25">
      <c r="A212" s="140" t="s">
        <v>153</v>
      </c>
      <c r="B212" s="146" t="s">
        <v>12</v>
      </c>
      <c r="C212" s="64" t="s">
        <v>25</v>
      </c>
      <c r="D212" s="51">
        <f>D213+D214+D215+D216</f>
        <v>0</v>
      </c>
      <c r="E212" s="51">
        <f t="shared" ref="E212:I212" si="91">E213+E214+E215+E216</f>
        <v>0</v>
      </c>
      <c r="F212" s="51">
        <f t="shared" si="91"/>
        <v>0</v>
      </c>
      <c r="G212" s="51">
        <f t="shared" si="91"/>
        <v>0</v>
      </c>
      <c r="H212" s="51">
        <f t="shared" si="91"/>
        <v>0</v>
      </c>
      <c r="I212" s="51">
        <f t="shared" si="91"/>
        <v>0</v>
      </c>
      <c r="J212" s="79"/>
      <c r="K212" s="63"/>
    </row>
    <row r="213" spans="1:11" ht="15.75" x14ac:dyDescent="0.25">
      <c r="A213" s="141"/>
      <c r="B213" s="147"/>
      <c r="C213" s="50" t="s">
        <v>142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66">
        <f t="shared" ref="I213:I216" si="92">SUM(D213:H213)</f>
        <v>0</v>
      </c>
      <c r="J213" s="79"/>
      <c r="K213" s="63"/>
    </row>
    <row r="214" spans="1:11" ht="21.75" customHeight="1" x14ac:dyDescent="0.25">
      <c r="A214" s="141"/>
      <c r="B214" s="147"/>
      <c r="C214" s="50" t="s">
        <v>143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66">
        <f t="shared" si="92"/>
        <v>0</v>
      </c>
      <c r="J214" s="79"/>
      <c r="K214" s="63"/>
    </row>
    <row r="215" spans="1:11" ht="25.5" customHeight="1" x14ac:dyDescent="0.25">
      <c r="A215" s="141"/>
      <c r="B215" s="147"/>
      <c r="C215" s="64" t="s">
        <v>26</v>
      </c>
      <c r="D215" s="51">
        <f>80-80</f>
        <v>0</v>
      </c>
      <c r="E215" s="51">
        <v>0</v>
      </c>
      <c r="F215" s="51">
        <v>0</v>
      </c>
      <c r="G215" s="51">
        <v>0</v>
      </c>
      <c r="H215" s="51">
        <v>0</v>
      </c>
      <c r="I215" s="66">
        <f t="shared" si="92"/>
        <v>0</v>
      </c>
      <c r="J215" s="79"/>
      <c r="K215" s="63"/>
    </row>
    <row r="216" spans="1:11" ht="21.75" customHeight="1" x14ac:dyDescent="0.25">
      <c r="A216" s="142"/>
      <c r="B216" s="148"/>
      <c r="C216" s="64" t="s">
        <v>27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66">
        <f t="shared" si="92"/>
        <v>0</v>
      </c>
      <c r="J216" s="79"/>
      <c r="K216" s="63"/>
    </row>
    <row r="217" spans="1:11" ht="20.25" customHeight="1" x14ac:dyDescent="0.25">
      <c r="A217" s="138" t="s">
        <v>134</v>
      </c>
      <c r="B217" s="149" t="s">
        <v>39</v>
      </c>
      <c r="C217" s="64" t="s">
        <v>25</v>
      </c>
      <c r="D217" s="51">
        <f>D218+D219+D220+D221</f>
        <v>21603.200000000001</v>
      </c>
      <c r="E217" s="51">
        <f t="shared" ref="E217:I217" si="93">E218+E219+E220+E221</f>
        <v>23484.740000000005</v>
      </c>
      <c r="F217" s="51">
        <f t="shared" si="93"/>
        <v>16977.510000000002</v>
      </c>
      <c r="G217" s="51">
        <f t="shared" si="93"/>
        <v>17418.29</v>
      </c>
      <c r="H217" s="51">
        <f t="shared" si="93"/>
        <v>22672.5</v>
      </c>
      <c r="I217" s="51">
        <f t="shared" si="93"/>
        <v>102156.24</v>
      </c>
      <c r="J217" s="79"/>
      <c r="K217" s="63"/>
    </row>
    <row r="218" spans="1:11" ht="24" customHeight="1" x14ac:dyDescent="0.25">
      <c r="A218" s="138"/>
      <c r="B218" s="149"/>
      <c r="C218" s="50" t="s">
        <v>142</v>
      </c>
      <c r="D218" s="51">
        <v>0</v>
      </c>
      <c r="E218" s="51">
        <v>0</v>
      </c>
      <c r="F218" s="66">
        <v>0</v>
      </c>
      <c r="G218" s="66">
        <v>0</v>
      </c>
      <c r="H218" s="66">
        <v>0</v>
      </c>
      <c r="I218" s="66">
        <f t="shared" ref="I218:I228" si="94">SUM(D218:H218)</f>
        <v>0</v>
      </c>
      <c r="J218" s="79"/>
      <c r="K218" s="63"/>
    </row>
    <row r="219" spans="1:11" ht="17.25" customHeight="1" x14ac:dyDescent="0.25">
      <c r="A219" s="138"/>
      <c r="B219" s="149"/>
      <c r="C219" s="50" t="s">
        <v>143</v>
      </c>
      <c r="D219" s="51">
        <v>0</v>
      </c>
      <c r="E219" s="51">
        <v>0</v>
      </c>
      <c r="F219" s="66">
        <v>0</v>
      </c>
      <c r="G219" s="66">
        <v>0</v>
      </c>
      <c r="H219" s="66">
        <v>0</v>
      </c>
      <c r="I219" s="66">
        <f t="shared" si="94"/>
        <v>0</v>
      </c>
      <c r="J219" s="79"/>
      <c r="K219" s="63"/>
    </row>
    <row r="220" spans="1:11" ht="30.75" customHeight="1" x14ac:dyDescent="0.25">
      <c r="A220" s="138"/>
      <c r="B220" s="149"/>
      <c r="C220" s="64" t="s">
        <v>26</v>
      </c>
      <c r="D220" s="51">
        <v>21603.200000000001</v>
      </c>
      <c r="E220" s="51">
        <f>22647.4+24.39+309.24+515+210-401.1+179.81</f>
        <v>23484.740000000005</v>
      </c>
      <c r="F220" s="66">
        <f>18180.81- 1203.3</f>
        <v>16977.510000000002</v>
      </c>
      <c r="G220" s="66">
        <f>18621.59-1203.3</f>
        <v>17418.29</v>
      </c>
      <c r="H220" s="66">
        <f>23875.8-1203.3</f>
        <v>22672.5</v>
      </c>
      <c r="I220" s="66">
        <f t="shared" si="94"/>
        <v>102156.24</v>
      </c>
      <c r="J220" s="79"/>
      <c r="K220" s="63"/>
    </row>
    <row r="221" spans="1:11" ht="22.5" customHeight="1" x14ac:dyDescent="0.25">
      <c r="A221" s="138"/>
      <c r="B221" s="149"/>
      <c r="C221" s="64" t="s">
        <v>27</v>
      </c>
      <c r="D221" s="51">
        <v>0</v>
      </c>
      <c r="E221" s="51">
        <v>0</v>
      </c>
      <c r="F221" s="66">
        <v>0</v>
      </c>
      <c r="G221" s="66">
        <v>0</v>
      </c>
      <c r="H221" s="66">
        <v>0</v>
      </c>
      <c r="I221" s="66">
        <f t="shared" si="94"/>
        <v>0</v>
      </c>
      <c r="J221" s="79"/>
      <c r="K221" s="63"/>
    </row>
    <row r="222" spans="1:11" ht="22.5" customHeight="1" x14ac:dyDescent="0.25">
      <c r="A222" s="171" t="s">
        <v>161</v>
      </c>
      <c r="B222" s="149" t="s">
        <v>44</v>
      </c>
      <c r="C222" s="64" t="s">
        <v>25</v>
      </c>
      <c r="D222" s="51">
        <f>D223+D224+D225+D226</f>
        <v>0</v>
      </c>
      <c r="E222" s="51">
        <f>E223+E224+E225+E226</f>
        <v>0</v>
      </c>
      <c r="F222" s="51">
        <f t="shared" ref="F222:I222" si="95">F223+F224+F225+F226</f>
        <v>0</v>
      </c>
      <c r="G222" s="51">
        <f t="shared" si="95"/>
        <v>0</v>
      </c>
      <c r="H222" s="51">
        <f t="shared" si="95"/>
        <v>0</v>
      </c>
      <c r="I222" s="51">
        <f t="shared" si="95"/>
        <v>0</v>
      </c>
      <c r="J222" s="79"/>
      <c r="K222" s="63"/>
    </row>
    <row r="223" spans="1:11" ht="23.25" customHeight="1" x14ac:dyDescent="0.25">
      <c r="A223" s="171"/>
      <c r="B223" s="149"/>
      <c r="C223" s="50" t="s">
        <v>142</v>
      </c>
      <c r="D223" s="51">
        <v>0</v>
      </c>
      <c r="E223" s="51">
        <v>0</v>
      </c>
      <c r="F223" s="66">
        <v>0</v>
      </c>
      <c r="G223" s="66">
        <v>0</v>
      </c>
      <c r="H223" s="66">
        <v>0</v>
      </c>
      <c r="I223" s="66">
        <f t="shared" si="94"/>
        <v>0</v>
      </c>
      <c r="J223" s="79"/>
      <c r="K223" s="63"/>
    </row>
    <row r="224" spans="1:11" ht="22.5" customHeight="1" x14ac:dyDescent="0.25">
      <c r="A224" s="171"/>
      <c r="B224" s="149"/>
      <c r="C224" s="50" t="s">
        <v>143</v>
      </c>
      <c r="D224" s="51">
        <v>0</v>
      </c>
      <c r="E224" s="51">
        <v>0</v>
      </c>
      <c r="F224" s="66">
        <v>0</v>
      </c>
      <c r="G224" s="66">
        <v>0</v>
      </c>
      <c r="H224" s="66">
        <v>0</v>
      </c>
      <c r="I224" s="66">
        <f t="shared" si="94"/>
        <v>0</v>
      </c>
      <c r="J224" s="79"/>
      <c r="K224" s="63"/>
    </row>
    <row r="225" spans="1:11" ht="15.75" customHeight="1" x14ac:dyDescent="0.25">
      <c r="A225" s="171"/>
      <c r="B225" s="149"/>
      <c r="C225" s="64" t="s">
        <v>26</v>
      </c>
      <c r="D225" s="51">
        <v>0</v>
      </c>
      <c r="E225" s="51">
        <v>0</v>
      </c>
      <c r="F225" s="66">
        <v>0</v>
      </c>
      <c r="G225" s="66">
        <v>0</v>
      </c>
      <c r="H225" s="66">
        <v>0</v>
      </c>
      <c r="I225" s="66">
        <f t="shared" si="94"/>
        <v>0</v>
      </c>
      <c r="J225" s="79"/>
      <c r="K225" s="63"/>
    </row>
    <row r="226" spans="1:11" ht="32.25" customHeight="1" x14ac:dyDescent="0.25">
      <c r="A226" s="171"/>
      <c r="B226" s="149"/>
      <c r="C226" s="64" t="s">
        <v>27</v>
      </c>
      <c r="D226" s="51">
        <v>0</v>
      </c>
      <c r="E226" s="51">
        <v>0</v>
      </c>
      <c r="F226" s="66">
        <v>0</v>
      </c>
      <c r="G226" s="66">
        <v>0</v>
      </c>
      <c r="H226" s="66">
        <v>0</v>
      </c>
      <c r="I226" s="66">
        <f t="shared" si="94"/>
        <v>0</v>
      </c>
      <c r="J226" s="79"/>
      <c r="K226" s="63"/>
    </row>
    <row r="227" spans="1:11" ht="23.25" customHeight="1" x14ac:dyDescent="0.25">
      <c r="A227" s="171" t="s">
        <v>162</v>
      </c>
      <c r="B227" s="149" t="s">
        <v>86</v>
      </c>
      <c r="C227" s="64" t="s">
        <v>25</v>
      </c>
      <c r="D227" s="51">
        <f>D228+D229+D230+D231</f>
        <v>0</v>
      </c>
      <c r="E227" s="51">
        <f t="shared" ref="E227:I227" si="96">E228+E229+E230+E231</f>
        <v>0</v>
      </c>
      <c r="F227" s="51">
        <f t="shared" si="96"/>
        <v>0</v>
      </c>
      <c r="G227" s="51">
        <f t="shared" si="96"/>
        <v>0</v>
      </c>
      <c r="H227" s="51">
        <f t="shared" si="96"/>
        <v>10</v>
      </c>
      <c r="I227" s="51">
        <f t="shared" si="96"/>
        <v>10</v>
      </c>
      <c r="J227" s="79"/>
      <c r="K227" s="63"/>
    </row>
    <row r="228" spans="1:11" ht="23.25" customHeight="1" x14ac:dyDescent="0.25">
      <c r="A228" s="171"/>
      <c r="B228" s="149"/>
      <c r="C228" s="50" t="s">
        <v>142</v>
      </c>
      <c r="D228" s="51">
        <v>0</v>
      </c>
      <c r="E228" s="51">
        <v>0</v>
      </c>
      <c r="F228" s="66">
        <v>0</v>
      </c>
      <c r="G228" s="66">
        <v>0</v>
      </c>
      <c r="H228" s="66">
        <v>0</v>
      </c>
      <c r="I228" s="66">
        <f t="shared" si="94"/>
        <v>0</v>
      </c>
      <c r="J228" s="79"/>
      <c r="K228" s="63"/>
    </row>
    <row r="229" spans="1:11" ht="22.5" customHeight="1" x14ac:dyDescent="0.25">
      <c r="A229" s="171"/>
      <c r="B229" s="149"/>
      <c r="C229" s="50" t="s">
        <v>143</v>
      </c>
      <c r="D229" s="51">
        <v>0</v>
      </c>
      <c r="E229" s="51">
        <v>0</v>
      </c>
      <c r="F229" s="66">
        <v>0</v>
      </c>
      <c r="G229" s="66">
        <v>0</v>
      </c>
      <c r="H229" s="66">
        <v>0</v>
      </c>
      <c r="I229" s="66">
        <f t="shared" ref="I229:I294" si="97">SUM(D229:H229)</f>
        <v>0</v>
      </c>
      <c r="J229" s="79"/>
      <c r="K229" s="63"/>
    </row>
    <row r="230" spans="1:11" ht="15.75" customHeight="1" x14ac:dyDescent="0.25">
      <c r="A230" s="171"/>
      <c r="B230" s="149"/>
      <c r="C230" s="64" t="s">
        <v>26</v>
      </c>
      <c r="D230" s="51">
        <v>0</v>
      </c>
      <c r="E230" s="51">
        <v>0</v>
      </c>
      <c r="F230" s="66">
        <v>0</v>
      </c>
      <c r="G230" s="66">
        <v>0</v>
      </c>
      <c r="H230" s="66">
        <v>10</v>
      </c>
      <c r="I230" s="66">
        <f t="shared" si="97"/>
        <v>10</v>
      </c>
      <c r="J230" s="79"/>
      <c r="K230" s="63"/>
    </row>
    <row r="231" spans="1:11" ht="23.25" customHeight="1" x14ac:dyDescent="0.25">
      <c r="A231" s="171"/>
      <c r="B231" s="149"/>
      <c r="C231" s="64" t="s">
        <v>27</v>
      </c>
      <c r="D231" s="51">
        <v>0</v>
      </c>
      <c r="E231" s="51">
        <v>0</v>
      </c>
      <c r="F231" s="66">
        <v>0</v>
      </c>
      <c r="G231" s="66">
        <v>0</v>
      </c>
      <c r="H231" s="66">
        <v>0</v>
      </c>
      <c r="I231" s="66">
        <f t="shared" si="97"/>
        <v>0</v>
      </c>
      <c r="J231" s="79"/>
      <c r="K231" s="63"/>
    </row>
    <row r="232" spans="1:11" ht="23.25" customHeight="1" x14ac:dyDescent="0.25">
      <c r="A232" s="175" t="s">
        <v>183</v>
      </c>
      <c r="B232" s="133" t="s">
        <v>182</v>
      </c>
      <c r="C232" s="64" t="s">
        <v>25</v>
      </c>
      <c r="D232" s="51">
        <f>D233+D234+D235+D236</f>
        <v>6999.2999999999993</v>
      </c>
      <c r="E232" s="51">
        <f t="shared" ref="E232:I232" si="98">E233+E234+E235+E236</f>
        <v>0</v>
      </c>
      <c r="F232" s="51">
        <f t="shared" si="98"/>
        <v>0</v>
      </c>
      <c r="G232" s="51">
        <f t="shared" si="98"/>
        <v>0</v>
      </c>
      <c r="H232" s="51">
        <f t="shared" si="98"/>
        <v>0</v>
      </c>
      <c r="I232" s="51">
        <f t="shared" si="98"/>
        <v>6999.2999999999993</v>
      </c>
      <c r="J232" s="79"/>
      <c r="K232" s="63"/>
    </row>
    <row r="233" spans="1:11" ht="23.25" customHeight="1" x14ac:dyDescent="0.25">
      <c r="A233" s="176"/>
      <c r="B233" s="134"/>
      <c r="C233" s="50" t="s">
        <v>142</v>
      </c>
      <c r="D233" s="51">
        <v>0</v>
      </c>
      <c r="E233" s="51">
        <v>0</v>
      </c>
      <c r="F233" s="66">
        <v>0</v>
      </c>
      <c r="G233" s="66">
        <v>0</v>
      </c>
      <c r="H233" s="66">
        <v>0</v>
      </c>
      <c r="I233" s="66">
        <f t="shared" ref="I233:I236" si="99">SUM(D233:H233)</f>
        <v>0</v>
      </c>
      <c r="J233" s="79"/>
      <c r="K233" s="63"/>
    </row>
    <row r="234" spans="1:11" ht="23.25" customHeight="1" x14ac:dyDescent="0.25">
      <c r="A234" s="176"/>
      <c r="B234" s="134"/>
      <c r="C234" s="50" t="s">
        <v>143</v>
      </c>
      <c r="D234" s="51">
        <f>9900-2970.69</f>
        <v>6929.3099999999995</v>
      </c>
      <c r="E234" s="51">
        <v>0</v>
      </c>
      <c r="F234" s="66">
        <v>0</v>
      </c>
      <c r="G234" s="66">
        <v>0</v>
      </c>
      <c r="H234" s="66">
        <v>0</v>
      </c>
      <c r="I234" s="66">
        <f t="shared" si="99"/>
        <v>6929.3099999999995</v>
      </c>
      <c r="J234" s="79"/>
      <c r="K234" s="63"/>
    </row>
    <row r="235" spans="1:11" ht="23.25" customHeight="1" x14ac:dyDescent="0.25">
      <c r="A235" s="176"/>
      <c r="B235" s="134"/>
      <c r="C235" s="64" t="s">
        <v>26</v>
      </c>
      <c r="D235" s="51">
        <v>69.989999999999995</v>
      </c>
      <c r="E235" s="51">
        <v>0</v>
      </c>
      <c r="F235" s="66">
        <v>0</v>
      </c>
      <c r="G235" s="66">
        <v>0</v>
      </c>
      <c r="H235" s="66">
        <v>0</v>
      </c>
      <c r="I235" s="66">
        <f t="shared" si="99"/>
        <v>69.989999999999995</v>
      </c>
      <c r="J235" s="79"/>
      <c r="K235" s="63"/>
    </row>
    <row r="236" spans="1:11" ht="23.25" customHeight="1" x14ac:dyDescent="0.25">
      <c r="A236" s="177"/>
      <c r="B236" s="135"/>
      <c r="C236" s="64" t="s">
        <v>27</v>
      </c>
      <c r="D236" s="51">
        <v>0</v>
      </c>
      <c r="E236" s="51">
        <v>0</v>
      </c>
      <c r="F236" s="66">
        <v>0</v>
      </c>
      <c r="G236" s="66">
        <v>0</v>
      </c>
      <c r="H236" s="66">
        <v>0</v>
      </c>
      <c r="I236" s="66">
        <f t="shared" si="99"/>
        <v>0</v>
      </c>
      <c r="J236" s="79"/>
      <c r="K236" s="63"/>
    </row>
    <row r="237" spans="1:11" ht="23.25" customHeight="1" x14ac:dyDescent="0.25">
      <c r="A237" s="175" t="s">
        <v>33</v>
      </c>
      <c r="B237" s="153" t="s">
        <v>132</v>
      </c>
      <c r="C237" s="60" t="s">
        <v>25</v>
      </c>
      <c r="D237" s="61">
        <f>D242+D247+D252+D262+D257</f>
        <v>137.1</v>
      </c>
      <c r="E237" s="61">
        <f t="shared" ref="E237:I237" si="100">E242+E247+E252+E262+E257</f>
        <v>287.95000000000005</v>
      </c>
      <c r="F237" s="61">
        <f t="shared" si="100"/>
        <v>95.5</v>
      </c>
      <c r="G237" s="61">
        <f t="shared" si="100"/>
        <v>95.5</v>
      </c>
      <c r="H237" s="61">
        <f t="shared" si="100"/>
        <v>95.5</v>
      </c>
      <c r="I237" s="61">
        <f t="shared" si="100"/>
        <v>711.55</v>
      </c>
      <c r="J237" s="78"/>
      <c r="K237" s="63"/>
    </row>
    <row r="238" spans="1:11" ht="23.25" customHeight="1" x14ac:dyDescent="0.25">
      <c r="A238" s="176"/>
      <c r="B238" s="154"/>
      <c r="C238" s="62" t="s">
        <v>142</v>
      </c>
      <c r="D238" s="61">
        <f t="shared" ref="D238:I241" si="101">D243+D248+D253</f>
        <v>0</v>
      </c>
      <c r="E238" s="61">
        <f t="shared" si="101"/>
        <v>0</v>
      </c>
      <c r="F238" s="61">
        <f t="shared" si="101"/>
        <v>0</v>
      </c>
      <c r="G238" s="61">
        <f t="shared" si="101"/>
        <v>0</v>
      </c>
      <c r="H238" s="61">
        <f t="shared" si="101"/>
        <v>0</v>
      </c>
      <c r="I238" s="61">
        <f t="shared" si="101"/>
        <v>0</v>
      </c>
      <c r="J238" s="78"/>
      <c r="K238" s="63"/>
    </row>
    <row r="239" spans="1:11" ht="23.25" customHeight="1" x14ac:dyDescent="0.25">
      <c r="A239" s="176"/>
      <c r="B239" s="154"/>
      <c r="C239" s="62" t="s">
        <v>143</v>
      </c>
      <c r="D239" s="61">
        <f t="shared" si="101"/>
        <v>0</v>
      </c>
      <c r="E239" s="61">
        <f t="shared" si="101"/>
        <v>0</v>
      </c>
      <c r="F239" s="61">
        <f t="shared" si="101"/>
        <v>0</v>
      </c>
      <c r="G239" s="61">
        <f t="shared" si="101"/>
        <v>0</v>
      </c>
      <c r="H239" s="61">
        <f t="shared" si="101"/>
        <v>0</v>
      </c>
      <c r="I239" s="61">
        <f t="shared" si="101"/>
        <v>0</v>
      </c>
      <c r="J239" s="78"/>
      <c r="K239" s="63"/>
    </row>
    <row r="240" spans="1:11" ht="23.25" customHeight="1" x14ac:dyDescent="0.25">
      <c r="A240" s="176"/>
      <c r="B240" s="154"/>
      <c r="C240" s="60" t="s">
        <v>26</v>
      </c>
      <c r="D240" s="61">
        <f>D245+D250+D255</f>
        <v>137.1</v>
      </c>
      <c r="E240" s="61">
        <f>E245+E250+E255+E260+E265</f>
        <v>287.95</v>
      </c>
      <c r="F240" s="61">
        <f t="shared" ref="F240:I240" si="102">F245+F250+F255+F260+F265</f>
        <v>95.5</v>
      </c>
      <c r="G240" s="61">
        <f t="shared" si="102"/>
        <v>95.5</v>
      </c>
      <c r="H240" s="61">
        <f t="shared" si="102"/>
        <v>95.5</v>
      </c>
      <c r="I240" s="61">
        <f t="shared" si="102"/>
        <v>711.55</v>
      </c>
      <c r="J240" s="78"/>
      <c r="K240" s="63"/>
    </row>
    <row r="241" spans="1:11" ht="23.25" customHeight="1" x14ac:dyDescent="0.25">
      <c r="A241" s="177"/>
      <c r="B241" s="155"/>
      <c r="C241" s="60" t="s">
        <v>27</v>
      </c>
      <c r="D241" s="61">
        <f t="shared" si="101"/>
        <v>0</v>
      </c>
      <c r="E241" s="61">
        <f t="shared" si="101"/>
        <v>0</v>
      </c>
      <c r="F241" s="61">
        <f t="shared" si="101"/>
        <v>0</v>
      </c>
      <c r="G241" s="61">
        <f t="shared" si="101"/>
        <v>0</v>
      </c>
      <c r="H241" s="61">
        <f t="shared" si="101"/>
        <v>0</v>
      </c>
      <c r="I241" s="61">
        <f t="shared" si="101"/>
        <v>0</v>
      </c>
      <c r="J241" s="78"/>
      <c r="K241" s="63"/>
    </row>
    <row r="242" spans="1:11" ht="23.25" customHeight="1" x14ac:dyDescent="0.25">
      <c r="A242" s="171" t="s">
        <v>163</v>
      </c>
      <c r="B242" s="149" t="s">
        <v>14</v>
      </c>
      <c r="C242" s="64" t="s">
        <v>25</v>
      </c>
      <c r="D242" s="51">
        <f>D243+D244+D245+D246</f>
        <v>79.3</v>
      </c>
      <c r="E242" s="51">
        <f t="shared" ref="E242:I242" si="103">E243+E244+E245+E246</f>
        <v>85.5</v>
      </c>
      <c r="F242" s="51">
        <f t="shared" si="103"/>
        <v>85.5</v>
      </c>
      <c r="G242" s="51">
        <f t="shared" si="103"/>
        <v>85.5</v>
      </c>
      <c r="H242" s="51">
        <f t="shared" si="103"/>
        <v>85.5</v>
      </c>
      <c r="I242" s="51">
        <f t="shared" si="103"/>
        <v>421.3</v>
      </c>
      <c r="J242" s="79"/>
      <c r="K242" s="63"/>
    </row>
    <row r="243" spans="1:11" ht="26.25" customHeight="1" x14ac:dyDescent="0.25">
      <c r="A243" s="171"/>
      <c r="B243" s="149"/>
      <c r="C243" s="50" t="s">
        <v>142</v>
      </c>
      <c r="D243" s="51">
        <v>0</v>
      </c>
      <c r="E243" s="51">
        <v>0</v>
      </c>
      <c r="F243" s="66">
        <v>0</v>
      </c>
      <c r="G243" s="66">
        <v>0</v>
      </c>
      <c r="H243" s="66">
        <v>0</v>
      </c>
      <c r="I243" s="66">
        <f t="shared" si="97"/>
        <v>0</v>
      </c>
      <c r="J243" s="79"/>
      <c r="K243" s="63"/>
    </row>
    <row r="244" spans="1:11" ht="21" customHeight="1" x14ac:dyDescent="0.25">
      <c r="A244" s="171"/>
      <c r="B244" s="149"/>
      <c r="C244" s="50" t="s">
        <v>143</v>
      </c>
      <c r="D244" s="51">
        <v>0</v>
      </c>
      <c r="E244" s="51">
        <v>0</v>
      </c>
      <c r="F244" s="66">
        <v>0</v>
      </c>
      <c r="G244" s="66">
        <v>0</v>
      </c>
      <c r="H244" s="66">
        <v>0</v>
      </c>
      <c r="I244" s="66">
        <f t="shared" si="97"/>
        <v>0</v>
      </c>
      <c r="J244" s="79"/>
      <c r="K244" s="63"/>
    </row>
    <row r="245" spans="1:11" ht="15.75" customHeight="1" x14ac:dyDescent="0.25">
      <c r="A245" s="171"/>
      <c r="B245" s="149"/>
      <c r="C245" s="64" t="s">
        <v>26</v>
      </c>
      <c r="D245" s="51">
        <v>79.3</v>
      </c>
      <c r="E245" s="51">
        <v>85.5</v>
      </c>
      <c r="F245" s="66">
        <v>85.5</v>
      </c>
      <c r="G245" s="66">
        <v>85.5</v>
      </c>
      <c r="H245" s="66">
        <v>85.5</v>
      </c>
      <c r="I245" s="66">
        <f t="shared" si="97"/>
        <v>421.3</v>
      </c>
      <c r="J245" s="79"/>
      <c r="K245" s="63"/>
    </row>
    <row r="246" spans="1:11" ht="20.25" customHeight="1" x14ac:dyDescent="0.25">
      <c r="A246" s="171"/>
      <c r="B246" s="149"/>
      <c r="C246" s="64" t="s">
        <v>27</v>
      </c>
      <c r="D246" s="51">
        <v>0</v>
      </c>
      <c r="E246" s="51">
        <v>0</v>
      </c>
      <c r="F246" s="66">
        <v>0</v>
      </c>
      <c r="G246" s="66">
        <v>0</v>
      </c>
      <c r="H246" s="66">
        <v>0</v>
      </c>
      <c r="I246" s="66">
        <f t="shared" si="97"/>
        <v>0</v>
      </c>
      <c r="J246" s="79"/>
      <c r="K246" s="63"/>
    </row>
    <row r="247" spans="1:11" ht="22.15" customHeight="1" x14ac:dyDescent="0.25">
      <c r="A247" s="171" t="s">
        <v>138</v>
      </c>
      <c r="B247" s="149" t="s">
        <v>11</v>
      </c>
      <c r="C247" s="64" t="s">
        <v>25</v>
      </c>
      <c r="D247" s="51">
        <f>D248+D249+D250+D251</f>
        <v>57.8</v>
      </c>
      <c r="E247" s="51">
        <f t="shared" ref="E247:I247" si="104">E248+E249+E250+E251</f>
        <v>24.8</v>
      </c>
      <c r="F247" s="51">
        <f t="shared" si="104"/>
        <v>10</v>
      </c>
      <c r="G247" s="51">
        <f t="shared" si="104"/>
        <v>10</v>
      </c>
      <c r="H247" s="51">
        <f t="shared" si="104"/>
        <v>10</v>
      </c>
      <c r="I247" s="51">
        <f t="shared" si="104"/>
        <v>112.6</v>
      </c>
      <c r="J247" s="79"/>
      <c r="K247" s="63"/>
    </row>
    <row r="248" spans="1:11" ht="24" customHeight="1" x14ac:dyDescent="0.25">
      <c r="A248" s="171"/>
      <c r="B248" s="149"/>
      <c r="C248" s="50" t="s">
        <v>142</v>
      </c>
      <c r="D248" s="51">
        <v>0</v>
      </c>
      <c r="E248" s="51">
        <v>0</v>
      </c>
      <c r="F248" s="66">
        <v>0</v>
      </c>
      <c r="G248" s="66">
        <v>0</v>
      </c>
      <c r="H248" s="66">
        <v>0</v>
      </c>
      <c r="I248" s="66">
        <f t="shared" si="97"/>
        <v>0</v>
      </c>
      <c r="J248" s="79"/>
      <c r="K248" s="63"/>
    </row>
    <row r="249" spans="1:11" ht="19.5" customHeight="1" x14ac:dyDescent="0.25">
      <c r="A249" s="171"/>
      <c r="B249" s="149"/>
      <c r="C249" s="50" t="s">
        <v>143</v>
      </c>
      <c r="D249" s="51">
        <v>0</v>
      </c>
      <c r="E249" s="51">
        <v>0</v>
      </c>
      <c r="F249" s="66">
        <v>0</v>
      </c>
      <c r="G249" s="66">
        <v>0</v>
      </c>
      <c r="H249" s="66">
        <v>0</v>
      </c>
      <c r="I249" s="66">
        <f t="shared" si="97"/>
        <v>0</v>
      </c>
      <c r="J249" s="79"/>
      <c r="K249" s="63"/>
    </row>
    <row r="250" spans="1:11" ht="15.75" customHeight="1" x14ac:dyDescent="0.25">
      <c r="A250" s="171"/>
      <c r="B250" s="149"/>
      <c r="C250" s="64" t="s">
        <v>26</v>
      </c>
      <c r="D250" s="51">
        <v>57.8</v>
      </c>
      <c r="E250" s="51">
        <v>24.8</v>
      </c>
      <c r="F250" s="66">
        <v>10</v>
      </c>
      <c r="G250" s="66">
        <v>10</v>
      </c>
      <c r="H250" s="66">
        <v>10</v>
      </c>
      <c r="I250" s="66">
        <f t="shared" si="97"/>
        <v>112.6</v>
      </c>
      <c r="J250" s="79"/>
      <c r="K250" s="63"/>
    </row>
    <row r="251" spans="1:11" ht="30.75" customHeight="1" x14ac:dyDescent="0.25">
      <c r="A251" s="171"/>
      <c r="B251" s="149"/>
      <c r="C251" s="64" t="s">
        <v>27</v>
      </c>
      <c r="D251" s="51">
        <v>0</v>
      </c>
      <c r="E251" s="51">
        <v>0</v>
      </c>
      <c r="F251" s="66">
        <v>0</v>
      </c>
      <c r="G251" s="66">
        <v>0</v>
      </c>
      <c r="H251" s="66">
        <v>0</v>
      </c>
      <c r="I251" s="66">
        <f t="shared" si="97"/>
        <v>0</v>
      </c>
      <c r="J251" s="79"/>
      <c r="K251" s="63"/>
    </row>
    <row r="252" spans="1:11" ht="22.5" customHeight="1" x14ac:dyDescent="0.25">
      <c r="A252" s="171" t="s">
        <v>139</v>
      </c>
      <c r="B252" s="149" t="s">
        <v>37</v>
      </c>
      <c r="C252" s="64" t="s">
        <v>25</v>
      </c>
      <c r="D252" s="51">
        <f>D253+D254+D255+D256</f>
        <v>0</v>
      </c>
      <c r="E252" s="51">
        <f t="shared" ref="E252:I252" si="105">E253+E254+E255+E256</f>
        <v>0</v>
      </c>
      <c r="F252" s="51">
        <f t="shared" si="105"/>
        <v>0</v>
      </c>
      <c r="G252" s="51">
        <f t="shared" si="105"/>
        <v>0</v>
      </c>
      <c r="H252" s="51">
        <f t="shared" si="105"/>
        <v>0</v>
      </c>
      <c r="I252" s="51">
        <f t="shared" si="105"/>
        <v>0</v>
      </c>
      <c r="J252" s="79"/>
      <c r="K252" s="63"/>
    </row>
    <row r="253" spans="1:11" ht="29.25" customHeight="1" x14ac:dyDescent="0.25">
      <c r="A253" s="171"/>
      <c r="B253" s="149"/>
      <c r="C253" s="50" t="s">
        <v>142</v>
      </c>
      <c r="D253" s="51">
        <v>0</v>
      </c>
      <c r="E253" s="51">
        <v>0</v>
      </c>
      <c r="F253" s="66">
        <v>0</v>
      </c>
      <c r="G253" s="66">
        <v>0</v>
      </c>
      <c r="H253" s="66">
        <v>0</v>
      </c>
      <c r="I253" s="66">
        <f t="shared" si="97"/>
        <v>0</v>
      </c>
      <c r="J253" s="79"/>
      <c r="K253" s="63"/>
    </row>
    <row r="254" spans="1:11" ht="24.75" customHeight="1" x14ac:dyDescent="0.25">
      <c r="A254" s="171"/>
      <c r="B254" s="149"/>
      <c r="C254" s="50" t="s">
        <v>143</v>
      </c>
      <c r="D254" s="51">
        <v>0</v>
      </c>
      <c r="E254" s="51">
        <v>0</v>
      </c>
      <c r="F254" s="66">
        <v>0</v>
      </c>
      <c r="G254" s="66">
        <v>0</v>
      </c>
      <c r="H254" s="66">
        <v>0</v>
      </c>
      <c r="I254" s="66">
        <f t="shared" si="97"/>
        <v>0</v>
      </c>
      <c r="J254" s="79"/>
      <c r="K254" s="63"/>
    </row>
    <row r="255" spans="1:11" ht="24.75" customHeight="1" x14ac:dyDescent="0.25">
      <c r="A255" s="171"/>
      <c r="B255" s="149"/>
      <c r="C255" s="64" t="s">
        <v>26</v>
      </c>
      <c r="D255" s="51">
        <v>0</v>
      </c>
      <c r="E255" s="51">
        <v>0</v>
      </c>
      <c r="F255" s="66">
        <v>0</v>
      </c>
      <c r="G255" s="66">
        <v>0</v>
      </c>
      <c r="H255" s="66">
        <v>0</v>
      </c>
      <c r="I255" s="66">
        <f t="shared" si="97"/>
        <v>0</v>
      </c>
      <c r="J255" s="79"/>
      <c r="K255" s="63"/>
    </row>
    <row r="256" spans="1:11" ht="24" customHeight="1" x14ac:dyDescent="0.25">
      <c r="A256" s="171"/>
      <c r="B256" s="149"/>
      <c r="C256" s="64" t="s">
        <v>27</v>
      </c>
      <c r="D256" s="51">
        <v>0</v>
      </c>
      <c r="E256" s="51">
        <v>0</v>
      </c>
      <c r="F256" s="66">
        <v>0</v>
      </c>
      <c r="G256" s="66">
        <v>0</v>
      </c>
      <c r="H256" s="66">
        <v>0</v>
      </c>
      <c r="I256" s="66">
        <f t="shared" si="97"/>
        <v>0</v>
      </c>
      <c r="J256" s="79"/>
      <c r="K256" s="63"/>
    </row>
    <row r="257" spans="1:11" ht="24" customHeight="1" x14ac:dyDescent="0.25">
      <c r="A257" s="175" t="s">
        <v>220</v>
      </c>
      <c r="B257" s="133" t="s">
        <v>82</v>
      </c>
      <c r="C257" s="64" t="s">
        <v>25</v>
      </c>
      <c r="D257" s="51">
        <v>0</v>
      </c>
      <c r="E257" s="51">
        <f>E258+E259+E260+E261</f>
        <v>125.65</v>
      </c>
      <c r="F257" s="66">
        <v>0</v>
      </c>
      <c r="G257" s="66">
        <v>0</v>
      </c>
      <c r="H257" s="66">
        <v>0</v>
      </c>
      <c r="I257" s="66">
        <f t="shared" si="97"/>
        <v>125.65</v>
      </c>
      <c r="J257" s="79"/>
      <c r="K257" s="63"/>
    </row>
    <row r="258" spans="1:11" ht="24" customHeight="1" x14ac:dyDescent="0.25">
      <c r="A258" s="176"/>
      <c r="B258" s="134"/>
      <c r="C258" s="50" t="s">
        <v>142</v>
      </c>
      <c r="D258" s="51">
        <v>0</v>
      </c>
      <c r="E258" s="51">
        <v>0</v>
      </c>
      <c r="F258" s="66">
        <v>0</v>
      </c>
      <c r="G258" s="66">
        <v>0</v>
      </c>
      <c r="H258" s="66">
        <v>0</v>
      </c>
      <c r="I258" s="66">
        <f t="shared" si="97"/>
        <v>0</v>
      </c>
      <c r="J258" s="79"/>
      <c r="K258" s="63"/>
    </row>
    <row r="259" spans="1:11" ht="24" customHeight="1" x14ac:dyDescent="0.25">
      <c r="A259" s="176"/>
      <c r="B259" s="134"/>
      <c r="C259" s="50" t="s">
        <v>143</v>
      </c>
      <c r="D259" s="51">
        <v>0</v>
      </c>
      <c r="E259" s="51">
        <v>0</v>
      </c>
      <c r="F259" s="66">
        <v>0</v>
      </c>
      <c r="G259" s="66">
        <v>0</v>
      </c>
      <c r="H259" s="66">
        <v>0</v>
      </c>
      <c r="I259" s="66">
        <f t="shared" si="97"/>
        <v>0</v>
      </c>
      <c r="J259" s="79"/>
      <c r="K259" s="63"/>
    </row>
    <row r="260" spans="1:11" ht="24" customHeight="1" x14ac:dyDescent="0.25">
      <c r="A260" s="176"/>
      <c r="B260" s="134"/>
      <c r="C260" s="64" t="s">
        <v>221</v>
      </c>
      <c r="D260" s="51">
        <v>0</v>
      </c>
      <c r="E260" s="51">
        <f>0+125.65</f>
        <v>125.65</v>
      </c>
      <c r="F260" s="66">
        <v>0</v>
      </c>
      <c r="G260" s="66">
        <v>0</v>
      </c>
      <c r="H260" s="66">
        <v>0</v>
      </c>
      <c r="I260" s="66">
        <f t="shared" si="97"/>
        <v>125.65</v>
      </c>
      <c r="J260" s="79"/>
      <c r="K260" s="63"/>
    </row>
    <row r="261" spans="1:11" ht="24" customHeight="1" x14ac:dyDescent="0.25">
      <c r="A261" s="177"/>
      <c r="B261" s="135"/>
      <c r="C261" s="64" t="s">
        <v>27</v>
      </c>
      <c r="D261" s="51">
        <v>0</v>
      </c>
      <c r="E261" s="51">
        <v>0</v>
      </c>
      <c r="F261" s="66">
        <v>0</v>
      </c>
      <c r="G261" s="66">
        <v>0</v>
      </c>
      <c r="H261" s="66">
        <v>0</v>
      </c>
      <c r="I261" s="66"/>
      <c r="J261" s="79"/>
      <c r="K261" s="63"/>
    </row>
    <row r="262" spans="1:11" ht="24" customHeight="1" x14ac:dyDescent="0.25">
      <c r="A262" s="175" t="s">
        <v>226</v>
      </c>
      <c r="B262" s="149" t="s">
        <v>44</v>
      </c>
      <c r="C262" s="64" t="s">
        <v>25</v>
      </c>
      <c r="D262" s="51">
        <f>D263+D264+D265+D266</f>
        <v>0</v>
      </c>
      <c r="E262" s="51">
        <f>E263+E264+E265+E266</f>
        <v>52</v>
      </c>
      <c r="F262" s="51">
        <f t="shared" ref="F262:I262" si="106">F263+F264+F265+F266</f>
        <v>0</v>
      </c>
      <c r="G262" s="51">
        <f t="shared" si="106"/>
        <v>0</v>
      </c>
      <c r="H262" s="51">
        <f t="shared" si="106"/>
        <v>0</v>
      </c>
      <c r="I262" s="51">
        <f t="shared" si="106"/>
        <v>52</v>
      </c>
      <c r="J262" s="79"/>
      <c r="K262" s="63"/>
    </row>
    <row r="263" spans="1:11" ht="24" customHeight="1" x14ac:dyDescent="0.25">
      <c r="A263" s="176"/>
      <c r="B263" s="149"/>
      <c r="C263" s="50" t="s">
        <v>142</v>
      </c>
      <c r="D263" s="51">
        <v>0</v>
      </c>
      <c r="E263" s="51">
        <v>0</v>
      </c>
      <c r="F263" s="66">
        <v>0</v>
      </c>
      <c r="G263" s="66">
        <v>0</v>
      </c>
      <c r="H263" s="66">
        <v>0</v>
      </c>
      <c r="I263" s="66">
        <f t="shared" ref="I263:I266" si="107">SUM(D263:H263)</f>
        <v>0</v>
      </c>
      <c r="J263" s="79"/>
      <c r="K263" s="63"/>
    </row>
    <row r="264" spans="1:11" ht="24" customHeight="1" x14ac:dyDescent="0.25">
      <c r="A264" s="176"/>
      <c r="B264" s="149"/>
      <c r="C264" s="50" t="s">
        <v>143</v>
      </c>
      <c r="D264" s="51">
        <v>0</v>
      </c>
      <c r="E264" s="51">
        <v>0</v>
      </c>
      <c r="F264" s="66">
        <v>0</v>
      </c>
      <c r="G264" s="66">
        <v>0</v>
      </c>
      <c r="H264" s="66">
        <v>0</v>
      </c>
      <c r="I264" s="66">
        <f t="shared" si="107"/>
        <v>0</v>
      </c>
      <c r="J264" s="79"/>
      <c r="K264" s="63"/>
    </row>
    <row r="265" spans="1:11" ht="24" customHeight="1" x14ac:dyDescent="0.25">
      <c r="A265" s="176"/>
      <c r="B265" s="149"/>
      <c r="C265" s="64" t="s">
        <v>221</v>
      </c>
      <c r="D265" s="51">
        <v>0</v>
      </c>
      <c r="E265" s="51">
        <v>52</v>
      </c>
      <c r="F265" s="66">
        <v>0</v>
      </c>
      <c r="G265" s="66">
        <v>0</v>
      </c>
      <c r="H265" s="66">
        <v>0</v>
      </c>
      <c r="I265" s="66">
        <f t="shared" si="107"/>
        <v>52</v>
      </c>
      <c r="J265" s="79"/>
      <c r="K265" s="63"/>
    </row>
    <row r="266" spans="1:11" ht="24" customHeight="1" x14ac:dyDescent="0.25">
      <c r="A266" s="177"/>
      <c r="B266" s="149"/>
      <c r="C266" s="64" t="s">
        <v>27</v>
      </c>
      <c r="D266" s="51">
        <v>0</v>
      </c>
      <c r="E266" s="51">
        <v>0</v>
      </c>
      <c r="F266" s="66">
        <v>0</v>
      </c>
      <c r="G266" s="66">
        <v>0</v>
      </c>
      <c r="H266" s="66">
        <v>0</v>
      </c>
      <c r="I266" s="66">
        <f t="shared" si="107"/>
        <v>0</v>
      </c>
      <c r="J266" s="79"/>
      <c r="K266" s="63"/>
    </row>
    <row r="267" spans="1:11" ht="24" customHeight="1" x14ac:dyDescent="0.25">
      <c r="A267" s="175" t="s">
        <v>223</v>
      </c>
      <c r="B267" s="168" t="s">
        <v>225</v>
      </c>
      <c r="C267" s="64" t="s">
        <v>25</v>
      </c>
      <c r="D267" s="51">
        <f>D268+D269+D270+D271</f>
        <v>0</v>
      </c>
      <c r="E267" s="51">
        <f t="shared" ref="E267:I267" si="108">E268+E269+E270+E271</f>
        <v>401.1</v>
      </c>
      <c r="F267" s="51">
        <f t="shared" si="108"/>
        <v>1203.3</v>
      </c>
      <c r="G267" s="51">
        <f t="shared" si="108"/>
        <v>1203.3</v>
      </c>
      <c r="H267" s="51">
        <f t="shared" si="108"/>
        <v>1203.3</v>
      </c>
      <c r="I267" s="51">
        <f t="shared" si="108"/>
        <v>4011</v>
      </c>
      <c r="J267" s="79"/>
      <c r="K267" s="63"/>
    </row>
    <row r="268" spans="1:11" ht="24" customHeight="1" x14ac:dyDescent="0.25">
      <c r="A268" s="176"/>
      <c r="B268" s="169"/>
      <c r="C268" s="50" t="s">
        <v>142</v>
      </c>
      <c r="D268" s="51">
        <v>0</v>
      </c>
      <c r="E268" s="51">
        <v>0</v>
      </c>
      <c r="F268" s="66">
        <v>0</v>
      </c>
      <c r="G268" s="66">
        <v>0</v>
      </c>
      <c r="H268" s="66">
        <v>0</v>
      </c>
      <c r="I268" s="66">
        <v>0</v>
      </c>
      <c r="J268" s="79"/>
      <c r="K268" s="63"/>
    </row>
    <row r="269" spans="1:11" ht="24" customHeight="1" x14ac:dyDescent="0.25">
      <c r="A269" s="176"/>
      <c r="B269" s="169"/>
      <c r="C269" s="50" t="s">
        <v>143</v>
      </c>
      <c r="D269" s="51">
        <v>0</v>
      </c>
      <c r="E269" s="51">
        <v>0</v>
      </c>
      <c r="F269" s="66">
        <v>0</v>
      </c>
      <c r="G269" s="66">
        <v>0</v>
      </c>
      <c r="H269" s="66">
        <v>0</v>
      </c>
      <c r="I269" s="66">
        <v>0</v>
      </c>
      <c r="J269" s="79"/>
      <c r="K269" s="63"/>
    </row>
    <row r="270" spans="1:11" ht="24" customHeight="1" x14ac:dyDescent="0.25">
      <c r="A270" s="176"/>
      <c r="B270" s="169"/>
      <c r="C270" s="64" t="s">
        <v>221</v>
      </c>
      <c r="D270" s="51">
        <v>0</v>
      </c>
      <c r="E270" s="51">
        <v>401.1</v>
      </c>
      <c r="F270" s="66">
        <v>1203.3</v>
      </c>
      <c r="G270" s="66">
        <v>1203.3</v>
      </c>
      <c r="H270" s="66">
        <v>1203.3</v>
      </c>
      <c r="I270" s="66">
        <f>D270+E270+F270+G270+H270</f>
        <v>4011</v>
      </c>
      <c r="J270" s="79"/>
      <c r="K270" s="63"/>
    </row>
    <row r="271" spans="1:11" ht="24" customHeight="1" x14ac:dyDescent="0.25">
      <c r="A271" s="177"/>
      <c r="B271" s="170"/>
      <c r="C271" s="64" t="s">
        <v>27</v>
      </c>
      <c r="D271" s="51">
        <v>0</v>
      </c>
      <c r="E271" s="51">
        <v>0</v>
      </c>
      <c r="F271" s="66">
        <v>0</v>
      </c>
      <c r="G271" s="66">
        <v>0</v>
      </c>
      <c r="H271" s="66">
        <v>0</v>
      </c>
      <c r="I271" s="66">
        <v>0</v>
      </c>
      <c r="J271" s="79"/>
      <c r="K271" s="63"/>
    </row>
    <row r="272" spans="1:11" ht="23.25" customHeight="1" x14ac:dyDescent="0.25">
      <c r="A272" s="172"/>
      <c r="B272" s="168" t="s">
        <v>208</v>
      </c>
      <c r="C272" s="60" t="s">
        <v>25</v>
      </c>
      <c r="D272" s="61">
        <v>0</v>
      </c>
      <c r="E272" s="61">
        <f>E276+E275+E274+E273</f>
        <v>0</v>
      </c>
      <c r="F272" s="67">
        <v>0</v>
      </c>
      <c r="G272" s="67">
        <v>0</v>
      </c>
      <c r="H272" s="67">
        <v>0</v>
      </c>
      <c r="I272" s="67">
        <f>SUM(D272:H272)</f>
        <v>0</v>
      </c>
      <c r="J272" s="78"/>
      <c r="K272" s="63"/>
    </row>
    <row r="273" spans="1:11" ht="23.25" customHeight="1" x14ac:dyDescent="0.25">
      <c r="A273" s="173"/>
      <c r="B273" s="169"/>
      <c r="C273" s="62" t="s">
        <v>142</v>
      </c>
      <c r="D273" s="61">
        <v>0</v>
      </c>
      <c r="E273" s="61">
        <v>0</v>
      </c>
      <c r="F273" s="67">
        <v>0</v>
      </c>
      <c r="G273" s="67">
        <v>0</v>
      </c>
      <c r="H273" s="67">
        <v>0</v>
      </c>
      <c r="I273" s="67">
        <f t="shared" ref="I273:I276" si="109">SUM(D273:H273)</f>
        <v>0</v>
      </c>
      <c r="J273" s="78"/>
      <c r="K273" s="63"/>
    </row>
    <row r="274" spans="1:11" ht="23.25" customHeight="1" x14ac:dyDescent="0.25">
      <c r="A274" s="173"/>
      <c r="B274" s="169"/>
      <c r="C274" s="62" t="s">
        <v>143</v>
      </c>
      <c r="D274" s="61">
        <v>0</v>
      </c>
      <c r="E274" s="61">
        <v>0</v>
      </c>
      <c r="F274" s="67">
        <v>0</v>
      </c>
      <c r="G274" s="67">
        <v>0</v>
      </c>
      <c r="H274" s="67">
        <v>0</v>
      </c>
      <c r="I274" s="67">
        <f t="shared" si="109"/>
        <v>0</v>
      </c>
      <c r="J274" s="78"/>
      <c r="K274" s="63"/>
    </row>
    <row r="275" spans="1:11" ht="23.25" customHeight="1" x14ac:dyDescent="0.25">
      <c r="A275" s="173"/>
      <c r="B275" s="169"/>
      <c r="C275" s="60" t="s">
        <v>26</v>
      </c>
      <c r="D275" s="61">
        <v>0</v>
      </c>
      <c r="E275" s="61">
        <v>0</v>
      </c>
      <c r="F275" s="67">
        <v>0</v>
      </c>
      <c r="G275" s="67">
        <v>0</v>
      </c>
      <c r="H275" s="67">
        <v>0</v>
      </c>
      <c r="I275" s="67">
        <f t="shared" si="109"/>
        <v>0</v>
      </c>
      <c r="J275" s="78"/>
      <c r="K275" s="63"/>
    </row>
    <row r="276" spans="1:11" ht="23.25" customHeight="1" x14ac:dyDescent="0.25">
      <c r="A276" s="174"/>
      <c r="B276" s="170"/>
      <c r="C276" s="60" t="s">
        <v>27</v>
      </c>
      <c r="D276" s="61">
        <v>0</v>
      </c>
      <c r="E276" s="61">
        <v>0</v>
      </c>
      <c r="F276" s="67">
        <v>0</v>
      </c>
      <c r="G276" s="67">
        <v>0</v>
      </c>
      <c r="H276" s="67">
        <v>0</v>
      </c>
      <c r="I276" s="67">
        <f t="shared" si="109"/>
        <v>0</v>
      </c>
      <c r="J276" s="78"/>
      <c r="K276" s="63"/>
    </row>
    <row r="277" spans="1:11" ht="23.25" customHeight="1" x14ac:dyDescent="0.25">
      <c r="A277" s="172"/>
      <c r="B277" s="133" t="s">
        <v>193</v>
      </c>
      <c r="C277" s="64" t="s">
        <v>25</v>
      </c>
      <c r="D277" s="51">
        <v>0</v>
      </c>
      <c r="E277" s="51">
        <f>E281+E280+E279+E278</f>
        <v>0</v>
      </c>
      <c r="F277" s="66">
        <v>0</v>
      </c>
      <c r="G277" s="66">
        <v>0</v>
      </c>
      <c r="H277" s="66">
        <v>0</v>
      </c>
      <c r="I277" s="66">
        <f>SUM(D277:H277)</f>
        <v>0</v>
      </c>
      <c r="J277" s="79"/>
      <c r="K277" s="63"/>
    </row>
    <row r="278" spans="1:11" ht="23.25" customHeight="1" x14ac:dyDescent="0.25">
      <c r="A278" s="173"/>
      <c r="B278" s="134"/>
      <c r="C278" s="50" t="s">
        <v>142</v>
      </c>
      <c r="D278" s="51">
        <v>0</v>
      </c>
      <c r="E278" s="51">
        <v>0</v>
      </c>
      <c r="F278" s="66">
        <v>0</v>
      </c>
      <c r="G278" s="66">
        <v>0</v>
      </c>
      <c r="H278" s="66">
        <v>0</v>
      </c>
      <c r="I278" s="66">
        <f t="shared" ref="I278:I281" si="110">SUM(D278:H278)</f>
        <v>0</v>
      </c>
      <c r="J278" s="79"/>
      <c r="K278" s="63"/>
    </row>
    <row r="279" spans="1:11" ht="23.25" customHeight="1" x14ac:dyDescent="0.25">
      <c r="A279" s="173"/>
      <c r="B279" s="134"/>
      <c r="C279" s="50" t="s">
        <v>143</v>
      </c>
      <c r="D279" s="51">
        <v>0</v>
      </c>
      <c r="E279" s="51">
        <v>0</v>
      </c>
      <c r="F279" s="66">
        <v>0</v>
      </c>
      <c r="G279" s="66">
        <v>0</v>
      </c>
      <c r="H279" s="66">
        <v>0</v>
      </c>
      <c r="I279" s="66">
        <f t="shared" si="110"/>
        <v>0</v>
      </c>
      <c r="J279" s="79"/>
      <c r="K279" s="63"/>
    </row>
    <row r="280" spans="1:11" ht="23.25" customHeight="1" x14ac:dyDescent="0.25">
      <c r="A280" s="173"/>
      <c r="B280" s="134"/>
      <c r="C280" s="64" t="s">
        <v>26</v>
      </c>
      <c r="D280" s="51">
        <v>0</v>
      </c>
      <c r="E280" s="51">
        <v>0</v>
      </c>
      <c r="F280" s="66">
        <v>0</v>
      </c>
      <c r="G280" s="66">
        <v>0</v>
      </c>
      <c r="H280" s="66">
        <v>0</v>
      </c>
      <c r="I280" s="66">
        <f t="shared" si="110"/>
        <v>0</v>
      </c>
      <c r="J280" s="79"/>
      <c r="K280" s="63"/>
    </row>
    <row r="281" spans="1:11" ht="23.25" customHeight="1" x14ac:dyDescent="0.25">
      <c r="A281" s="174"/>
      <c r="B281" s="135"/>
      <c r="C281" s="64" t="s">
        <v>27</v>
      </c>
      <c r="D281" s="51">
        <v>0</v>
      </c>
      <c r="E281" s="51">
        <v>0</v>
      </c>
      <c r="F281" s="66">
        <v>0</v>
      </c>
      <c r="G281" s="66">
        <v>0</v>
      </c>
      <c r="H281" s="66">
        <v>0</v>
      </c>
      <c r="I281" s="66">
        <f t="shared" si="110"/>
        <v>0</v>
      </c>
      <c r="J281" s="79"/>
      <c r="K281" s="63"/>
    </row>
    <row r="282" spans="1:11" ht="23.25" customHeight="1" x14ac:dyDescent="0.25">
      <c r="A282" s="178" t="s">
        <v>164</v>
      </c>
      <c r="B282" s="139" t="s">
        <v>17</v>
      </c>
      <c r="C282" s="60" t="s">
        <v>25</v>
      </c>
      <c r="D282" s="61">
        <f>D287+D312+D322</f>
        <v>21209.079000000002</v>
      </c>
      <c r="E282" s="61">
        <f t="shared" ref="E282:I282" si="111">E287+E312+E322</f>
        <v>23581.55</v>
      </c>
      <c r="F282" s="61">
        <f t="shared" si="111"/>
        <v>21749.4</v>
      </c>
      <c r="G282" s="61">
        <f t="shared" si="111"/>
        <v>21741.4</v>
      </c>
      <c r="H282" s="61">
        <f t="shared" si="111"/>
        <v>21530.300000000003</v>
      </c>
      <c r="I282" s="61">
        <f t="shared" si="111"/>
        <v>109811.72900000001</v>
      </c>
      <c r="J282" s="78"/>
      <c r="K282" s="63"/>
    </row>
    <row r="283" spans="1:11" ht="26.25" customHeight="1" x14ac:dyDescent="0.25">
      <c r="A283" s="178"/>
      <c r="B283" s="139"/>
      <c r="C283" s="62" t="s">
        <v>142</v>
      </c>
      <c r="D283" s="61">
        <f t="shared" ref="D283:I286" si="112">D288+D313+D323</f>
        <v>0</v>
      </c>
      <c r="E283" s="61">
        <f t="shared" si="112"/>
        <v>0</v>
      </c>
      <c r="F283" s="61">
        <f t="shared" si="112"/>
        <v>0</v>
      </c>
      <c r="G283" s="61">
        <f t="shared" si="112"/>
        <v>0</v>
      </c>
      <c r="H283" s="61">
        <f t="shared" si="112"/>
        <v>0</v>
      </c>
      <c r="I283" s="61">
        <f t="shared" si="112"/>
        <v>0</v>
      </c>
      <c r="J283" s="78"/>
      <c r="K283" s="63"/>
    </row>
    <row r="284" spans="1:11" ht="18.75" customHeight="1" x14ac:dyDescent="0.25">
      <c r="A284" s="178"/>
      <c r="B284" s="139"/>
      <c r="C284" s="62" t="s">
        <v>143</v>
      </c>
      <c r="D284" s="61">
        <f t="shared" si="112"/>
        <v>1938.4</v>
      </c>
      <c r="E284" s="61">
        <f t="shared" si="112"/>
        <v>2460</v>
      </c>
      <c r="F284" s="61">
        <f t="shared" si="112"/>
        <v>2460</v>
      </c>
      <c r="G284" s="61">
        <f t="shared" si="112"/>
        <v>2460</v>
      </c>
      <c r="H284" s="61">
        <f t="shared" si="112"/>
        <v>2460</v>
      </c>
      <c r="I284" s="61">
        <f t="shared" si="112"/>
        <v>11778.4</v>
      </c>
      <c r="J284" s="78"/>
      <c r="K284" s="63"/>
    </row>
    <row r="285" spans="1:11" ht="31.5" customHeight="1" x14ac:dyDescent="0.25">
      <c r="A285" s="178"/>
      <c r="B285" s="139"/>
      <c r="C285" s="60" t="s">
        <v>26</v>
      </c>
      <c r="D285" s="61">
        <f>D290+D315+D325</f>
        <v>19270.679</v>
      </c>
      <c r="E285" s="61">
        <f t="shared" si="112"/>
        <v>21121.55</v>
      </c>
      <c r="F285" s="61">
        <f t="shared" si="112"/>
        <v>19289.400000000001</v>
      </c>
      <c r="G285" s="61">
        <f t="shared" si="112"/>
        <v>19281.400000000001</v>
      </c>
      <c r="H285" s="61">
        <f t="shared" si="112"/>
        <v>19070.300000000003</v>
      </c>
      <c r="I285" s="61">
        <f t="shared" si="112"/>
        <v>98033.329000000012</v>
      </c>
      <c r="J285" s="78"/>
      <c r="K285" s="63"/>
    </row>
    <row r="286" spans="1:11" ht="23.25" customHeight="1" x14ac:dyDescent="0.25">
      <c r="A286" s="178"/>
      <c r="B286" s="139"/>
      <c r="C286" s="60" t="s">
        <v>27</v>
      </c>
      <c r="D286" s="61">
        <f t="shared" si="112"/>
        <v>0</v>
      </c>
      <c r="E286" s="61">
        <f>E291+E296+E301+E306</f>
        <v>0</v>
      </c>
      <c r="F286" s="61">
        <f>F291+F296+F301+F306</f>
        <v>0</v>
      </c>
      <c r="G286" s="61">
        <f>G291+G296+G301+G306</f>
        <v>0</v>
      </c>
      <c r="H286" s="61">
        <f t="shared" si="112"/>
        <v>0</v>
      </c>
      <c r="I286" s="67">
        <f t="shared" si="97"/>
        <v>0</v>
      </c>
      <c r="J286" s="78"/>
      <c r="K286" s="63"/>
    </row>
    <row r="287" spans="1:11" ht="29.25" customHeight="1" x14ac:dyDescent="0.25">
      <c r="A287" s="171" t="s">
        <v>38</v>
      </c>
      <c r="B287" s="139" t="s">
        <v>170</v>
      </c>
      <c r="C287" s="60" t="s">
        <v>25</v>
      </c>
      <c r="D287" s="61">
        <f>D292+D297+D302+D307</f>
        <v>19196.679</v>
      </c>
      <c r="E287" s="61">
        <f t="shared" ref="E287:I287" si="113">E292+E297+E302+E307</f>
        <v>20997.55</v>
      </c>
      <c r="F287" s="61">
        <f t="shared" si="113"/>
        <v>19189.400000000001</v>
      </c>
      <c r="G287" s="61">
        <f t="shared" si="113"/>
        <v>19181.400000000001</v>
      </c>
      <c r="H287" s="61">
        <f t="shared" si="113"/>
        <v>18970.300000000003</v>
      </c>
      <c r="I287" s="61">
        <f t="shared" si="113"/>
        <v>97535.329000000012</v>
      </c>
      <c r="J287" s="78"/>
      <c r="K287" s="63"/>
    </row>
    <row r="288" spans="1:11" ht="21" customHeight="1" x14ac:dyDescent="0.25">
      <c r="A288" s="171"/>
      <c r="B288" s="139"/>
      <c r="C288" s="62" t="s">
        <v>142</v>
      </c>
      <c r="D288" s="61">
        <f t="shared" ref="D288:I291" si="114">D293+D298+D303+D308</f>
        <v>0</v>
      </c>
      <c r="E288" s="61">
        <f t="shared" si="114"/>
        <v>0</v>
      </c>
      <c r="F288" s="61">
        <f t="shared" si="114"/>
        <v>0</v>
      </c>
      <c r="G288" s="61">
        <f t="shared" si="114"/>
        <v>0</v>
      </c>
      <c r="H288" s="61">
        <f t="shared" si="114"/>
        <v>0</v>
      </c>
      <c r="I288" s="61">
        <f t="shared" si="114"/>
        <v>0</v>
      </c>
      <c r="J288" s="78"/>
      <c r="K288" s="63"/>
    </row>
    <row r="289" spans="1:11" ht="21" customHeight="1" x14ac:dyDescent="0.25">
      <c r="A289" s="171"/>
      <c r="B289" s="139"/>
      <c r="C289" s="62" t="s">
        <v>143</v>
      </c>
      <c r="D289" s="61">
        <f t="shared" si="114"/>
        <v>0</v>
      </c>
      <c r="E289" s="61">
        <f t="shared" si="114"/>
        <v>0</v>
      </c>
      <c r="F289" s="61">
        <f t="shared" si="114"/>
        <v>0</v>
      </c>
      <c r="G289" s="61">
        <f t="shared" si="114"/>
        <v>0</v>
      </c>
      <c r="H289" s="61">
        <f t="shared" si="114"/>
        <v>0</v>
      </c>
      <c r="I289" s="61">
        <f t="shared" si="114"/>
        <v>0</v>
      </c>
      <c r="J289" s="78"/>
      <c r="K289" s="63"/>
    </row>
    <row r="290" spans="1:11" ht="28.5" customHeight="1" x14ac:dyDescent="0.25">
      <c r="A290" s="171"/>
      <c r="B290" s="139"/>
      <c r="C290" s="60" t="s">
        <v>26</v>
      </c>
      <c r="D290" s="61">
        <f>D295+D300+D305+D310</f>
        <v>19196.679</v>
      </c>
      <c r="E290" s="61">
        <f t="shared" si="114"/>
        <v>20997.55</v>
      </c>
      <c r="F290" s="61">
        <f t="shared" si="114"/>
        <v>19189.400000000001</v>
      </c>
      <c r="G290" s="61">
        <f t="shared" si="114"/>
        <v>19181.400000000001</v>
      </c>
      <c r="H290" s="61">
        <f t="shared" si="114"/>
        <v>18970.300000000003</v>
      </c>
      <c r="I290" s="61">
        <f t="shared" si="114"/>
        <v>97535.329000000012</v>
      </c>
      <c r="J290" s="78"/>
      <c r="K290" s="63"/>
    </row>
    <row r="291" spans="1:11" ht="21" customHeight="1" x14ac:dyDescent="0.25">
      <c r="A291" s="171"/>
      <c r="B291" s="139"/>
      <c r="C291" s="60" t="s">
        <v>27</v>
      </c>
      <c r="D291" s="61">
        <f t="shared" si="114"/>
        <v>0</v>
      </c>
      <c r="E291" s="61">
        <f t="shared" si="114"/>
        <v>0</v>
      </c>
      <c r="F291" s="61">
        <f t="shared" si="114"/>
        <v>0</v>
      </c>
      <c r="G291" s="61">
        <f t="shared" si="114"/>
        <v>0</v>
      </c>
      <c r="H291" s="61">
        <f t="shared" si="114"/>
        <v>0</v>
      </c>
      <c r="I291" s="61">
        <f t="shared" si="114"/>
        <v>0</v>
      </c>
      <c r="J291" s="78"/>
      <c r="K291" s="63"/>
    </row>
    <row r="292" spans="1:11" ht="15.75" x14ac:dyDescent="0.25">
      <c r="A292" s="171" t="s">
        <v>165</v>
      </c>
      <c r="B292" s="149" t="s">
        <v>18</v>
      </c>
      <c r="C292" s="64" t="s">
        <v>25</v>
      </c>
      <c r="D292" s="51">
        <f>D293+D294+D295+D296</f>
        <v>3652.44</v>
      </c>
      <c r="E292" s="51">
        <f t="shared" ref="E292:I292" si="115">E293+E294+E295+E296</f>
        <v>4879.0199999999995</v>
      </c>
      <c r="F292" s="51">
        <f t="shared" si="115"/>
        <v>3406</v>
      </c>
      <c r="G292" s="51">
        <f t="shared" si="115"/>
        <v>3401</v>
      </c>
      <c r="H292" s="51">
        <f t="shared" si="115"/>
        <v>3189.9</v>
      </c>
      <c r="I292" s="51">
        <f t="shared" si="115"/>
        <v>18528.36</v>
      </c>
      <c r="J292" s="79"/>
      <c r="K292" s="63"/>
    </row>
    <row r="293" spans="1:11" ht="24" customHeight="1" x14ac:dyDescent="0.25">
      <c r="A293" s="171"/>
      <c r="B293" s="149"/>
      <c r="C293" s="50" t="s">
        <v>142</v>
      </c>
      <c r="D293" s="51">
        <v>0</v>
      </c>
      <c r="E293" s="51">
        <v>0</v>
      </c>
      <c r="F293" s="66">
        <v>0</v>
      </c>
      <c r="G293" s="66">
        <v>0</v>
      </c>
      <c r="H293" s="66">
        <v>0</v>
      </c>
      <c r="I293" s="66">
        <f t="shared" si="97"/>
        <v>0</v>
      </c>
      <c r="J293" s="79"/>
      <c r="K293" s="63"/>
    </row>
    <row r="294" spans="1:11" ht="22.5" customHeight="1" x14ac:dyDescent="0.25">
      <c r="A294" s="171"/>
      <c r="B294" s="149"/>
      <c r="C294" s="50" t="s">
        <v>143</v>
      </c>
      <c r="D294" s="51">
        <v>0</v>
      </c>
      <c r="E294" s="51">
        <v>0</v>
      </c>
      <c r="F294" s="66">
        <v>0</v>
      </c>
      <c r="G294" s="66">
        <v>0</v>
      </c>
      <c r="H294" s="66">
        <v>0</v>
      </c>
      <c r="I294" s="66">
        <f t="shared" si="97"/>
        <v>0</v>
      </c>
      <c r="J294" s="79"/>
      <c r="K294" s="63"/>
    </row>
    <row r="295" spans="1:11" ht="27" customHeight="1" x14ac:dyDescent="0.25">
      <c r="A295" s="171"/>
      <c r="B295" s="149"/>
      <c r="C295" s="64" t="s">
        <v>26</v>
      </c>
      <c r="D295" s="51">
        <f>3460.9+62.94+28+90.6+10</f>
        <v>3652.44</v>
      </c>
      <c r="E295" s="51">
        <f>3419+210+200+952.65+97.37</f>
        <v>4879.0199999999995</v>
      </c>
      <c r="F295" s="66">
        <v>3406</v>
      </c>
      <c r="G295" s="66">
        <v>3401</v>
      </c>
      <c r="H295" s="66">
        <v>3189.9</v>
      </c>
      <c r="I295" s="66">
        <f t="shared" ref="I295:I321" si="116">SUM(D295:H295)</f>
        <v>18528.36</v>
      </c>
      <c r="J295" s="79"/>
      <c r="K295" s="63"/>
    </row>
    <row r="296" spans="1:11" ht="10.5" customHeight="1" x14ac:dyDescent="0.25">
      <c r="A296" s="171"/>
      <c r="B296" s="149"/>
      <c r="C296" s="64" t="s">
        <v>27</v>
      </c>
      <c r="D296" s="51">
        <v>0</v>
      </c>
      <c r="E296" s="51">
        <v>0</v>
      </c>
      <c r="F296" s="66">
        <v>0</v>
      </c>
      <c r="G296" s="66">
        <v>0</v>
      </c>
      <c r="H296" s="66">
        <v>0</v>
      </c>
      <c r="I296" s="66">
        <f t="shared" si="116"/>
        <v>0</v>
      </c>
      <c r="J296" s="79"/>
      <c r="K296" s="63"/>
    </row>
    <row r="297" spans="1:11" ht="33.75" customHeight="1" x14ac:dyDescent="0.25">
      <c r="A297" s="171" t="s">
        <v>171</v>
      </c>
      <c r="B297" s="149" t="s">
        <v>19</v>
      </c>
      <c r="C297" s="64" t="s">
        <v>25</v>
      </c>
      <c r="D297" s="51">
        <f>D298+D299+D300+D301</f>
        <v>13500.84</v>
      </c>
      <c r="E297" s="51">
        <f t="shared" ref="E297:I297" si="117">E298+E299+E300+E301</f>
        <v>14094.980000000001</v>
      </c>
      <c r="F297" s="51">
        <f t="shared" si="117"/>
        <v>13932</v>
      </c>
      <c r="G297" s="51">
        <f t="shared" si="117"/>
        <v>13929</v>
      </c>
      <c r="H297" s="51">
        <f t="shared" si="117"/>
        <v>13929</v>
      </c>
      <c r="I297" s="51">
        <f t="shared" si="117"/>
        <v>69385.820000000007</v>
      </c>
      <c r="J297" s="79"/>
      <c r="K297" s="63"/>
    </row>
    <row r="298" spans="1:11" ht="20.25" customHeight="1" x14ac:dyDescent="0.25">
      <c r="A298" s="171"/>
      <c r="B298" s="149"/>
      <c r="C298" s="50" t="s">
        <v>142</v>
      </c>
      <c r="D298" s="51">
        <v>0</v>
      </c>
      <c r="E298" s="51">
        <v>0</v>
      </c>
      <c r="F298" s="66">
        <v>0</v>
      </c>
      <c r="G298" s="66">
        <v>0</v>
      </c>
      <c r="H298" s="66">
        <v>0</v>
      </c>
      <c r="I298" s="66">
        <f t="shared" si="116"/>
        <v>0</v>
      </c>
      <c r="J298" s="79"/>
      <c r="K298" s="63"/>
    </row>
    <row r="299" spans="1:11" ht="15" customHeight="1" x14ac:dyDescent="0.25">
      <c r="A299" s="171"/>
      <c r="B299" s="149"/>
      <c r="C299" s="50" t="s">
        <v>143</v>
      </c>
      <c r="D299" s="51">
        <v>0</v>
      </c>
      <c r="E299" s="51">
        <v>0</v>
      </c>
      <c r="F299" s="66">
        <v>0</v>
      </c>
      <c r="G299" s="66">
        <v>0</v>
      </c>
      <c r="H299" s="66">
        <v>0</v>
      </c>
      <c r="I299" s="66">
        <f t="shared" si="116"/>
        <v>0</v>
      </c>
      <c r="J299" s="79"/>
      <c r="K299" s="63"/>
    </row>
    <row r="300" spans="1:11" ht="30.75" customHeight="1" x14ac:dyDescent="0.25">
      <c r="A300" s="171"/>
      <c r="B300" s="149"/>
      <c r="C300" s="64" t="s">
        <v>26</v>
      </c>
      <c r="D300" s="51">
        <f>13452.84+4+44</f>
        <v>13500.84</v>
      </c>
      <c r="E300" s="51">
        <f>13934.2+8+152.78</f>
        <v>14094.980000000001</v>
      </c>
      <c r="F300" s="66">
        <v>13932</v>
      </c>
      <c r="G300" s="66">
        <v>13929</v>
      </c>
      <c r="H300" s="66">
        <v>13929</v>
      </c>
      <c r="I300" s="66">
        <f t="shared" si="116"/>
        <v>69385.820000000007</v>
      </c>
      <c r="J300" s="79"/>
      <c r="K300" s="63"/>
    </row>
    <row r="301" spans="1:11" ht="13.5" customHeight="1" x14ac:dyDescent="0.25">
      <c r="A301" s="171"/>
      <c r="B301" s="149"/>
      <c r="C301" s="64" t="s">
        <v>27</v>
      </c>
      <c r="D301" s="51">
        <v>0</v>
      </c>
      <c r="E301" s="51">
        <v>0</v>
      </c>
      <c r="F301" s="66">
        <v>0</v>
      </c>
      <c r="G301" s="66">
        <v>0</v>
      </c>
      <c r="H301" s="66">
        <v>0</v>
      </c>
      <c r="I301" s="66">
        <f t="shared" si="116"/>
        <v>0</v>
      </c>
      <c r="J301" s="79"/>
      <c r="K301" s="63"/>
    </row>
    <row r="302" spans="1:11" ht="26.25" customHeight="1" x14ac:dyDescent="0.25">
      <c r="A302" s="171" t="s">
        <v>167</v>
      </c>
      <c r="B302" s="149" t="s">
        <v>16</v>
      </c>
      <c r="C302" s="64" t="s">
        <v>25</v>
      </c>
      <c r="D302" s="51">
        <f>D303+D304+D305+D306</f>
        <v>0</v>
      </c>
      <c r="E302" s="51">
        <f t="shared" ref="E302:I302" si="118">E303+E304+E305+E306</f>
        <v>0</v>
      </c>
      <c r="F302" s="51">
        <f t="shared" si="118"/>
        <v>0</v>
      </c>
      <c r="G302" s="51">
        <f t="shared" si="118"/>
        <v>0</v>
      </c>
      <c r="H302" s="51">
        <f t="shared" si="118"/>
        <v>0</v>
      </c>
      <c r="I302" s="51">
        <f t="shared" si="118"/>
        <v>0</v>
      </c>
      <c r="J302" s="79"/>
      <c r="K302" s="63"/>
    </row>
    <row r="303" spans="1:11" ht="20.25" customHeight="1" x14ac:dyDescent="0.25">
      <c r="A303" s="171"/>
      <c r="B303" s="149"/>
      <c r="C303" s="50" t="s">
        <v>142</v>
      </c>
      <c r="D303" s="51">
        <v>0</v>
      </c>
      <c r="E303" s="51">
        <v>0</v>
      </c>
      <c r="F303" s="66">
        <v>0</v>
      </c>
      <c r="G303" s="66">
        <v>0</v>
      </c>
      <c r="H303" s="66">
        <v>0</v>
      </c>
      <c r="I303" s="66">
        <f t="shared" si="116"/>
        <v>0</v>
      </c>
      <c r="J303" s="79"/>
      <c r="K303" s="63"/>
    </row>
    <row r="304" spans="1:11" ht="21" customHeight="1" x14ac:dyDescent="0.25">
      <c r="A304" s="171"/>
      <c r="B304" s="149"/>
      <c r="C304" s="50" t="s">
        <v>143</v>
      </c>
      <c r="D304" s="51">
        <v>0</v>
      </c>
      <c r="E304" s="51">
        <v>0</v>
      </c>
      <c r="F304" s="66">
        <v>0</v>
      </c>
      <c r="G304" s="66">
        <v>0</v>
      </c>
      <c r="H304" s="66">
        <v>0</v>
      </c>
      <c r="I304" s="66">
        <f t="shared" si="116"/>
        <v>0</v>
      </c>
      <c r="J304" s="79"/>
      <c r="K304" s="63"/>
    </row>
    <row r="305" spans="1:11" ht="15.75" customHeight="1" x14ac:dyDescent="0.25">
      <c r="A305" s="171"/>
      <c r="B305" s="149"/>
      <c r="C305" s="64" t="s">
        <v>26</v>
      </c>
      <c r="D305" s="51">
        <v>0</v>
      </c>
      <c r="E305" s="51">
        <v>0</v>
      </c>
      <c r="F305" s="66">
        <v>0</v>
      </c>
      <c r="G305" s="66">
        <v>0</v>
      </c>
      <c r="H305" s="66">
        <v>0</v>
      </c>
      <c r="I305" s="66">
        <f t="shared" si="116"/>
        <v>0</v>
      </c>
      <c r="J305" s="79"/>
      <c r="K305" s="63"/>
    </row>
    <row r="306" spans="1:11" ht="21" customHeight="1" x14ac:dyDescent="0.25">
      <c r="A306" s="171"/>
      <c r="B306" s="149"/>
      <c r="C306" s="64" t="s">
        <v>27</v>
      </c>
      <c r="D306" s="51">
        <v>0</v>
      </c>
      <c r="E306" s="51">
        <v>0</v>
      </c>
      <c r="F306" s="66">
        <v>0</v>
      </c>
      <c r="G306" s="66">
        <v>0</v>
      </c>
      <c r="H306" s="66">
        <v>0</v>
      </c>
      <c r="I306" s="66">
        <f t="shared" si="116"/>
        <v>0</v>
      </c>
      <c r="J306" s="79"/>
      <c r="K306" s="63"/>
    </row>
    <row r="307" spans="1:11" ht="15.75" customHeight="1" x14ac:dyDescent="0.25">
      <c r="A307" s="171" t="s">
        <v>168</v>
      </c>
      <c r="B307" s="146" t="s">
        <v>51</v>
      </c>
      <c r="C307" s="64" t="s">
        <v>25</v>
      </c>
      <c r="D307" s="51">
        <f>D308+D309+D310+D311</f>
        <v>2043.3989999999999</v>
      </c>
      <c r="E307" s="51">
        <f t="shared" ref="E307:I307" si="119">E308+E309+E310+E311</f>
        <v>2023.5500000000002</v>
      </c>
      <c r="F307" s="51">
        <f t="shared" si="119"/>
        <v>1851.4</v>
      </c>
      <c r="G307" s="51">
        <f t="shared" si="119"/>
        <v>1851.4</v>
      </c>
      <c r="H307" s="51">
        <f t="shared" si="119"/>
        <v>1851.4</v>
      </c>
      <c r="I307" s="51">
        <f t="shared" si="119"/>
        <v>9621.1489999999994</v>
      </c>
      <c r="J307" s="79"/>
      <c r="K307" s="63"/>
    </row>
    <row r="308" spans="1:11" ht="33" customHeight="1" x14ac:dyDescent="0.25">
      <c r="A308" s="171"/>
      <c r="B308" s="147"/>
      <c r="C308" s="50" t="s">
        <v>142</v>
      </c>
      <c r="D308" s="51">
        <v>0</v>
      </c>
      <c r="E308" s="51">
        <v>0</v>
      </c>
      <c r="F308" s="66">
        <v>0</v>
      </c>
      <c r="G308" s="66">
        <v>0</v>
      </c>
      <c r="H308" s="66">
        <v>0</v>
      </c>
      <c r="I308" s="66">
        <f t="shared" si="116"/>
        <v>0</v>
      </c>
      <c r="J308" s="79"/>
      <c r="K308" s="63"/>
    </row>
    <row r="309" spans="1:11" ht="13.5" customHeight="1" x14ac:dyDescent="0.25">
      <c r="A309" s="171"/>
      <c r="B309" s="147"/>
      <c r="C309" s="50" t="s">
        <v>143</v>
      </c>
      <c r="D309" s="51">
        <v>0</v>
      </c>
      <c r="E309" s="51">
        <v>0</v>
      </c>
      <c r="F309" s="66">
        <v>0</v>
      </c>
      <c r="G309" s="66">
        <v>0</v>
      </c>
      <c r="H309" s="66">
        <v>0</v>
      </c>
      <c r="I309" s="66">
        <f t="shared" si="116"/>
        <v>0</v>
      </c>
      <c r="J309" s="79"/>
      <c r="K309" s="63"/>
    </row>
    <row r="310" spans="1:11" ht="27.75" customHeight="1" x14ac:dyDescent="0.25">
      <c r="A310" s="171"/>
      <c r="B310" s="147"/>
      <c r="C310" s="64" t="s">
        <v>26</v>
      </c>
      <c r="D310" s="51">
        <f>1762.4+27.6+236.899+16.5</f>
        <v>2043.3989999999999</v>
      </c>
      <c r="E310" s="51">
        <f>1851.4+152+20.15</f>
        <v>2023.5500000000002</v>
      </c>
      <c r="F310" s="66">
        <v>1851.4</v>
      </c>
      <c r="G310" s="66">
        <v>1851.4</v>
      </c>
      <c r="H310" s="66">
        <v>1851.4</v>
      </c>
      <c r="I310" s="66">
        <f t="shared" si="116"/>
        <v>9621.1489999999994</v>
      </c>
      <c r="J310" s="79"/>
      <c r="K310" s="63"/>
    </row>
    <row r="311" spans="1:11" ht="12.75" customHeight="1" x14ac:dyDescent="0.25">
      <c r="A311" s="171"/>
      <c r="B311" s="147"/>
      <c r="C311" s="64" t="s">
        <v>27</v>
      </c>
      <c r="D311" s="51">
        <v>0</v>
      </c>
      <c r="E311" s="51">
        <v>0</v>
      </c>
      <c r="F311" s="66">
        <v>0</v>
      </c>
      <c r="G311" s="66">
        <v>0</v>
      </c>
      <c r="H311" s="66">
        <v>0</v>
      </c>
      <c r="I311" s="66">
        <f t="shared" si="116"/>
        <v>0</v>
      </c>
      <c r="J311" s="79"/>
      <c r="K311" s="63"/>
    </row>
    <row r="312" spans="1:11" ht="23.25" customHeight="1" x14ac:dyDescent="0.25">
      <c r="A312" s="172" t="s">
        <v>40</v>
      </c>
      <c r="B312" s="154" t="s">
        <v>172</v>
      </c>
      <c r="C312" s="60" t="s">
        <v>25</v>
      </c>
      <c r="D312" s="61">
        <f>D317</f>
        <v>74</v>
      </c>
      <c r="E312" s="61">
        <f t="shared" ref="E312:I312" si="120">E317</f>
        <v>124</v>
      </c>
      <c r="F312" s="61">
        <f t="shared" si="120"/>
        <v>100</v>
      </c>
      <c r="G312" s="61">
        <f t="shared" si="120"/>
        <v>100</v>
      </c>
      <c r="H312" s="61">
        <f t="shared" si="120"/>
        <v>100</v>
      </c>
      <c r="I312" s="61">
        <f t="shared" si="120"/>
        <v>498</v>
      </c>
      <c r="J312" s="78"/>
      <c r="K312" s="63"/>
    </row>
    <row r="313" spans="1:11" ht="19.5" customHeight="1" x14ac:dyDescent="0.25">
      <c r="A313" s="173"/>
      <c r="B313" s="154"/>
      <c r="C313" s="62" t="s">
        <v>142</v>
      </c>
      <c r="D313" s="61">
        <f t="shared" ref="D313:I316" si="121">D318</f>
        <v>0</v>
      </c>
      <c r="E313" s="61">
        <f t="shared" si="121"/>
        <v>0</v>
      </c>
      <c r="F313" s="61">
        <f t="shared" si="121"/>
        <v>0</v>
      </c>
      <c r="G313" s="61">
        <f t="shared" si="121"/>
        <v>0</v>
      </c>
      <c r="H313" s="61">
        <f t="shared" si="121"/>
        <v>0</v>
      </c>
      <c r="I313" s="61">
        <f t="shared" si="121"/>
        <v>0</v>
      </c>
      <c r="J313" s="78"/>
      <c r="K313" s="63"/>
    </row>
    <row r="314" spans="1:11" ht="19.5" customHeight="1" x14ac:dyDescent="0.25">
      <c r="A314" s="173"/>
      <c r="B314" s="154"/>
      <c r="C314" s="62" t="s">
        <v>143</v>
      </c>
      <c r="D314" s="61">
        <f t="shared" si="121"/>
        <v>0</v>
      </c>
      <c r="E314" s="61">
        <f t="shared" si="121"/>
        <v>0</v>
      </c>
      <c r="F314" s="61">
        <f t="shared" si="121"/>
        <v>0</v>
      </c>
      <c r="G314" s="61">
        <f t="shared" si="121"/>
        <v>0</v>
      </c>
      <c r="H314" s="61">
        <f t="shared" si="121"/>
        <v>0</v>
      </c>
      <c r="I314" s="61">
        <f t="shared" si="121"/>
        <v>0</v>
      </c>
      <c r="J314" s="78"/>
      <c r="K314" s="63"/>
    </row>
    <row r="315" spans="1:11" ht="19.5" customHeight="1" x14ac:dyDescent="0.25">
      <c r="A315" s="173"/>
      <c r="B315" s="154"/>
      <c r="C315" s="60" t="s">
        <v>26</v>
      </c>
      <c r="D315" s="61">
        <f t="shared" si="121"/>
        <v>74</v>
      </c>
      <c r="E315" s="61">
        <f t="shared" si="121"/>
        <v>124</v>
      </c>
      <c r="F315" s="61">
        <f t="shared" si="121"/>
        <v>100</v>
      </c>
      <c r="G315" s="61">
        <f t="shared" si="121"/>
        <v>100</v>
      </c>
      <c r="H315" s="61">
        <f t="shared" si="121"/>
        <v>100</v>
      </c>
      <c r="I315" s="61">
        <f t="shared" si="121"/>
        <v>498</v>
      </c>
      <c r="J315" s="78"/>
      <c r="K315" s="63"/>
    </row>
    <row r="316" spans="1:11" ht="21.75" customHeight="1" x14ac:dyDescent="0.25">
      <c r="A316" s="174"/>
      <c r="B316" s="155"/>
      <c r="C316" s="60" t="s">
        <v>27</v>
      </c>
      <c r="D316" s="61">
        <f t="shared" si="121"/>
        <v>0</v>
      </c>
      <c r="E316" s="61">
        <f t="shared" si="121"/>
        <v>0</v>
      </c>
      <c r="F316" s="61">
        <f t="shared" si="121"/>
        <v>0</v>
      </c>
      <c r="G316" s="61">
        <f t="shared" si="121"/>
        <v>0</v>
      </c>
      <c r="H316" s="61">
        <f t="shared" si="121"/>
        <v>0</v>
      </c>
      <c r="I316" s="61">
        <f t="shared" si="121"/>
        <v>0</v>
      </c>
      <c r="J316" s="78"/>
      <c r="K316" s="63"/>
    </row>
    <row r="317" spans="1:11" ht="21" customHeight="1" x14ac:dyDescent="0.25">
      <c r="A317" s="175" t="s">
        <v>173</v>
      </c>
      <c r="B317" s="182" t="s">
        <v>178</v>
      </c>
      <c r="C317" s="64" t="s">
        <v>25</v>
      </c>
      <c r="D317" s="51">
        <f>D318+D319+D320+D321</f>
        <v>74</v>
      </c>
      <c r="E317" s="51">
        <f t="shared" ref="E317:I317" si="122">E318+E319+E320+E321</f>
        <v>124</v>
      </c>
      <c r="F317" s="51">
        <f t="shared" si="122"/>
        <v>100</v>
      </c>
      <c r="G317" s="51">
        <f t="shared" si="122"/>
        <v>100</v>
      </c>
      <c r="H317" s="51">
        <f t="shared" si="122"/>
        <v>100</v>
      </c>
      <c r="I317" s="51">
        <f t="shared" si="122"/>
        <v>498</v>
      </c>
      <c r="J317" s="79"/>
      <c r="K317" s="63"/>
    </row>
    <row r="318" spans="1:11" ht="24.75" customHeight="1" x14ac:dyDescent="0.25">
      <c r="A318" s="176"/>
      <c r="B318" s="183"/>
      <c r="C318" s="50" t="s">
        <v>142</v>
      </c>
      <c r="D318" s="66">
        <v>0</v>
      </c>
      <c r="E318" s="66">
        <v>0</v>
      </c>
      <c r="F318" s="66">
        <v>0</v>
      </c>
      <c r="G318" s="66">
        <v>0</v>
      </c>
      <c r="H318" s="66">
        <v>0</v>
      </c>
      <c r="I318" s="66">
        <f t="shared" si="116"/>
        <v>0</v>
      </c>
      <c r="J318" s="80"/>
      <c r="K318" s="63"/>
    </row>
    <row r="319" spans="1:11" ht="20.25" customHeight="1" x14ac:dyDescent="0.25">
      <c r="A319" s="176"/>
      <c r="B319" s="183"/>
      <c r="C319" s="50" t="s">
        <v>143</v>
      </c>
      <c r="D319" s="66">
        <v>0</v>
      </c>
      <c r="E319" s="66">
        <v>0</v>
      </c>
      <c r="F319" s="66">
        <v>0</v>
      </c>
      <c r="G319" s="66">
        <v>0</v>
      </c>
      <c r="H319" s="66">
        <v>0</v>
      </c>
      <c r="I319" s="66">
        <f t="shared" si="116"/>
        <v>0</v>
      </c>
      <c r="J319" s="80"/>
      <c r="K319" s="63"/>
    </row>
    <row r="320" spans="1:11" ht="15.75" x14ac:dyDescent="0.25">
      <c r="A320" s="176"/>
      <c r="B320" s="183"/>
      <c r="C320" s="64" t="s">
        <v>26</v>
      </c>
      <c r="D320" s="66">
        <v>74</v>
      </c>
      <c r="E320" s="66">
        <v>124</v>
      </c>
      <c r="F320" s="66">
        <v>100</v>
      </c>
      <c r="G320" s="66">
        <v>100</v>
      </c>
      <c r="H320" s="66">
        <v>100</v>
      </c>
      <c r="I320" s="66">
        <f t="shared" si="116"/>
        <v>498</v>
      </c>
      <c r="J320" s="80"/>
      <c r="K320" s="63"/>
    </row>
    <row r="321" spans="1:11" ht="17.25" customHeight="1" x14ac:dyDescent="0.25">
      <c r="A321" s="177"/>
      <c r="B321" s="183"/>
      <c r="C321" s="64" t="s">
        <v>27</v>
      </c>
      <c r="D321" s="66">
        <v>0</v>
      </c>
      <c r="E321" s="66">
        <v>0</v>
      </c>
      <c r="F321" s="66">
        <v>0</v>
      </c>
      <c r="G321" s="66">
        <v>0</v>
      </c>
      <c r="H321" s="66">
        <v>0</v>
      </c>
      <c r="I321" s="66">
        <f t="shared" si="116"/>
        <v>0</v>
      </c>
      <c r="J321" s="80"/>
      <c r="K321" s="63"/>
    </row>
    <row r="322" spans="1:11" ht="15.75" x14ac:dyDescent="0.25">
      <c r="A322" s="179" t="s">
        <v>41</v>
      </c>
      <c r="B322" s="185" t="s">
        <v>209</v>
      </c>
      <c r="C322" s="60" t="s">
        <v>25</v>
      </c>
      <c r="D322" s="67">
        <f>D327</f>
        <v>1938.4</v>
      </c>
      <c r="E322" s="67">
        <f t="shared" ref="E322:I322" si="123">E327</f>
        <v>2460</v>
      </c>
      <c r="F322" s="67">
        <f t="shared" si="123"/>
        <v>2460</v>
      </c>
      <c r="G322" s="67">
        <f t="shared" si="123"/>
        <v>2460</v>
      </c>
      <c r="H322" s="67">
        <f t="shared" si="123"/>
        <v>2460</v>
      </c>
      <c r="I322" s="67">
        <f t="shared" si="123"/>
        <v>11778.4</v>
      </c>
      <c r="J322" s="81"/>
      <c r="K322" s="63"/>
    </row>
    <row r="323" spans="1:11" ht="15.75" x14ac:dyDescent="0.25">
      <c r="A323" s="180"/>
      <c r="B323" s="185"/>
      <c r="C323" s="62" t="s">
        <v>142</v>
      </c>
      <c r="D323" s="67">
        <f t="shared" ref="D323:I326" si="124">D328</f>
        <v>0</v>
      </c>
      <c r="E323" s="67">
        <f t="shared" si="124"/>
        <v>0</v>
      </c>
      <c r="F323" s="67">
        <f t="shared" si="124"/>
        <v>0</v>
      </c>
      <c r="G323" s="67">
        <f t="shared" si="124"/>
        <v>0</v>
      </c>
      <c r="H323" s="67">
        <f t="shared" si="124"/>
        <v>0</v>
      </c>
      <c r="I323" s="67">
        <f t="shared" si="124"/>
        <v>0</v>
      </c>
      <c r="J323" s="81"/>
      <c r="K323" s="63"/>
    </row>
    <row r="324" spans="1:11" ht="15.75" x14ac:dyDescent="0.25">
      <c r="A324" s="180"/>
      <c r="B324" s="185"/>
      <c r="C324" s="62" t="s">
        <v>143</v>
      </c>
      <c r="D324" s="67">
        <f t="shared" si="124"/>
        <v>1938.4</v>
      </c>
      <c r="E324" s="67">
        <f t="shared" si="124"/>
        <v>2460</v>
      </c>
      <c r="F324" s="67">
        <f t="shared" si="124"/>
        <v>2460</v>
      </c>
      <c r="G324" s="67">
        <f t="shared" si="124"/>
        <v>2460</v>
      </c>
      <c r="H324" s="67">
        <f t="shared" si="124"/>
        <v>2460</v>
      </c>
      <c r="I324" s="67">
        <f t="shared" si="124"/>
        <v>11778.4</v>
      </c>
      <c r="J324" s="81"/>
      <c r="K324" s="63"/>
    </row>
    <row r="325" spans="1:11" ht="15.75" x14ac:dyDescent="0.25">
      <c r="A325" s="180"/>
      <c r="B325" s="185"/>
      <c r="C325" s="60" t="s">
        <v>26</v>
      </c>
      <c r="D325" s="67">
        <f t="shared" si="124"/>
        <v>0</v>
      </c>
      <c r="E325" s="67">
        <f t="shared" si="124"/>
        <v>0</v>
      </c>
      <c r="F325" s="67">
        <f t="shared" si="124"/>
        <v>0</v>
      </c>
      <c r="G325" s="67">
        <f t="shared" si="124"/>
        <v>0</v>
      </c>
      <c r="H325" s="67">
        <f t="shared" si="124"/>
        <v>0</v>
      </c>
      <c r="I325" s="67">
        <f t="shared" si="124"/>
        <v>0</v>
      </c>
      <c r="J325" s="81"/>
      <c r="K325" s="63"/>
    </row>
    <row r="326" spans="1:11" ht="15.75" x14ac:dyDescent="0.25">
      <c r="A326" s="184"/>
      <c r="B326" s="186"/>
      <c r="C326" s="60" t="s">
        <v>27</v>
      </c>
      <c r="D326" s="67">
        <f t="shared" si="124"/>
        <v>0</v>
      </c>
      <c r="E326" s="67">
        <f t="shared" si="124"/>
        <v>0</v>
      </c>
      <c r="F326" s="67">
        <f t="shared" si="124"/>
        <v>0</v>
      </c>
      <c r="G326" s="67">
        <f t="shared" si="124"/>
        <v>0</v>
      </c>
      <c r="H326" s="67">
        <f t="shared" si="124"/>
        <v>0</v>
      </c>
      <c r="I326" s="67">
        <f t="shared" si="124"/>
        <v>0</v>
      </c>
      <c r="J326" s="81"/>
      <c r="K326" s="63"/>
    </row>
    <row r="327" spans="1:11" ht="15.75" customHeight="1" x14ac:dyDescent="0.25">
      <c r="A327" s="179" t="s">
        <v>174</v>
      </c>
      <c r="B327" s="181" t="s">
        <v>84</v>
      </c>
      <c r="C327" s="57" t="s">
        <v>25</v>
      </c>
      <c r="D327" s="51">
        <f>D328+D329+D330+D331</f>
        <v>1938.4</v>
      </c>
      <c r="E327" s="51">
        <f t="shared" ref="E327:I327" si="125">E328+E329+E330+E331</f>
        <v>2460</v>
      </c>
      <c r="F327" s="51">
        <f t="shared" si="125"/>
        <v>2460</v>
      </c>
      <c r="G327" s="51">
        <f t="shared" si="125"/>
        <v>2460</v>
      </c>
      <c r="H327" s="51">
        <f t="shared" si="125"/>
        <v>2460</v>
      </c>
      <c r="I327" s="51">
        <f t="shared" si="125"/>
        <v>11778.4</v>
      </c>
      <c r="J327" s="79"/>
      <c r="K327" s="63"/>
    </row>
    <row r="328" spans="1:11" ht="15.75" x14ac:dyDescent="0.25">
      <c r="A328" s="180"/>
      <c r="B328" s="181"/>
      <c r="C328" s="68" t="s">
        <v>142</v>
      </c>
      <c r="D328" s="51">
        <v>0</v>
      </c>
      <c r="E328" s="51">
        <v>0</v>
      </c>
      <c r="F328" s="66">
        <v>0</v>
      </c>
      <c r="G328" s="66">
        <v>0</v>
      </c>
      <c r="H328" s="66">
        <v>0</v>
      </c>
      <c r="I328" s="66">
        <f t="shared" ref="I328:I331" si="126">SUM(D328:H328)</f>
        <v>0</v>
      </c>
      <c r="J328" s="79"/>
      <c r="K328" s="63"/>
    </row>
    <row r="329" spans="1:11" ht="15.75" x14ac:dyDescent="0.25">
      <c r="A329" s="180"/>
      <c r="B329" s="181"/>
      <c r="C329" s="68" t="s">
        <v>143</v>
      </c>
      <c r="D329" s="51">
        <v>1938.4</v>
      </c>
      <c r="E329" s="51">
        <v>2460</v>
      </c>
      <c r="F329" s="51">
        <v>2460</v>
      </c>
      <c r="G329" s="51">
        <v>2460</v>
      </c>
      <c r="H329" s="51">
        <v>2460</v>
      </c>
      <c r="I329" s="66">
        <f t="shared" si="126"/>
        <v>11778.4</v>
      </c>
      <c r="J329" s="79"/>
      <c r="K329" s="63"/>
    </row>
    <row r="330" spans="1:11" ht="15.75" x14ac:dyDescent="0.25">
      <c r="A330" s="180"/>
      <c r="B330" s="181"/>
      <c r="C330" s="57" t="s">
        <v>26</v>
      </c>
      <c r="D330" s="51">
        <v>0</v>
      </c>
      <c r="E330" s="51">
        <v>0</v>
      </c>
      <c r="F330" s="66">
        <v>0</v>
      </c>
      <c r="G330" s="66">
        <v>0</v>
      </c>
      <c r="H330" s="66">
        <v>0</v>
      </c>
      <c r="I330" s="66">
        <f t="shared" si="126"/>
        <v>0</v>
      </c>
      <c r="J330" s="79"/>
      <c r="K330" s="63"/>
    </row>
    <row r="331" spans="1:11" ht="15.75" x14ac:dyDescent="0.25">
      <c r="A331" s="180"/>
      <c r="B331" s="181"/>
      <c r="C331" s="57" t="s">
        <v>27</v>
      </c>
      <c r="D331" s="51">
        <v>0</v>
      </c>
      <c r="E331" s="51">
        <v>0</v>
      </c>
      <c r="F331" s="66">
        <v>0</v>
      </c>
      <c r="G331" s="66">
        <v>0</v>
      </c>
      <c r="H331" s="66">
        <v>0</v>
      </c>
      <c r="I331" s="66">
        <f t="shared" si="126"/>
        <v>0</v>
      </c>
      <c r="J331" s="79"/>
      <c r="K331" s="63"/>
    </row>
  </sheetData>
  <mergeCells count="132">
    <mergeCell ref="D1:H2"/>
    <mergeCell ref="A327:A331"/>
    <mergeCell ref="B327:B331"/>
    <mergeCell ref="A307:A311"/>
    <mergeCell ref="B307:B311"/>
    <mergeCell ref="A317:A321"/>
    <mergeCell ref="B317:B321"/>
    <mergeCell ref="A252:A256"/>
    <mergeCell ref="B252:B256"/>
    <mergeCell ref="A322:A326"/>
    <mergeCell ref="B322:B326"/>
    <mergeCell ref="B272:B276"/>
    <mergeCell ref="A257:A261"/>
    <mergeCell ref="A267:A271"/>
    <mergeCell ref="B262:B266"/>
    <mergeCell ref="A262:A266"/>
    <mergeCell ref="A242:A246"/>
    <mergeCell ref="B242:B246"/>
    <mergeCell ref="A247:A251"/>
    <mergeCell ref="B247:B251"/>
    <mergeCell ref="A312:A316"/>
    <mergeCell ref="B277:B281"/>
    <mergeCell ref="B312:B316"/>
    <mergeCell ref="A232:A236"/>
    <mergeCell ref="A302:A306"/>
    <mergeCell ref="B302:B306"/>
    <mergeCell ref="A287:A291"/>
    <mergeCell ref="B287:B291"/>
    <mergeCell ref="A292:A296"/>
    <mergeCell ref="B292:B296"/>
    <mergeCell ref="A297:A301"/>
    <mergeCell ref="B297:B301"/>
    <mergeCell ref="A282:A286"/>
    <mergeCell ref="B282:B286"/>
    <mergeCell ref="A277:A281"/>
    <mergeCell ref="A272:A276"/>
    <mergeCell ref="B257:B261"/>
    <mergeCell ref="B267:B271"/>
    <mergeCell ref="A237:A241"/>
    <mergeCell ref="B237:B241"/>
    <mergeCell ref="B217:B221"/>
    <mergeCell ref="B147:B151"/>
    <mergeCell ref="A147:A151"/>
    <mergeCell ref="A152:A156"/>
    <mergeCell ref="A117:A121"/>
    <mergeCell ref="A37:A41"/>
    <mergeCell ref="B37:B41"/>
    <mergeCell ref="A62:A66"/>
    <mergeCell ref="A137:A141"/>
    <mergeCell ref="B142:B146"/>
    <mergeCell ref="B232:B236"/>
    <mergeCell ref="A217:A221"/>
    <mergeCell ref="A212:A216"/>
    <mergeCell ref="A192:A196"/>
    <mergeCell ref="B192:B196"/>
    <mergeCell ref="B197:B201"/>
    <mergeCell ref="A197:A201"/>
    <mergeCell ref="A162:A166"/>
    <mergeCell ref="B162:B166"/>
    <mergeCell ref="A222:A226"/>
    <mergeCell ref="B222:B226"/>
    <mergeCell ref="A227:A231"/>
    <mergeCell ref="B227:B231"/>
    <mergeCell ref="A187:A191"/>
    <mergeCell ref="B187:B191"/>
    <mergeCell ref="A167:A171"/>
    <mergeCell ref="B167:B171"/>
    <mergeCell ref="A157:A161"/>
    <mergeCell ref="B152:B156"/>
    <mergeCell ref="B212:B216"/>
    <mergeCell ref="B132:B136"/>
    <mergeCell ref="B177:B181"/>
    <mergeCell ref="B207:B211"/>
    <mergeCell ref="A182:A186"/>
    <mergeCell ref="B182:B186"/>
    <mergeCell ref="A172:A176"/>
    <mergeCell ref="B172:B176"/>
    <mergeCell ref="B157:B161"/>
    <mergeCell ref="B137:B141"/>
    <mergeCell ref="A142:A146"/>
    <mergeCell ref="A207:A211"/>
    <mergeCell ref="A202:A206"/>
    <mergeCell ref="B202:B206"/>
    <mergeCell ref="A177:A181"/>
    <mergeCell ref="A127:A131"/>
    <mergeCell ref="A8:G13"/>
    <mergeCell ref="B15:B16"/>
    <mergeCell ref="C15:C16"/>
    <mergeCell ref="A107:A111"/>
    <mergeCell ref="B107:B111"/>
    <mergeCell ref="A47:A51"/>
    <mergeCell ref="B47:B51"/>
    <mergeCell ref="A52:A56"/>
    <mergeCell ref="B52:B56"/>
    <mergeCell ref="A17:A21"/>
    <mergeCell ref="B17:B21"/>
    <mergeCell ref="B92:B96"/>
    <mergeCell ref="A92:A96"/>
    <mergeCell ref="B72:B76"/>
    <mergeCell ref="A72:A76"/>
    <mergeCell ref="B77:B81"/>
    <mergeCell ref="A77:A81"/>
    <mergeCell ref="A32:A36"/>
    <mergeCell ref="B32:B36"/>
    <mergeCell ref="A22:A26"/>
    <mergeCell ref="B22:B26"/>
    <mergeCell ref="A122:A126"/>
    <mergeCell ref="B122:B126"/>
    <mergeCell ref="B127:B131"/>
    <mergeCell ref="D3:H6"/>
    <mergeCell ref="D15:I15"/>
    <mergeCell ref="A27:A31"/>
    <mergeCell ref="B27:B31"/>
    <mergeCell ref="A132:A136"/>
    <mergeCell ref="A102:A106"/>
    <mergeCell ref="B102:B106"/>
    <mergeCell ref="A42:A46"/>
    <mergeCell ref="A57:A61"/>
    <mergeCell ref="B62:B66"/>
    <mergeCell ref="B42:B46"/>
    <mergeCell ref="B57:B61"/>
    <mergeCell ref="A82:A86"/>
    <mergeCell ref="B82:B86"/>
    <mergeCell ref="B67:B71"/>
    <mergeCell ref="A67:A71"/>
    <mergeCell ref="B87:B91"/>
    <mergeCell ref="A87:A91"/>
    <mergeCell ref="B117:B121"/>
    <mergeCell ref="B112:B116"/>
    <mergeCell ref="A112:A116"/>
    <mergeCell ref="A97:A101"/>
    <mergeCell ref="B97:B101"/>
  </mergeCells>
  <pageMargins left="1.1811023622047245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мун.зад.</vt:lpstr>
      <vt:lpstr>Ресурсн.обеспеч.</vt:lpstr>
      <vt:lpstr>Инфор. о рес.об.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2021-09-30T23:28:17Z</dcterms:modified>
</cp:coreProperties>
</file>